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2026-02-188 Goodview Dr Valpo" sheetId="2" r:id="rId6"/>
    <sheet state="visible" name="Paint Price Calculator" sheetId="3" r:id="rId7"/>
    <sheet state="visible" name="Floor Price Calculator" sheetId="4" r:id="rId8"/>
    <sheet state="visible" name="Sherwin Cost Sheet" sheetId="5" r:id="rId9"/>
    <sheet state="visible" name="Clearout Pricing Calculator" sheetId="6" r:id="rId10"/>
    <sheet state="visible" name="Landscape Pricing Calculator" sheetId="7" r:id="rId11"/>
    <sheet state="visible" name="Handyman Pricing Calculator" sheetId="8" r:id="rId12"/>
    <sheet state="hidden" name="TIER 1 Carpet Calculator_OLD" sheetId="9" r:id="rId13"/>
    <sheet state="hidden" name="TIER 2 CARPET Calculator_OLD" sheetId="10" r:id="rId14"/>
    <sheet state="hidden" name="TIER 3 CARPET Calculator_OLD" sheetId="11" r:id="rId15"/>
    <sheet state="hidden" name="SPECIAL CARPET Calculator_OLD" sheetId="12" r:id="rId16"/>
    <sheet state="visible" name="Copy of 2026_02_02_Quote Langua" sheetId="13" r:id="rId17"/>
    <sheet state="visible" name="Copy of 2026_02_02_Quote Pricin" sheetId="14" r:id="rId18"/>
  </sheets>
  <definedNames/>
  <calcPr/>
</workbook>
</file>

<file path=xl/sharedStrings.xml><?xml version="1.0" encoding="utf-8"?>
<sst xmlns="http://schemas.openxmlformats.org/spreadsheetml/2006/main" count="918" uniqueCount="339">
  <si>
    <t>STEP 1:</t>
  </si>
  <si>
    <t>Create a new folder in the Jobs folder and make a copy of this spreadsheet and move it there\</t>
  </si>
  <si>
    <t>STEP 2:</t>
  </si>
  <si>
    <t>Rename the spreadsheet and the "YYYY-MM-JobName" tab to the job, and update the BLUF Job Name and Client Name</t>
  </si>
  <si>
    <t>STEP 3:</t>
  </si>
  <si>
    <t>Use calculator tabs to get ball park pricing and costs</t>
  </si>
  <si>
    <t>STEP 4:</t>
  </si>
  <si>
    <t>Fill out yellow cells in columns B and C in the YYYY-MM-JobName tab to start to shape overal job and service pricing</t>
  </si>
  <si>
    <r>
      <rPr>
        <rFont val="Arial"/>
        <b/>
        <color theme="1"/>
      </rPr>
      <t>NOTE</t>
    </r>
    <r>
      <rPr>
        <rFont val="Arial"/>
        <color theme="1"/>
      </rPr>
      <t>: if this project is NOT RealVitalize, you can delete the fees in row 49 so they are not calculated in totals</t>
    </r>
  </si>
  <si>
    <t xml:space="preserve">STEP 5: </t>
  </si>
  <si>
    <t>Fine tune the pricing</t>
  </si>
  <si>
    <t xml:space="preserve">STEP 6: </t>
  </si>
  <si>
    <t>Use this notes tab for any relevant project notes or screenshots of client / contractor communication</t>
  </si>
  <si>
    <t>Copy and paste for Sq/Ft on quote pricing tab from FF:</t>
  </si>
  <si>
    <t>&lt;&lt;&lt;</t>
  </si>
  <si>
    <t>ADDING TO HOMEStretch main sheet Summary tab</t>
  </si>
  <si>
    <t>Step 1</t>
  </si>
  <si>
    <t>Copy this&gt;&gt;&gt;</t>
  </si>
  <si>
    <t>NOTE: Automatically updates as job status changes</t>
  </si>
  <si>
    <t>Step 2</t>
  </si>
  <si>
    <t>And paste it in to the next cell in the first column</t>
  </si>
  <si>
    <t>Step 3</t>
  </si>
  <si>
    <t>Copy the formulas from a previous line to the new row</t>
  </si>
  <si>
    <t>Step 4</t>
  </si>
  <si>
    <t>Replace the URL in the formula with this URL&gt;&gt;&gt;</t>
  </si>
  <si>
    <t>NOTE: See below, you replace the URL between the "quotes", the stuff after the comma can stay the same</t>
  </si>
  <si>
    <t>JOB NAME:</t>
  </si>
  <si>
    <t>188 Goodview Dr Valpo</t>
  </si>
  <si>
    <t>Job Status</t>
  </si>
  <si>
    <t>Start Date</t>
  </si>
  <si>
    <t>Complete Date</t>
  </si>
  <si>
    <t>Timestamp</t>
  </si>
  <si>
    <t>Job Name</t>
  </si>
  <si>
    <t>Vendor</t>
  </si>
  <si>
    <t>Category</t>
  </si>
  <si>
    <t>Amount</t>
  </si>
  <si>
    <t>Date of Transaction</t>
  </si>
  <si>
    <t>CUSTOMER NAME:</t>
  </si>
  <si>
    <t>Kimberly Balko</t>
  </si>
  <si>
    <t>Out for Bid</t>
  </si>
  <si>
    <t>MM/DD/YYYY</t>
  </si>
  <si>
    <t>Bottom Line Up Front</t>
  </si>
  <si>
    <t>$</t>
  </si>
  <si>
    <t>%</t>
  </si>
  <si>
    <t>Adj %</t>
  </si>
  <si>
    <t>Estimated Profit</t>
  </si>
  <si>
    <t>Final Profit</t>
  </si>
  <si>
    <t xml:space="preserve">Variance </t>
  </si>
  <si>
    <t>Early Savings</t>
  </si>
  <si>
    <t>Job</t>
  </si>
  <si>
    <t>E Cost</t>
  </si>
  <si>
    <t>E Price</t>
  </si>
  <si>
    <t>E Profit</t>
  </si>
  <si>
    <t>E Adj Margin</t>
  </si>
  <si>
    <t>E Margin</t>
  </si>
  <si>
    <t>Cost</t>
  </si>
  <si>
    <t>Price</t>
  </si>
  <si>
    <t>Profit</t>
  </si>
  <si>
    <t>Adj Margin</t>
  </si>
  <si>
    <t>Margin</t>
  </si>
  <si>
    <t>Cost Variance</t>
  </si>
  <si>
    <t>Price Variance</t>
  </si>
  <si>
    <t>Profit Variance</t>
  </si>
  <si>
    <t>Margin Variance</t>
  </si>
  <si>
    <t>Job Totals</t>
  </si>
  <si>
    <t>Materials</t>
  </si>
  <si>
    <t>Labor</t>
  </si>
  <si>
    <t>Fees</t>
  </si>
  <si>
    <t>Discount</t>
  </si>
  <si>
    <t>n/a</t>
  </si>
  <si>
    <t>Paint</t>
  </si>
  <si>
    <t>Paint Job</t>
  </si>
  <si>
    <t>Brick (option)</t>
  </si>
  <si>
    <t>Paint Totals</t>
  </si>
  <si>
    <t>Floor</t>
  </si>
  <si>
    <t>Flooring Totals</t>
  </si>
  <si>
    <t>Handyman</t>
  </si>
  <si>
    <t>Handyman Totals</t>
  </si>
  <si>
    <t>Cleaning</t>
  </si>
  <si>
    <t>Cleaning Totals</t>
  </si>
  <si>
    <t>Pressure Wash</t>
  </si>
  <si>
    <t>Pressure Wash Totals</t>
  </si>
  <si>
    <t>Clear Out</t>
  </si>
  <si>
    <t>Clear Out Totals</t>
  </si>
  <si>
    <t>Landscape</t>
  </si>
  <si>
    <t>Landscape Totals</t>
  </si>
  <si>
    <t>Other</t>
  </si>
  <si>
    <t>Other Totals</t>
  </si>
  <si>
    <t>Job Level Fees</t>
  </si>
  <si>
    <t>Include fees?</t>
  </si>
  <si>
    <t>Fee % of Rev</t>
  </si>
  <si>
    <t>E Total</t>
  </si>
  <si>
    <t>Final</t>
  </si>
  <si>
    <t>Franchise Fee</t>
  </si>
  <si>
    <t>RV Fee</t>
  </si>
  <si>
    <t>CC Fee</t>
  </si>
  <si>
    <t>DO NOT DELETE</t>
  </si>
  <si>
    <t>$2.50/sqft</t>
  </si>
  <si>
    <t>$3.00/sqft</t>
  </si>
  <si>
    <t>$3.50/sqft</t>
  </si>
  <si>
    <t>$4.00/sqft</t>
  </si>
  <si>
    <t>Total Square Feet of rooms painted</t>
  </si>
  <si>
    <t>Room Qty</t>
  </si>
  <si>
    <t>Price Per</t>
  </si>
  <si>
    <t>Days to paint</t>
  </si>
  <si>
    <t>Rooms to paint walls</t>
  </si>
  <si>
    <t>Rooms per Day</t>
  </si>
  <si>
    <t>Ceilings to paint</t>
  </si>
  <si>
    <t>Ceilings Per Day</t>
  </si>
  <si>
    <t>Rooms with Trim to paint</t>
  </si>
  <si>
    <t>Trim Per Day</t>
  </si>
  <si>
    <t>Doors to paint</t>
  </si>
  <si>
    <t>Doors per Day</t>
  </si>
  <si>
    <t>Cabinet Doors to Paint</t>
  </si>
  <si>
    <t>Cabinets per Day</t>
  </si>
  <si>
    <t>Vanities to Paint</t>
  </si>
  <si>
    <t>Vanities per Day</t>
  </si>
  <si>
    <t>Wallpaper Repair</t>
  </si>
  <si>
    <t>Wall Paper Prep per day</t>
  </si>
  <si>
    <t>Treat smoke?</t>
  </si>
  <si>
    <t>No</t>
  </si>
  <si>
    <t>Net</t>
  </si>
  <si>
    <t>HS List</t>
  </si>
  <si>
    <t>RV List</t>
  </si>
  <si>
    <t>Napkin Total</t>
  </si>
  <si>
    <t>HS Juice ONLY</t>
  </si>
  <si>
    <t>COMBINE KITCHEN AND LIVING ROOM, OPEN CONCEPT</t>
  </si>
  <si>
    <t>RV + HS Juice</t>
  </si>
  <si>
    <t>Target Margin</t>
  </si>
  <si>
    <t>&lt;&lt;</t>
  </si>
  <si>
    <t>Labor Budget</t>
  </si>
  <si>
    <t>Materials Budget (12% Price)</t>
  </si>
  <si>
    <t>Total Cost</t>
  </si>
  <si>
    <t>COST PLUS</t>
  </si>
  <si>
    <t>Contractor cost per day</t>
  </si>
  <si>
    <t>Estimated days to paint</t>
  </si>
  <si>
    <t>Materials Budget (27% Labor)</t>
  </si>
  <si>
    <t>Target Price</t>
  </si>
  <si>
    <t>Sherwin Carpet Quote Estimator</t>
  </si>
  <si>
    <t>CARPET</t>
  </si>
  <si>
    <t>Materials/Labor</t>
  </si>
  <si>
    <t>Measurement</t>
  </si>
  <si>
    <t>Unit</t>
  </si>
  <si>
    <t>Tier 1</t>
  </si>
  <si>
    <t>Sqft</t>
  </si>
  <si>
    <t>1/2 inch Pad</t>
  </si>
  <si>
    <t>Transitions</t>
  </si>
  <si>
    <t>Lin Ft</t>
  </si>
  <si>
    <t>Steps - Material</t>
  </si>
  <si>
    <t>Steps</t>
  </si>
  <si>
    <t>Pricing</t>
  </si>
  <si>
    <t>Tax</t>
  </si>
  <si>
    <t>Steps - Labor</t>
  </si>
  <si>
    <t>Install Carpet</t>
  </si>
  <si>
    <t>LVP</t>
  </si>
  <si>
    <t>Remove Carpet</t>
  </si>
  <si>
    <t>Furniture Moving</t>
  </si>
  <si>
    <t>Rooms</t>
  </si>
  <si>
    <t>Haul Carpet</t>
  </si>
  <si>
    <t>Sq Ft</t>
  </si>
  <si>
    <t>Install Tack/Strips</t>
  </si>
  <si>
    <t>Sherwin LVP Quote Estimator</t>
  </si>
  <si>
    <t>Price/sq.ft.</t>
  </si>
  <si>
    <t>Painted Trim</t>
  </si>
  <si>
    <t>Oak Trim</t>
  </si>
  <si>
    <t>Stair Nose</t>
  </si>
  <si>
    <t>Total Price</t>
  </si>
  <si>
    <t>Floor Prep</t>
  </si>
  <si>
    <t>Install LVP</t>
  </si>
  <si>
    <t>Install Trim</t>
  </si>
  <si>
    <t>Toilet Moving</t>
  </si>
  <si>
    <t>Toilet</t>
  </si>
  <si>
    <t>Appliance Moving</t>
  </si>
  <si>
    <t>Per</t>
  </si>
  <si>
    <t>Demo Ceramic</t>
  </si>
  <si>
    <t>Remove Vinyl</t>
  </si>
  <si>
    <t>Haul</t>
  </si>
  <si>
    <t>Room</t>
  </si>
  <si>
    <t>Type</t>
  </si>
  <si>
    <t>Scope</t>
  </si>
  <si>
    <t>Family Room</t>
  </si>
  <si>
    <t>Carpet</t>
  </si>
  <si>
    <t>Remove, haul, install Tier 1 (+ materials), Install Pad (+materials)</t>
  </si>
  <si>
    <t>Stairwell</t>
  </si>
  <si>
    <t>2nd Floor Hall</t>
  </si>
  <si>
    <t>Bed Room 1</t>
  </si>
  <si>
    <t>Bed Room 2</t>
  </si>
  <si>
    <t>Main Bed</t>
  </si>
  <si>
    <t xml:space="preserve"> </t>
  </si>
  <si>
    <t>Rate</t>
  </si>
  <si>
    <t>Qty</t>
  </si>
  <si>
    <t>Total</t>
  </si>
  <si>
    <t>26' Uhual Rental - Per day</t>
  </si>
  <si>
    <t>Uhual charge per mile</t>
  </si>
  <si>
    <t>12' Covered Trailer</t>
  </si>
  <si>
    <t>Republc Services - Per ton</t>
  </si>
  <si>
    <t xml:space="preserve">30 yd Dumpster </t>
  </si>
  <si>
    <t>40 yd dump / 125 deliver / 575</t>
  </si>
  <si>
    <t>Guys</t>
  </si>
  <si>
    <t>Days</t>
  </si>
  <si>
    <t>Labor per guy per day</t>
  </si>
  <si>
    <t>Labor Lead</t>
  </si>
  <si>
    <t>Total Materials</t>
  </si>
  <si>
    <t>Total Labor</t>
  </si>
  <si>
    <t>Mulch</t>
  </si>
  <si>
    <t>Uhaul utility trailer</t>
  </si>
  <si>
    <t>Niemeyer's dump fee</t>
  </si>
  <si>
    <t>$145 for a full dump truck, maybe $50 for a pick up truck</t>
  </si>
  <si>
    <t>Hourly labor rate</t>
  </si>
  <si>
    <t>Hourly SHS take</t>
  </si>
  <si>
    <t>Materials Budget</t>
  </si>
  <si>
    <t>Labor Cost</t>
  </si>
  <si>
    <t>Mat. Subtotal</t>
  </si>
  <si>
    <t>Tax + HS Fees</t>
  </si>
  <si>
    <t>Labor Hrs</t>
  </si>
  <si>
    <t>Sub Cost</t>
  </si>
  <si>
    <t xml:space="preserve"> Margin</t>
  </si>
  <si>
    <t>TOTALS &gt;&gt;&gt;</t>
  </si>
  <si>
    <t>Description of product</t>
  </si>
  <si>
    <t>Product Cost</t>
  </si>
  <si>
    <t>20% Mark up</t>
  </si>
  <si>
    <t>Install Time (min) per item</t>
  </si>
  <si>
    <t>Total (hrs)</t>
  </si>
  <si>
    <t>Link to Product</t>
  </si>
  <si>
    <t>Profit Margin</t>
  </si>
  <si>
    <t>Yes</t>
  </si>
  <si>
    <t>Complete this Step 1st</t>
  </si>
  <si>
    <t>HOMEstretch Carpet Install Calculator-TIER 1 BIRCH STONE</t>
  </si>
  <si>
    <t>Sherwin Williams Pricing-Match Sherwin's Quotes</t>
  </si>
  <si>
    <t>RealVitalize</t>
  </si>
  <si>
    <t>Sq. Ft.</t>
  </si>
  <si>
    <t>HOMEstretch Target Prices</t>
  </si>
  <si>
    <t>Carpet + 1/2" Pad</t>
  </si>
  <si>
    <t>Pad</t>
  </si>
  <si>
    <t>Remove</t>
  </si>
  <si>
    <t>Install</t>
  </si>
  <si>
    <t>Anciliary Markup %</t>
  </si>
  <si>
    <t># of Steps</t>
  </si>
  <si>
    <t>Kilz Stain</t>
  </si>
  <si>
    <t>Demo</t>
  </si>
  <si>
    <t>Sherwin Price</t>
  </si>
  <si>
    <t>RealVitalize Fee</t>
  </si>
  <si>
    <t>HOMEstretch Price</t>
  </si>
  <si>
    <t>Profit Margin $</t>
  </si>
  <si>
    <t>Profit Margin %</t>
  </si>
  <si>
    <t>HOMEstretch LVP Install Calculator</t>
  </si>
  <si>
    <t>no</t>
  </si>
  <si>
    <t>Plank</t>
  </si>
  <si>
    <t>Trim</t>
  </si>
  <si>
    <t>1/4 Rnd</t>
  </si>
  <si>
    <t>Prep</t>
  </si>
  <si>
    <t>HOMEstretch Carpet Install Calculator- TIER 2 PINE FROST</t>
  </si>
  <si>
    <t>)</t>
  </si>
  <si>
    <t>HOMEstretch Carpet Install Calculator - TIER 3</t>
  </si>
  <si>
    <t>Product Service</t>
  </si>
  <si>
    <t>Details</t>
  </si>
  <si>
    <t>Painting</t>
  </si>
  <si>
    <t>Foyer: Prep/paint walls
Dining Room: Prep/paint walls, ceiling
Kitchen: Prep/paint walls, ceiling
Laundry Room: Prep/paint walls, ceiling
Bathroom 1: Prep/paint walls, ceiling
Family Room: Prep/paint walls, ceiling
Living Room: Prep/paint walls, ceiling
Stairwell: Prep/paint walls, ceiling
2nd Floor Hall: Prep/paint walls, ceiling
Bed Room 1: Prep/paint walls, ceiling
Bed Room 2: Prep/paint walls, ceiling
Main Bed: Prep/paint walls, ceiling, crown moulding
Main Bath: Prep/paint walls, ceiling
Bathroom 2: Prep/paint walls, ceiling
*Patch and paint includes filling nail holes and minor drywall repair. Two coats of paint are used on the walls. Paint and materials are included in Service Quote.</t>
  </si>
  <si>
    <t xml:space="preserve">$100 Per Hour Plus the Cost of Materials:
Dining Room: Install 1 new light fixture
Kitchen: Install 8 new light fixtures
Laundry Room: Install 1 new light fixture
Bathroom 1: 
Stairwell: Install 1 new light fixture
2nd Floor Hall: Install 1 new light fixture
Bed Room 1: Install 1 new ceiling fan
Bed Room 2: Install 1 new ceiling fan
Main Bed: Install 1 new ceiling fan, Install 1 new light fixture
Main Bath: Install 1 new mirror, Install 1 new light fixture
Bathroom 2: 
The final handyman invoice is calculated based on actual hours, in 15 min increments, worked on completing the above tasks and the cost of purchasing any necessary materials to complete the job.
For the purposes of this quote, we've inserted our best estimate of the time and materials needed to perform the above tasks. The final cost may be more or less than the provided number based on actual time spent.
The time begins as soon as a HOMEstretch Team Member is on the Client's property and ends as soon as a HOMEstretch Team Member leaves the Client's property. Drive time is not billed.
</t>
  </si>
  <si>
    <t>Flooring</t>
  </si>
  <si>
    <t xml:space="preserve">Removal, haul-away, and disposal of old carpet. Installation of new Presidio Tonal (1) carpet and 1/2" carpet pad in the following areas:
Family Room
Stairwell
2nd Floor Hall
Bed Room 1
Bed Room 2
Main Bed
An additional fee of $0.50 per square ft can apply if HOMEstretch is required to move furniture or remove excess clutter prior to the installation of carpeting.
</t>
  </si>
  <si>
    <t>Description</t>
  </si>
  <si>
    <t>Installation of new Carpet carpet and 1/2" carpet pad in Family Room 26.15' x 13' x 8'</t>
  </si>
  <si>
    <t xml:space="preserve">Carpet
Additional Transitions 12 sqft
 - $51.00
Presidio Tonal (1) 408 sqft
 - $1,733.75
</t>
  </si>
  <si>
    <t xml:space="preserve">
</t>
  </si>
  <si>
    <t>Installation of new Carpet carpet and 1/2" carpet pad in Stairwell 12' x 3' x 15'</t>
  </si>
  <si>
    <t xml:space="preserve">Additional Transitions 12 sqft
 - $51.00
Presidio Tonal (1) 43 sqft
 - $183.60
Stairs(14)  - $98.00
Carpet
</t>
  </si>
  <si>
    <t xml:space="preserve">
</t>
  </si>
  <si>
    <t>Installation of new Carpet carpet and 1/2" carpet pad in 2nd Floor Hall 7.95' x 11.9' x 8'</t>
  </si>
  <si>
    <t xml:space="preserve">Additional Transitions 12 sqft
 - $51.00
Presidio Tonal (1) 114 sqft
 - $482.49
Carpet
</t>
  </si>
  <si>
    <t>Installation of new Carpet carpet and 1/2" carpet pad in Bed Room 1 9.8' x 15.3' x 8'</t>
  </si>
  <si>
    <t xml:space="preserve">Carpet
Additional Transitions 12 sqft
 - $51.00
Presidio Tonal (1) 180 sqft
 - $764.69
</t>
  </si>
  <si>
    <t>Installation of new Carpet carpet and 1/2" carpet pad in Bed Room 2 13.26' x 12.6' x 8'</t>
  </si>
  <si>
    <t xml:space="preserve">Carpet
Additional Transitions 12 sqft
 - $51.00
Presidio Tonal (1) 200 sqft
 - $852.09
</t>
  </si>
  <si>
    <t>Installation of new Carpet carpet and 1/2" carpet pad in Main Bed 13.93' x 12.62' x 8'</t>
  </si>
  <si>
    <t xml:space="preserve">Additional Transitions 12 sqft
 - $51.00
Presidio Tonal (1) 52 sqft
 - $219.61
Presidio Tonal (1) 211 sqft
 - $896.56
Carpet
</t>
  </si>
  <si>
    <t>Handy Man</t>
  </si>
  <si>
    <t>Dining Room: Install Light Fixture,
Num Light Fixtures</t>
  </si>
  <si>
    <t xml:space="preserve">Install Light Fixture(1)  - $200.00
</t>
  </si>
  <si>
    <t xml:space="preserve">
</t>
  </si>
  <si>
    <t>Kitchen: Install Light Fixture,
Num Light Fixtures</t>
  </si>
  <si>
    <t xml:space="preserve">Install Light Fixture(8)  - $1,600.00
</t>
  </si>
  <si>
    <t>Laundry Room: Num Light Fixtures,
Install Light Fixture</t>
  </si>
  <si>
    <t xml:space="preserve">Bathroom 1: </t>
  </si>
  <si>
    <t>Stairwell: Num Light Fixtures,
Install Light Fixture</t>
  </si>
  <si>
    <t>2nd Floor Hall: Num Light Fixtures,
Install Light Fixture</t>
  </si>
  <si>
    <t>Bed Room 1: Install Ceiling Fan,
Num Ceiling Fans</t>
  </si>
  <si>
    <t xml:space="preserve">Install Ceiling Fan(1)  - $250.00
</t>
  </si>
  <si>
    <t>Bed Room 2: Install Ceiling Fan,
Num Ceiling Fans</t>
  </si>
  <si>
    <t>Main Bed: Num Light Fixtures,
Install Ceiling Fan,
Install Light Fixture,
Num Ceiling Fans</t>
  </si>
  <si>
    <t xml:space="preserve">Install Ceiling Fan(1)  - $250.00
Install Light Fixture(1)  - $200.00
</t>
  </si>
  <si>
    <t xml:space="preserve">
</t>
  </si>
  <si>
    <t>Main Bath: Num Mirrors,
Num Light Fixtures,
Install Light Fixture,
Install Mirror</t>
  </si>
  <si>
    <t xml:space="preserve">Install Light Fixture(1)  - $200.00
Install Mirror(1)  - $150.00
</t>
  </si>
  <si>
    <t xml:space="preserve">Bathroom 2: </t>
  </si>
  <si>
    <t>Foyer 9.2' x 11' x 8':  Prep/paint Walls,</t>
  </si>
  <si>
    <t xml:space="preserve">Walls 323 sqft
 - $355.52
</t>
  </si>
  <si>
    <t xml:space="preserve">0.81 gallon of Wall Paint
</t>
  </si>
  <si>
    <t>Dining Room 10.5' x 12.7' x 8':  Prep/paint Walls,
 Ceiling,</t>
  </si>
  <si>
    <t xml:space="preserve">Walls 371 sqft
 - $408.32
Ceiling 133 sqft
 - $86.68
</t>
  </si>
  <si>
    <t xml:space="preserve">0.93 gallon of Wall Paint
0.33 gallon of Ceiling Paint
</t>
  </si>
  <si>
    <t>Kitchen 12.3' x 12.7' x 8':  Prep/paint Walls,
 Ceiling,</t>
  </si>
  <si>
    <t xml:space="preserve">Walls 400 sqft
 - $440.00
Ceiling 156 sqft
 - $101.54
</t>
  </si>
  <si>
    <t xml:space="preserve">1.00 gallon of Wall Paint
0.39 gallon of Ceiling Paint
</t>
  </si>
  <si>
    <t>Laundry Room 9' x 6' x 8':  Prep/paint Walls,
 Ceiling,</t>
  </si>
  <si>
    <t xml:space="preserve">Walls 240 sqft
 - $264.00
Ceiling 54 sqft
 - $35.10
</t>
  </si>
  <si>
    <t xml:space="preserve">0.60 gallon of Wall Paint
0.14 gallon of Ceiling Paint
</t>
  </si>
  <si>
    <t>Bathroom 1 5' x 6' x 8':  Prep/paint Walls,
 Ceiling,</t>
  </si>
  <si>
    <t xml:space="preserve">Walls 176 sqft
 - $193.60
Ceiling 30 sqft
 - $19.50
</t>
  </si>
  <si>
    <t xml:space="preserve">0.44 gallon of Wall Paint
0.08 gallon of Ceiling Paint
</t>
  </si>
  <si>
    <t>Family Room 26.15' x 13' x 8':  Prep/paint Walls,
 Ceiling,</t>
  </si>
  <si>
    <t xml:space="preserve">Walls 626 sqft
 - $689.04
Ceiling 340 sqft
 - $220.97
</t>
  </si>
  <si>
    <t xml:space="preserve">1.57 gallon of Wall Paint
0.85 gallon of Ceiling Paint
</t>
  </si>
  <si>
    <t>Living Room 17.6' x 12.7' x 8':  Prep/paint Walls,
 Ceiling,</t>
  </si>
  <si>
    <t xml:space="preserve">Walls 485 sqft
 - $533.28
Ceiling 224 sqft
 - $145.29
</t>
  </si>
  <si>
    <t xml:space="preserve">1.21 gallon of Wall Paint
0.56 gallon of Ceiling Paint
</t>
  </si>
  <si>
    <t>Stairwell 12' x 3' x 15':  Prep/paint Ceiling,
 Walls,</t>
  </si>
  <si>
    <t xml:space="preserve">Ceiling 36 sqft
 - $23.40
Walls 450 sqft
 - $495.00
</t>
  </si>
  <si>
    <t xml:space="preserve">0.09 gallon of Ceiling Paint
1.13 gallon of Wall Paint
</t>
  </si>
  <si>
    <t>2nd Floor Hall 7.95' x 11.9' x 8':  Prep/paint Walls,
 Ceiling,</t>
  </si>
  <si>
    <t xml:space="preserve">Walls 318 sqft
 - $349.36
Ceiling 95 sqft
 - $61.49
</t>
  </si>
  <si>
    <t xml:space="preserve">0.79 gallon of Wall Paint
0.24 gallon of Ceiling Paint
</t>
  </si>
  <si>
    <t>Bed Room 1 9.8' x 15.3' x 8':  Prep/paint Walls,
 Ceiling,</t>
  </si>
  <si>
    <t xml:space="preserve">Walls 402 sqft
 - $441.76
Ceiling 150 sqft
 - $97.46
</t>
  </si>
  <si>
    <t xml:space="preserve">1.01 gallon of Wall Paint
0.38 gallon of Ceiling Paint
</t>
  </si>
  <si>
    <t>Bed Room 2 13.26' x 12.6' x 8':  Prep/paint Walls,
 Ceiling,</t>
  </si>
  <si>
    <t xml:space="preserve">Walls 414 sqft
 - $455.14
Ceiling 167 sqft
 - $108.60
</t>
  </si>
  <si>
    <t xml:space="preserve">1.04 gallon of Wall Paint
0.42 gallon of Ceiling Paint
</t>
  </si>
  <si>
    <t>Main Bed 13.93' x 12.62' x 8':  Prep/paint Walls,
 Ceiling,
 Crown Molding,</t>
  </si>
  <si>
    <t xml:space="preserve">Walls 214 sqft
 - $235.14
Walls 425 sqft
 - $467.28
Ceiling 43 sqft
 - $27.99
Ceiling 176 sqft
 - $114.27
Crown Molding 27 ft
 - $26.72
Crown Molding 53 ft
 - $53.10
</t>
  </si>
  <si>
    <t xml:space="preserve">0.53 gallon of Wall Paint
1.06 gallon of Wall Paint
0.11 gallon of Ceiling Paint
0.44 gallon of Ceiling Paint
</t>
  </si>
  <si>
    <t>Main Bath 5.16' x 8.1' x 8':  Prep/paint Walls,
 Ceiling,</t>
  </si>
  <si>
    <t xml:space="preserve">Walls 212 sqft
 - $233.38
Ceiling 42 sqft
 - $27.17
</t>
  </si>
  <si>
    <t xml:space="preserve">0.53 gallon of Wall Paint
0.10 gallon of Ceiling Paint
</t>
  </si>
  <si>
    <t>Bathroom 2 4.8' x 8.38' x 8':  Prep/paint Walls,
 Ceiling,</t>
  </si>
  <si>
    <t xml:space="preserve">Walls 211 sqft
 - $231.97
Ceiling 40 sqft
 - $26.15
</t>
  </si>
  <si>
    <t>Painting Total</t>
  </si>
  <si>
    <t>Flooring Total</t>
  </si>
  <si>
    <t>Handyman Total</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</si>
</sst>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numFmt numFmtId="165" formatCode="m/d/yyyy h:mm:ss"/>
    <numFmt numFmtId="166" formatCode="&quot;$&quot;#,##0.00"/>
    <numFmt numFmtId="167" formatCode="mm/dd/yy"/>
    <numFmt numFmtId="168" formatCode="yyyy-m"/>
    <numFmt numFmtId="169" formatCode="&quot;$&quot;#,##0"/>
    <numFmt numFmtId="170" formatCode="0.000"/>
    <numFmt numFmtId="171" formatCode="_(&quot;$&quot;* #,##0.00_);_(&quot;$&quot;* \(#,##0.00\);_(&quot;$&quot;* &quot;-&quot;??_);_(@_)"/>
    <numFmt numFmtId="172" formatCode="0.0%"/>
  </numFmts>
  <fonts count="19">
    <font>
      <sz val="10.0"/>
      <color rgb="FF000000"/>
      <name val="Arial"/>
      <scheme val="minor"/>
    </font>
    <font>
      <b/>
      <color theme="1"/>
      <name val="Arial"/>
      <scheme val="minor"/>
    </font>
    <font>
      <color theme="1"/>
      <name val="Arial"/>
      <scheme val="minor"/>
    </font>
    <font>
      <u/>
      <color rgb="FF0000FF"/>
    </font>
    <font>
      <b/>
      <color rgb="FFFFFFFF"/>
      <name val="Arial"/>
    </font>
    <font>
      <color theme="1"/>
      <name val="Arial"/>
    </font>
    <font>
      <b/>
      <color theme="1"/>
      <name val="Arial"/>
    </font>
    <font>
      <color rgb="FF000000"/>
      <name val="Arial"/>
    </font>
    <font>
      <u/>
      <color rgb="FF0000FF"/>
      <name val="Arial"/>
    </font>
    <font>
      <b/>
      <color rgb="FFEFEFEF"/>
      <name val="Arial"/>
    </font>
    <font>
      <b/>
      <sz val="11.0"/>
      <color rgb="FFFFFFFF"/>
      <name val="Calibri"/>
    </font>
    <font/>
    <font>
      <b/>
      <sz val="11.0"/>
      <color theme="1"/>
      <name val="Calibri"/>
    </font>
    <font>
      <sz val="11.0"/>
      <color theme="1"/>
      <name val="Calibri"/>
    </font>
    <font>
      <b/>
      <color rgb="FFFF0000"/>
      <name val="Arial"/>
      <scheme val="minor"/>
    </font>
    <font>
      <u/>
      <color rgb="FF1155CC"/>
      <name val="Arial"/>
    </font>
    <font>
      <color rgb="FFFF0000"/>
      <name val="Arial"/>
      <scheme val="minor"/>
    </font>
    <font>
      <b/>
      <u/>
      <color theme="1"/>
      <name val="Arial"/>
      <scheme val="minor"/>
    </font>
    <font>
      <b/>
      <sz val="8.0"/>
      <color rgb="FFFFFFFF"/>
      <name val="Arial"/>
      <scheme val="minor"/>
    </font>
  </fonts>
  <fills count="16">
    <fill>
      <patternFill patternType="none"/>
    </fill>
    <fill>
      <patternFill patternType="lightGray"/>
    </fill>
    <fill>
      <patternFill patternType="solid">
        <fgColor rgb="FFEAD1DC"/>
        <bgColor rgb="FFEAD1DC"/>
      </patternFill>
    </fill>
    <fill>
      <patternFill patternType="solid">
        <fgColor rgb="FF000000"/>
        <bgColor rgb="FF000000"/>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666666"/>
        <bgColor rgb="FF666666"/>
      </patternFill>
    </fill>
    <fill>
      <patternFill patternType="solid">
        <fgColor rgb="FFCCCCCC"/>
        <bgColor rgb="FFCCCCCC"/>
      </patternFill>
    </fill>
    <fill>
      <patternFill patternType="solid">
        <fgColor rgb="FFB7B7B7"/>
        <bgColor rgb="FFB7B7B7"/>
      </patternFill>
    </fill>
    <fill>
      <patternFill patternType="solid">
        <fgColor rgb="FFB6D7A8"/>
        <bgColor rgb="FFB6D7A8"/>
      </patternFill>
    </fill>
    <fill>
      <patternFill patternType="solid">
        <fgColor rgb="FFFFFFFF"/>
        <bgColor rgb="FFFFFFFF"/>
      </patternFill>
    </fill>
    <fill>
      <patternFill patternType="solid">
        <fgColor rgb="FFC9DAF8"/>
        <bgColor rgb="FFC9DAF8"/>
      </patternFill>
    </fill>
    <fill>
      <patternFill patternType="solid">
        <fgColor rgb="FFBFBFBF"/>
        <bgColor rgb="FFBFBFBF"/>
      </patternFill>
    </fill>
    <fill>
      <patternFill patternType="solid">
        <fgColor rgb="FFA4C2F4"/>
        <bgColor rgb="FFA4C2F4"/>
      </patternFill>
    </fill>
    <fill>
      <patternFill patternType="solid">
        <fgColor rgb="FFD0E0E3"/>
        <bgColor rgb="FFD0E0E3"/>
      </patternFill>
    </fill>
  </fills>
  <borders count="20">
    <border/>
    <border>
      <left style="thin">
        <color rgb="FF6AA84F"/>
      </left>
      <top style="thin">
        <color rgb="FF6AA84F"/>
      </top>
      <bottom style="thin">
        <color rgb="FF6AA84F"/>
      </bottom>
    </border>
    <border>
      <top style="thin">
        <color rgb="FF6AA84F"/>
      </top>
      <bottom style="thin">
        <color rgb="FF6AA84F"/>
      </bottom>
    </border>
    <border>
      <top style="thick">
        <color rgb="FF000000"/>
      </top>
    </border>
    <border>
      <left style="thin">
        <color rgb="FF000000"/>
      </left>
      <top style="thick">
        <color rgb="FF000000"/>
      </top>
    </border>
    <border>
      <right style="thin">
        <color rgb="FF000000"/>
      </right>
      <top style="thick">
        <color rgb="FF000000"/>
      </top>
    </border>
    <border>
      <left style="thin">
        <color rgb="FF000000"/>
      </left>
      <bottom style="double">
        <color rgb="FF000000"/>
      </bottom>
    </border>
    <border>
      <bottom style="double">
        <color rgb="FF000000"/>
      </bottom>
    </border>
    <border>
      <right style="thin">
        <color rgb="FF000000"/>
      </right>
      <bottom style="double">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23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2" fontId="2" numFmtId="0" xfId="0" applyFill="1" applyFont="1"/>
    <xf borderId="0" fillId="0" fontId="3" numFmtId="0" xfId="0" applyFont="1"/>
    <xf borderId="0" fillId="3" fontId="4" numFmtId="0" xfId="0" applyAlignment="1" applyFill="1" applyFont="1">
      <alignment horizontal="right" vertical="bottom"/>
    </xf>
    <xf borderId="0" fillId="3" fontId="4" numFmtId="0" xfId="0" applyAlignment="1" applyFont="1">
      <alignment readingOrder="0" vertical="bottom"/>
    </xf>
    <xf borderId="0" fillId="3" fontId="5" numFmtId="0" xfId="0" applyAlignment="1" applyFont="1">
      <alignment vertical="bottom"/>
    </xf>
    <xf borderId="0" fillId="3" fontId="4" numFmtId="0" xfId="0" applyAlignment="1" applyFont="1">
      <alignment horizontal="center" vertical="bottom"/>
    </xf>
    <xf borderId="0" fillId="0" fontId="5" numFmtId="0" xfId="0" applyAlignment="1" applyFont="1">
      <alignment vertical="bottom"/>
    </xf>
    <xf borderId="0" fillId="3" fontId="4" numFmtId="0" xfId="0" applyAlignment="1" applyFont="1">
      <alignment horizontal="center" shrinkToFit="0" vertical="bottom" wrapText="1"/>
    </xf>
    <xf borderId="0" fillId="0" fontId="5" numFmtId="0" xfId="0" applyAlignment="1" applyFont="1">
      <alignment vertical="bottom"/>
    </xf>
    <xf borderId="0" fillId="4" fontId="6" numFmtId="0" xfId="0" applyAlignment="1" applyFill="1" applyFont="1">
      <alignment horizontal="center" vertical="bottom"/>
    </xf>
    <xf borderId="0" fillId="3" fontId="5" numFmtId="0" xfId="0" applyAlignment="1" applyFont="1">
      <alignment readingOrder="0" vertical="bottom"/>
    </xf>
    <xf borderId="0" fillId="0" fontId="5" numFmtId="164" xfId="0" applyAlignment="1" applyFont="1" applyNumberFormat="1">
      <alignment vertical="bottom"/>
    </xf>
    <xf borderId="0" fillId="5" fontId="7" numFmtId="0" xfId="0" applyAlignment="1" applyFill="1" applyFont="1">
      <alignment horizontal="center" readingOrder="0" vertical="bottom"/>
    </xf>
    <xf borderId="0" fillId="0" fontId="5" numFmtId="165" xfId="0" applyAlignment="1" applyFont="1" applyNumberFormat="1">
      <alignment horizontal="right" vertical="bottom"/>
    </xf>
    <xf borderId="0" fillId="0" fontId="5" numFmtId="0" xfId="0" applyAlignment="1" applyFont="1">
      <alignment horizontal="right" vertical="bottom"/>
    </xf>
    <xf borderId="0" fillId="0" fontId="5" numFmtId="14" xfId="0" applyAlignment="1" applyFont="1" applyNumberFormat="1">
      <alignment horizontal="right" vertical="bottom"/>
    </xf>
    <xf borderId="0" fillId="4" fontId="6" numFmtId="0" xfId="0" applyAlignment="1" applyFont="1">
      <alignment readingOrder="0" vertical="bottom"/>
    </xf>
    <xf borderId="0" fillId="4" fontId="6" numFmtId="0" xfId="0" applyAlignment="1" applyFont="1">
      <alignment horizontal="center" vertical="bottom"/>
    </xf>
    <xf borderId="0" fillId="4" fontId="5" numFmtId="0" xfId="0" applyAlignment="1" applyFont="1">
      <alignment vertical="bottom"/>
    </xf>
    <xf borderId="0" fillId="4" fontId="5" numFmtId="166" xfId="0" applyAlignment="1" applyFont="1" applyNumberFormat="1">
      <alignment horizontal="center" vertical="bottom"/>
    </xf>
    <xf borderId="0" fillId="4" fontId="5" numFmtId="10" xfId="0" applyAlignment="1" applyFont="1" applyNumberFormat="1">
      <alignment horizontal="center" vertical="bottom"/>
    </xf>
    <xf borderId="0" fillId="0" fontId="8" numFmtId="0" xfId="0" applyAlignment="1" applyFont="1">
      <alignment vertical="bottom"/>
    </xf>
    <xf borderId="1" fillId="6" fontId="5" numFmtId="0" xfId="0" applyAlignment="1" applyBorder="1" applyFill="1" applyFont="1">
      <alignment readingOrder="0" vertical="bottom"/>
    </xf>
    <xf borderId="2" fillId="6" fontId="5" numFmtId="0" xfId="0" applyAlignment="1" applyBorder="1" applyFont="1">
      <alignment readingOrder="0" vertical="bottom"/>
    </xf>
    <xf borderId="2" fillId="6" fontId="5" numFmtId="9" xfId="0" applyAlignment="1" applyBorder="1" applyFont="1" applyNumberFormat="1">
      <alignment horizontal="center" readingOrder="0" vertical="bottom"/>
    </xf>
    <xf borderId="2" fillId="6" fontId="5" numFmtId="166" xfId="0" applyAlignment="1" applyBorder="1" applyFont="1" applyNumberFormat="1">
      <alignment horizontal="right" vertical="bottom"/>
    </xf>
    <xf borderId="3" fillId="7" fontId="4" numFmtId="0" xfId="0" applyAlignment="1" applyBorder="1" applyFill="1" applyFont="1">
      <alignment vertical="bottom"/>
    </xf>
    <xf borderId="4" fillId="8" fontId="6" numFmtId="0" xfId="0" applyAlignment="1" applyBorder="1" applyFill="1" applyFont="1">
      <alignment horizontal="center" vertical="bottom"/>
    </xf>
    <xf borderId="3" fillId="8" fontId="6" numFmtId="0" xfId="0" applyAlignment="1" applyBorder="1" applyFont="1">
      <alignment horizontal="center" vertical="bottom"/>
    </xf>
    <xf borderId="3" fillId="8" fontId="6" numFmtId="0" xfId="0" applyAlignment="1" applyBorder="1" applyFont="1">
      <alignment horizontal="center" readingOrder="0" vertical="bottom"/>
    </xf>
    <xf borderId="5" fillId="8" fontId="6" numFmtId="0" xfId="0" applyAlignment="1" applyBorder="1" applyFont="1">
      <alignment horizontal="center" vertical="bottom"/>
    </xf>
    <xf borderId="6" fillId="0" fontId="5" numFmtId="166" xfId="0" applyAlignment="1" applyBorder="1" applyFont="1" applyNumberFormat="1">
      <alignment horizontal="right" vertical="bottom"/>
    </xf>
    <xf borderId="7" fillId="0" fontId="5" numFmtId="166" xfId="0" applyAlignment="1" applyBorder="1" applyFont="1" applyNumberFormat="1">
      <alignment horizontal="right" vertical="bottom"/>
    </xf>
    <xf borderId="7" fillId="0" fontId="5" numFmtId="10" xfId="0" applyAlignment="1" applyBorder="1" applyFont="1" applyNumberFormat="1">
      <alignment horizontal="right" vertical="bottom"/>
    </xf>
    <xf borderId="8" fillId="0" fontId="5" numFmtId="10" xfId="0" applyAlignment="1" applyBorder="1" applyFont="1" applyNumberFormat="1">
      <alignment horizontal="right" vertical="bottom"/>
    </xf>
    <xf borderId="7" fillId="0" fontId="5" numFmtId="166" xfId="0" applyAlignment="1" applyBorder="1" applyFont="1" applyNumberFormat="1">
      <alignment horizontal="center" vertical="bottom"/>
    </xf>
    <xf borderId="8" fillId="0" fontId="5" numFmtId="10" xfId="0" applyAlignment="1" applyBorder="1" applyFont="1" applyNumberFormat="1">
      <alignment horizontal="center" vertical="bottom"/>
    </xf>
    <xf borderId="9" fillId="0" fontId="5" numFmtId="166" xfId="0" applyAlignment="1" applyBorder="1" applyFont="1" applyNumberFormat="1">
      <alignment horizontal="right" vertical="bottom"/>
    </xf>
    <xf borderId="0" fillId="0" fontId="5" numFmtId="10" xfId="0" applyAlignment="1" applyFont="1" applyNumberFormat="1">
      <alignment horizontal="right" vertical="bottom"/>
    </xf>
    <xf borderId="0" fillId="0" fontId="5" numFmtId="166" xfId="0" applyAlignment="1" applyFont="1" applyNumberFormat="1">
      <alignment vertical="bottom"/>
    </xf>
    <xf borderId="10" fillId="0" fontId="5" numFmtId="0" xfId="0" applyAlignment="1" applyBorder="1" applyFont="1">
      <alignment vertical="bottom"/>
    </xf>
    <xf borderId="9" fillId="0" fontId="5" numFmtId="0" xfId="0" applyAlignment="1" applyBorder="1" applyFont="1">
      <alignment vertical="bottom"/>
    </xf>
    <xf borderId="0" fillId="0" fontId="5" numFmtId="10" xfId="0" applyAlignment="1" applyFont="1" applyNumberFormat="1">
      <alignment vertical="bottom"/>
    </xf>
    <xf borderId="10" fillId="0" fontId="5" numFmtId="10" xfId="0" applyAlignment="1" applyBorder="1" applyFont="1" applyNumberFormat="1">
      <alignment vertical="bottom"/>
    </xf>
    <xf borderId="0" fillId="0" fontId="5" numFmtId="0" xfId="0" applyAlignment="1" applyFont="1">
      <alignment readingOrder="0" vertical="bottom"/>
    </xf>
    <xf borderId="9" fillId="0" fontId="5" numFmtId="166" xfId="0" applyAlignment="1" applyBorder="1" applyFont="1" applyNumberFormat="1">
      <alignment vertical="bottom"/>
    </xf>
    <xf borderId="0" fillId="9" fontId="9" numFmtId="0" xfId="0" applyAlignment="1" applyFill="1" applyFont="1">
      <alignment horizontal="center" readingOrder="0" vertical="bottom"/>
    </xf>
    <xf borderId="0" fillId="7" fontId="4" numFmtId="0" xfId="0" applyAlignment="1" applyFont="1">
      <alignment vertical="bottom"/>
    </xf>
    <xf borderId="9" fillId="8" fontId="6" numFmtId="0" xfId="0" applyAlignment="1" applyBorder="1" applyFont="1">
      <alignment horizontal="center" vertical="bottom"/>
    </xf>
    <xf borderId="0" fillId="8" fontId="6" numFmtId="0" xfId="0" applyAlignment="1" applyFont="1">
      <alignment horizontal="center" vertical="bottom"/>
    </xf>
    <xf borderId="0" fillId="8" fontId="6" numFmtId="0" xfId="0" applyAlignment="1" applyFont="1">
      <alignment horizontal="center" readingOrder="0" vertical="bottom"/>
    </xf>
    <xf borderId="10" fillId="8" fontId="6" numFmtId="0" xfId="0" applyAlignment="1" applyBorder="1" applyFont="1">
      <alignment horizontal="center" vertical="bottom"/>
    </xf>
    <xf borderId="7" fillId="5" fontId="5" numFmtId="166" xfId="0" applyAlignment="1" applyBorder="1" applyFont="1" applyNumberFormat="1">
      <alignment horizontal="right" readingOrder="0" vertical="bottom"/>
    </xf>
    <xf borderId="8" fillId="0" fontId="5" numFmtId="10" xfId="0" applyAlignment="1" applyBorder="1" applyFont="1" applyNumberFormat="1">
      <alignment vertical="bottom"/>
    </xf>
    <xf borderId="0" fillId="0" fontId="5" numFmtId="166" xfId="0" applyAlignment="1" applyFont="1" applyNumberFormat="1">
      <alignment readingOrder="0" vertical="bottom"/>
    </xf>
    <xf borderId="9" fillId="5" fontId="5" numFmtId="166" xfId="0" applyAlignment="1" applyBorder="1" applyFont="1" applyNumberFormat="1">
      <alignment horizontal="right" readingOrder="0" vertical="bottom"/>
    </xf>
    <xf borderId="7" fillId="5" fontId="5" numFmtId="166" xfId="0" applyAlignment="1" applyBorder="1" applyFont="1" applyNumberFormat="1">
      <alignment horizontal="right" vertical="bottom"/>
    </xf>
    <xf borderId="9" fillId="5" fontId="5" numFmtId="166" xfId="0" applyAlignment="1" applyBorder="1" applyFont="1" applyNumberFormat="1">
      <alignment horizontal="right" vertical="bottom"/>
    </xf>
    <xf borderId="10" fillId="8" fontId="6" numFmtId="0" xfId="0" applyAlignment="1" applyBorder="1" applyFont="1">
      <alignment horizontal="center" vertical="bottom"/>
    </xf>
    <xf borderId="9" fillId="8" fontId="6" numFmtId="0" xfId="0" applyAlignment="1" applyBorder="1" applyFont="1">
      <alignment horizontal="center" vertical="bottom"/>
    </xf>
    <xf borderId="0" fillId="8" fontId="6" numFmtId="0" xfId="0" applyAlignment="1" applyFont="1">
      <alignment horizontal="center" vertical="bottom"/>
    </xf>
    <xf borderId="0" fillId="7" fontId="4" numFmtId="0" xfId="0" applyAlignment="1" applyFont="1">
      <alignment readingOrder="0" vertical="bottom"/>
    </xf>
    <xf borderId="11" fillId="0" fontId="5" numFmtId="166" xfId="0" applyAlignment="1" applyBorder="1" applyFont="1" applyNumberFormat="1">
      <alignment vertical="bottom"/>
    </xf>
    <xf borderId="12" fillId="0" fontId="5" numFmtId="10" xfId="0" applyAlignment="1" applyBorder="1" applyFont="1" applyNumberFormat="1">
      <alignment horizontal="right" vertical="bottom"/>
    </xf>
    <xf borderId="12" fillId="0" fontId="5" numFmtId="0" xfId="0" applyAlignment="1" applyBorder="1" applyFont="1">
      <alignment vertical="bottom"/>
    </xf>
    <xf borderId="13" fillId="0" fontId="5" numFmtId="0" xfId="0" applyAlignment="1" applyBorder="1" applyFont="1">
      <alignment vertical="bottom"/>
    </xf>
    <xf borderId="0" fillId="0" fontId="5" numFmtId="9" xfId="0" applyAlignment="1" applyFont="1" applyNumberFormat="1">
      <alignment vertical="bottom"/>
    </xf>
    <xf borderId="0" fillId="0" fontId="6" numFmtId="0" xfId="0" applyAlignment="1" applyFont="1">
      <alignment vertical="bottom"/>
    </xf>
    <xf borderId="0" fillId="0" fontId="1" numFmtId="0" xfId="0" applyAlignment="1" applyFont="1">
      <alignment horizontal="center" readingOrder="0"/>
    </xf>
    <xf borderId="0" fillId="0" fontId="6" numFmtId="0" xfId="0" applyAlignment="1" applyFont="1">
      <alignment horizontal="center" vertical="bottom"/>
    </xf>
    <xf borderId="0" fillId="0" fontId="2" numFmtId="0" xfId="0" applyAlignment="1" applyFont="1">
      <alignment horizontal="center" readingOrder="0"/>
    </xf>
    <xf borderId="0" fillId="0" fontId="5" numFmtId="10" xfId="0" applyAlignment="1" applyFont="1" applyNumberFormat="1">
      <alignment horizontal="center" vertical="bottom"/>
    </xf>
    <xf borderId="0" fillId="0" fontId="5" numFmtId="166" xfId="0" applyAlignment="1" applyFont="1" applyNumberFormat="1">
      <alignment horizontal="right" vertical="bottom"/>
    </xf>
    <xf borderId="0" fillId="0" fontId="5" numFmtId="9" xfId="0" applyAlignment="1" applyFont="1" applyNumberFormat="1">
      <alignment horizontal="center" vertical="bottom"/>
    </xf>
    <xf borderId="0" fillId="0" fontId="5" numFmtId="167" xfId="0" applyAlignment="1" applyFont="1" applyNumberFormat="1">
      <alignment vertical="bottom"/>
    </xf>
    <xf borderId="0" fillId="0" fontId="5" numFmtId="168" xfId="0" applyAlignment="1" applyFont="1" applyNumberFormat="1">
      <alignment vertical="bottom"/>
    </xf>
    <xf borderId="0" fillId="0" fontId="5" numFmtId="166" xfId="0" applyAlignment="1" applyFont="1" applyNumberFormat="1">
      <alignment vertical="bottom"/>
    </xf>
    <xf borderId="0" fillId="0" fontId="2" numFmtId="166" xfId="0" applyAlignment="1" applyFont="1" applyNumberFormat="1">
      <alignment readingOrder="0"/>
    </xf>
    <xf borderId="0" fillId="0" fontId="6" numFmtId="166" xfId="0" applyAlignment="1" applyFont="1" applyNumberFormat="1">
      <alignment horizontal="center" vertical="bottom"/>
    </xf>
    <xf borderId="0" fillId="0" fontId="6" numFmtId="169" xfId="0" applyAlignment="1" applyFont="1" applyNumberFormat="1">
      <alignment horizontal="center" vertical="bottom"/>
    </xf>
    <xf borderId="0" fillId="0" fontId="5" numFmtId="0" xfId="0" applyAlignment="1" applyFont="1">
      <alignment horizontal="right" shrinkToFit="0" vertical="bottom" wrapText="1"/>
    </xf>
    <xf borderId="0" fillId="5" fontId="5" numFmtId="0" xfId="0" applyAlignment="1" applyFont="1">
      <alignment horizontal="center" readingOrder="0" vertical="center"/>
    </xf>
    <xf borderId="0" fillId="0" fontId="5" numFmtId="169" xfId="0" applyAlignment="1" applyFont="1" applyNumberFormat="1">
      <alignment horizontal="center" vertical="center"/>
    </xf>
    <xf borderId="0" fillId="0" fontId="2" numFmtId="0" xfId="0" applyAlignment="1" applyFont="1">
      <alignment horizontal="right" readingOrder="0" shrinkToFit="0" wrapText="1"/>
    </xf>
    <xf borderId="0" fillId="5" fontId="2" numFmtId="0" xfId="0" applyAlignment="1" applyFont="1">
      <alignment horizontal="center" readingOrder="0"/>
    </xf>
    <xf borderId="0" fillId="0" fontId="2" numFmtId="166" xfId="0" applyAlignment="1" applyFont="1" applyNumberFormat="1">
      <alignment readingOrder="0"/>
    </xf>
    <xf borderId="0" fillId="0" fontId="2" numFmtId="170" xfId="0" applyFont="1" applyNumberFormat="1"/>
    <xf borderId="0" fillId="0" fontId="2" numFmtId="0" xfId="0" applyAlignment="1" applyFont="1">
      <alignment horizontal="right" readingOrder="0"/>
    </xf>
    <xf borderId="0" fillId="5" fontId="5" numFmtId="0" xfId="0" applyAlignment="1" applyFont="1">
      <alignment horizontal="center" vertical="bottom"/>
    </xf>
    <xf borderId="0" fillId="5" fontId="5" numFmtId="0" xfId="0" applyAlignment="1" applyFont="1">
      <alignment horizontal="center" readingOrder="0" vertical="bottom"/>
    </xf>
    <xf borderId="0" fillId="0" fontId="1" numFmtId="0" xfId="0" applyAlignment="1" applyFont="1">
      <alignment horizontal="right" readingOrder="0"/>
    </xf>
    <xf borderId="0" fillId="10" fontId="1" numFmtId="0" xfId="0" applyAlignment="1" applyFill="1" applyFont="1">
      <alignment horizontal="center" readingOrder="0"/>
    </xf>
    <xf borderId="0" fillId="10" fontId="1" numFmtId="0" xfId="0" applyAlignment="1" applyFont="1">
      <alignment horizontal="right" readingOrder="0"/>
    </xf>
    <xf borderId="0" fillId="10" fontId="1" numFmtId="166" xfId="0" applyFont="1" applyNumberFormat="1"/>
    <xf borderId="0" fillId="10" fontId="2" numFmtId="166" xfId="0" applyFont="1" applyNumberFormat="1"/>
    <xf borderId="0" fillId="0" fontId="2" numFmtId="166" xfId="0" applyAlignment="1" applyFont="1" applyNumberFormat="1">
      <alignment readingOrder="0" shrinkToFit="0" wrapText="1"/>
    </xf>
    <xf borderId="0" fillId="0" fontId="2" numFmtId="9" xfId="0" applyAlignment="1" applyFont="1" applyNumberFormat="1">
      <alignment readingOrder="0"/>
    </xf>
    <xf borderId="0" fillId="5" fontId="2" numFmtId="9" xfId="0" applyAlignment="1" applyFont="1" applyNumberFormat="1">
      <alignment readingOrder="0"/>
    </xf>
    <xf borderId="0" fillId="0" fontId="2" numFmtId="3" xfId="0" applyAlignment="1" applyFont="1" applyNumberFormat="1">
      <alignment readingOrder="0"/>
    </xf>
    <xf borderId="0" fillId="0" fontId="2" numFmtId="166" xfId="0" applyFont="1" applyNumberFormat="1"/>
    <xf borderId="0" fillId="5" fontId="2" numFmtId="166" xfId="0" applyAlignment="1" applyFont="1" applyNumberFormat="1">
      <alignment readingOrder="0"/>
    </xf>
    <xf borderId="0" fillId="0" fontId="2" numFmtId="2" xfId="0" applyFont="1" applyNumberFormat="1"/>
    <xf borderId="0" fillId="10" fontId="1" numFmtId="166" xfId="0" applyAlignment="1" applyFont="1" applyNumberFormat="1">
      <alignment shrinkToFit="0" wrapText="1"/>
    </xf>
    <xf borderId="0" fillId="0" fontId="2" numFmtId="0" xfId="0" applyAlignment="1" applyFont="1">
      <alignment shrinkToFit="0" wrapText="1"/>
    </xf>
    <xf borderId="14" fillId="3" fontId="10" numFmtId="0" xfId="0" applyAlignment="1" applyBorder="1" applyFont="1">
      <alignment horizontal="center" readingOrder="0"/>
    </xf>
    <xf borderId="15" fillId="0" fontId="11" numFmtId="0" xfId="0" applyBorder="1" applyFont="1"/>
    <xf borderId="16" fillId="0" fontId="11" numFmtId="0" xfId="0" applyBorder="1" applyFont="1"/>
    <xf borderId="9" fillId="4" fontId="2" numFmtId="0" xfId="0" applyBorder="1" applyFont="1"/>
    <xf borderId="0" fillId="4" fontId="2" numFmtId="0" xfId="0" applyFont="1"/>
    <xf borderId="10" fillId="4" fontId="2" numFmtId="0" xfId="0" applyBorder="1" applyFont="1"/>
    <xf borderId="17" fillId="4" fontId="12" numFmtId="0" xfId="0" applyAlignment="1" applyBorder="1" applyFont="1">
      <alignment readingOrder="0"/>
    </xf>
    <xf borderId="0" fillId="0" fontId="5" numFmtId="166" xfId="0" applyAlignment="1" applyFont="1" applyNumberFormat="1">
      <alignment horizontal="center" vertical="bottom"/>
    </xf>
    <xf borderId="17" fillId="4" fontId="13" numFmtId="0" xfId="0" applyAlignment="1" applyBorder="1" applyFont="1">
      <alignment readingOrder="0"/>
    </xf>
    <xf borderId="17" fillId="4" fontId="13" numFmtId="171" xfId="0" applyAlignment="1" applyBorder="1" applyFont="1" applyNumberFormat="1">
      <alignment readingOrder="0"/>
    </xf>
    <xf borderId="0" fillId="0" fontId="5" numFmtId="0" xfId="0" applyAlignment="1" applyFont="1">
      <alignment horizontal="center" vertical="bottom"/>
    </xf>
    <xf borderId="0" fillId="5" fontId="5" numFmtId="9" xfId="0" applyAlignment="1" applyFont="1" applyNumberFormat="1">
      <alignment horizontal="right" vertical="bottom"/>
    </xf>
    <xf borderId="17" fillId="4" fontId="13" numFmtId="0" xfId="0" applyBorder="1" applyFont="1"/>
    <xf borderId="0" fillId="10" fontId="6" numFmtId="0" xfId="0" applyAlignment="1" applyFont="1">
      <alignment horizontal="center" vertical="bottom"/>
    </xf>
    <xf borderId="0" fillId="10" fontId="6" numFmtId="0" xfId="0" applyAlignment="1" applyFont="1">
      <alignment horizontal="right" vertical="bottom"/>
    </xf>
    <xf borderId="0" fillId="10" fontId="6" numFmtId="166" xfId="0" applyAlignment="1" applyFont="1" applyNumberFormat="1">
      <alignment horizontal="right" vertical="bottom"/>
    </xf>
    <xf borderId="0" fillId="10" fontId="5" numFmtId="166" xfId="0" applyAlignment="1" applyFont="1" applyNumberFormat="1">
      <alignment horizontal="right" vertical="bottom"/>
    </xf>
    <xf borderId="0" fillId="0" fontId="5" numFmtId="166" xfId="0" applyAlignment="1" applyFont="1" applyNumberFormat="1">
      <alignment horizontal="right" shrinkToFit="0" vertical="bottom" wrapText="1"/>
    </xf>
    <xf borderId="17" fillId="4" fontId="12" numFmtId="0" xfId="0" applyAlignment="1" applyBorder="1" applyFont="1">
      <alignment readingOrder="0" vertical="bottom"/>
    </xf>
    <xf borderId="17" fillId="4" fontId="13" numFmtId="171" xfId="0" applyAlignment="1" applyBorder="1" applyFont="1" applyNumberFormat="1">
      <alignment horizontal="right" vertical="bottom"/>
    </xf>
    <xf borderId="0" fillId="0" fontId="5" numFmtId="0" xfId="0" applyAlignment="1" applyFont="1">
      <alignment horizontal="right" vertical="bottom"/>
    </xf>
    <xf borderId="14" fillId="4" fontId="2" numFmtId="0" xfId="0" applyAlignment="1" applyBorder="1" applyFont="1">
      <alignment readingOrder="0"/>
    </xf>
    <xf borderId="17" fillId="4" fontId="2" numFmtId="0" xfId="0" applyAlignment="1" applyBorder="1" applyFont="1">
      <alignment readingOrder="0"/>
    </xf>
    <xf borderId="14" fillId="4" fontId="13" numFmtId="0" xfId="0" applyAlignment="1" applyBorder="1" applyFont="1">
      <alignment readingOrder="0"/>
    </xf>
    <xf borderId="0" fillId="10" fontId="6" numFmtId="166" xfId="0" applyAlignment="1" applyFont="1" applyNumberFormat="1">
      <alignment horizontal="center" vertical="bottom"/>
    </xf>
    <xf borderId="0" fillId="10" fontId="6" numFmtId="9" xfId="0" applyAlignment="1" applyFont="1" applyNumberFormat="1">
      <alignment horizontal="center" vertical="bottom"/>
    </xf>
    <xf borderId="0" fillId="10" fontId="6" numFmtId="166" xfId="0" applyAlignment="1" applyFont="1" applyNumberFormat="1">
      <alignment horizontal="center" vertical="bottom"/>
    </xf>
    <xf borderId="9" fillId="4" fontId="14" numFmtId="0" xfId="0" applyAlignment="1" applyBorder="1" applyFont="1">
      <alignment horizontal="center" readingOrder="0"/>
    </xf>
    <xf borderId="0" fillId="11" fontId="12" numFmtId="0" xfId="0" applyAlignment="1" applyFill="1" applyFont="1">
      <alignment horizontal="center" readingOrder="0"/>
    </xf>
    <xf borderId="17" fillId="4" fontId="12" numFmtId="0" xfId="0" applyBorder="1" applyFont="1"/>
    <xf borderId="17" fillId="4" fontId="13" numFmtId="0" xfId="0" applyAlignment="1" applyBorder="1" applyFont="1">
      <alignment horizontal="right" readingOrder="0" vertical="bottom"/>
    </xf>
    <xf borderId="17" fillId="4" fontId="13" numFmtId="0" xfId="0" applyAlignment="1" applyBorder="1" applyFont="1">
      <alignment horizontal="right" vertical="bottom"/>
    </xf>
    <xf borderId="0" fillId="0" fontId="2" numFmtId="0" xfId="0" applyAlignment="1" applyFont="1">
      <alignment readingOrder="0"/>
    </xf>
    <xf borderId="0" fillId="5" fontId="5" numFmtId="0" xfId="0" applyAlignment="1" applyFont="1">
      <alignment horizontal="center" vertical="bottom"/>
    </xf>
    <xf borderId="0" fillId="0" fontId="6" numFmtId="0" xfId="0" applyAlignment="1" applyFont="1">
      <alignment horizontal="center" vertical="bottom"/>
    </xf>
    <xf borderId="0" fillId="0" fontId="5" numFmtId="169" xfId="0" applyAlignment="1" applyFont="1" applyNumberFormat="1">
      <alignment horizontal="center" vertical="bottom"/>
    </xf>
    <xf borderId="0" fillId="0" fontId="5" numFmtId="169" xfId="0" applyAlignment="1" applyFont="1" applyNumberFormat="1">
      <alignment horizontal="right" vertical="bottom"/>
    </xf>
    <xf borderId="0" fillId="5" fontId="5" numFmtId="9" xfId="0" applyAlignment="1" applyFont="1" applyNumberFormat="1">
      <alignment horizontal="right" readingOrder="0" vertical="bottom"/>
    </xf>
    <xf borderId="0" fillId="0" fontId="5" numFmtId="169" xfId="0" applyAlignment="1" applyFont="1" applyNumberFormat="1">
      <alignment vertical="bottom"/>
    </xf>
    <xf borderId="0" fillId="0" fontId="5" numFmtId="0" xfId="0" applyAlignment="1" applyFont="1">
      <alignment horizontal="right" readingOrder="0" vertical="bottom"/>
    </xf>
    <xf borderId="0" fillId="5" fontId="5" numFmtId="166" xfId="0" applyAlignment="1" applyFont="1" applyNumberFormat="1">
      <alignment horizontal="center" readingOrder="0" vertical="bottom"/>
    </xf>
    <xf borderId="0" fillId="0" fontId="6" numFmtId="0" xfId="0" applyAlignment="1" applyFont="1">
      <alignment horizontal="center" readingOrder="0" vertical="bottom"/>
    </xf>
    <xf borderId="0" fillId="0" fontId="6" numFmtId="0" xfId="0" applyAlignment="1" applyFont="1">
      <alignment horizontal="right" readingOrder="0" vertical="bottom"/>
    </xf>
    <xf borderId="0" fillId="0" fontId="6" numFmtId="166" xfId="0" applyAlignment="1" applyFont="1" applyNumberFormat="1">
      <alignment horizontal="center" vertical="bottom"/>
    </xf>
    <xf borderId="0" fillId="0" fontId="6" numFmtId="166" xfId="0" applyAlignment="1" applyFont="1" applyNumberFormat="1">
      <alignment horizontal="center" shrinkToFit="0" vertical="bottom" wrapText="1"/>
    </xf>
    <xf borderId="0" fillId="0" fontId="5" numFmtId="0" xfId="0" applyAlignment="1" applyFont="1">
      <alignment horizontal="center" vertical="bottom"/>
    </xf>
    <xf borderId="0" fillId="0" fontId="5" numFmtId="0" xfId="0" applyAlignment="1" applyFont="1">
      <alignment shrinkToFit="0" vertical="bottom" wrapText="1"/>
    </xf>
    <xf borderId="0" fillId="0" fontId="6" numFmtId="0" xfId="0" applyAlignment="1" applyFont="1">
      <alignment horizontal="center" shrinkToFit="0" vertical="bottom" wrapText="1"/>
    </xf>
    <xf borderId="0" fillId="0" fontId="5" numFmtId="4" xfId="0" applyAlignment="1" applyFont="1" applyNumberFormat="1">
      <alignment horizontal="center" vertical="bottom"/>
    </xf>
    <xf borderId="0" fillId="0" fontId="6" numFmtId="0" xfId="0" applyAlignment="1" applyFont="1">
      <alignment horizontal="center" readingOrder="0" shrinkToFit="0" vertical="bottom" wrapText="1"/>
    </xf>
    <xf borderId="0" fillId="0" fontId="6" numFmtId="0" xfId="0" applyAlignment="1" applyFont="1">
      <alignment horizontal="center" shrinkToFit="0" vertical="bottom" wrapText="1"/>
    </xf>
    <xf borderId="0" fillId="0" fontId="6" numFmtId="0" xfId="0" applyAlignment="1" applyFont="1">
      <alignment readingOrder="0" shrinkToFit="0" vertical="bottom" wrapText="1"/>
    </xf>
    <xf borderId="0" fillId="5" fontId="6" numFmtId="0" xfId="0" applyAlignment="1" applyFont="1">
      <alignment readingOrder="0" shrinkToFit="0" vertical="bottom" wrapText="1"/>
    </xf>
    <xf borderId="0" fillId="5" fontId="5" numFmtId="166" xfId="0" applyAlignment="1" applyFont="1" applyNumberFormat="1">
      <alignment horizontal="center" vertical="bottom"/>
    </xf>
    <xf borderId="0" fillId="5" fontId="5" numFmtId="1" xfId="0" applyAlignment="1" applyFont="1" applyNumberFormat="1">
      <alignment horizontal="center" readingOrder="0" vertical="bottom"/>
    </xf>
    <xf borderId="0" fillId="0" fontId="5" numFmtId="2" xfId="0" applyAlignment="1" applyFont="1" applyNumberFormat="1">
      <alignment horizontal="center" vertical="bottom"/>
    </xf>
    <xf borderId="0" fillId="5" fontId="15" numFmtId="0" xfId="0" applyAlignment="1" applyFont="1">
      <alignment vertical="bottom"/>
    </xf>
    <xf borderId="0" fillId="5" fontId="5" numFmtId="0" xfId="0" applyAlignment="1" applyFont="1">
      <alignment vertical="bottom"/>
    </xf>
    <xf borderId="0" fillId="5" fontId="2" numFmtId="0" xfId="0" applyFont="1"/>
    <xf borderId="0" fillId="0" fontId="2" numFmtId="0" xfId="0" applyFont="1"/>
    <xf borderId="0" fillId="0" fontId="2" numFmtId="10" xfId="0" applyAlignment="1" applyFont="1" applyNumberFormat="1">
      <alignment readingOrder="0"/>
    </xf>
    <xf borderId="18" fillId="12" fontId="2" numFmtId="0" xfId="0" applyAlignment="1" applyBorder="1" applyFill="1" applyFont="1">
      <alignment readingOrder="0"/>
    </xf>
    <xf borderId="19" fillId="12" fontId="2" numFmtId="171" xfId="0" applyBorder="1" applyFont="1" applyNumberFormat="1"/>
    <xf borderId="9" fillId="12" fontId="2" numFmtId="0" xfId="0" applyAlignment="1" applyBorder="1" applyFont="1">
      <alignment readingOrder="0"/>
    </xf>
    <xf borderId="10" fillId="12" fontId="2" numFmtId="171" xfId="0" applyBorder="1" applyFont="1" applyNumberFormat="1"/>
    <xf borderId="11" fillId="12" fontId="2" numFmtId="0" xfId="0" applyAlignment="1" applyBorder="1" applyFont="1">
      <alignment readingOrder="0"/>
    </xf>
    <xf borderId="13" fillId="12" fontId="2" numFmtId="172" xfId="0" applyBorder="1" applyFont="1" applyNumberFormat="1"/>
    <xf borderId="14" fillId="13" fontId="12" numFmtId="0" xfId="0" applyAlignment="1" applyBorder="1" applyFill="1" applyFont="1">
      <alignment horizontal="center" readingOrder="0"/>
    </xf>
    <xf borderId="14" fillId="4" fontId="12" numFmtId="0" xfId="0" applyAlignment="1" applyBorder="1" applyFont="1">
      <alignment horizontal="center" readingOrder="0"/>
    </xf>
    <xf borderId="0" fillId="12" fontId="2" numFmtId="0" xfId="0" applyAlignment="1" applyFont="1">
      <alignment readingOrder="0"/>
    </xf>
    <xf borderId="17" fillId="0" fontId="12" numFmtId="0" xfId="0" applyBorder="1" applyFont="1"/>
    <xf borderId="14" fillId="0" fontId="1" numFmtId="0" xfId="0" applyAlignment="1" applyBorder="1" applyFont="1">
      <alignment horizontal="center" readingOrder="0"/>
    </xf>
    <xf borderId="0" fillId="0" fontId="5" numFmtId="166" xfId="0" applyAlignment="1" applyFont="1" applyNumberFormat="1">
      <alignment horizontal="center" readingOrder="0" vertical="bottom"/>
    </xf>
    <xf borderId="17" fillId="0" fontId="13" numFmtId="0" xfId="0" applyBorder="1" applyFont="1"/>
    <xf borderId="17" fillId="0" fontId="13" numFmtId="0" xfId="0" applyAlignment="1" applyBorder="1" applyFont="1">
      <alignment readingOrder="0"/>
    </xf>
    <xf borderId="17" fillId="0" fontId="13" numFmtId="171" xfId="0" applyAlignment="1" applyBorder="1" applyFont="1" applyNumberFormat="1">
      <alignment readingOrder="0"/>
    </xf>
    <xf borderId="17" fillId="0" fontId="13" numFmtId="171" xfId="0" applyBorder="1" applyFont="1" applyNumberFormat="1"/>
    <xf borderId="17" fillId="0" fontId="2" numFmtId="0" xfId="0" applyAlignment="1" applyBorder="1" applyFont="1">
      <alignment readingOrder="0"/>
    </xf>
    <xf borderId="17" fillId="6" fontId="2" numFmtId="166" xfId="0" applyAlignment="1" applyBorder="1" applyFont="1" applyNumberFormat="1">
      <alignment readingOrder="0"/>
    </xf>
    <xf borderId="13" fillId="0" fontId="2" numFmtId="0" xfId="0" applyBorder="1" applyFont="1"/>
    <xf borderId="17" fillId="4" fontId="13" numFmtId="171" xfId="0" applyBorder="1" applyFont="1" applyNumberFormat="1"/>
    <xf borderId="9" fillId="0" fontId="13" numFmtId="0" xfId="0" applyBorder="1" applyFont="1"/>
    <xf borderId="17" fillId="6" fontId="13" numFmtId="9" xfId="0" applyAlignment="1" applyBorder="1" applyFont="1" applyNumberFormat="1">
      <alignment readingOrder="0"/>
    </xf>
    <xf borderId="16" fillId="0" fontId="2" numFmtId="0" xfId="0" applyBorder="1" applyFont="1"/>
    <xf borderId="0" fillId="0" fontId="5" numFmtId="9" xfId="0" applyAlignment="1" applyFont="1" applyNumberFormat="1">
      <alignment horizontal="right" vertical="bottom"/>
    </xf>
    <xf borderId="16" fillId="0" fontId="2" numFmtId="166" xfId="0" applyBorder="1" applyFont="1" applyNumberFormat="1"/>
    <xf borderId="0" fillId="0" fontId="13" numFmtId="0" xfId="0" applyFont="1"/>
    <xf borderId="0" fillId="0" fontId="13" numFmtId="0" xfId="0" applyAlignment="1" applyFont="1">
      <alignment readingOrder="0"/>
    </xf>
    <xf borderId="17" fillId="4" fontId="16" numFmtId="166" xfId="0" applyAlignment="1" applyBorder="1" applyFont="1" applyNumberFormat="1">
      <alignment readingOrder="0"/>
    </xf>
    <xf borderId="16" fillId="4" fontId="2" numFmtId="166" xfId="0" applyAlignment="1" applyBorder="1" applyFont="1" applyNumberFormat="1">
      <alignment readingOrder="0"/>
    </xf>
    <xf borderId="17" fillId="4" fontId="2" numFmtId="166" xfId="0" applyAlignment="1" applyBorder="1" applyFont="1" applyNumberFormat="1">
      <alignment readingOrder="0"/>
    </xf>
    <xf borderId="17" fillId="0" fontId="2" numFmtId="166" xfId="0" applyAlignment="1" applyBorder="1" applyFont="1" applyNumberFormat="1">
      <alignment readingOrder="0"/>
    </xf>
    <xf borderId="0" fillId="0" fontId="13" numFmtId="2" xfId="0" applyFont="1" applyNumberFormat="1"/>
    <xf borderId="16" fillId="4" fontId="2" numFmtId="166" xfId="0" applyBorder="1" applyFont="1" applyNumberFormat="1"/>
    <xf borderId="14" fillId="0" fontId="13" numFmtId="0" xfId="0" applyAlignment="1" applyBorder="1" applyFont="1">
      <alignment readingOrder="0"/>
    </xf>
    <xf borderId="17" fillId="0" fontId="2" numFmtId="0" xfId="0" applyBorder="1" applyFont="1"/>
    <xf borderId="17" fillId="4" fontId="1" numFmtId="0" xfId="0" applyAlignment="1" applyBorder="1" applyFont="1">
      <alignment readingOrder="0"/>
    </xf>
    <xf borderId="17" fillId="4" fontId="2" numFmtId="0" xfId="0" applyBorder="1" applyFont="1"/>
    <xf borderId="14" fillId="0" fontId="1" numFmtId="0" xfId="0" applyAlignment="1" applyBorder="1" applyFont="1">
      <alignment readingOrder="0"/>
    </xf>
    <xf borderId="16" fillId="11" fontId="2" numFmtId="166" xfId="0" applyBorder="1" applyFont="1" applyNumberFormat="1"/>
    <xf borderId="9" fillId="4" fontId="13" numFmtId="0" xfId="0" applyBorder="1" applyFont="1"/>
    <xf borderId="17" fillId="14" fontId="12" numFmtId="0" xfId="0" applyBorder="1" applyFill="1" applyFont="1"/>
    <xf borderId="17" fillId="14" fontId="13" numFmtId="0" xfId="0" applyBorder="1" applyFont="1"/>
    <xf borderId="17" fillId="14" fontId="13" numFmtId="171" xfId="0" applyAlignment="1" applyBorder="1" applyFont="1" applyNumberFormat="1">
      <alignment readingOrder="0"/>
    </xf>
    <xf borderId="17" fillId="0" fontId="13" numFmtId="172" xfId="0" applyBorder="1" applyFont="1" applyNumberFormat="1"/>
    <xf borderId="14" fillId="13" fontId="12" numFmtId="0" xfId="0" applyAlignment="1" applyBorder="1" applyFont="1">
      <alignment horizontal="center"/>
    </xf>
    <xf borderId="0" fillId="11" fontId="2" numFmtId="0" xfId="0" applyFont="1"/>
    <xf borderId="0" fillId="0" fontId="12" numFmtId="0" xfId="0" applyFont="1"/>
    <xf borderId="0" fillId="0" fontId="17" numFmtId="0" xfId="0" applyAlignment="1" applyFont="1">
      <alignment horizontal="center" readingOrder="0"/>
    </xf>
    <xf borderId="17" fillId="12" fontId="2" numFmtId="0" xfId="0" applyAlignment="1" applyBorder="1" applyFont="1">
      <alignment readingOrder="0"/>
    </xf>
    <xf borderId="0" fillId="0" fontId="5" numFmtId="166" xfId="0" applyAlignment="1" applyFont="1" applyNumberFormat="1">
      <alignment horizontal="center" vertical="bottom"/>
    </xf>
    <xf borderId="17" fillId="4" fontId="13" numFmtId="166" xfId="0" applyAlignment="1" applyBorder="1" applyFont="1" applyNumberFormat="1">
      <alignment readingOrder="0"/>
    </xf>
    <xf borderId="17" fillId="0" fontId="13" numFmtId="166" xfId="0" applyBorder="1" applyFont="1" applyNumberFormat="1"/>
    <xf borderId="17" fillId="0" fontId="13" numFmtId="166" xfId="0" applyAlignment="1" applyBorder="1" applyFont="1" applyNumberFormat="1">
      <alignment readingOrder="0"/>
    </xf>
    <xf borderId="17" fillId="6" fontId="2" numFmtId="9" xfId="0" applyAlignment="1" applyBorder="1" applyFont="1" applyNumberFormat="1">
      <alignment readingOrder="0"/>
    </xf>
    <xf borderId="0" fillId="15" fontId="2" numFmtId="0" xfId="0" applyAlignment="1" applyFill="1" applyFont="1">
      <alignment readingOrder="0"/>
    </xf>
    <xf borderId="0" fillId="0" fontId="5" numFmtId="166" xfId="0" applyAlignment="1" applyFont="1" applyNumberFormat="1">
      <alignment horizontal="right" vertical="bottom"/>
    </xf>
    <xf borderId="0" fillId="0" fontId="2" numFmtId="2" xfId="0" applyAlignment="1" applyFont="1" applyNumberFormat="1">
      <alignment readingOrder="0"/>
    </xf>
    <xf borderId="16" fillId="0" fontId="2" numFmtId="166" xfId="0" applyAlignment="1" applyBorder="1" applyFont="1" applyNumberFormat="1">
      <alignment readingOrder="0"/>
    </xf>
    <xf borderId="14" fillId="0" fontId="2" numFmtId="0" xfId="0" applyAlignment="1" applyBorder="1" applyFont="1">
      <alignment readingOrder="0"/>
    </xf>
    <xf borderId="17" fillId="0" fontId="1" numFmtId="0" xfId="0" applyAlignment="1" applyBorder="1" applyFont="1">
      <alignment readingOrder="0"/>
    </xf>
    <xf borderId="17" fillId="0" fontId="2" numFmtId="166" xfId="0" applyBorder="1" applyFont="1" applyNumberFormat="1"/>
    <xf borderId="17" fillId="4" fontId="2" numFmtId="166" xfId="0" applyBorder="1" applyFont="1" applyNumberFormat="1"/>
    <xf borderId="17" fillId="14" fontId="13" numFmtId="171" xfId="0" applyBorder="1" applyFont="1" applyNumberFormat="1"/>
    <xf borderId="0" fillId="4" fontId="2" numFmtId="0" xfId="0" applyAlignment="1" applyFont="1">
      <alignment readingOrder="0"/>
    </xf>
    <xf borderId="10" fillId="4" fontId="2" numFmtId="0" xfId="0" applyAlignment="1" applyBorder="1" applyFont="1">
      <alignment readingOrder="0"/>
    </xf>
    <xf borderId="0" fillId="0" fontId="2" numFmtId="166" xfId="0" applyAlignment="1" applyFont="1" applyNumberFormat="1">
      <alignment horizontal="center" readingOrder="0"/>
    </xf>
    <xf borderId="0" fillId="3" fontId="18" numFmtId="0" xfId="0" applyAlignment="1" applyFont="1">
      <alignment horizontal="center" readingOrder="0"/>
    </xf>
    <xf borderId="0" fillId="3" fontId="18" numFmtId="0" xfId="0" applyAlignment="1" applyFont="1">
      <alignment horizontal="center"/>
    </xf>
  </cellXfs>
  <cellStyles count="1">
    <cellStyle xfId="0" name="Normal" builtinId="0"/>
  </cellStyles>
  <dxfs count="3">
    <dxf>
      <font>
        <color rgb="FFFF0000"/>
      </font>
      <fill>
        <patternFill patternType="solid">
          <fgColor rgb="FFF4CCCC"/>
          <bgColor rgb="FFF4CCCC"/>
        </patternFill>
      </fill>
      <border/>
    </dxf>
    <dxf>
      <font>
        <color rgb="FF6AA84F"/>
      </font>
      <fill>
        <patternFill patternType="solid">
          <fgColor rgb="FFD9EAD3"/>
          <bgColor rgb="FFD9EAD3"/>
        </patternFill>
      </fill>
      <border/>
    </dxf>
    <dxf>
      <font>
        <color rgb="FF6AA84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 Id="rId3" Type="http://schemas.openxmlformats.org/officeDocument/2006/relationships/image" Target="../media/image7.png"/><Relationship Id="rId4" Type="http://schemas.openxmlformats.org/officeDocument/2006/relationships/image" Target="../media/image8.png"/><Relationship Id="rId5" Type="http://schemas.openxmlformats.org/officeDocument/2006/relationships/image" Target="../media/image1.png"/><Relationship Id="rId6"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971550</xdr:colOff>
      <xdr:row>20</xdr:row>
      <xdr:rowOff>180975</xdr:rowOff>
    </xdr:from>
    <xdr:ext cx="7943850" cy="26574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324725" cy="35528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17</xdr:row>
      <xdr:rowOff>104775</xdr:rowOff>
    </xdr:from>
    <xdr:ext cx="7324725" cy="28670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31</xdr:row>
      <xdr:rowOff>114300</xdr:rowOff>
    </xdr:from>
    <xdr:ext cx="7324725" cy="578167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59</xdr:row>
      <xdr:rowOff>209550</xdr:rowOff>
    </xdr:from>
    <xdr:ext cx="7324725" cy="6657975"/>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609600</xdr:colOff>
      <xdr:row>0</xdr:row>
      <xdr:rowOff>0</xdr:rowOff>
    </xdr:from>
    <xdr:ext cx="5762625" cy="462915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733425</xdr:colOff>
      <xdr:row>23</xdr:row>
      <xdr:rowOff>85725</xdr:rowOff>
    </xdr:from>
    <xdr:ext cx="7572375" cy="3781425"/>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885825</xdr:colOff>
      <xdr:row>0</xdr:row>
      <xdr:rowOff>0</xdr:rowOff>
    </xdr:from>
    <xdr:ext cx="4876800" cy="105632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4" max="4" width="16.63"/>
  </cols>
  <sheetData>
    <row r="1">
      <c r="A1" s="1" t="s">
        <v>0</v>
      </c>
      <c r="B1" s="1" t="s">
        <v>1</v>
      </c>
    </row>
    <row r="2">
      <c r="A2" s="1" t="s">
        <v>2</v>
      </c>
      <c r="B2" s="2" t="s">
        <v>3</v>
      </c>
    </row>
    <row r="3">
      <c r="A3" s="1" t="s">
        <v>4</v>
      </c>
      <c r="B3" s="2" t="s">
        <v>5</v>
      </c>
    </row>
    <row r="4">
      <c r="A4" s="1" t="s">
        <v>6</v>
      </c>
      <c r="B4" s="2" t="s">
        <v>7</v>
      </c>
    </row>
    <row r="5">
      <c r="A5" s="3"/>
      <c r="B5" s="2" t="s">
        <v>8</v>
      </c>
    </row>
    <row r="6">
      <c r="A6" s="1" t="s">
        <v>9</v>
      </c>
      <c r="B6" s="2" t="s">
        <v>10</v>
      </c>
    </row>
    <row r="7">
      <c r="A7" s="1" t="s">
        <v>11</v>
      </c>
      <c r="B7" s="2" t="s">
        <v>12</v>
      </c>
    </row>
    <row r="9">
      <c r="B9" s="2" t="s">
        <v>13</v>
      </c>
      <c r="E9" s="4" t="str">
        <f>IFERROR(__xludf.DUMMYFUNCTION("IF(A2=""Flooring"", SUMPRODUCT(IFERROR(VALUE(REGEXEXTRACT(SPLIT(C2, CHAR(10)), ""(?:LVP|Presidio Tonal \(1\)) (\d+) sqft"")),0)), IF(A2=""Paint"", (IF(B2="""", """", CEILING(VALUE(REGEXEXTRACT(B2, ""(\d+\.?\d*)'"")) * VALUE(REGEXEXTRACT(B2, ""\d+\.?\d*'\s"&amp;"+x\s+(\d+\.?\d*)'"")), 1))), """"))"),"")</f>
        <v/>
      </c>
      <c r="F9" s="2" t="s">
        <v>14</v>
      </c>
    </row>
    <row r="11">
      <c r="A11" s="1" t="s">
        <v>15</v>
      </c>
    </row>
    <row r="12">
      <c r="A12" s="2" t="s">
        <v>16</v>
      </c>
      <c r="B12" s="2" t="s">
        <v>17</v>
      </c>
      <c r="C12" s="3" t="str">
        <f>'2026-02-188 Goodview Dr Valpo'!A69</f>
        <v>2026-02-188 Goodview Dr Valpo</v>
      </c>
    </row>
    <row r="13">
      <c r="B13" s="2" t="s">
        <v>18</v>
      </c>
    </row>
    <row r="15">
      <c r="A15" s="2" t="s">
        <v>19</v>
      </c>
      <c r="B15" s="2" t="s">
        <v>20</v>
      </c>
    </row>
    <row r="17">
      <c r="A17" s="2" t="s">
        <v>21</v>
      </c>
      <c r="B17" s="2" t="s">
        <v>22</v>
      </c>
    </row>
    <row r="19">
      <c r="A19" s="2" t="s">
        <v>23</v>
      </c>
      <c r="B19" s="2" t="s">
        <v>24</v>
      </c>
      <c r="E19" s="5" t="str">
        <f>GET_SHEET_URL()</f>
        <v>https://docs.google.com/spreadsheets/d/1tbO0WdyDQk6NRC9XDY9jYCF6K9fidF4mJzrQkPUa6_E/edit</v>
      </c>
    </row>
    <row r="20">
      <c r="B20" s="2" t="s">
        <v>25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4" max="4" width="16.25"/>
    <col customWidth="1" min="13" max="13" width="13.5"/>
    <col customWidth="1" min="18" max="18" width="16.88"/>
    <col customWidth="1" min="19" max="19" width="13.88"/>
    <col customWidth="1" min="20" max="20" width="12.13"/>
    <col customWidth="1" min="21" max="21" width="8.25"/>
    <col customWidth="1" min="22" max="22" width="12.0"/>
    <col customWidth="1" min="23" max="23" width="10.63"/>
    <col customWidth="1" min="24" max="24" width="16.5"/>
  </cols>
  <sheetData>
    <row r="1">
      <c r="A1" s="6" t="s">
        <v>26</v>
      </c>
      <c r="B1" s="7" t="s">
        <v>27</v>
      </c>
      <c r="C1" s="8"/>
      <c r="D1" s="9" t="s">
        <v>28</v>
      </c>
      <c r="E1" s="10"/>
      <c r="F1" s="11" t="s">
        <v>29</v>
      </c>
      <c r="G1" s="11" t="s">
        <v>30</v>
      </c>
      <c r="H1" s="10"/>
      <c r="I1" s="10"/>
      <c r="J1" s="10"/>
      <c r="K1" s="10"/>
      <c r="L1" s="10"/>
      <c r="M1" s="10"/>
      <c r="N1" s="12"/>
      <c r="O1" s="12"/>
      <c r="P1" s="12"/>
      <c r="Q1" s="12"/>
      <c r="R1" s="13" t="s">
        <v>31</v>
      </c>
      <c r="S1" s="13" t="s">
        <v>32</v>
      </c>
      <c r="T1" s="13" t="s">
        <v>33</v>
      </c>
      <c r="U1" s="13" t="s">
        <v>34</v>
      </c>
      <c r="V1" s="13" t="s">
        <v>34</v>
      </c>
      <c r="W1" s="13" t="s">
        <v>35</v>
      </c>
      <c r="X1" s="13" t="s">
        <v>36</v>
      </c>
    </row>
    <row r="2">
      <c r="A2" s="6" t="s">
        <v>37</v>
      </c>
      <c r="B2" s="7" t="s">
        <v>38</v>
      </c>
      <c r="C2" s="8"/>
      <c r="D2" s="14" t="s">
        <v>39</v>
      </c>
      <c r="E2" s="15"/>
      <c r="F2" s="16" t="s">
        <v>40</v>
      </c>
      <c r="G2" s="16" t="s">
        <v>40</v>
      </c>
      <c r="H2" s="10" t="str">
        <f>if(or(F2="MM/DD/YYYY", G2="MM/DD/YYYY"), "&lt;&lt;&lt; Update dates as they are determined", "")</f>
        <v>&lt;&lt;&lt; Update dates as they are determined</v>
      </c>
      <c r="I2" s="10"/>
      <c r="J2" s="10"/>
      <c r="K2" s="10"/>
      <c r="L2" s="10"/>
      <c r="M2" s="10"/>
      <c r="N2" s="12"/>
      <c r="O2" s="12"/>
      <c r="P2" s="12"/>
      <c r="Q2" s="12"/>
      <c r="R2" s="17" t="str">
        <f>IFERROR(__xludf.DUMMYFUNCTION("QUERY(IMPORTRANGE(""https://docs.google.com/spreadsheets/d/1rzM_tBoQ37pdE1beSS1phI8MAlSe9b21hfOV64lcIfQ"",""Form Responses 1!Form_Responses1""),""SELECT * WHERE Col2 = '""&amp;B1&amp;""'"")
"),"#REF!")</f>
        <v>#REF!</v>
      </c>
      <c r="S2" s="12"/>
      <c r="T2" s="12"/>
      <c r="U2" s="12"/>
      <c r="V2" s="12"/>
      <c r="W2" s="18"/>
      <c r="X2" s="19"/>
    </row>
    <row r="3">
      <c r="A3" s="20" t="s">
        <v>41</v>
      </c>
      <c r="B3" s="21" t="s">
        <v>42</v>
      </c>
      <c r="C3" s="21" t="s">
        <v>43</v>
      </c>
      <c r="D3" s="21" t="s">
        <v>44</v>
      </c>
      <c r="E3" s="10"/>
      <c r="F3" s="10"/>
      <c r="G3" s="10"/>
      <c r="H3" s="10"/>
      <c r="I3" s="10"/>
      <c r="J3" s="10"/>
      <c r="K3" s="10"/>
      <c r="L3" s="10"/>
      <c r="M3" s="10"/>
      <c r="N3" s="12"/>
      <c r="O3" s="12"/>
      <c r="P3" s="12"/>
      <c r="Q3" s="12"/>
      <c r="R3" s="17"/>
      <c r="S3" s="12"/>
      <c r="T3" s="12"/>
      <c r="U3" s="12"/>
      <c r="V3" s="12"/>
      <c r="W3" s="18"/>
      <c r="X3" s="19"/>
    </row>
    <row r="4">
      <c r="A4" s="22" t="s">
        <v>45</v>
      </c>
      <c r="B4" s="23">
        <f>D10</f>
        <v>4324.2191</v>
      </c>
      <c r="C4" s="24">
        <f>F10</f>
        <v>0.3253616568</v>
      </c>
      <c r="D4" s="24">
        <f>IFERROR(D10/(C10-B13), "")</f>
        <v>0.3609851959</v>
      </c>
      <c r="E4" s="10"/>
      <c r="F4" s="25" t="str">
        <f>HYPERLINK("https://homestretchservices.monday.com/protected_static/16745639/resources/2729620485/a99be57f-f77e-4e0c-850d-9c6a362c0450.pdf","FastField PDF Download Link")</f>
        <v>FastField PDF Download Link</v>
      </c>
      <c r="G4" s="10"/>
      <c r="H4" s="10"/>
      <c r="I4" s="10"/>
      <c r="J4" s="10"/>
      <c r="K4" s="10"/>
      <c r="L4" s="10"/>
      <c r="M4" s="10"/>
      <c r="N4" s="12"/>
      <c r="O4" s="12"/>
      <c r="P4" s="12"/>
      <c r="Q4" s="12"/>
      <c r="R4" s="17"/>
      <c r="S4" s="12"/>
      <c r="T4" s="12"/>
      <c r="U4" s="12"/>
      <c r="V4" s="12"/>
      <c r="W4" s="18"/>
      <c r="X4" s="19"/>
    </row>
    <row r="5">
      <c r="A5" s="22" t="s">
        <v>46</v>
      </c>
      <c r="B5" s="23">
        <f>I10</f>
        <v>-627.80125</v>
      </c>
      <c r="C5" s="24">
        <f>K10</f>
        <v>0.8975</v>
      </c>
      <c r="D5" s="24">
        <f>iferror(I10/(H10-G13), "")</f>
        <v>1</v>
      </c>
      <c r="E5" s="10"/>
      <c r="F5" s="10"/>
      <c r="G5" s="10"/>
      <c r="H5" s="10"/>
      <c r="I5" s="10"/>
      <c r="J5" s="10"/>
      <c r="K5" s="10"/>
      <c r="L5" s="10"/>
      <c r="M5" s="10"/>
      <c r="N5" s="12"/>
      <c r="O5" s="12"/>
      <c r="P5" s="12"/>
      <c r="Q5" s="12"/>
      <c r="R5" s="17"/>
      <c r="S5" s="12"/>
      <c r="T5" s="12"/>
      <c r="U5" s="12"/>
      <c r="V5" s="12"/>
      <c r="W5" s="18"/>
      <c r="X5" s="19"/>
    </row>
    <row r="6">
      <c r="A6" s="22" t="s">
        <v>47</v>
      </c>
      <c r="B6" s="23">
        <f t="shared" ref="B6:D6" si="1">N10</f>
        <v>-4952.02035</v>
      </c>
      <c r="C6" s="24">
        <f t="shared" si="1"/>
        <v>0.5721383432</v>
      </c>
      <c r="D6" s="24" t="str">
        <f t="shared" si="1"/>
        <v/>
      </c>
      <c r="E6" s="10"/>
      <c r="F6" s="10"/>
      <c r="G6" s="10"/>
      <c r="H6" s="10"/>
      <c r="I6" s="10"/>
      <c r="J6" s="10"/>
      <c r="K6" s="10"/>
      <c r="L6" s="10"/>
      <c r="M6" s="10"/>
      <c r="N6" s="12"/>
      <c r="O6" s="12"/>
      <c r="P6" s="12"/>
      <c r="Q6" s="12"/>
      <c r="R6" s="17"/>
      <c r="S6" s="12"/>
      <c r="T6" s="12"/>
      <c r="U6" s="12"/>
      <c r="V6" s="12"/>
      <c r="W6" s="18"/>
      <c r="X6" s="19"/>
    </row>
    <row r="7">
      <c r="A7" s="26" t="s">
        <v>48</v>
      </c>
      <c r="B7" s="27" t="b">
        <v>1</v>
      </c>
      <c r="C7" s="28">
        <v>0.05</v>
      </c>
      <c r="D7" s="29">
        <f>if(B7=TRUE, C7*sum(C16,C21, C26, C31, C36, C41, C46, C51), "")</f>
        <v>699.5</v>
      </c>
      <c r="E7" s="10"/>
      <c r="F7" s="10"/>
      <c r="G7" s="10"/>
      <c r="H7" s="10"/>
      <c r="I7" s="10"/>
      <c r="J7" s="10"/>
      <c r="K7" s="10"/>
      <c r="L7" s="10"/>
      <c r="M7" s="10"/>
      <c r="N7" s="12"/>
      <c r="O7" s="12"/>
      <c r="P7" s="12"/>
      <c r="Q7" s="12"/>
      <c r="R7" s="17"/>
      <c r="S7" s="12"/>
      <c r="T7" s="12"/>
      <c r="U7" s="12"/>
      <c r="V7" s="12"/>
      <c r="W7" s="18"/>
      <c r="X7" s="19"/>
    </row>
    <row r="8">
      <c r="A8" s="12"/>
      <c r="B8" s="10"/>
      <c r="C8" s="10" t="str">
        <f>if($B$7 = True, "Showing pricing, fees, margin and profit with "&amp;C7*100&amp;"% Savings is applied.", "")</f>
        <v>Showing pricing, fees, margin and profit with 5% Savings is applied.</v>
      </c>
      <c r="D8" s="10"/>
      <c r="E8" s="10"/>
      <c r="F8" s="10"/>
      <c r="G8" s="10"/>
      <c r="H8" s="10"/>
      <c r="I8" s="10"/>
      <c r="J8" s="10"/>
      <c r="K8" s="10"/>
      <c r="L8" s="10"/>
      <c r="M8" s="10"/>
      <c r="N8" s="12"/>
      <c r="O8" s="12"/>
      <c r="P8" s="12"/>
      <c r="Q8" s="12"/>
      <c r="R8" s="17"/>
      <c r="S8" s="12"/>
      <c r="T8" s="12"/>
      <c r="U8" s="12"/>
      <c r="V8" s="12"/>
      <c r="W8" s="18"/>
      <c r="X8" s="19"/>
    </row>
    <row r="9">
      <c r="A9" s="30" t="s">
        <v>49</v>
      </c>
      <c r="B9" s="31" t="s">
        <v>50</v>
      </c>
      <c r="C9" s="32" t="s">
        <v>51</v>
      </c>
      <c r="D9" s="32" t="s">
        <v>52</v>
      </c>
      <c r="E9" s="33" t="s">
        <v>53</v>
      </c>
      <c r="F9" s="32" t="s">
        <v>54</v>
      </c>
      <c r="G9" s="31" t="s">
        <v>55</v>
      </c>
      <c r="H9" s="32" t="s">
        <v>56</v>
      </c>
      <c r="I9" s="32" t="s">
        <v>57</v>
      </c>
      <c r="J9" s="33" t="s">
        <v>58</v>
      </c>
      <c r="K9" s="34" t="s">
        <v>59</v>
      </c>
      <c r="L9" s="31" t="s">
        <v>60</v>
      </c>
      <c r="M9" s="32" t="s">
        <v>61</v>
      </c>
      <c r="N9" s="32" t="s">
        <v>62</v>
      </c>
      <c r="O9" s="34" t="s">
        <v>63</v>
      </c>
      <c r="P9" s="12"/>
      <c r="Q9" s="12"/>
      <c r="R9" s="12"/>
      <c r="S9" s="12"/>
      <c r="T9" s="12"/>
      <c r="U9" s="12"/>
      <c r="V9" s="12"/>
      <c r="W9" s="12"/>
      <c r="X9" s="12"/>
      <c r="Y9" s="12"/>
      <c r="Z9" s="12"/>
    </row>
    <row r="10">
      <c r="A10" s="10" t="s">
        <v>64</v>
      </c>
      <c r="B10" s="35">
        <f>sum(B11:B13)</f>
        <v>8966.2809</v>
      </c>
      <c r="C10" s="36">
        <f>sum(C16,C21, C26, C31, C36, C41, C46, C51)-B14</f>
        <v>13290.5</v>
      </c>
      <c r="D10" s="36">
        <f>C10-B10</f>
        <v>4324.2191</v>
      </c>
      <c r="E10" s="37">
        <f>IFERROR(D10/(C10-B13), "")</f>
        <v>0.3609851959</v>
      </c>
      <c r="F10" s="38">
        <f>iferror(D10/C10,"")</f>
        <v>0.3253616568</v>
      </c>
      <c r="G10" s="35">
        <f>sum(G11:G13)</f>
        <v>-71.69875</v>
      </c>
      <c r="H10" s="36">
        <f>sum(H16,H21, H26, H31, H36, H41, H46, H51)-G14</f>
        <v>-699.5</v>
      </c>
      <c r="I10" s="39">
        <f>H10-G10</f>
        <v>-627.80125</v>
      </c>
      <c r="J10" s="37">
        <f>IFERROR(I10/(H10-G13), "")</f>
        <v>1</v>
      </c>
      <c r="K10" s="40">
        <f>iferror(I10/H10,"")</f>
        <v>0.8975</v>
      </c>
      <c r="L10" s="35">
        <f>B10-G10</f>
        <v>9037.97965</v>
      </c>
      <c r="M10" s="36">
        <f t="shared" ref="M10:N10" si="2">H10-C10</f>
        <v>-13990</v>
      </c>
      <c r="N10" s="36">
        <f t="shared" si="2"/>
        <v>-4952.02035</v>
      </c>
      <c r="O10" s="38">
        <f>K10-F10</f>
        <v>0.5721383432</v>
      </c>
      <c r="P10" s="12"/>
      <c r="Q10" s="12"/>
      <c r="R10" s="12"/>
      <c r="S10" s="12"/>
      <c r="T10" s="12"/>
      <c r="U10" s="12"/>
      <c r="V10" s="12"/>
      <c r="W10" s="12"/>
      <c r="X10" s="12"/>
      <c r="Y10" s="12"/>
      <c r="Z10" s="12"/>
    </row>
    <row r="11">
      <c r="A11" s="10" t="s">
        <v>65</v>
      </c>
      <c r="B11" s="41">
        <f t="shared" ref="B11:B12" si="3">sum(B17,B22,B27,B32,B37, B42, B47, B52)</f>
        <v>3449.2184</v>
      </c>
      <c r="C11" s="42">
        <f t="shared" ref="C11:C13" si="4">iferror(B11/ sum($B$11:$B$13),0)</f>
        <v>0.3846877472</v>
      </c>
      <c r="D11" s="43"/>
      <c r="E11" s="12"/>
      <c r="F11" s="44"/>
      <c r="G11" s="41">
        <f t="shared" ref="G11:G12" si="5">sumif(U:U, A11, W:W)</f>
        <v>0</v>
      </c>
      <c r="H11" s="42">
        <f t="shared" ref="H11:H13" si="6">iferror(G11/ sum($G$11:$G$13),0)</f>
        <v>0</v>
      </c>
      <c r="I11" s="12"/>
      <c r="J11" s="12"/>
      <c r="K11" s="44"/>
      <c r="L11" s="45"/>
      <c r="M11" s="12"/>
      <c r="N11" s="12"/>
      <c r="O11" s="44"/>
      <c r="P11" s="12"/>
      <c r="Q11" s="12"/>
      <c r="R11" s="12"/>
      <c r="S11" s="12"/>
      <c r="T11" s="12"/>
      <c r="U11" s="12"/>
      <c r="V11" s="12"/>
      <c r="W11" s="12"/>
      <c r="X11" s="12"/>
      <c r="Y11" s="12"/>
      <c r="Z11" s="12"/>
    </row>
    <row r="12">
      <c r="A12" s="10" t="s">
        <v>66</v>
      </c>
      <c r="B12" s="41">
        <f t="shared" si="3"/>
        <v>4205.5</v>
      </c>
      <c r="C12" s="42">
        <f t="shared" si="4"/>
        <v>0.4690350489</v>
      </c>
      <c r="D12" s="43"/>
      <c r="E12" s="12"/>
      <c r="F12" s="44"/>
      <c r="G12" s="41">
        <f t="shared" si="5"/>
        <v>0</v>
      </c>
      <c r="H12" s="42">
        <f t="shared" si="6"/>
        <v>0</v>
      </c>
      <c r="I12" s="12"/>
      <c r="J12" s="12"/>
      <c r="K12" s="44"/>
      <c r="L12" s="45"/>
      <c r="M12" s="12"/>
      <c r="N12" s="12"/>
      <c r="O12" s="44"/>
      <c r="P12" s="12"/>
      <c r="Q12" s="12"/>
      <c r="R12" s="12"/>
      <c r="S12" s="12"/>
      <c r="T12" s="12"/>
      <c r="U12" s="12"/>
      <c r="V12" s="12"/>
      <c r="W12" s="12"/>
      <c r="X12" s="12"/>
      <c r="Y12" s="12"/>
      <c r="Z12" s="12"/>
    </row>
    <row r="13">
      <c r="A13" s="10" t="s">
        <v>67</v>
      </c>
      <c r="B13" s="41">
        <f>sum(D60:D62)</f>
        <v>1311.5625</v>
      </c>
      <c r="C13" s="42">
        <f t="shared" si="4"/>
        <v>0.146277204</v>
      </c>
      <c r="D13" s="43"/>
      <c r="E13" s="46"/>
      <c r="F13" s="47"/>
      <c r="G13" s="41">
        <f>sum(E60:E62)</f>
        <v>-71.69875</v>
      </c>
      <c r="H13" s="42">
        <f t="shared" si="6"/>
        <v>1</v>
      </c>
      <c r="I13" s="12"/>
      <c r="J13" s="46"/>
      <c r="K13" s="44"/>
      <c r="L13" s="45"/>
      <c r="M13" s="12"/>
      <c r="N13" s="12"/>
      <c r="O13" s="44"/>
      <c r="P13" s="12"/>
      <c r="Q13" s="12"/>
      <c r="R13" s="12"/>
      <c r="S13" s="12"/>
      <c r="T13" s="12"/>
      <c r="U13" s="12"/>
      <c r="V13" s="12"/>
      <c r="W13" s="12"/>
      <c r="X13" s="12"/>
      <c r="Y13" s="12"/>
      <c r="Z13" s="12"/>
    </row>
    <row r="14">
      <c r="A14" s="48" t="s">
        <v>68</v>
      </c>
      <c r="B14" s="49">
        <f>D7</f>
        <v>699.5</v>
      </c>
      <c r="C14" s="50" t="s">
        <v>69</v>
      </c>
      <c r="D14" s="12"/>
      <c r="E14" s="46"/>
      <c r="F14" s="47"/>
      <c r="G14" s="49">
        <f>D7</f>
        <v>699.5</v>
      </c>
      <c r="H14" s="50" t="s">
        <v>69</v>
      </c>
      <c r="I14" s="12"/>
      <c r="J14" s="46"/>
      <c r="K14" s="44"/>
      <c r="L14" s="45"/>
      <c r="M14" s="12"/>
      <c r="N14" s="12"/>
      <c r="O14" s="44"/>
      <c r="P14" s="12"/>
      <c r="Q14" s="12"/>
      <c r="R14" s="12"/>
      <c r="S14" s="12"/>
      <c r="T14" s="12"/>
      <c r="U14" s="12"/>
      <c r="V14" s="12"/>
      <c r="W14" s="12"/>
      <c r="X14" s="12"/>
      <c r="Y14" s="12"/>
      <c r="Z14" s="12"/>
    </row>
    <row r="15">
      <c r="A15" s="51" t="s">
        <v>70</v>
      </c>
      <c r="B15" s="52" t="s">
        <v>50</v>
      </c>
      <c r="C15" s="53" t="s">
        <v>51</v>
      </c>
      <c r="D15" s="53" t="s">
        <v>52</v>
      </c>
      <c r="E15" s="54" t="s">
        <v>53</v>
      </c>
      <c r="F15" s="55" t="s">
        <v>54</v>
      </c>
      <c r="G15" s="52" t="s">
        <v>55</v>
      </c>
      <c r="H15" s="53" t="s">
        <v>56</v>
      </c>
      <c r="I15" s="53" t="s">
        <v>57</v>
      </c>
      <c r="J15" s="54" t="s">
        <v>58</v>
      </c>
      <c r="K15" s="55" t="s">
        <v>59</v>
      </c>
      <c r="L15" s="52" t="s">
        <v>60</v>
      </c>
      <c r="M15" s="53" t="s">
        <v>61</v>
      </c>
      <c r="N15" s="53" t="s">
        <v>62</v>
      </c>
      <c r="O15" s="55" t="s">
        <v>63</v>
      </c>
      <c r="P15" s="48" t="s">
        <v>71</v>
      </c>
      <c r="Q15" s="48" t="s">
        <v>72</v>
      </c>
      <c r="R15" s="12"/>
      <c r="S15" s="12"/>
      <c r="T15" s="12"/>
      <c r="U15" s="12"/>
      <c r="V15" s="12"/>
      <c r="W15" s="12"/>
      <c r="X15" s="12"/>
      <c r="Y15" s="12"/>
      <c r="Z15" s="12"/>
    </row>
    <row r="16">
      <c r="A16" s="10" t="s">
        <v>73</v>
      </c>
      <c r="B16" s="35">
        <f>SUM(B17:B19)</f>
        <v>5417.4375</v>
      </c>
      <c r="C16" s="56">
        <f>sum(P16:Q16)</f>
        <v>8375</v>
      </c>
      <c r="D16" s="36">
        <f>C16-B16</f>
        <v>2957.5625</v>
      </c>
      <c r="E16" s="37">
        <f>IFERROR(D16/(C16-B19), "")</f>
        <v>0.3934727477</v>
      </c>
      <c r="F16" s="38">
        <f>iferror(D16/C16,"")</f>
        <v>0.353141791</v>
      </c>
      <c r="G16" s="35">
        <f>SUM(G17:G19)</f>
        <v>0</v>
      </c>
      <c r="H16" s="56">
        <v>0.0</v>
      </c>
      <c r="I16" s="36">
        <f>H16-G16</f>
        <v>0</v>
      </c>
      <c r="J16" s="37" t="str">
        <f>IFERROR(I16/(H16-G19), "")</f>
        <v/>
      </c>
      <c r="K16" s="57" t="str">
        <f>iferror(I16/H16,"")</f>
        <v/>
      </c>
      <c r="L16" s="35">
        <f>B16-G16</f>
        <v>5417.4375</v>
      </c>
      <c r="M16" s="36">
        <f t="shared" ref="M16:N16" si="7">H16-C16</f>
        <v>-8375</v>
      </c>
      <c r="N16" s="36">
        <f t="shared" si="7"/>
        <v>-2957.5625</v>
      </c>
      <c r="O16" s="38">
        <f>K16-F16</f>
        <v>-0.353141791</v>
      </c>
      <c r="P16" s="58">
        <v>7375.0</v>
      </c>
      <c r="Q16" s="58">
        <v>1000.0</v>
      </c>
      <c r="R16" s="12"/>
      <c r="S16" s="12"/>
      <c r="T16" s="12"/>
      <c r="U16" s="12"/>
      <c r="V16" s="12"/>
      <c r="W16" s="12"/>
      <c r="X16" s="12"/>
      <c r="Y16" s="12"/>
      <c r="Z16" s="12"/>
    </row>
    <row r="17">
      <c r="A17" s="10" t="s">
        <v>65</v>
      </c>
      <c r="B17" s="59">
        <f t="shared" ref="B17:B18" si="8">sum(P17:Q17)</f>
        <v>1109</v>
      </c>
      <c r="C17" s="42">
        <f>iferror(B17/sum(B17:B19),0)</f>
        <v>0.2047093298</v>
      </c>
      <c r="D17" s="43"/>
      <c r="E17" s="12"/>
      <c r="F17" s="44"/>
      <c r="G17" s="41">
        <f t="shared" ref="G17:G18" si="9">sumif(V:V, $A$15&amp;" "&amp;A17, W:W)</f>
        <v>0</v>
      </c>
      <c r="H17" s="42">
        <f>iferror(G17/sum(G17:G18),0)</f>
        <v>0</v>
      </c>
      <c r="I17" s="43"/>
      <c r="J17" s="12"/>
      <c r="K17" s="44"/>
      <c r="L17" s="45"/>
      <c r="M17" s="12"/>
      <c r="N17" s="12"/>
      <c r="O17" s="44"/>
      <c r="P17" s="58">
        <v>959.0</v>
      </c>
      <c r="Q17" s="58">
        <v>150.0</v>
      </c>
      <c r="R17" s="12"/>
      <c r="S17" s="12"/>
      <c r="T17" s="12"/>
      <c r="U17" s="12"/>
      <c r="V17" s="12"/>
      <c r="W17" s="12"/>
      <c r="X17" s="12"/>
      <c r="Y17" s="12"/>
      <c r="Z17" s="12"/>
    </row>
    <row r="18">
      <c r="A18" s="10" t="s">
        <v>66</v>
      </c>
      <c r="B18" s="59">
        <f t="shared" si="8"/>
        <v>3450</v>
      </c>
      <c r="C18" s="42">
        <f>iferror(B18/sum(B17:B19),0)</f>
        <v>0.6368324508</v>
      </c>
      <c r="D18" s="43"/>
      <c r="E18" s="12"/>
      <c r="F18" s="44"/>
      <c r="G18" s="41">
        <f t="shared" si="9"/>
        <v>0</v>
      </c>
      <c r="H18" s="42">
        <f>iferror(G18/sum(G17:G18),0)</f>
        <v>0</v>
      </c>
      <c r="I18" s="43"/>
      <c r="J18" s="12"/>
      <c r="K18" s="44"/>
      <c r="L18" s="45"/>
      <c r="M18" s="12"/>
      <c r="N18" s="12"/>
      <c r="O18" s="44"/>
      <c r="P18" s="58">
        <v>3000.0</v>
      </c>
      <c r="Q18" s="58">
        <v>450.0</v>
      </c>
      <c r="R18" s="12"/>
      <c r="S18" s="12"/>
      <c r="T18" s="12"/>
      <c r="U18" s="12"/>
      <c r="V18" s="12"/>
      <c r="W18" s="12"/>
      <c r="X18" s="12"/>
      <c r="Y18" s="12"/>
      <c r="Z18" s="12"/>
    </row>
    <row r="19">
      <c r="A19" s="48" t="s">
        <v>67</v>
      </c>
      <c r="B19" s="49">
        <f>C16*(sumif($B$60:$B$62, TRUE, $C$60:$C$62))</f>
        <v>858.4375</v>
      </c>
      <c r="C19" s="42">
        <f>iferror(B19/sum(B17:B19),0)</f>
        <v>0.1584582194</v>
      </c>
      <c r="D19" s="12"/>
      <c r="E19" s="12"/>
      <c r="F19" s="44"/>
      <c r="G19" s="49">
        <f>H16*(sumif($B$60:$B$62, TRUE, $C$60:$C$62))</f>
        <v>0</v>
      </c>
      <c r="H19" s="12"/>
      <c r="I19" s="12"/>
      <c r="J19" s="12"/>
      <c r="K19" s="44"/>
      <c r="L19" s="45"/>
      <c r="M19" s="12"/>
      <c r="N19" s="12"/>
      <c r="O19" s="44"/>
      <c r="P19" s="12"/>
      <c r="Q19" s="12"/>
      <c r="R19" s="12"/>
      <c r="S19" s="12"/>
      <c r="T19" s="12"/>
      <c r="U19" s="12"/>
      <c r="V19" s="12"/>
      <c r="W19" s="12"/>
      <c r="X19" s="12"/>
      <c r="Y19" s="12"/>
      <c r="Z19" s="12"/>
    </row>
    <row r="20">
      <c r="A20" s="51" t="s">
        <v>74</v>
      </c>
      <c r="B20" s="52" t="s">
        <v>50</v>
      </c>
      <c r="C20" s="53" t="s">
        <v>51</v>
      </c>
      <c r="D20" s="53" t="s">
        <v>52</v>
      </c>
      <c r="E20" s="54" t="s">
        <v>53</v>
      </c>
      <c r="F20" s="55" t="s">
        <v>54</v>
      </c>
      <c r="G20" s="52" t="s">
        <v>55</v>
      </c>
      <c r="H20" s="53" t="s">
        <v>56</v>
      </c>
      <c r="I20" s="53" t="s">
        <v>57</v>
      </c>
      <c r="J20" s="54" t="s">
        <v>58</v>
      </c>
      <c r="K20" s="55" t="s">
        <v>59</v>
      </c>
      <c r="L20" s="52" t="s">
        <v>60</v>
      </c>
      <c r="M20" s="53" t="s">
        <v>61</v>
      </c>
      <c r="N20" s="53" t="s">
        <v>62</v>
      </c>
      <c r="O20" s="55" t="s">
        <v>63</v>
      </c>
      <c r="P20" s="12"/>
      <c r="Q20" s="12"/>
      <c r="R20" s="12"/>
      <c r="S20" s="12"/>
      <c r="T20" s="12"/>
      <c r="U20" s="12"/>
      <c r="V20" s="12"/>
      <c r="W20" s="12"/>
      <c r="X20" s="12"/>
      <c r="Y20" s="12"/>
      <c r="Z20" s="12"/>
    </row>
    <row r="21">
      <c r="A21" s="10" t="s">
        <v>75</v>
      </c>
      <c r="B21" s="35">
        <f>SUM(B22:B24)</f>
        <v>3189.2559</v>
      </c>
      <c r="C21" s="56">
        <v>4815.0</v>
      </c>
      <c r="D21" s="36">
        <f>C21-B21</f>
        <v>1625.7441</v>
      </c>
      <c r="E21" s="37">
        <f>IFERROR(D21/(C21-B24), "")</f>
        <v>0.3762022926</v>
      </c>
      <c r="F21" s="38">
        <f>iferror(D21/C21,"")</f>
        <v>0.3376415576</v>
      </c>
      <c r="G21" s="35">
        <f>SUM(G22:G24)</f>
        <v>0</v>
      </c>
      <c r="H21" s="60">
        <v>0.0</v>
      </c>
      <c r="I21" s="36">
        <f>H21-G21</f>
        <v>0</v>
      </c>
      <c r="J21" s="37" t="str">
        <f>IFERROR(I21/(H21-G24), "")</f>
        <v/>
      </c>
      <c r="K21" s="57" t="str">
        <f>iferror(I21/H21,"")</f>
        <v/>
      </c>
      <c r="L21" s="35">
        <f>B21-G21</f>
        <v>3189.2559</v>
      </c>
      <c r="M21" s="36">
        <f t="shared" ref="M21:N21" si="10">H21-C21</f>
        <v>-4815</v>
      </c>
      <c r="N21" s="36">
        <f t="shared" si="10"/>
        <v>-1625.7441</v>
      </c>
      <c r="O21" s="38">
        <f>K21-F21</f>
        <v>-0.3376415576</v>
      </c>
      <c r="P21" s="12"/>
      <c r="Q21" s="12"/>
      <c r="R21" s="12"/>
      <c r="S21" s="12"/>
      <c r="T21" s="12"/>
      <c r="U21" s="12"/>
      <c r="V21" s="12"/>
      <c r="W21" s="12"/>
      <c r="X21" s="12"/>
      <c r="Y21" s="12"/>
      <c r="Z21" s="12"/>
    </row>
    <row r="22">
      <c r="A22" s="10" t="s">
        <v>65</v>
      </c>
      <c r="B22" s="61">
        <v>2340.2183999999997</v>
      </c>
      <c r="C22" s="42">
        <f>iferror(B22/sum(B22:B24),0)</f>
        <v>0.7337819458</v>
      </c>
      <c r="D22" s="43"/>
      <c r="E22" s="12"/>
      <c r="F22" s="44"/>
      <c r="G22" s="41">
        <f t="shared" ref="G22:G23" si="11">sumif(V:V, $A$20&amp;" "&amp;A22, W:W)</f>
        <v>0</v>
      </c>
      <c r="H22" s="42">
        <f>iferror(G22/sum(G22:G23),0)</f>
        <v>0</v>
      </c>
      <c r="I22" s="12"/>
      <c r="J22" s="12"/>
      <c r="K22" s="44"/>
      <c r="L22" s="45"/>
      <c r="M22" s="12"/>
      <c r="N22" s="12"/>
      <c r="O22" s="44"/>
      <c r="P22" s="12"/>
      <c r="Q22" s="12"/>
      <c r="R22" s="12"/>
      <c r="S22" s="12"/>
      <c r="T22" s="12"/>
      <c r="U22" s="12"/>
      <c r="V22" s="12"/>
      <c r="W22" s="12"/>
      <c r="X22" s="12"/>
      <c r="Y22" s="12"/>
      <c r="Z22" s="12"/>
    </row>
    <row r="23">
      <c r="A23" s="10" t="s">
        <v>66</v>
      </c>
      <c r="B23" s="61">
        <v>355.5</v>
      </c>
      <c r="C23" s="42">
        <f>iferror(B23/sum(B22:B24),0)</f>
        <v>0.1114680073</v>
      </c>
      <c r="D23" s="43"/>
      <c r="E23" s="12"/>
      <c r="F23" s="12"/>
      <c r="G23" s="41">
        <f t="shared" si="11"/>
        <v>0</v>
      </c>
      <c r="H23" s="42">
        <f>iferror(G23/sum(G22:G23),0)</f>
        <v>0</v>
      </c>
      <c r="I23" s="12"/>
      <c r="J23" s="12"/>
      <c r="K23" s="44"/>
      <c r="L23" s="12"/>
      <c r="M23" s="12"/>
      <c r="N23" s="12"/>
      <c r="O23" s="44"/>
      <c r="P23" s="12"/>
      <c r="Q23" s="12"/>
      <c r="R23" s="12"/>
      <c r="S23" s="12"/>
      <c r="T23" s="12"/>
      <c r="U23" s="12"/>
      <c r="V23" s="12"/>
      <c r="W23" s="12"/>
      <c r="X23" s="12"/>
      <c r="Y23" s="12"/>
      <c r="Z23" s="12"/>
    </row>
    <row r="24">
      <c r="A24" s="48" t="s">
        <v>67</v>
      </c>
      <c r="B24" s="49">
        <f>C21*(sumif($B$60:$B$62, TRUE, $C$60:$C$62))</f>
        <v>493.5375</v>
      </c>
      <c r="C24" s="42">
        <f>iferror(B24/sum(B22:B24),0)</f>
        <v>0.1547500469</v>
      </c>
      <c r="D24" s="12"/>
      <c r="E24" s="12"/>
      <c r="F24" s="44"/>
      <c r="G24" s="49">
        <f>H21*(sumif($B$60:$B$62, TRUE, $C$60:$C$62))</f>
        <v>0</v>
      </c>
      <c r="H24" s="42">
        <f>iferror(G24/sum(G22:G24),0)</f>
        <v>0</v>
      </c>
      <c r="I24" s="12"/>
      <c r="J24" s="12"/>
      <c r="K24" s="44"/>
      <c r="L24" s="45"/>
      <c r="M24" s="12"/>
      <c r="N24" s="12"/>
      <c r="O24" s="44"/>
      <c r="P24" s="12"/>
      <c r="Q24" s="12"/>
      <c r="R24" s="12"/>
      <c r="S24" s="12"/>
      <c r="T24" s="12"/>
      <c r="U24" s="12"/>
      <c r="V24" s="12"/>
      <c r="W24" s="12"/>
      <c r="X24" s="12"/>
      <c r="Y24" s="12"/>
      <c r="Z24" s="12"/>
    </row>
    <row r="25">
      <c r="A25" s="51" t="s">
        <v>76</v>
      </c>
      <c r="B25" s="52" t="s">
        <v>50</v>
      </c>
      <c r="C25" s="53" t="s">
        <v>51</v>
      </c>
      <c r="D25" s="53" t="s">
        <v>52</v>
      </c>
      <c r="E25" s="54" t="s">
        <v>53</v>
      </c>
      <c r="F25" s="55" t="s">
        <v>54</v>
      </c>
      <c r="G25" s="52" t="s">
        <v>55</v>
      </c>
      <c r="H25" s="53" t="s">
        <v>56</v>
      </c>
      <c r="I25" s="53" t="s">
        <v>57</v>
      </c>
      <c r="J25" s="54" t="s">
        <v>58</v>
      </c>
      <c r="K25" s="55" t="s">
        <v>59</v>
      </c>
      <c r="L25" s="52" t="s">
        <v>60</v>
      </c>
      <c r="M25" s="53" t="s">
        <v>61</v>
      </c>
      <c r="N25" s="53" t="s">
        <v>62</v>
      </c>
      <c r="O25" s="55" t="s">
        <v>63</v>
      </c>
      <c r="P25" s="12"/>
      <c r="Q25" s="12"/>
      <c r="R25" s="12"/>
      <c r="S25" s="12"/>
      <c r="T25" s="12"/>
      <c r="U25" s="12"/>
      <c r="V25" s="12"/>
      <c r="W25" s="12"/>
      <c r="X25" s="12"/>
      <c r="Y25" s="12"/>
      <c r="Z25" s="12"/>
    </row>
    <row r="26">
      <c r="A26" s="10" t="s">
        <v>77</v>
      </c>
      <c r="B26" s="35">
        <f>SUM(B27:B29)</f>
        <v>482</v>
      </c>
      <c r="C26" s="56">
        <v>800.0</v>
      </c>
      <c r="D26" s="36">
        <f>C26-B26</f>
        <v>318</v>
      </c>
      <c r="E26" s="37">
        <f>IFERROR(D26/(C26-B29), "")</f>
        <v>0.4428969359</v>
      </c>
      <c r="F26" s="38">
        <f>iferror(D26/C26,"")</f>
        <v>0.3975</v>
      </c>
      <c r="G26" s="35">
        <f>SUM(G27:G29)</f>
        <v>0</v>
      </c>
      <c r="H26" s="60">
        <v>0.0</v>
      </c>
      <c r="I26" s="36">
        <f>H26-G26</f>
        <v>0</v>
      </c>
      <c r="J26" s="37" t="str">
        <f>IFERROR(I26/(H26-G29), "")</f>
        <v/>
      </c>
      <c r="K26" s="57" t="str">
        <f>iferror(I26/H26,"")</f>
        <v/>
      </c>
      <c r="L26" s="35">
        <f>B26-G26</f>
        <v>482</v>
      </c>
      <c r="M26" s="36">
        <f t="shared" ref="M26:N26" si="12">H26-C26</f>
        <v>-800</v>
      </c>
      <c r="N26" s="36">
        <f t="shared" si="12"/>
        <v>-318</v>
      </c>
      <c r="O26" s="38">
        <f>K26-F26</f>
        <v>-0.3975</v>
      </c>
      <c r="P26" s="12"/>
      <c r="Q26" s="12"/>
      <c r="R26" s="12"/>
      <c r="S26" s="12"/>
      <c r="T26" s="12"/>
      <c r="U26" s="12"/>
      <c r="V26" s="12"/>
      <c r="W26" s="12"/>
      <c r="X26" s="12"/>
      <c r="Y26" s="12"/>
      <c r="Z26" s="12"/>
    </row>
    <row r="27">
      <c r="A27" s="10" t="s">
        <v>65</v>
      </c>
      <c r="B27" s="61">
        <v>0.0</v>
      </c>
      <c r="C27" s="42">
        <f>iferror(B27/sum(B27:B29),0)</f>
        <v>0</v>
      </c>
      <c r="D27" s="43"/>
      <c r="E27" s="12"/>
      <c r="F27" s="44"/>
      <c r="G27" s="41">
        <f t="shared" ref="G27:G28" si="13">sumif(V:V, $A$25&amp;" "&amp;A27, W:W)</f>
        <v>0</v>
      </c>
      <c r="H27" s="42">
        <f>iferror(G27/sum(G27:G28),0)</f>
        <v>0</v>
      </c>
      <c r="I27" s="12"/>
      <c r="J27" s="12"/>
      <c r="K27" s="44"/>
      <c r="L27" s="45"/>
      <c r="M27" s="12"/>
      <c r="N27" s="12"/>
      <c r="O27" s="44"/>
      <c r="P27" s="12"/>
      <c r="Q27" s="12"/>
      <c r="R27" s="12"/>
      <c r="S27" s="12"/>
      <c r="T27" s="12"/>
      <c r="U27" s="12"/>
      <c r="V27" s="12"/>
      <c r="W27" s="12"/>
      <c r="X27" s="12"/>
      <c r="Y27" s="12"/>
      <c r="Z27" s="12"/>
    </row>
    <row r="28">
      <c r="A28" s="10" t="s">
        <v>66</v>
      </c>
      <c r="B28" s="59">
        <v>400.0</v>
      </c>
      <c r="C28" s="42">
        <f>iferror(B28/sum(B27:B29),0)</f>
        <v>0.8298755187</v>
      </c>
      <c r="D28" s="43"/>
      <c r="E28" s="12"/>
      <c r="F28" s="12"/>
      <c r="G28" s="41">
        <f t="shared" si="13"/>
        <v>0</v>
      </c>
      <c r="H28" s="42">
        <f>iferror(G28/sum(G27:G28),0)</f>
        <v>0</v>
      </c>
      <c r="I28" s="12"/>
      <c r="J28" s="12"/>
      <c r="K28" s="44"/>
      <c r="L28" s="12"/>
      <c r="M28" s="12"/>
      <c r="N28" s="12"/>
      <c r="O28" s="44"/>
      <c r="P28" s="12"/>
      <c r="Q28" s="12"/>
      <c r="R28" s="12"/>
      <c r="S28" s="12"/>
      <c r="T28" s="12"/>
      <c r="U28" s="12"/>
      <c r="V28" s="12"/>
      <c r="W28" s="12"/>
      <c r="X28" s="12"/>
      <c r="Y28" s="12"/>
      <c r="Z28" s="12"/>
    </row>
    <row r="29">
      <c r="A29" s="48" t="s">
        <v>67</v>
      </c>
      <c r="B29" s="49">
        <f>C26*(sumif($B$60:$B$62, TRUE, $C$60:$C$62))</f>
        <v>82</v>
      </c>
      <c r="C29" s="42">
        <f>iferror(B29/sum(B27:B29),0)</f>
        <v>0.1701244813</v>
      </c>
      <c r="D29" s="12"/>
      <c r="E29" s="12"/>
      <c r="F29" s="44"/>
      <c r="G29" s="49">
        <f>H26*(sumif($B$60:$B$62, TRUE, $C$60:$C$62))</f>
        <v>0</v>
      </c>
      <c r="H29" s="42">
        <f>iferror(G29/sum(G27:G29),0)</f>
        <v>0</v>
      </c>
      <c r="I29" s="12"/>
      <c r="J29" s="12"/>
      <c r="K29" s="44"/>
      <c r="L29" s="45"/>
      <c r="M29" s="12"/>
      <c r="N29" s="12"/>
      <c r="O29" s="44"/>
      <c r="P29" s="12"/>
      <c r="Q29" s="12"/>
      <c r="R29" s="12"/>
      <c r="S29" s="12"/>
      <c r="T29" s="12"/>
      <c r="U29" s="12"/>
      <c r="V29" s="12"/>
      <c r="W29" s="12"/>
      <c r="X29" s="12"/>
      <c r="Y29" s="12"/>
      <c r="Z29" s="12"/>
    </row>
    <row r="30">
      <c r="A30" s="51" t="s">
        <v>78</v>
      </c>
      <c r="B30" s="52" t="s">
        <v>50</v>
      </c>
      <c r="C30" s="53" t="s">
        <v>51</v>
      </c>
      <c r="D30" s="53" t="s">
        <v>52</v>
      </c>
      <c r="E30" s="54" t="s">
        <v>53</v>
      </c>
      <c r="F30" s="55" t="s">
        <v>54</v>
      </c>
      <c r="G30" s="52" t="s">
        <v>55</v>
      </c>
      <c r="H30" s="53" t="s">
        <v>56</v>
      </c>
      <c r="I30" s="53" t="s">
        <v>57</v>
      </c>
      <c r="J30" s="54" t="s">
        <v>58</v>
      </c>
      <c r="K30" s="55" t="s">
        <v>59</v>
      </c>
      <c r="L30" s="52" t="s">
        <v>60</v>
      </c>
      <c r="M30" s="53" t="s">
        <v>61</v>
      </c>
      <c r="N30" s="53" t="s">
        <v>62</v>
      </c>
      <c r="O30" s="55" t="s">
        <v>63</v>
      </c>
      <c r="P30" s="12"/>
      <c r="Q30" s="12"/>
      <c r="R30" s="12"/>
      <c r="S30" s="12"/>
      <c r="T30" s="12"/>
      <c r="U30" s="12"/>
      <c r="V30" s="12"/>
      <c r="W30" s="12"/>
      <c r="X30" s="12"/>
      <c r="Y30" s="12"/>
      <c r="Z30" s="12"/>
    </row>
    <row r="31">
      <c r="A31" s="10" t="s">
        <v>79</v>
      </c>
      <c r="B31" s="35">
        <f>SUM(B32:B34)</f>
        <v>0</v>
      </c>
      <c r="C31" s="60">
        <v>0.0</v>
      </c>
      <c r="D31" s="36">
        <f>C31-B31</f>
        <v>0</v>
      </c>
      <c r="E31" s="37" t="str">
        <f>IFERROR(D31/(C31-B34), "")</f>
        <v/>
      </c>
      <c r="F31" s="57" t="str">
        <f>iferror(D31/C31,"")</f>
        <v/>
      </c>
      <c r="G31" s="35">
        <f>SUM(G32:G34)</f>
        <v>0</v>
      </c>
      <c r="H31" s="60">
        <v>0.0</v>
      </c>
      <c r="I31" s="36">
        <f>H31-G31</f>
        <v>0</v>
      </c>
      <c r="J31" s="37" t="str">
        <f>IFERROR(I31/(H31-G34), "")</f>
        <v/>
      </c>
      <c r="K31" s="57" t="str">
        <f>iferror(I31/H31,"")</f>
        <v/>
      </c>
      <c r="L31" s="35">
        <f>B31-G31</f>
        <v>0</v>
      </c>
      <c r="M31" s="36">
        <f t="shared" ref="M31:N31" si="14">H31-C31</f>
        <v>0</v>
      </c>
      <c r="N31" s="36">
        <f t="shared" si="14"/>
        <v>0</v>
      </c>
      <c r="O31" s="38">
        <f>K31-F31</f>
        <v>0</v>
      </c>
      <c r="P31" s="12"/>
      <c r="Q31" s="12"/>
      <c r="R31" s="12"/>
      <c r="S31" s="12"/>
      <c r="T31" s="12"/>
      <c r="U31" s="12"/>
      <c r="V31" s="12"/>
      <c r="W31" s="12"/>
      <c r="X31" s="12"/>
      <c r="Y31" s="12"/>
      <c r="Z31" s="12"/>
    </row>
    <row r="32">
      <c r="A32" s="10" t="s">
        <v>65</v>
      </c>
      <c r="B32" s="61">
        <v>0.0</v>
      </c>
      <c r="C32" s="42">
        <f>iferror(B32/sum(B32:B34),0)</f>
        <v>0</v>
      </c>
      <c r="D32" s="43"/>
      <c r="E32" s="12"/>
      <c r="F32" s="44"/>
      <c r="G32" s="41">
        <f t="shared" ref="G32:G33" si="15">sumif(V:V, $A$30&amp;" "&amp;A32, W:W)</f>
        <v>0</v>
      </c>
      <c r="H32" s="42">
        <f>iferror(G32/sum(G32:G33),0)</f>
        <v>0</v>
      </c>
      <c r="I32" s="12"/>
      <c r="J32" s="12"/>
      <c r="K32" s="44"/>
      <c r="L32" s="45"/>
      <c r="M32" s="12"/>
      <c r="N32" s="12"/>
      <c r="O32" s="44"/>
      <c r="P32" s="12"/>
      <c r="Q32" s="12"/>
      <c r="R32" s="12"/>
      <c r="S32" s="12"/>
      <c r="T32" s="12"/>
      <c r="U32" s="12"/>
      <c r="V32" s="12"/>
      <c r="W32" s="12"/>
      <c r="X32" s="12"/>
      <c r="Y32" s="12"/>
      <c r="Z32" s="12"/>
    </row>
    <row r="33">
      <c r="A33" s="10" t="s">
        <v>66</v>
      </c>
      <c r="B33" s="61">
        <v>0.0</v>
      </c>
      <c r="C33" s="42">
        <f>iferror(B33/sum(B32:B34),0)</f>
        <v>0</v>
      </c>
      <c r="D33" s="43"/>
      <c r="E33" s="12"/>
      <c r="F33" s="12"/>
      <c r="G33" s="41">
        <f t="shared" si="15"/>
        <v>0</v>
      </c>
      <c r="H33" s="42">
        <f>iferror(G33/sum(G32:G33),0)</f>
        <v>0</v>
      </c>
      <c r="I33" s="12"/>
      <c r="J33" s="12"/>
      <c r="K33" s="44"/>
      <c r="L33" s="12"/>
      <c r="M33" s="12"/>
      <c r="N33" s="12"/>
      <c r="O33" s="44"/>
      <c r="P33" s="12"/>
      <c r="Q33" s="12"/>
      <c r="R33" s="12"/>
      <c r="S33" s="12"/>
      <c r="T33" s="12"/>
      <c r="U33" s="12"/>
      <c r="V33" s="12"/>
      <c r="W33" s="12"/>
      <c r="X33" s="12"/>
      <c r="Y33" s="12"/>
      <c r="Z33" s="12"/>
    </row>
    <row r="34">
      <c r="A34" s="48" t="s">
        <v>67</v>
      </c>
      <c r="B34" s="49">
        <f>C31*(sumif($B$60:$B$62, TRUE, $C$60:$C$62))</f>
        <v>0</v>
      </c>
      <c r="C34" s="42">
        <f>iferror(B34/sum(B32:B34),0)</f>
        <v>0</v>
      </c>
      <c r="D34" s="12"/>
      <c r="E34" s="12"/>
      <c r="F34" s="44"/>
      <c r="G34" s="49">
        <f>H31*(sumif($B$60:$B$62, TRUE, $C$60:$C$62))</f>
        <v>0</v>
      </c>
      <c r="H34" s="42">
        <f>iferror(G34/sum(G32:G34),0)</f>
        <v>0</v>
      </c>
      <c r="I34" s="12"/>
      <c r="J34" s="12"/>
      <c r="K34" s="44"/>
      <c r="L34" s="45"/>
      <c r="M34" s="12"/>
      <c r="N34" s="12"/>
      <c r="O34" s="44"/>
      <c r="P34" s="12"/>
      <c r="Q34" s="12"/>
      <c r="R34" s="12"/>
      <c r="S34" s="12"/>
      <c r="T34" s="12"/>
      <c r="U34" s="12"/>
      <c r="V34" s="12"/>
      <c r="W34" s="12"/>
      <c r="X34" s="12"/>
      <c r="Y34" s="12"/>
      <c r="Z34" s="12"/>
    </row>
    <row r="35">
      <c r="A35" s="51" t="s">
        <v>80</v>
      </c>
      <c r="B35" s="52" t="s">
        <v>50</v>
      </c>
      <c r="C35" s="53" t="s">
        <v>51</v>
      </c>
      <c r="D35" s="53" t="s">
        <v>52</v>
      </c>
      <c r="E35" s="54" t="s">
        <v>53</v>
      </c>
      <c r="F35" s="55" t="s">
        <v>54</v>
      </c>
      <c r="G35" s="52" t="s">
        <v>55</v>
      </c>
      <c r="H35" s="53" t="s">
        <v>56</v>
      </c>
      <c r="I35" s="53" t="s">
        <v>57</v>
      </c>
      <c r="J35" s="54" t="s">
        <v>58</v>
      </c>
      <c r="K35" s="55" t="s">
        <v>59</v>
      </c>
      <c r="L35" s="52" t="s">
        <v>60</v>
      </c>
      <c r="M35" s="53" t="s">
        <v>61</v>
      </c>
      <c r="N35" s="53" t="s">
        <v>62</v>
      </c>
      <c r="O35" s="55" t="s">
        <v>63</v>
      </c>
      <c r="P35" s="12"/>
      <c r="Q35" s="12"/>
      <c r="R35" s="12"/>
      <c r="S35" s="12"/>
      <c r="T35" s="12"/>
      <c r="U35" s="12"/>
      <c r="V35" s="12"/>
      <c r="W35" s="12"/>
      <c r="X35" s="12"/>
      <c r="Y35" s="12"/>
      <c r="Z35" s="12"/>
    </row>
    <row r="36">
      <c r="A36" s="10" t="s">
        <v>81</v>
      </c>
      <c r="B36" s="35">
        <f>SUM(B37:B39)</f>
        <v>0</v>
      </c>
      <c r="C36" s="60">
        <v>0.0</v>
      </c>
      <c r="D36" s="36">
        <f>C36-B36</f>
        <v>0</v>
      </c>
      <c r="E36" s="37" t="str">
        <f>IFERROR(D36/(C36-B39), "")</f>
        <v/>
      </c>
      <c r="F36" s="57" t="str">
        <f>iferror(D36/C36,"")</f>
        <v/>
      </c>
      <c r="G36" s="35">
        <f>SUM(G37:G39)</f>
        <v>0</v>
      </c>
      <c r="H36" s="56">
        <v>0.0</v>
      </c>
      <c r="I36" s="36">
        <f>H36-G36</f>
        <v>0</v>
      </c>
      <c r="J36" s="37" t="str">
        <f>IFERROR(I36/(H36-G39), "")</f>
        <v/>
      </c>
      <c r="K36" s="38" t="str">
        <f>iferror(I36/H36,"")</f>
        <v/>
      </c>
      <c r="L36" s="35">
        <f>B36-G36</f>
        <v>0</v>
      </c>
      <c r="M36" s="36">
        <f t="shared" ref="M36:N36" si="16">H36-C36</f>
        <v>0</v>
      </c>
      <c r="N36" s="36">
        <f t="shared" si="16"/>
        <v>0</v>
      </c>
      <c r="O36" s="38">
        <f>K36-F36</f>
        <v>0</v>
      </c>
      <c r="P36" s="12"/>
      <c r="Q36" s="12"/>
      <c r="R36" s="12"/>
      <c r="S36" s="12"/>
      <c r="T36" s="12"/>
      <c r="U36" s="12"/>
      <c r="V36" s="12"/>
      <c r="W36" s="12"/>
      <c r="X36" s="12"/>
      <c r="Y36" s="12"/>
      <c r="Z36" s="12"/>
    </row>
    <row r="37">
      <c r="A37" s="10" t="s">
        <v>65</v>
      </c>
      <c r="B37" s="61">
        <v>0.0</v>
      </c>
      <c r="C37" s="42">
        <f>iferror(B37/sum(B37:B39),0)</f>
        <v>0</v>
      </c>
      <c r="D37" s="43"/>
      <c r="E37" s="12"/>
      <c r="F37" s="44"/>
      <c r="G37" s="41">
        <f t="shared" ref="G37:G38" si="17">sumif(V:V, $A$35&amp;" "&amp;A37, W:W)</f>
        <v>0</v>
      </c>
      <c r="H37" s="42">
        <f>iferror(G37/sum(G37:G38),0)</f>
        <v>0</v>
      </c>
      <c r="I37" s="12"/>
      <c r="J37" s="12"/>
      <c r="K37" s="44"/>
      <c r="L37" s="45"/>
      <c r="M37" s="12"/>
      <c r="N37" s="12"/>
      <c r="O37" s="44"/>
      <c r="P37" s="12"/>
      <c r="Q37" s="12"/>
      <c r="R37" s="12"/>
      <c r="S37" s="12"/>
      <c r="T37" s="12"/>
      <c r="U37" s="12"/>
      <c r="V37" s="12"/>
      <c r="W37" s="12"/>
      <c r="X37" s="12"/>
      <c r="Y37" s="12"/>
      <c r="Z37" s="12"/>
    </row>
    <row r="38">
      <c r="A38" s="10" t="s">
        <v>66</v>
      </c>
      <c r="B38" s="61">
        <v>0.0</v>
      </c>
      <c r="C38" s="42">
        <f>iferror(B38/sum(B37:B39),0)</f>
        <v>0</v>
      </c>
      <c r="D38" s="43"/>
      <c r="E38" s="12"/>
      <c r="F38" s="12"/>
      <c r="G38" s="41">
        <f t="shared" si="17"/>
        <v>0</v>
      </c>
      <c r="H38" s="42">
        <f>iferror(G38/sum(G37:G38),0)</f>
        <v>0</v>
      </c>
      <c r="I38" s="12"/>
      <c r="J38" s="12"/>
      <c r="K38" s="44"/>
      <c r="L38" s="45"/>
      <c r="M38" s="12"/>
      <c r="N38" s="12"/>
      <c r="O38" s="44"/>
      <c r="P38" s="12"/>
      <c r="Q38" s="12"/>
      <c r="R38" s="12"/>
      <c r="S38" s="12"/>
      <c r="T38" s="12"/>
      <c r="U38" s="12"/>
      <c r="V38" s="12"/>
      <c r="W38" s="12"/>
      <c r="X38" s="12"/>
      <c r="Y38" s="12"/>
      <c r="Z38" s="12"/>
    </row>
    <row r="39">
      <c r="A39" s="48" t="s">
        <v>67</v>
      </c>
      <c r="B39" s="49">
        <f>C36*(sumif($B$60:$B$62, TRUE, $C$60:$C$62))</f>
        <v>0</v>
      </c>
      <c r="C39" s="42">
        <f>iferror(B39/sum(B37:B39),0)</f>
        <v>0</v>
      </c>
      <c r="D39" s="12"/>
      <c r="E39" s="12"/>
      <c r="F39" s="44"/>
      <c r="G39" s="49">
        <f>H36*(sumif($B$60:$B$62, TRUE, $C$60:$C$62))</f>
        <v>0</v>
      </c>
      <c r="H39" s="42">
        <f>iferror(G39/sum(G37:G39),0)</f>
        <v>0</v>
      </c>
      <c r="I39" s="12"/>
      <c r="J39" s="12"/>
      <c r="K39" s="44"/>
      <c r="L39" s="45"/>
      <c r="M39" s="12"/>
      <c r="N39" s="12"/>
      <c r="O39" s="44"/>
      <c r="P39" s="12"/>
      <c r="Q39" s="12"/>
      <c r="R39" s="12"/>
      <c r="S39" s="12"/>
      <c r="T39" s="12"/>
      <c r="U39" s="12"/>
      <c r="V39" s="12"/>
      <c r="W39" s="12"/>
      <c r="X39" s="12"/>
      <c r="Y39" s="12"/>
      <c r="Z39" s="12"/>
    </row>
    <row r="40">
      <c r="A40" s="51" t="s">
        <v>82</v>
      </c>
      <c r="B40" s="52" t="s">
        <v>50</v>
      </c>
      <c r="C40" s="53" t="s">
        <v>51</v>
      </c>
      <c r="D40" s="53" t="s">
        <v>52</v>
      </c>
      <c r="E40" s="54" t="s">
        <v>53</v>
      </c>
      <c r="F40" s="55" t="s">
        <v>54</v>
      </c>
      <c r="G40" s="52" t="s">
        <v>55</v>
      </c>
      <c r="H40" s="53" t="s">
        <v>56</v>
      </c>
      <c r="I40" s="53" t="s">
        <v>57</v>
      </c>
      <c r="J40" s="54" t="s">
        <v>58</v>
      </c>
      <c r="K40" s="55" t="s">
        <v>59</v>
      </c>
      <c r="L40" s="52" t="s">
        <v>60</v>
      </c>
      <c r="M40" s="53" t="s">
        <v>61</v>
      </c>
      <c r="N40" s="53" t="s">
        <v>62</v>
      </c>
      <c r="O40" s="55" t="s">
        <v>63</v>
      </c>
      <c r="P40" s="12"/>
      <c r="Q40" s="12"/>
      <c r="R40" s="12"/>
      <c r="S40" s="12"/>
      <c r="T40" s="12"/>
      <c r="U40" s="12"/>
      <c r="V40" s="12"/>
      <c r="W40" s="12"/>
      <c r="X40" s="12"/>
      <c r="Y40" s="12"/>
      <c r="Z40" s="12"/>
    </row>
    <row r="41">
      <c r="A41" s="10" t="s">
        <v>83</v>
      </c>
      <c r="B41" s="35">
        <f>SUM(B42:B44)</f>
        <v>0</v>
      </c>
      <c r="C41" s="56">
        <v>0.0</v>
      </c>
      <c r="D41" s="36">
        <f>C41-B41</f>
        <v>0</v>
      </c>
      <c r="E41" s="37" t="str">
        <f>IFERROR(D41/(C41-B44), "")</f>
        <v/>
      </c>
      <c r="F41" s="57" t="str">
        <f>iferror(D41/C41,"")</f>
        <v/>
      </c>
      <c r="G41" s="35">
        <f>SUM(G42:G44)</f>
        <v>0</v>
      </c>
      <c r="H41" s="56">
        <v>0.0</v>
      </c>
      <c r="I41" s="36">
        <f>H41-G41</f>
        <v>0</v>
      </c>
      <c r="J41" s="37" t="str">
        <f>IFERROR(I41/(H41-G44), "")</f>
        <v/>
      </c>
      <c r="K41" s="38" t="str">
        <f>iferror(I41/H41,"")</f>
        <v/>
      </c>
      <c r="L41" s="35">
        <f>B41-G41</f>
        <v>0</v>
      </c>
      <c r="M41" s="36">
        <f t="shared" ref="M41:N41" si="18">H41-C41</f>
        <v>0</v>
      </c>
      <c r="N41" s="36">
        <f t="shared" si="18"/>
        <v>0</v>
      </c>
      <c r="O41" s="38">
        <f>K41-F41</f>
        <v>0</v>
      </c>
      <c r="P41" s="12"/>
      <c r="Q41" s="12"/>
      <c r="R41" s="12"/>
      <c r="S41" s="12"/>
      <c r="T41" s="12"/>
      <c r="U41" s="12"/>
      <c r="V41" s="12"/>
      <c r="W41" s="12"/>
      <c r="X41" s="12"/>
      <c r="Y41" s="12"/>
      <c r="Z41" s="12"/>
    </row>
    <row r="42">
      <c r="A42" s="10" t="s">
        <v>65</v>
      </c>
      <c r="B42" s="59">
        <v>0.0</v>
      </c>
      <c r="C42" s="42">
        <f>iferror(B42/sum(B42:B44),0)</f>
        <v>0</v>
      </c>
      <c r="D42" s="43"/>
      <c r="E42" s="12"/>
      <c r="F42" s="44"/>
      <c r="G42" s="41">
        <f t="shared" ref="G42:G43" si="19">sumif(V:V, $A$40&amp;" "&amp;A42, W:W)</f>
        <v>0</v>
      </c>
      <c r="H42" s="42">
        <f>iferror(G42/sum(G42:G43),0)</f>
        <v>0</v>
      </c>
      <c r="I42" s="12"/>
      <c r="J42" s="12"/>
      <c r="K42" s="44"/>
      <c r="L42" s="45"/>
      <c r="M42" s="12"/>
      <c r="N42" s="12"/>
      <c r="O42" s="44"/>
      <c r="P42" s="12"/>
      <c r="Q42" s="12"/>
      <c r="R42" s="12"/>
      <c r="S42" s="12"/>
      <c r="T42" s="12"/>
      <c r="U42" s="12"/>
      <c r="V42" s="12"/>
      <c r="W42" s="12"/>
      <c r="X42" s="12"/>
      <c r="Y42" s="12"/>
      <c r="Z42" s="12"/>
    </row>
    <row r="43">
      <c r="A43" s="10" t="s">
        <v>66</v>
      </c>
      <c r="B43" s="59">
        <v>0.0</v>
      </c>
      <c r="C43" s="42">
        <f>iferror(B43/sum(B42:B44),0)</f>
        <v>0</v>
      </c>
      <c r="D43" s="43"/>
      <c r="E43" s="12"/>
      <c r="F43" s="12"/>
      <c r="G43" s="41">
        <f t="shared" si="19"/>
        <v>0</v>
      </c>
      <c r="H43" s="42">
        <f>iferror(G43/sum(G42:G43),0)</f>
        <v>0</v>
      </c>
      <c r="I43" s="12"/>
      <c r="J43" s="12"/>
      <c r="K43" s="44"/>
      <c r="L43" s="45"/>
      <c r="M43" s="12"/>
      <c r="N43" s="12"/>
      <c r="O43" s="44"/>
      <c r="P43" s="12"/>
      <c r="Q43" s="12"/>
      <c r="R43" s="12"/>
      <c r="S43" s="12"/>
      <c r="T43" s="12"/>
      <c r="U43" s="12"/>
      <c r="V43" s="12"/>
      <c r="W43" s="12"/>
      <c r="X43" s="12"/>
      <c r="Y43" s="12"/>
      <c r="Z43" s="12"/>
    </row>
    <row r="44">
      <c r="A44" s="48" t="s">
        <v>67</v>
      </c>
      <c r="B44" s="49">
        <f>C41*(sumif($B$60:$B$62, TRUE, $C$60:$C$62))</f>
        <v>0</v>
      </c>
      <c r="C44" s="42">
        <f>iferror(B44/sum(B42:B44),0)</f>
        <v>0</v>
      </c>
      <c r="D44" s="12"/>
      <c r="E44" s="12"/>
      <c r="F44" s="44"/>
      <c r="G44" s="49">
        <f>H41*(sumif($B$60:$B$62, TRUE, $C$60:$C$62))</f>
        <v>0</v>
      </c>
      <c r="H44" s="42">
        <f>iferror(G44/sum(G42:G44),0)</f>
        <v>0</v>
      </c>
      <c r="I44" s="12"/>
      <c r="J44" s="12"/>
      <c r="K44" s="44"/>
      <c r="L44" s="45"/>
      <c r="M44" s="12"/>
      <c r="N44" s="12"/>
      <c r="O44" s="44"/>
      <c r="P44" s="12"/>
      <c r="Q44" s="12"/>
      <c r="R44" s="12"/>
      <c r="S44" s="12"/>
      <c r="T44" s="18"/>
      <c r="U44" s="12"/>
      <c r="V44" s="12"/>
      <c r="W44" s="12"/>
      <c r="X44" s="12"/>
      <c r="Y44" s="12"/>
      <c r="Z44" s="12"/>
    </row>
    <row r="45">
      <c r="A45" s="51" t="s">
        <v>84</v>
      </c>
      <c r="B45" s="52" t="s">
        <v>50</v>
      </c>
      <c r="C45" s="53" t="s">
        <v>51</v>
      </c>
      <c r="D45" s="53" t="s">
        <v>52</v>
      </c>
      <c r="E45" s="54" t="s">
        <v>53</v>
      </c>
      <c r="F45" s="62" t="s">
        <v>54</v>
      </c>
      <c r="G45" s="63" t="s">
        <v>55</v>
      </c>
      <c r="H45" s="64" t="s">
        <v>56</v>
      </c>
      <c r="I45" s="64" t="s">
        <v>57</v>
      </c>
      <c r="J45" s="54" t="s">
        <v>58</v>
      </c>
      <c r="K45" s="62" t="s">
        <v>59</v>
      </c>
      <c r="L45" s="63" t="s">
        <v>60</v>
      </c>
      <c r="M45" s="64" t="s">
        <v>61</v>
      </c>
      <c r="N45" s="64" t="s">
        <v>62</v>
      </c>
      <c r="O45" s="62" t="s">
        <v>63</v>
      </c>
      <c r="P45" s="12"/>
      <c r="Q45" s="12"/>
      <c r="R45" s="12"/>
      <c r="S45" s="12"/>
      <c r="T45" s="18"/>
      <c r="U45" s="12"/>
      <c r="V45" s="12"/>
      <c r="W45" s="12"/>
      <c r="X45" s="12"/>
      <c r="Y45" s="12"/>
      <c r="Z45" s="12"/>
    </row>
    <row r="46">
      <c r="A46" s="10" t="s">
        <v>85</v>
      </c>
      <c r="B46" s="35">
        <f>SUM(B47:B49)</f>
        <v>0</v>
      </c>
      <c r="C46" s="56">
        <v>0.0</v>
      </c>
      <c r="D46" s="36">
        <f>C46-B46</f>
        <v>0</v>
      </c>
      <c r="E46" s="37" t="str">
        <f>IFERROR(D46/(C46-B49), "")</f>
        <v/>
      </c>
      <c r="F46" s="38" t="str">
        <f>iferror(D46/C46,"")</f>
        <v/>
      </c>
      <c r="G46" s="35">
        <f>SUM(G47:G49)</f>
        <v>0</v>
      </c>
      <c r="H46" s="56">
        <v>0.0</v>
      </c>
      <c r="I46" s="36">
        <f>H46-G46</f>
        <v>0</v>
      </c>
      <c r="J46" s="37" t="str">
        <f>IFERROR(I46/(H46-G49), "")</f>
        <v/>
      </c>
      <c r="K46" s="38" t="str">
        <f>iferror(I46/H46,"")</f>
        <v/>
      </c>
      <c r="L46" s="35">
        <f>B46-G46</f>
        <v>0</v>
      </c>
      <c r="M46" s="36">
        <f t="shared" ref="M46:N46" si="20">H46-C46</f>
        <v>0</v>
      </c>
      <c r="N46" s="36">
        <f t="shared" si="20"/>
        <v>0</v>
      </c>
      <c r="O46" s="38">
        <f>K46-F46</f>
        <v>0</v>
      </c>
      <c r="P46" s="12"/>
      <c r="Q46" s="12"/>
      <c r="R46" s="12"/>
      <c r="S46" s="12"/>
      <c r="T46" s="18"/>
      <c r="U46" s="12"/>
      <c r="V46" s="12"/>
      <c r="W46" s="12"/>
      <c r="X46" s="12"/>
      <c r="Y46" s="12"/>
      <c r="Z46" s="12"/>
    </row>
    <row r="47">
      <c r="A47" s="10" t="s">
        <v>65</v>
      </c>
      <c r="B47" s="61">
        <v>0.0</v>
      </c>
      <c r="C47" s="42">
        <f>iferror(B47/sum(B47:B49),0)</f>
        <v>0</v>
      </c>
      <c r="D47" s="43"/>
      <c r="E47" s="12"/>
      <c r="F47" s="44"/>
      <c r="G47" s="41">
        <f t="shared" ref="G47:G48" si="21">sumif(V:V, $A$45&amp;" "&amp;A47, W:W)</f>
        <v>0</v>
      </c>
      <c r="H47" s="42">
        <f>iferror(G47/sum(G47:G48),0)</f>
        <v>0</v>
      </c>
      <c r="I47" s="12"/>
      <c r="J47" s="12"/>
      <c r="K47" s="44"/>
      <c r="L47" s="45"/>
      <c r="M47" s="12"/>
      <c r="N47" s="12"/>
      <c r="O47" s="44"/>
      <c r="P47" s="12"/>
      <c r="Q47" s="12"/>
      <c r="R47" s="12"/>
      <c r="S47" s="12"/>
      <c r="T47" s="12"/>
      <c r="U47" s="12"/>
      <c r="V47" s="12"/>
      <c r="W47" s="12"/>
      <c r="X47" s="12"/>
      <c r="Y47" s="12"/>
      <c r="Z47" s="12"/>
    </row>
    <row r="48">
      <c r="A48" s="10" t="s">
        <v>66</v>
      </c>
      <c r="B48" s="61">
        <v>0.0</v>
      </c>
      <c r="C48" s="42">
        <f>iferror(B48/sum(B47:B49),0)</f>
        <v>0</v>
      </c>
      <c r="D48" s="43"/>
      <c r="E48" s="12"/>
      <c r="F48" s="12"/>
      <c r="G48" s="41">
        <f t="shared" si="21"/>
        <v>0</v>
      </c>
      <c r="H48" s="42">
        <f>iferror(G48/sum(G47:G48),0)</f>
        <v>0</v>
      </c>
      <c r="I48" s="12"/>
      <c r="J48" s="12"/>
      <c r="K48" s="44"/>
      <c r="L48" s="45"/>
      <c r="M48" s="12"/>
      <c r="N48" s="12"/>
      <c r="O48" s="44"/>
      <c r="P48" s="12"/>
      <c r="Q48" s="12"/>
      <c r="R48" s="12"/>
      <c r="S48" s="12"/>
      <c r="T48" s="12"/>
      <c r="U48" s="12"/>
      <c r="V48" s="12"/>
      <c r="W48" s="12"/>
      <c r="X48" s="12"/>
      <c r="Y48" s="12"/>
      <c r="Z48" s="12"/>
    </row>
    <row r="49">
      <c r="A49" s="48" t="s">
        <v>67</v>
      </c>
      <c r="B49" s="49">
        <f>C46*(sumif($B$60:$B$62, TRUE, $C$60:$C$62))</f>
        <v>0</v>
      </c>
      <c r="C49" s="42">
        <f>iferror(B49/sum(B47:B49),0)</f>
        <v>0</v>
      </c>
      <c r="D49" s="12"/>
      <c r="E49" s="12"/>
      <c r="F49" s="44"/>
      <c r="G49" s="49">
        <f>H46*(sumif($B$60:$B$62, TRUE, $C$60:$C$62))</f>
        <v>0</v>
      </c>
      <c r="H49" s="42">
        <f>iferror(G49/sum(G47:G49),0)</f>
        <v>0</v>
      </c>
      <c r="I49" s="12"/>
      <c r="J49" s="12"/>
      <c r="K49" s="44"/>
      <c r="L49" s="12"/>
      <c r="M49" s="12"/>
      <c r="N49" s="12"/>
      <c r="O49" s="44"/>
      <c r="P49" s="12"/>
      <c r="Q49" s="12"/>
      <c r="R49" s="12"/>
      <c r="S49" s="12"/>
      <c r="T49" s="12"/>
      <c r="U49" s="12"/>
      <c r="V49" s="12"/>
      <c r="W49" s="12"/>
      <c r="X49" s="12"/>
      <c r="Y49" s="12"/>
      <c r="Z49" s="12"/>
    </row>
    <row r="50">
      <c r="A50" s="65" t="s">
        <v>86</v>
      </c>
      <c r="B50" s="52" t="s">
        <v>50</v>
      </c>
      <c r="C50" s="53" t="s">
        <v>51</v>
      </c>
      <c r="D50" s="53" t="s">
        <v>52</v>
      </c>
      <c r="E50" s="54" t="s">
        <v>53</v>
      </c>
      <c r="F50" s="62" t="s">
        <v>54</v>
      </c>
      <c r="G50" s="64" t="s">
        <v>55</v>
      </c>
      <c r="H50" s="64" t="s">
        <v>56</v>
      </c>
      <c r="I50" s="64" t="s">
        <v>57</v>
      </c>
      <c r="J50" s="54" t="s">
        <v>58</v>
      </c>
      <c r="K50" s="64" t="s">
        <v>59</v>
      </c>
      <c r="L50" s="63" t="s">
        <v>60</v>
      </c>
      <c r="M50" s="64" t="s">
        <v>61</v>
      </c>
      <c r="N50" s="64" t="s">
        <v>62</v>
      </c>
      <c r="O50" s="62" t="s">
        <v>63</v>
      </c>
      <c r="P50" s="12"/>
      <c r="Q50" s="12"/>
      <c r="R50" s="12"/>
      <c r="S50" s="12"/>
      <c r="T50" s="12"/>
      <c r="U50" s="12"/>
      <c r="V50" s="12"/>
      <c r="W50" s="12"/>
      <c r="X50" s="12"/>
    </row>
    <row r="51">
      <c r="A51" s="48" t="s">
        <v>87</v>
      </c>
      <c r="B51" s="35">
        <f>SUM(B52:B54)</f>
        <v>0</v>
      </c>
      <c r="C51" s="56">
        <v>0.0</v>
      </c>
      <c r="D51" s="36">
        <f>C51-B51</f>
        <v>0</v>
      </c>
      <c r="E51" s="37" t="str">
        <f>IFERROR(D51/(C51-B54), "")</f>
        <v/>
      </c>
      <c r="F51" s="38" t="str">
        <f>iferror(D51/C51,"")</f>
        <v/>
      </c>
      <c r="G51" s="35">
        <f>SUM(G52:G54)</f>
        <v>0</v>
      </c>
      <c r="H51" s="56">
        <v>0.0</v>
      </c>
      <c r="I51" s="36">
        <f>H51-G51</f>
        <v>0</v>
      </c>
      <c r="J51" s="37" t="str">
        <f>IFERROR(I51/(H51-G54), "")</f>
        <v/>
      </c>
      <c r="K51" s="38" t="str">
        <f>iferror(I51/H51,"")</f>
        <v/>
      </c>
      <c r="L51" s="35">
        <f>B51-G51</f>
        <v>0</v>
      </c>
      <c r="M51" s="36">
        <f t="shared" ref="M51:N51" si="22">H51-C51</f>
        <v>0</v>
      </c>
      <c r="N51" s="36">
        <f t="shared" si="22"/>
        <v>0</v>
      </c>
      <c r="O51" s="38">
        <f>K51-F51</f>
        <v>0</v>
      </c>
      <c r="P51" s="12"/>
      <c r="Q51" s="12"/>
      <c r="R51" s="12"/>
      <c r="S51" s="12"/>
      <c r="T51" s="12"/>
      <c r="U51" s="12"/>
      <c r="V51" s="12"/>
      <c r="W51" s="12"/>
      <c r="X51" s="12"/>
    </row>
    <row r="52">
      <c r="A52" s="10" t="s">
        <v>65</v>
      </c>
      <c r="B52" s="61">
        <v>0.0</v>
      </c>
      <c r="C52" s="42">
        <f>iferror(B52/sum(B52:B54),0)</f>
        <v>0</v>
      </c>
      <c r="D52" s="43"/>
      <c r="E52" s="12"/>
      <c r="F52" s="44"/>
      <c r="G52" s="41">
        <f t="shared" ref="G52:G53" si="23">sumif(V:V, $A$50&amp;" "&amp;A52, W:W)</f>
        <v>0</v>
      </c>
      <c r="H52" s="42">
        <f>iferror(G52/sum(G52:G53),0)</f>
        <v>0</v>
      </c>
      <c r="I52" s="12"/>
      <c r="J52" s="12"/>
      <c r="K52" s="44"/>
      <c r="L52" s="45"/>
      <c r="M52" s="12"/>
      <c r="N52" s="12"/>
      <c r="O52" s="44"/>
      <c r="P52" s="12"/>
      <c r="Q52" s="12"/>
      <c r="R52" s="12"/>
      <c r="S52" s="12"/>
      <c r="T52" s="12"/>
      <c r="U52" s="12"/>
      <c r="V52" s="12"/>
      <c r="W52" s="12"/>
      <c r="X52" s="12"/>
    </row>
    <row r="53">
      <c r="A53" s="10" t="s">
        <v>66</v>
      </c>
      <c r="B53" s="61">
        <v>0.0</v>
      </c>
      <c r="C53" s="42">
        <f>iferror(B53/sum(B52:B54),0)</f>
        <v>0</v>
      </c>
      <c r="D53" s="43"/>
      <c r="E53" s="12"/>
      <c r="F53" s="12"/>
      <c r="G53" s="41">
        <f t="shared" si="23"/>
        <v>0</v>
      </c>
      <c r="H53" s="42">
        <f>iferror(G53/sum(G52:G53),0)</f>
        <v>0</v>
      </c>
      <c r="I53" s="12"/>
      <c r="J53" s="12"/>
      <c r="K53" s="44"/>
      <c r="L53" s="45"/>
      <c r="M53" s="12"/>
      <c r="N53" s="12"/>
      <c r="O53" s="44"/>
      <c r="P53" s="12"/>
      <c r="Q53" s="12"/>
      <c r="R53" s="12"/>
      <c r="S53" s="12"/>
      <c r="T53" s="12"/>
      <c r="U53" s="12"/>
      <c r="V53" s="12"/>
      <c r="W53" s="12"/>
      <c r="X53" s="12"/>
    </row>
    <row r="54">
      <c r="A54" s="48" t="s">
        <v>67</v>
      </c>
      <c r="B54" s="66">
        <f>C51*(sumif($B$60:$B$62, TRUE, $C$60:$C$62))</f>
        <v>0</v>
      </c>
      <c r="C54" s="67">
        <f>iferror(B54/sum(B52:B54),0)</f>
        <v>0</v>
      </c>
      <c r="D54" s="68"/>
      <c r="E54" s="68"/>
      <c r="F54" s="69"/>
      <c r="G54" s="66">
        <f>H51*(sumif($B$60:$B$62, TRUE, $C$60:$C$62))</f>
        <v>0</v>
      </c>
      <c r="H54" s="67">
        <f>iferror(G54/sum(G52:G54),0)</f>
        <v>0</v>
      </c>
      <c r="I54" s="68"/>
      <c r="J54" s="68"/>
      <c r="K54" s="69"/>
      <c r="L54" s="68"/>
      <c r="M54" s="68"/>
      <c r="N54" s="68"/>
      <c r="O54" s="69"/>
      <c r="P54" s="12"/>
      <c r="Q54" s="12"/>
      <c r="R54" s="12"/>
      <c r="S54" s="12"/>
      <c r="T54" s="12"/>
      <c r="U54" s="12"/>
      <c r="V54" s="12"/>
      <c r="W54" s="12"/>
      <c r="X54" s="12"/>
    </row>
    <row r="55">
      <c r="A55" s="48"/>
      <c r="B55" s="70"/>
      <c r="C55" s="12"/>
      <c r="D55" s="12"/>
      <c r="E55" s="12"/>
      <c r="F55" s="12"/>
      <c r="G55" s="12"/>
      <c r="H55" s="12"/>
      <c r="I55" s="12"/>
      <c r="J55" s="12"/>
      <c r="K55" s="12"/>
      <c r="L55" s="12"/>
      <c r="M55" s="12"/>
      <c r="N55" s="12"/>
      <c r="O55" s="12"/>
      <c r="P55" s="12"/>
      <c r="Q55" s="12"/>
      <c r="R55" s="12"/>
      <c r="S55" s="12"/>
      <c r="T55" s="12"/>
      <c r="U55" s="12"/>
      <c r="V55" s="12"/>
      <c r="W55" s="12"/>
      <c r="X55" s="12"/>
    </row>
    <row r="56">
      <c r="A56" s="48"/>
      <c r="B56" s="70"/>
      <c r="C56" s="12"/>
      <c r="D56" s="12"/>
      <c r="E56" s="12"/>
      <c r="F56" s="12"/>
      <c r="G56" s="12"/>
      <c r="H56" s="12"/>
      <c r="I56" s="12"/>
      <c r="J56" s="12"/>
      <c r="K56" s="12"/>
      <c r="L56" s="12"/>
      <c r="M56" s="12"/>
      <c r="N56" s="12"/>
      <c r="O56" s="12"/>
      <c r="P56" s="12"/>
      <c r="Q56" s="12"/>
      <c r="R56" s="12"/>
      <c r="S56" s="12"/>
      <c r="T56" s="12"/>
      <c r="U56" s="12"/>
      <c r="V56" s="12"/>
      <c r="W56" s="12"/>
      <c r="X56" s="12"/>
    </row>
    <row r="57">
      <c r="A57" s="48"/>
      <c r="B57" s="70"/>
      <c r="C57" s="12"/>
      <c r="D57" s="12"/>
      <c r="E57" s="12"/>
      <c r="F57" s="12"/>
      <c r="G57" s="12"/>
      <c r="H57" s="12"/>
      <c r="I57" s="12"/>
      <c r="J57" s="12"/>
      <c r="K57" s="12"/>
      <c r="L57" s="12"/>
      <c r="M57" s="12"/>
      <c r="N57" s="12"/>
      <c r="O57" s="12"/>
      <c r="P57" s="12"/>
      <c r="Q57" s="12"/>
      <c r="R57" s="12"/>
      <c r="S57" s="12"/>
      <c r="T57" s="12"/>
      <c r="U57" s="12"/>
      <c r="V57" s="12"/>
      <c r="W57" s="12"/>
      <c r="X57" s="12"/>
    </row>
    <row r="58">
      <c r="A58" s="48"/>
      <c r="B58" s="70"/>
      <c r="C58" s="12"/>
      <c r="D58" s="12"/>
      <c r="E58" s="12"/>
      <c r="F58" s="12"/>
      <c r="G58" s="12"/>
      <c r="H58" s="12"/>
      <c r="I58" s="12"/>
      <c r="J58" s="12"/>
      <c r="K58" s="12"/>
      <c r="L58" s="12"/>
      <c r="M58" s="12"/>
      <c r="N58" s="12"/>
      <c r="O58" s="12"/>
      <c r="P58" s="12"/>
      <c r="Q58" s="12"/>
      <c r="R58" s="12"/>
      <c r="S58" s="12"/>
      <c r="T58" s="12"/>
      <c r="U58" s="12"/>
      <c r="V58" s="12"/>
      <c r="W58" s="12"/>
      <c r="X58" s="12"/>
    </row>
    <row r="59">
      <c r="A59" s="71" t="s">
        <v>88</v>
      </c>
      <c r="B59" s="72" t="s">
        <v>89</v>
      </c>
      <c r="C59" s="73" t="s">
        <v>90</v>
      </c>
      <c r="D59" s="73" t="s">
        <v>91</v>
      </c>
      <c r="E59" s="73" t="s">
        <v>92</v>
      </c>
      <c r="F59" s="12"/>
      <c r="G59" s="12"/>
      <c r="H59" s="12"/>
      <c r="I59" s="12"/>
      <c r="J59" s="12"/>
      <c r="K59" s="12"/>
      <c r="L59" s="12"/>
      <c r="M59" s="12"/>
      <c r="N59" s="12"/>
      <c r="O59" s="12"/>
      <c r="P59" s="12"/>
      <c r="Q59" s="12"/>
      <c r="R59" s="12"/>
      <c r="S59" s="12"/>
      <c r="T59" s="12"/>
      <c r="U59" s="12"/>
      <c r="V59" s="12"/>
      <c r="W59" s="12"/>
      <c r="X59" s="12"/>
    </row>
    <row r="60">
      <c r="A60" s="12" t="s">
        <v>93</v>
      </c>
      <c r="B60" s="74" t="b">
        <v>1</v>
      </c>
      <c r="C60" s="75">
        <v>0.0725</v>
      </c>
      <c r="D60" s="76">
        <f>if(B60=TRUE, C60*($C$10-$B$14), "")</f>
        <v>912.8475</v>
      </c>
      <c r="E60" s="76">
        <f t="shared" ref="E60:E62" si="24">if(B60=TRUE, C60*($H$10), "")</f>
        <v>-50.71375</v>
      </c>
      <c r="F60" s="12"/>
      <c r="G60" s="12"/>
      <c r="H60" s="12"/>
      <c r="I60" s="12"/>
      <c r="J60" s="12"/>
      <c r="K60" s="12"/>
      <c r="L60" s="12"/>
      <c r="M60" s="12"/>
      <c r="N60" s="12"/>
      <c r="O60" s="12"/>
      <c r="P60" s="12"/>
      <c r="Q60" s="12"/>
      <c r="R60" s="12"/>
      <c r="S60" s="12"/>
      <c r="T60" s="12"/>
      <c r="U60" s="12"/>
      <c r="V60" s="12"/>
      <c r="W60" s="12"/>
      <c r="X60" s="12"/>
    </row>
    <row r="61">
      <c r="A61" s="10" t="s">
        <v>94</v>
      </c>
      <c r="B61" s="2" t="b">
        <v>0</v>
      </c>
      <c r="C61" s="77">
        <v>0.15</v>
      </c>
      <c r="D61" s="76" t="str">
        <f t="shared" ref="D61:D62" si="25">if(B61=TRUE, C61*($C$10), "")</f>
        <v/>
      </c>
      <c r="E61" s="76" t="str">
        <f t="shared" si="24"/>
        <v/>
      </c>
      <c r="F61" s="12"/>
      <c r="G61" s="12"/>
      <c r="H61" s="12"/>
      <c r="I61" s="12"/>
      <c r="J61" s="12"/>
      <c r="K61" s="12"/>
      <c r="L61" s="12"/>
      <c r="M61" s="12"/>
      <c r="N61" s="12"/>
      <c r="O61" s="12"/>
      <c r="P61" s="12"/>
      <c r="Q61" s="12"/>
      <c r="R61" s="12"/>
      <c r="S61" s="12"/>
      <c r="T61" s="12"/>
      <c r="U61" s="12"/>
      <c r="V61" s="12"/>
      <c r="W61" s="12"/>
      <c r="X61" s="12"/>
    </row>
    <row r="62">
      <c r="A62" s="10" t="s">
        <v>95</v>
      </c>
      <c r="B62" s="2" t="b">
        <v>1</v>
      </c>
      <c r="C62" s="77">
        <v>0.03</v>
      </c>
      <c r="D62" s="76">
        <f t="shared" si="25"/>
        <v>398.715</v>
      </c>
      <c r="E62" s="76">
        <f t="shared" si="24"/>
        <v>-20.985</v>
      </c>
      <c r="F62" s="12"/>
      <c r="G62" s="12"/>
      <c r="H62" s="12"/>
      <c r="I62" s="12"/>
      <c r="J62" s="12"/>
      <c r="K62" s="12"/>
      <c r="L62" s="12"/>
      <c r="M62" s="12"/>
      <c r="N62" s="12"/>
      <c r="O62" s="12"/>
      <c r="P62" s="12"/>
      <c r="Q62" s="12"/>
      <c r="R62" s="12"/>
      <c r="S62" s="12"/>
      <c r="T62" s="12"/>
      <c r="U62" s="12"/>
      <c r="V62" s="12"/>
      <c r="W62" s="12"/>
      <c r="X62" s="12"/>
    </row>
    <row r="63">
      <c r="F63" s="12"/>
      <c r="G63" s="12"/>
      <c r="H63" s="12"/>
      <c r="I63" s="12"/>
      <c r="J63" s="12"/>
      <c r="K63" s="12"/>
      <c r="L63" s="12"/>
      <c r="M63" s="12"/>
      <c r="N63" s="12"/>
      <c r="O63" s="12"/>
      <c r="P63" s="12"/>
      <c r="Q63" s="12"/>
      <c r="R63" s="12"/>
      <c r="S63" s="12"/>
      <c r="T63" s="12"/>
      <c r="U63" s="12"/>
      <c r="V63" s="12"/>
      <c r="W63" s="12"/>
      <c r="X63" s="12"/>
    </row>
    <row r="64">
      <c r="F64" s="12"/>
      <c r="G64" s="12"/>
      <c r="H64" s="12"/>
      <c r="I64" s="12"/>
      <c r="J64" s="12"/>
      <c r="K64" s="12"/>
      <c r="L64" s="12"/>
      <c r="M64" s="10"/>
      <c r="N64" s="12"/>
      <c r="O64" s="12"/>
      <c r="P64" s="12"/>
      <c r="Q64" s="12"/>
      <c r="R64" s="12"/>
      <c r="S64" s="12"/>
      <c r="T64" s="12"/>
      <c r="U64" s="12"/>
      <c r="V64" s="12"/>
      <c r="W64" s="12"/>
      <c r="X64" s="12"/>
    </row>
    <row r="65">
      <c r="F65" s="12"/>
      <c r="G65" s="12"/>
      <c r="H65" s="12"/>
      <c r="I65" s="12"/>
      <c r="J65" s="12"/>
      <c r="K65" s="12"/>
      <c r="L65" s="12"/>
      <c r="M65" s="10"/>
      <c r="N65" s="12"/>
      <c r="O65" s="12"/>
      <c r="P65" s="12"/>
      <c r="Q65" s="12"/>
      <c r="R65" s="12"/>
      <c r="S65" s="12"/>
      <c r="T65" s="12"/>
      <c r="U65" s="12"/>
      <c r="V65" s="12"/>
      <c r="W65" s="12"/>
      <c r="X65" s="12"/>
    </row>
    <row r="66">
      <c r="F66" s="12"/>
      <c r="G66" s="12"/>
      <c r="H66" s="12"/>
      <c r="I66" s="12"/>
      <c r="J66" s="12"/>
      <c r="K66" s="12"/>
      <c r="L66" s="12"/>
      <c r="M66" s="12"/>
      <c r="N66" s="12"/>
      <c r="O66" s="12"/>
      <c r="P66" s="12"/>
      <c r="Q66" s="12"/>
      <c r="R66" s="12"/>
      <c r="S66" s="12"/>
      <c r="T66" s="12"/>
      <c r="U66" s="12"/>
      <c r="V66" s="12"/>
      <c r="W66" s="12"/>
      <c r="X66" s="12"/>
    </row>
    <row r="67">
      <c r="F67" s="10"/>
      <c r="G67" s="12"/>
      <c r="H67" s="12"/>
      <c r="I67" s="12"/>
      <c r="J67" s="78"/>
      <c r="K67" s="10"/>
      <c r="L67" s="79"/>
      <c r="M67" s="80"/>
      <c r="N67" s="10"/>
      <c r="O67" s="12"/>
      <c r="P67" s="12"/>
      <c r="Q67" s="12"/>
      <c r="R67" s="12"/>
      <c r="S67" s="12"/>
      <c r="T67" s="12"/>
      <c r="U67" s="12"/>
      <c r="V67" s="12"/>
      <c r="W67" s="12"/>
      <c r="X67" s="12"/>
    </row>
    <row r="68">
      <c r="A68" s="1" t="s">
        <v>96</v>
      </c>
      <c r="F68" s="12"/>
      <c r="G68" s="12"/>
      <c r="H68" s="12"/>
      <c r="I68" s="12"/>
      <c r="J68" s="12"/>
      <c r="K68" s="78"/>
      <c r="L68" s="10"/>
      <c r="M68" s="79"/>
      <c r="N68" s="80"/>
      <c r="O68" s="10"/>
      <c r="P68" s="10"/>
      <c r="Q68" s="10"/>
      <c r="R68" s="12"/>
      <c r="S68" s="12"/>
      <c r="T68" s="12"/>
      <c r="U68" s="12"/>
      <c r="V68" s="12"/>
      <c r="W68" s="12"/>
      <c r="X68" s="12"/>
    </row>
    <row r="69">
      <c r="A69" s="12" t="str">
        <f>GET_SHEET_NAME(D2)</f>
        <v>2026-02-188 Goodview Dr Valpo</v>
      </c>
      <c r="B69" s="12"/>
      <c r="C69" s="12"/>
      <c r="D69" s="79"/>
      <c r="E69" s="80"/>
      <c r="F69" s="12"/>
      <c r="G69" s="12"/>
      <c r="H69" s="12"/>
      <c r="I69" s="12"/>
      <c r="J69" s="12"/>
      <c r="K69" s="78"/>
      <c r="L69" s="10"/>
      <c r="M69" s="79"/>
      <c r="N69" s="80"/>
      <c r="O69" s="10"/>
      <c r="P69" s="10"/>
      <c r="Q69" s="10"/>
      <c r="R69" s="12"/>
      <c r="S69" s="12"/>
      <c r="T69" s="12"/>
      <c r="U69" s="12"/>
      <c r="V69" s="12"/>
      <c r="W69" s="12"/>
      <c r="X69" s="12"/>
    </row>
    <row r="70">
      <c r="B70" s="12"/>
      <c r="C70" s="12"/>
      <c r="D70" s="79"/>
      <c r="E70" s="80"/>
      <c r="F70" s="12"/>
      <c r="G70" s="12"/>
      <c r="H70" s="12"/>
      <c r="I70" s="12"/>
      <c r="J70" s="12"/>
      <c r="K70" s="78"/>
      <c r="L70" s="10"/>
      <c r="M70" s="79"/>
      <c r="N70" s="80"/>
      <c r="O70" s="10"/>
      <c r="P70" s="10"/>
      <c r="Q70" s="10"/>
      <c r="R70" s="12"/>
      <c r="S70" s="12"/>
      <c r="T70" s="12"/>
      <c r="U70" s="12"/>
      <c r="V70" s="12"/>
      <c r="W70" s="12"/>
      <c r="X70" s="12"/>
    </row>
    <row r="71">
      <c r="A71" s="12"/>
      <c r="B71" s="12"/>
      <c r="C71" s="12"/>
      <c r="D71" s="79"/>
      <c r="E71" s="80"/>
      <c r="F71" s="12"/>
      <c r="G71" s="12"/>
      <c r="H71" s="12"/>
      <c r="I71" s="12"/>
      <c r="J71" s="12"/>
      <c r="K71" s="78"/>
      <c r="L71" s="10"/>
      <c r="M71" s="79"/>
      <c r="N71" s="80"/>
      <c r="O71" s="10"/>
      <c r="P71" s="10"/>
      <c r="Q71" s="10"/>
      <c r="R71" s="12"/>
      <c r="S71" s="12"/>
      <c r="T71" s="12"/>
      <c r="U71" s="12"/>
      <c r="V71" s="12"/>
      <c r="W71" s="12"/>
      <c r="X71" s="12"/>
    </row>
    <row r="72">
      <c r="A72" s="12"/>
      <c r="B72" s="12"/>
      <c r="C72" s="12"/>
      <c r="D72" s="12"/>
      <c r="E72" s="80"/>
      <c r="F72" s="12"/>
      <c r="G72" s="12"/>
      <c r="H72" s="12"/>
      <c r="I72" s="12"/>
      <c r="J72" s="78"/>
      <c r="K72" s="12"/>
      <c r="L72" s="79"/>
      <c r="M72" s="80"/>
      <c r="N72" s="12"/>
      <c r="O72" s="12"/>
      <c r="P72" s="12"/>
      <c r="Q72" s="12"/>
      <c r="R72" s="12"/>
      <c r="S72" s="12"/>
      <c r="T72" s="12"/>
      <c r="U72" s="12"/>
      <c r="V72" s="12"/>
      <c r="W72" s="12"/>
      <c r="X72" s="12"/>
    </row>
    <row r="73">
      <c r="A73" s="12"/>
      <c r="B73" s="12"/>
      <c r="C73" s="12"/>
      <c r="D73" s="79"/>
      <c r="E73" s="80"/>
      <c r="F73" s="12"/>
      <c r="G73" s="12"/>
      <c r="H73" s="12"/>
      <c r="I73" s="12"/>
      <c r="J73" s="12"/>
      <c r="K73" s="12"/>
      <c r="L73" s="12"/>
      <c r="M73" s="79"/>
      <c r="N73" s="80"/>
      <c r="O73" s="12"/>
      <c r="P73" s="12"/>
      <c r="Q73" s="12"/>
      <c r="R73" s="12"/>
      <c r="S73" s="12"/>
      <c r="T73" s="12"/>
      <c r="U73" s="12"/>
      <c r="V73" s="12"/>
      <c r="W73" s="12"/>
      <c r="X73" s="12"/>
    </row>
    <row r="74">
      <c r="A74" s="12"/>
      <c r="B74" s="12"/>
      <c r="C74" s="12"/>
      <c r="D74" s="79"/>
      <c r="E74" s="80"/>
      <c r="F74" s="12"/>
      <c r="G74" s="12"/>
      <c r="H74" s="12"/>
      <c r="I74" s="12"/>
      <c r="J74" s="12"/>
      <c r="K74" s="78"/>
      <c r="L74" s="12"/>
      <c r="M74" s="79"/>
      <c r="N74" s="80"/>
      <c r="O74" s="12"/>
      <c r="P74" s="12"/>
      <c r="Q74" s="12"/>
      <c r="R74" s="12"/>
      <c r="S74" s="12"/>
      <c r="T74" s="12"/>
      <c r="U74" s="12"/>
      <c r="V74" s="12"/>
      <c r="W74" s="12"/>
      <c r="X74" s="12"/>
    </row>
    <row r="75">
      <c r="A75" s="12"/>
      <c r="B75" s="12"/>
      <c r="C75" s="12"/>
      <c r="D75" s="79"/>
      <c r="E75" s="80"/>
      <c r="F75" s="12"/>
      <c r="G75" s="12"/>
      <c r="H75" s="12"/>
      <c r="I75" s="12"/>
      <c r="J75" s="12"/>
      <c r="K75" s="78"/>
      <c r="L75" s="12"/>
      <c r="M75" s="79"/>
      <c r="N75" s="80"/>
      <c r="O75" s="12"/>
      <c r="P75" s="12"/>
      <c r="Q75" s="12"/>
      <c r="R75" s="12"/>
      <c r="S75" s="12"/>
      <c r="T75" s="12"/>
      <c r="U75" s="12"/>
      <c r="V75" s="12"/>
      <c r="W75" s="12"/>
      <c r="X75" s="12"/>
    </row>
    <row r="76">
      <c r="E76" s="81"/>
    </row>
  </sheetData>
  <conditionalFormatting sqref="L10:O10 L16:O16 L21:O21 L26:O26 L31:O31 L36:O36 L41:O41 O46 O51">
    <cfRule type="cellIs" dxfId="0" priority="1" operator="lessThan">
      <formula>0</formula>
    </cfRule>
  </conditionalFormatting>
  <conditionalFormatting sqref="L10:O10 L16:O16 L21:O21 L26:O26 L31:O31 L36:O36 L41:O41 O46 O51">
    <cfRule type="cellIs" dxfId="1" priority="2" operator="greaterThan">
      <formula>0</formula>
    </cfRule>
  </conditionalFormatting>
  <conditionalFormatting sqref="C8:F8 C10:F10 H10 B14 G14">
    <cfRule type="expression" dxfId="2" priority="3">
      <formula>$B$7=TRUE</formula>
    </cfRule>
  </conditionalFormatting>
  <conditionalFormatting sqref="C8:F8 C10:F10 H10 B14 G14">
    <cfRule type="expression" dxfId="2" priority="4">
      <formula>$B$7=TRUE</formula>
    </cfRule>
  </conditionalFormatting>
  <conditionalFormatting sqref="F1 F2">
    <cfRule type="expression" dxfId="0" priority="5">
      <formula>$F$2="MM/DD/YYYY"</formula>
    </cfRule>
  </conditionalFormatting>
  <conditionalFormatting sqref="G1 G2">
    <cfRule type="expression" dxfId="0" priority="6">
      <formula>$G$2="MM/DD/YYYY"</formula>
    </cfRule>
  </conditionalFormatting>
  <dataValidations>
    <dataValidation type="list" allowBlank="1" showErrorMessage="1" sqref="D2">
      <formula1>"STATUS,Out for Bid,Pending start,In Progress,Completed!"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8.63"/>
    <col customWidth="1" min="3" max="6" width="9.5"/>
    <col customWidth="1" min="7" max="7" width="5.0"/>
  </cols>
  <sheetData>
    <row r="1">
      <c r="A1" s="12"/>
      <c r="B1" s="12"/>
      <c r="C1" s="82" t="s">
        <v>97</v>
      </c>
      <c r="D1" s="83" t="s">
        <v>98</v>
      </c>
      <c r="E1" s="82" t="s">
        <v>99</v>
      </c>
      <c r="F1" s="82" t="s">
        <v>100</v>
      </c>
      <c r="J1" s="72"/>
    </row>
    <row r="2">
      <c r="A2" s="84" t="s">
        <v>101</v>
      </c>
      <c r="B2" s="85">
        <v>1749.0</v>
      </c>
      <c r="C2" s="86">
        <f>B2*2.5</f>
        <v>4372.5</v>
      </c>
      <c r="D2" s="86">
        <f>B2*3</f>
        <v>5247</v>
      </c>
      <c r="E2" s="86">
        <f>B2*3.5</f>
        <v>6121.5</v>
      </c>
      <c r="F2" s="86">
        <f>B2*4</f>
        <v>6996</v>
      </c>
      <c r="J2" s="72"/>
    </row>
    <row r="3">
      <c r="A3" s="87"/>
      <c r="B3" s="74"/>
      <c r="C3" s="74"/>
      <c r="D3" s="2"/>
      <c r="E3" s="2"/>
      <c r="J3" s="72"/>
    </row>
    <row r="4">
      <c r="A4" s="87"/>
      <c r="B4" s="74" t="s">
        <v>102</v>
      </c>
      <c r="C4" s="74" t="s">
        <v>103</v>
      </c>
      <c r="D4" s="2" t="s">
        <v>104</v>
      </c>
      <c r="E4" s="2"/>
      <c r="J4" s="72"/>
    </row>
    <row r="5">
      <c r="A5" s="87" t="s">
        <v>105</v>
      </c>
      <c r="B5" s="88">
        <v>13.0</v>
      </c>
      <c r="C5" s="89">
        <v>425.0</v>
      </c>
      <c r="D5" s="90">
        <f t="shared" ref="D5:D11" si="1">1/G5</f>
        <v>0.25</v>
      </c>
      <c r="F5" s="91" t="s">
        <v>106</v>
      </c>
      <c r="G5" s="92">
        <v>4.0</v>
      </c>
    </row>
    <row r="6">
      <c r="A6" s="87" t="s">
        <v>107</v>
      </c>
      <c r="B6" s="88">
        <v>12.0</v>
      </c>
      <c r="C6" s="89">
        <v>100.0</v>
      </c>
      <c r="D6" s="90">
        <f t="shared" si="1"/>
        <v>0.125</v>
      </c>
      <c r="F6" s="91" t="s">
        <v>108</v>
      </c>
      <c r="G6" s="92">
        <v>8.0</v>
      </c>
    </row>
    <row r="7">
      <c r="A7" s="87" t="s">
        <v>109</v>
      </c>
      <c r="B7" s="88">
        <v>1.0</v>
      </c>
      <c r="C7" s="89">
        <v>125.0</v>
      </c>
      <c r="D7" s="90">
        <f t="shared" si="1"/>
        <v>0.3333333333</v>
      </c>
      <c r="F7" s="91" t="s">
        <v>110</v>
      </c>
      <c r="G7" s="92">
        <v>3.0</v>
      </c>
    </row>
    <row r="8">
      <c r="A8" s="87" t="s">
        <v>111</v>
      </c>
      <c r="B8" s="88">
        <v>0.0</v>
      </c>
      <c r="C8" s="89">
        <v>65.0</v>
      </c>
      <c r="D8" s="90">
        <f t="shared" si="1"/>
        <v>0.06666666667</v>
      </c>
      <c r="F8" s="91" t="s">
        <v>112</v>
      </c>
      <c r="G8" s="92">
        <v>15.0</v>
      </c>
    </row>
    <row r="9">
      <c r="A9" s="91" t="s">
        <v>113</v>
      </c>
      <c r="B9" s="88">
        <v>0.0</v>
      </c>
      <c r="C9" s="89">
        <v>100.0</v>
      </c>
      <c r="D9" s="90">
        <f t="shared" si="1"/>
        <v>0.06666666667</v>
      </c>
      <c r="F9" s="91" t="s">
        <v>114</v>
      </c>
      <c r="G9" s="92">
        <v>15.0</v>
      </c>
    </row>
    <row r="10">
      <c r="A10" s="91" t="s">
        <v>115</v>
      </c>
      <c r="B10" s="88">
        <v>0.0</v>
      </c>
      <c r="C10" s="89">
        <v>300.0</v>
      </c>
      <c r="D10" s="90">
        <f t="shared" si="1"/>
        <v>0.1666666667</v>
      </c>
      <c r="F10" s="91" t="s">
        <v>116</v>
      </c>
      <c r="G10" s="92">
        <v>6.0</v>
      </c>
    </row>
    <row r="11">
      <c r="A11" s="91" t="s">
        <v>117</v>
      </c>
      <c r="B11" s="88">
        <v>1.0</v>
      </c>
      <c r="C11" s="89">
        <v>120.0</v>
      </c>
      <c r="D11" s="90">
        <f t="shared" si="1"/>
        <v>0.25</v>
      </c>
      <c r="F11" s="91" t="s">
        <v>118</v>
      </c>
      <c r="G11" s="93">
        <v>4.0</v>
      </c>
    </row>
    <row r="12">
      <c r="A12" s="94" t="s">
        <v>119</v>
      </c>
      <c r="B12" s="1" t="s">
        <v>120</v>
      </c>
      <c r="C12" s="89">
        <v>150.0</v>
      </c>
      <c r="D12" s="2">
        <v>0.067</v>
      </c>
    </row>
    <row r="13">
      <c r="A13" s="94"/>
      <c r="B13" s="3"/>
    </row>
    <row r="14">
      <c r="A14" s="94"/>
      <c r="B14" s="95" t="s">
        <v>121</v>
      </c>
      <c r="C14" s="95" t="s">
        <v>122</v>
      </c>
      <c r="D14" s="95" t="s">
        <v>123</v>
      </c>
    </row>
    <row r="15">
      <c r="A15" s="96" t="s">
        <v>124</v>
      </c>
      <c r="B15" s="97">
        <f>sum(B5*C5,B6*C6, B7*C7, B8*C8, B9*C9, B10*C10, B11*C11)+if(B12="yes", C12*B5, 0)</f>
        <v>6970</v>
      </c>
      <c r="C15" s="98">
        <f>B15+B16</f>
        <v>7514.824798</v>
      </c>
      <c r="D15" s="98">
        <f>B15+B17</f>
        <v>8964.630225</v>
      </c>
    </row>
    <row r="16">
      <c r="A16" s="91" t="s">
        <v>125</v>
      </c>
      <c r="B16" s="99">
        <f>0.0725*(B15/0.9275)</f>
        <v>544.8247978</v>
      </c>
      <c r="H16" s="2" t="s">
        <v>126</v>
      </c>
    </row>
    <row r="17">
      <c r="A17" s="91" t="s">
        <v>127</v>
      </c>
      <c r="B17" s="99">
        <f>(0.15*(B15/0.7775) + 0.0725*(B15/0.7775))</f>
        <v>1994.630225</v>
      </c>
    </row>
    <row r="18">
      <c r="A18" s="91"/>
      <c r="B18" s="100"/>
    </row>
    <row r="19">
      <c r="A19" s="91" t="s">
        <v>128</v>
      </c>
      <c r="B19" s="101">
        <v>0.4</v>
      </c>
      <c r="C19" s="2" t="s">
        <v>129</v>
      </c>
      <c r="E19" s="102"/>
    </row>
    <row r="20">
      <c r="A20" s="91"/>
      <c r="B20" s="89"/>
    </row>
    <row r="21">
      <c r="A21" s="91" t="s">
        <v>130</v>
      </c>
      <c r="B21" s="89">
        <f>B23-B22</f>
        <v>3345.6</v>
      </c>
    </row>
    <row r="22">
      <c r="A22" s="91" t="s">
        <v>131</v>
      </c>
      <c r="B22" s="103">
        <f>B15*0.12</f>
        <v>836.4</v>
      </c>
    </row>
    <row r="23">
      <c r="A23" s="91" t="s">
        <v>132</v>
      </c>
      <c r="B23" s="103">
        <f>B15*(1-B19)</f>
        <v>4182</v>
      </c>
    </row>
    <row r="26">
      <c r="A26" s="94" t="s">
        <v>133</v>
      </c>
      <c r="B26" s="89"/>
    </row>
    <row r="27">
      <c r="A27" s="91" t="s">
        <v>134</v>
      </c>
      <c r="B27" s="104">
        <v>600.0</v>
      </c>
    </row>
    <row r="28">
      <c r="A28" s="91" t="s">
        <v>135</v>
      </c>
      <c r="B28" s="105">
        <f>sum(B5*D5,B6*D6, B7*D7, B8*D8, B9*D9, B10*D10, B11*D11)+if(B12="yes", D12*B5, 0)</f>
        <v>5.333333333</v>
      </c>
    </row>
    <row r="29">
      <c r="A29" s="91"/>
      <c r="B29" s="103"/>
    </row>
    <row r="30">
      <c r="A30" s="91" t="s">
        <v>130</v>
      </c>
      <c r="B30" s="103">
        <f>B28*B27</f>
        <v>3200</v>
      </c>
    </row>
    <row r="31">
      <c r="A31" s="91" t="s">
        <v>136</v>
      </c>
      <c r="B31" s="103">
        <f>B30*0.27</f>
        <v>864</v>
      </c>
    </row>
    <row r="32">
      <c r="A32" s="91" t="s">
        <v>132</v>
      </c>
      <c r="B32" s="103">
        <f>sum(B30:B31)</f>
        <v>4064</v>
      </c>
    </row>
    <row r="34">
      <c r="A34" s="91" t="s">
        <v>128</v>
      </c>
      <c r="B34" s="101">
        <v>0.4</v>
      </c>
    </row>
    <row r="35">
      <c r="C35" s="2"/>
      <c r="D35" s="2"/>
    </row>
    <row r="36">
      <c r="B36" s="95" t="s">
        <v>121</v>
      </c>
      <c r="C36" s="95" t="s">
        <v>122</v>
      </c>
      <c r="D36" s="95" t="s">
        <v>123</v>
      </c>
    </row>
    <row r="37">
      <c r="A37" s="96" t="s">
        <v>137</v>
      </c>
      <c r="B37" s="106">
        <f>B32/(1-B34)</f>
        <v>6773.333333</v>
      </c>
      <c r="C37" s="98">
        <f>B37+B38</f>
        <v>7302.785265</v>
      </c>
      <c r="D37" s="98">
        <f>B37+B39</f>
        <v>8711.682744</v>
      </c>
    </row>
    <row r="38">
      <c r="A38" s="91" t="s">
        <v>125</v>
      </c>
      <c r="B38" s="99">
        <f>0.0725*(B37/0.9275)</f>
        <v>529.4519317</v>
      </c>
    </row>
    <row r="39">
      <c r="A39" s="91" t="s">
        <v>127</v>
      </c>
      <c r="B39" s="99">
        <f>(0.15*(B37/0.7775) + 0.0725*(B37/0.7775))</f>
        <v>1938.349411</v>
      </c>
    </row>
    <row r="43">
      <c r="B43" s="107"/>
    </row>
    <row r="44">
      <c r="B44" s="107"/>
    </row>
    <row r="45">
      <c r="B45" s="107"/>
    </row>
    <row r="46">
      <c r="B46" s="107"/>
    </row>
    <row r="47">
      <c r="B47" s="107"/>
    </row>
    <row r="48">
      <c r="B48" s="107"/>
    </row>
    <row r="49">
      <c r="B49" s="107"/>
    </row>
    <row r="50">
      <c r="B50" s="107"/>
    </row>
    <row r="51">
      <c r="B51" s="107"/>
    </row>
    <row r="52">
      <c r="B52" s="107"/>
    </row>
    <row r="53">
      <c r="B53" s="107"/>
    </row>
    <row r="54">
      <c r="B54" s="107"/>
    </row>
    <row r="55">
      <c r="B55" s="107"/>
    </row>
    <row r="56">
      <c r="B56" s="107"/>
    </row>
    <row r="57">
      <c r="B57" s="107"/>
    </row>
    <row r="58">
      <c r="B58" s="107"/>
    </row>
    <row r="59">
      <c r="B59" s="107"/>
    </row>
    <row r="60">
      <c r="B60" s="107"/>
    </row>
    <row r="61">
      <c r="B61" s="107"/>
    </row>
    <row r="62">
      <c r="B62" s="107"/>
    </row>
    <row r="63">
      <c r="B63" s="107"/>
    </row>
    <row r="64">
      <c r="B64" s="107"/>
    </row>
    <row r="65">
      <c r="B65" s="107"/>
    </row>
    <row r="66">
      <c r="B66" s="107"/>
    </row>
    <row r="67">
      <c r="B67" s="107"/>
    </row>
    <row r="68">
      <c r="B68" s="107"/>
    </row>
    <row r="69">
      <c r="B69" s="107"/>
    </row>
    <row r="70">
      <c r="B70" s="107"/>
    </row>
    <row r="71">
      <c r="B71" s="107"/>
    </row>
    <row r="72">
      <c r="B72" s="107"/>
    </row>
    <row r="73">
      <c r="B73" s="107"/>
    </row>
    <row r="74">
      <c r="B74" s="107"/>
    </row>
    <row r="75">
      <c r="B75" s="107"/>
    </row>
    <row r="76">
      <c r="B76" s="107"/>
    </row>
    <row r="77">
      <c r="B77" s="107"/>
    </row>
    <row r="78">
      <c r="B78" s="107"/>
    </row>
    <row r="79">
      <c r="B79" s="107"/>
    </row>
    <row r="80">
      <c r="B80" s="107"/>
    </row>
    <row r="81">
      <c r="B81" s="107"/>
    </row>
    <row r="82">
      <c r="B82" s="107"/>
    </row>
    <row r="83">
      <c r="B83" s="107"/>
    </row>
    <row r="84">
      <c r="B84" s="107"/>
    </row>
    <row r="85">
      <c r="B85" s="107"/>
    </row>
    <row r="86">
      <c r="B86" s="107"/>
    </row>
    <row r="87">
      <c r="B87" s="107"/>
    </row>
    <row r="88">
      <c r="B88" s="107"/>
    </row>
    <row r="89">
      <c r="B89" s="107"/>
    </row>
    <row r="90">
      <c r="B90" s="107"/>
    </row>
    <row r="91">
      <c r="B91" s="107"/>
    </row>
    <row r="92">
      <c r="B92" s="107"/>
    </row>
    <row r="93">
      <c r="B93" s="107"/>
    </row>
    <row r="94">
      <c r="B94" s="107"/>
    </row>
    <row r="95">
      <c r="B95" s="107"/>
    </row>
    <row r="96">
      <c r="B96" s="107"/>
    </row>
    <row r="97">
      <c r="B97" s="107"/>
    </row>
    <row r="98">
      <c r="B98" s="107"/>
    </row>
    <row r="99">
      <c r="B99" s="107"/>
    </row>
    <row r="100">
      <c r="B100" s="107"/>
    </row>
    <row r="101">
      <c r="B101" s="107"/>
    </row>
    <row r="102">
      <c r="B102" s="107"/>
    </row>
    <row r="103">
      <c r="B103" s="107"/>
    </row>
    <row r="104">
      <c r="B104" s="107"/>
    </row>
    <row r="105">
      <c r="B105" s="107"/>
    </row>
    <row r="106">
      <c r="B106" s="107"/>
    </row>
    <row r="107">
      <c r="B107" s="107"/>
    </row>
    <row r="108">
      <c r="B108" s="107"/>
    </row>
    <row r="109">
      <c r="B109" s="107"/>
    </row>
    <row r="110">
      <c r="B110" s="107"/>
    </row>
    <row r="111">
      <c r="B111" s="107"/>
    </row>
    <row r="112">
      <c r="B112" s="107"/>
    </row>
    <row r="113">
      <c r="B113" s="107"/>
    </row>
    <row r="114">
      <c r="B114" s="107"/>
    </row>
    <row r="115">
      <c r="B115" s="107"/>
    </row>
    <row r="116">
      <c r="B116" s="107"/>
    </row>
    <row r="117">
      <c r="B117" s="107"/>
    </row>
    <row r="118">
      <c r="B118" s="107"/>
    </row>
    <row r="119">
      <c r="B119" s="107"/>
    </row>
    <row r="120">
      <c r="B120" s="107"/>
    </row>
    <row r="121">
      <c r="B121" s="107"/>
    </row>
    <row r="122">
      <c r="B122" s="107"/>
    </row>
    <row r="123">
      <c r="B123" s="107"/>
    </row>
    <row r="124">
      <c r="B124" s="107"/>
    </row>
    <row r="125">
      <c r="B125" s="107"/>
    </row>
    <row r="126">
      <c r="B126" s="107"/>
    </row>
    <row r="127">
      <c r="B127" s="107"/>
    </row>
    <row r="128">
      <c r="B128" s="107"/>
    </row>
    <row r="129">
      <c r="B129" s="107"/>
    </row>
    <row r="130">
      <c r="B130" s="107"/>
    </row>
    <row r="131">
      <c r="B131" s="107"/>
    </row>
    <row r="132">
      <c r="B132" s="107"/>
    </row>
    <row r="133">
      <c r="B133" s="107"/>
    </row>
    <row r="134">
      <c r="B134" s="107"/>
    </row>
    <row r="135">
      <c r="B135" s="107"/>
    </row>
    <row r="136">
      <c r="B136" s="107"/>
    </row>
    <row r="137">
      <c r="B137" s="107"/>
    </row>
    <row r="138">
      <c r="B138" s="107"/>
    </row>
    <row r="139">
      <c r="B139" s="107"/>
    </row>
    <row r="140">
      <c r="B140" s="107"/>
    </row>
    <row r="141">
      <c r="B141" s="107"/>
    </row>
    <row r="142">
      <c r="B142" s="107"/>
    </row>
    <row r="143">
      <c r="B143" s="107"/>
    </row>
    <row r="144">
      <c r="B144" s="107"/>
    </row>
    <row r="145">
      <c r="B145" s="107"/>
    </row>
    <row r="146">
      <c r="B146" s="107"/>
    </row>
    <row r="147">
      <c r="B147" s="107"/>
    </row>
    <row r="148">
      <c r="B148" s="107"/>
    </row>
    <row r="149">
      <c r="B149" s="107"/>
    </row>
    <row r="150">
      <c r="B150" s="107"/>
    </row>
    <row r="151">
      <c r="B151" s="107"/>
    </row>
    <row r="152">
      <c r="B152" s="107"/>
    </row>
    <row r="153">
      <c r="B153" s="107"/>
    </row>
    <row r="154">
      <c r="B154" s="107"/>
    </row>
    <row r="155">
      <c r="B155" s="107"/>
    </row>
    <row r="156">
      <c r="B156" s="107"/>
    </row>
    <row r="157">
      <c r="B157" s="107"/>
    </row>
    <row r="158">
      <c r="B158" s="107"/>
    </row>
    <row r="159">
      <c r="B159" s="107"/>
    </row>
    <row r="160">
      <c r="B160" s="107"/>
    </row>
    <row r="161">
      <c r="B161" s="107"/>
    </row>
    <row r="162">
      <c r="B162" s="107"/>
    </row>
    <row r="163">
      <c r="B163" s="107"/>
    </row>
    <row r="164">
      <c r="B164" s="107"/>
    </row>
    <row r="165">
      <c r="B165" s="107"/>
    </row>
    <row r="166">
      <c r="B166" s="107"/>
    </row>
    <row r="167">
      <c r="B167" s="107"/>
    </row>
    <row r="168">
      <c r="B168" s="107"/>
    </row>
    <row r="169">
      <c r="B169" s="107"/>
    </row>
    <row r="170">
      <c r="B170" s="107"/>
    </row>
    <row r="171">
      <c r="B171" s="107"/>
    </row>
    <row r="172">
      <c r="B172" s="107"/>
    </row>
    <row r="173">
      <c r="B173" s="107"/>
    </row>
    <row r="174">
      <c r="B174" s="107"/>
    </row>
    <row r="175">
      <c r="B175" s="107"/>
    </row>
    <row r="176">
      <c r="B176" s="107"/>
    </row>
    <row r="177">
      <c r="B177" s="107"/>
    </row>
    <row r="178">
      <c r="B178" s="107"/>
    </row>
    <row r="179">
      <c r="B179" s="107"/>
    </row>
    <row r="180">
      <c r="B180" s="107"/>
    </row>
    <row r="181">
      <c r="B181" s="107"/>
    </row>
    <row r="182">
      <c r="B182" s="107"/>
    </row>
    <row r="183">
      <c r="B183" s="107"/>
    </row>
    <row r="184">
      <c r="B184" s="107"/>
    </row>
    <row r="185">
      <c r="B185" s="107"/>
    </row>
    <row r="186">
      <c r="B186" s="107"/>
    </row>
    <row r="187">
      <c r="B187" s="107"/>
    </row>
    <row r="188">
      <c r="B188" s="107"/>
    </row>
    <row r="189">
      <c r="B189" s="107"/>
    </row>
    <row r="190">
      <c r="B190" s="107"/>
    </row>
    <row r="191">
      <c r="B191" s="107"/>
    </row>
    <row r="192">
      <c r="B192" s="107"/>
    </row>
    <row r="193">
      <c r="B193" s="107"/>
    </row>
    <row r="194">
      <c r="B194" s="107"/>
    </row>
    <row r="195">
      <c r="B195" s="107"/>
    </row>
    <row r="196">
      <c r="B196" s="107"/>
    </row>
    <row r="197">
      <c r="B197" s="107"/>
    </row>
    <row r="198">
      <c r="B198" s="107"/>
    </row>
    <row r="199">
      <c r="B199" s="107"/>
    </row>
    <row r="200">
      <c r="B200" s="107"/>
    </row>
    <row r="201">
      <c r="B201" s="107"/>
    </row>
    <row r="202">
      <c r="B202" s="107"/>
    </row>
    <row r="203">
      <c r="B203" s="107"/>
    </row>
    <row r="204">
      <c r="B204" s="107"/>
    </row>
    <row r="205">
      <c r="B205" s="107"/>
    </row>
    <row r="206">
      <c r="B206" s="107"/>
    </row>
    <row r="207">
      <c r="B207" s="107"/>
    </row>
    <row r="208">
      <c r="B208" s="107"/>
    </row>
    <row r="209">
      <c r="B209" s="107"/>
    </row>
    <row r="210">
      <c r="B210" s="107"/>
    </row>
    <row r="211">
      <c r="B211" s="107"/>
    </row>
    <row r="212">
      <c r="B212" s="107"/>
    </row>
    <row r="213">
      <c r="B213" s="107"/>
    </row>
    <row r="214">
      <c r="B214" s="107"/>
    </row>
    <row r="215">
      <c r="B215" s="107"/>
    </row>
    <row r="216">
      <c r="B216" s="107"/>
    </row>
    <row r="217">
      <c r="B217" s="107"/>
    </row>
    <row r="218">
      <c r="B218" s="107"/>
    </row>
    <row r="219">
      <c r="B219" s="107"/>
    </row>
    <row r="220">
      <c r="B220" s="107"/>
    </row>
    <row r="221">
      <c r="B221" s="107"/>
    </row>
    <row r="222">
      <c r="B222" s="107"/>
    </row>
    <row r="223">
      <c r="B223" s="107"/>
    </row>
    <row r="224">
      <c r="B224" s="107"/>
    </row>
    <row r="225">
      <c r="B225" s="107"/>
    </row>
    <row r="226">
      <c r="B226" s="107"/>
    </row>
    <row r="227">
      <c r="B227" s="107"/>
    </row>
    <row r="228">
      <c r="B228" s="107"/>
    </row>
    <row r="229">
      <c r="B229" s="107"/>
    </row>
    <row r="230">
      <c r="B230" s="107"/>
    </row>
    <row r="231">
      <c r="B231" s="107"/>
    </row>
    <row r="232">
      <c r="B232" s="107"/>
    </row>
    <row r="233">
      <c r="B233" s="107"/>
    </row>
    <row r="234">
      <c r="B234" s="107"/>
    </row>
    <row r="235">
      <c r="B235" s="107"/>
    </row>
    <row r="236">
      <c r="B236" s="107"/>
    </row>
    <row r="237">
      <c r="B237" s="107"/>
    </row>
    <row r="238">
      <c r="B238" s="107"/>
    </row>
    <row r="239">
      <c r="B239" s="107"/>
    </row>
    <row r="240">
      <c r="B240" s="107"/>
    </row>
    <row r="241">
      <c r="B241" s="107"/>
    </row>
    <row r="242">
      <c r="B242" s="107"/>
    </row>
    <row r="243">
      <c r="B243" s="107"/>
    </row>
    <row r="244">
      <c r="B244" s="107"/>
    </row>
    <row r="245">
      <c r="B245" s="107"/>
    </row>
    <row r="246">
      <c r="B246" s="107"/>
    </row>
    <row r="247">
      <c r="B247" s="107"/>
    </row>
    <row r="248">
      <c r="B248" s="107"/>
    </row>
    <row r="249">
      <c r="B249" s="107"/>
    </row>
    <row r="250">
      <c r="B250" s="107"/>
    </row>
    <row r="251">
      <c r="B251" s="107"/>
    </row>
    <row r="252">
      <c r="B252" s="107"/>
    </row>
    <row r="253">
      <c r="B253" s="107"/>
    </row>
    <row r="254">
      <c r="B254" s="107"/>
    </row>
    <row r="255">
      <c r="B255" s="107"/>
    </row>
    <row r="256">
      <c r="B256" s="107"/>
    </row>
    <row r="257">
      <c r="B257" s="107"/>
    </row>
    <row r="258">
      <c r="B258" s="107"/>
    </row>
    <row r="259">
      <c r="B259" s="107"/>
    </row>
    <row r="260">
      <c r="B260" s="107"/>
    </row>
    <row r="261">
      <c r="B261" s="107"/>
    </row>
    <row r="262">
      <c r="B262" s="107"/>
    </row>
    <row r="263">
      <c r="B263" s="107"/>
    </row>
    <row r="264">
      <c r="B264" s="107"/>
    </row>
    <row r="265">
      <c r="B265" s="107"/>
    </row>
    <row r="266">
      <c r="B266" s="107"/>
    </row>
    <row r="267">
      <c r="B267" s="107"/>
    </row>
    <row r="268">
      <c r="B268" s="107"/>
    </row>
    <row r="269">
      <c r="B269" s="107"/>
    </row>
    <row r="270">
      <c r="B270" s="107"/>
    </row>
    <row r="271">
      <c r="B271" s="107"/>
    </row>
    <row r="272">
      <c r="B272" s="107"/>
    </row>
    <row r="273">
      <c r="B273" s="107"/>
    </row>
    <row r="274">
      <c r="B274" s="107"/>
    </row>
    <row r="275">
      <c r="B275" s="107"/>
    </row>
    <row r="276">
      <c r="B276" s="107"/>
    </row>
    <row r="277">
      <c r="B277" s="107"/>
    </row>
    <row r="278">
      <c r="B278" s="107"/>
    </row>
    <row r="279">
      <c r="B279" s="107"/>
    </row>
    <row r="280">
      <c r="B280" s="107"/>
    </row>
    <row r="281">
      <c r="B281" s="107"/>
    </row>
    <row r="282">
      <c r="B282" s="107"/>
    </row>
    <row r="283">
      <c r="B283" s="107"/>
    </row>
    <row r="284">
      <c r="B284" s="107"/>
    </row>
    <row r="285">
      <c r="B285" s="107"/>
    </row>
    <row r="286">
      <c r="B286" s="107"/>
    </row>
    <row r="287">
      <c r="B287" s="107"/>
    </row>
    <row r="288">
      <c r="B288" s="107"/>
    </row>
    <row r="289">
      <c r="B289" s="107"/>
    </row>
    <row r="290">
      <c r="B290" s="107"/>
    </row>
    <row r="291">
      <c r="B291" s="107"/>
    </row>
    <row r="292">
      <c r="B292" s="107"/>
    </row>
    <row r="293">
      <c r="B293" s="107"/>
    </row>
    <row r="294">
      <c r="B294" s="107"/>
    </row>
    <row r="295">
      <c r="B295" s="107"/>
    </row>
    <row r="296">
      <c r="B296" s="107"/>
    </row>
    <row r="297">
      <c r="B297" s="107"/>
    </row>
    <row r="298">
      <c r="B298" s="107"/>
    </row>
    <row r="299">
      <c r="B299" s="107"/>
    </row>
    <row r="300">
      <c r="B300" s="107"/>
    </row>
    <row r="301">
      <c r="B301" s="107"/>
    </row>
    <row r="302">
      <c r="B302" s="107"/>
    </row>
    <row r="303">
      <c r="B303" s="107"/>
    </row>
    <row r="304">
      <c r="B304" s="107"/>
    </row>
    <row r="305">
      <c r="B305" s="107"/>
    </row>
    <row r="306">
      <c r="B306" s="107"/>
    </row>
    <row r="307">
      <c r="B307" s="107"/>
    </row>
    <row r="308">
      <c r="B308" s="107"/>
    </row>
    <row r="309">
      <c r="B309" s="107"/>
    </row>
    <row r="310">
      <c r="B310" s="107"/>
    </row>
    <row r="311">
      <c r="B311" s="107"/>
    </row>
    <row r="312">
      <c r="B312" s="107"/>
    </row>
    <row r="313">
      <c r="B313" s="107"/>
    </row>
    <row r="314">
      <c r="B314" s="107"/>
    </row>
    <row r="315">
      <c r="B315" s="107"/>
    </row>
    <row r="316">
      <c r="B316" s="107"/>
    </row>
    <row r="317">
      <c r="B317" s="107"/>
    </row>
    <row r="318">
      <c r="B318" s="107"/>
    </row>
    <row r="319">
      <c r="B319" s="107"/>
    </row>
    <row r="320">
      <c r="B320" s="107"/>
    </row>
    <row r="321">
      <c r="B321" s="107"/>
    </row>
    <row r="322">
      <c r="B322" s="107"/>
    </row>
    <row r="323">
      <c r="B323" s="107"/>
    </row>
    <row r="324">
      <c r="B324" s="107"/>
    </row>
    <row r="325">
      <c r="B325" s="107"/>
    </row>
    <row r="326">
      <c r="B326" s="107"/>
    </row>
    <row r="327">
      <c r="B327" s="107"/>
    </row>
    <row r="328">
      <c r="B328" s="107"/>
    </row>
    <row r="329">
      <c r="B329" s="107"/>
    </row>
    <row r="330">
      <c r="B330" s="107"/>
    </row>
    <row r="331">
      <c r="B331" s="107"/>
    </row>
    <row r="332">
      <c r="B332" s="107"/>
    </row>
    <row r="333">
      <c r="B333" s="107"/>
    </row>
    <row r="334">
      <c r="B334" s="107"/>
    </row>
    <row r="335">
      <c r="B335" s="107"/>
    </row>
    <row r="336">
      <c r="B336" s="107"/>
    </row>
    <row r="337">
      <c r="B337" s="107"/>
    </row>
    <row r="338">
      <c r="B338" s="107"/>
    </row>
    <row r="339">
      <c r="B339" s="107"/>
    </row>
    <row r="340">
      <c r="B340" s="107"/>
    </row>
    <row r="341">
      <c r="B341" s="107"/>
    </row>
    <row r="342">
      <c r="B342" s="107"/>
    </row>
    <row r="343">
      <c r="B343" s="107"/>
    </row>
    <row r="344">
      <c r="B344" s="107"/>
    </row>
    <row r="345">
      <c r="B345" s="107"/>
    </row>
    <row r="346">
      <c r="B346" s="107"/>
    </row>
    <row r="347">
      <c r="B347" s="107"/>
    </row>
    <row r="348">
      <c r="B348" s="107"/>
    </row>
    <row r="349">
      <c r="B349" s="107"/>
    </row>
    <row r="350">
      <c r="B350" s="107"/>
    </row>
    <row r="351">
      <c r="B351" s="107"/>
    </row>
    <row r="352">
      <c r="B352" s="107"/>
    </row>
    <row r="353">
      <c r="B353" s="107"/>
    </row>
    <row r="354">
      <c r="B354" s="107"/>
    </row>
    <row r="355">
      <c r="B355" s="107"/>
    </row>
    <row r="356">
      <c r="B356" s="107"/>
    </row>
    <row r="357">
      <c r="B357" s="107"/>
    </row>
    <row r="358">
      <c r="B358" s="107"/>
    </row>
    <row r="359">
      <c r="B359" s="107"/>
    </row>
    <row r="360">
      <c r="B360" s="107"/>
    </row>
    <row r="361">
      <c r="B361" s="107"/>
    </row>
    <row r="362">
      <c r="B362" s="107"/>
    </row>
    <row r="363">
      <c r="B363" s="107"/>
    </row>
    <row r="364">
      <c r="B364" s="107"/>
    </row>
    <row r="365">
      <c r="B365" s="107"/>
    </row>
    <row r="366">
      <c r="B366" s="107"/>
    </row>
    <row r="367">
      <c r="B367" s="107"/>
    </row>
    <row r="368">
      <c r="B368" s="107"/>
    </row>
    <row r="369">
      <c r="B369" s="107"/>
    </row>
    <row r="370">
      <c r="B370" s="107"/>
    </row>
    <row r="371">
      <c r="B371" s="107"/>
    </row>
    <row r="372">
      <c r="B372" s="107"/>
    </row>
    <row r="373">
      <c r="B373" s="107"/>
    </row>
    <row r="374">
      <c r="B374" s="107"/>
    </row>
    <row r="375">
      <c r="B375" s="107"/>
    </row>
    <row r="376">
      <c r="B376" s="107"/>
    </row>
    <row r="377">
      <c r="B377" s="107"/>
    </row>
    <row r="378">
      <c r="B378" s="107"/>
    </row>
    <row r="379">
      <c r="B379" s="107"/>
    </row>
    <row r="380">
      <c r="B380" s="107"/>
    </row>
    <row r="381">
      <c r="B381" s="107"/>
    </row>
    <row r="382">
      <c r="B382" s="107"/>
    </row>
    <row r="383">
      <c r="B383" s="107"/>
    </row>
    <row r="384">
      <c r="B384" s="107"/>
    </row>
    <row r="385">
      <c r="B385" s="107"/>
    </row>
    <row r="386">
      <c r="B386" s="107"/>
    </row>
    <row r="387">
      <c r="B387" s="107"/>
    </row>
    <row r="388">
      <c r="B388" s="107"/>
    </row>
    <row r="389">
      <c r="B389" s="107"/>
    </row>
    <row r="390">
      <c r="B390" s="107"/>
    </row>
    <row r="391">
      <c r="B391" s="107"/>
    </row>
    <row r="392">
      <c r="B392" s="107"/>
    </row>
    <row r="393">
      <c r="B393" s="107"/>
    </row>
    <row r="394">
      <c r="B394" s="107"/>
    </row>
    <row r="395">
      <c r="B395" s="107"/>
    </row>
    <row r="396">
      <c r="B396" s="107"/>
    </row>
    <row r="397">
      <c r="B397" s="107"/>
    </row>
    <row r="398">
      <c r="B398" s="107"/>
    </row>
    <row r="399">
      <c r="B399" s="107"/>
    </row>
    <row r="400">
      <c r="B400" s="107"/>
    </row>
    <row r="401">
      <c r="B401" s="107"/>
    </row>
    <row r="402">
      <c r="B402" s="107"/>
    </row>
    <row r="403">
      <c r="B403" s="107"/>
    </row>
    <row r="404">
      <c r="B404" s="107"/>
    </row>
    <row r="405">
      <c r="B405" s="107"/>
    </row>
    <row r="406">
      <c r="B406" s="107"/>
    </row>
    <row r="407">
      <c r="B407" s="107"/>
    </row>
    <row r="408">
      <c r="B408" s="107"/>
    </row>
    <row r="409">
      <c r="B409" s="107"/>
    </row>
    <row r="410">
      <c r="B410" s="107"/>
    </row>
    <row r="411">
      <c r="B411" s="107"/>
    </row>
    <row r="412">
      <c r="B412" s="107"/>
    </row>
    <row r="413">
      <c r="B413" s="107"/>
    </row>
    <row r="414">
      <c r="B414" s="107"/>
    </row>
    <row r="415">
      <c r="B415" s="107"/>
    </row>
    <row r="416">
      <c r="B416" s="107"/>
    </row>
    <row r="417">
      <c r="B417" s="107"/>
    </row>
    <row r="418">
      <c r="B418" s="107"/>
    </row>
    <row r="419">
      <c r="B419" s="107"/>
    </row>
    <row r="420">
      <c r="B420" s="107"/>
    </row>
    <row r="421">
      <c r="B421" s="107"/>
    </row>
    <row r="422">
      <c r="B422" s="107"/>
    </row>
    <row r="423">
      <c r="B423" s="107"/>
    </row>
    <row r="424">
      <c r="B424" s="107"/>
    </row>
    <row r="425">
      <c r="B425" s="107"/>
    </row>
    <row r="426">
      <c r="B426" s="107"/>
    </row>
    <row r="427">
      <c r="B427" s="107"/>
    </row>
    <row r="428">
      <c r="B428" s="107"/>
    </row>
    <row r="429">
      <c r="B429" s="107"/>
    </row>
    <row r="430">
      <c r="B430" s="107"/>
    </row>
    <row r="431">
      <c r="B431" s="107"/>
    </row>
    <row r="432">
      <c r="B432" s="107"/>
    </row>
    <row r="433">
      <c r="B433" s="107"/>
    </row>
    <row r="434">
      <c r="B434" s="107"/>
    </row>
    <row r="435">
      <c r="B435" s="107"/>
    </row>
    <row r="436">
      <c r="B436" s="107"/>
    </row>
    <row r="437">
      <c r="B437" s="107"/>
    </row>
    <row r="438">
      <c r="B438" s="107"/>
    </row>
    <row r="439">
      <c r="B439" s="107"/>
    </row>
    <row r="440">
      <c r="B440" s="107"/>
    </row>
    <row r="441">
      <c r="B441" s="107"/>
    </row>
    <row r="442">
      <c r="B442" s="107"/>
    </row>
    <row r="443">
      <c r="B443" s="107"/>
    </row>
    <row r="444">
      <c r="B444" s="107"/>
    </row>
    <row r="445">
      <c r="B445" s="107"/>
    </row>
    <row r="446">
      <c r="B446" s="107"/>
    </row>
    <row r="447">
      <c r="B447" s="107"/>
    </row>
    <row r="448">
      <c r="B448" s="107"/>
    </row>
    <row r="449">
      <c r="B449" s="107"/>
    </row>
    <row r="450">
      <c r="B450" s="107"/>
    </row>
    <row r="451">
      <c r="B451" s="107"/>
    </row>
    <row r="452">
      <c r="B452" s="107"/>
    </row>
    <row r="453">
      <c r="B453" s="107"/>
    </row>
    <row r="454">
      <c r="B454" s="107"/>
    </row>
    <row r="455">
      <c r="B455" s="107"/>
    </row>
    <row r="456">
      <c r="B456" s="107"/>
    </row>
    <row r="457">
      <c r="B457" s="107"/>
    </row>
    <row r="458">
      <c r="B458" s="107"/>
    </row>
    <row r="459">
      <c r="B459" s="107"/>
    </row>
    <row r="460">
      <c r="B460" s="107"/>
    </row>
    <row r="461">
      <c r="B461" s="107"/>
    </row>
    <row r="462">
      <c r="B462" s="107"/>
    </row>
    <row r="463">
      <c r="B463" s="107"/>
    </row>
    <row r="464">
      <c r="B464" s="107"/>
    </row>
    <row r="465">
      <c r="B465" s="107"/>
    </row>
    <row r="466">
      <c r="B466" s="107"/>
    </row>
    <row r="467">
      <c r="B467" s="107"/>
    </row>
    <row r="468">
      <c r="B468" s="107"/>
    </row>
    <row r="469">
      <c r="B469" s="107"/>
    </row>
    <row r="470">
      <c r="B470" s="107"/>
    </row>
    <row r="471">
      <c r="B471" s="107"/>
    </row>
    <row r="472">
      <c r="B472" s="107"/>
    </row>
    <row r="473">
      <c r="B473" s="107"/>
    </row>
    <row r="474">
      <c r="B474" s="107"/>
    </row>
    <row r="475">
      <c r="B475" s="107"/>
    </row>
    <row r="476">
      <c r="B476" s="107"/>
    </row>
    <row r="477">
      <c r="B477" s="107"/>
    </row>
    <row r="478">
      <c r="B478" s="107"/>
    </row>
    <row r="479">
      <c r="B479" s="107"/>
    </row>
    <row r="480">
      <c r="B480" s="107"/>
    </row>
    <row r="481">
      <c r="B481" s="107"/>
    </row>
    <row r="482">
      <c r="B482" s="107"/>
    </row>
    <row r="483">
      <c r="B483" s="107"/>
    </row>
    <row r="484">
      <c r="B484" s="107"/>
    </row>
    <row r="485">
      <c r="B485" s="107"/>
    </row>
    <row r="486">
      <c r="B486" s="107"/>
    </row>
    <row r="487">
      <c r="B487" s="107"/>
    </row>
    <row r="488">
      <c r="B488" s="107"/>
    </row>
    <row r="489">
      <c r="B489" s="107"/>
    </row>
    <row r="490">
      <c r="B490" s="107"/>
    </row>
    <row r="491">
      <c r="B491" s="107"/>
    </row>
    <row r="492">
      <c r="B492" s="107"/>
    </row>
    <row r="493">
      <c r="B493" s="107"/>
    </row>
    <row r="494">
      <c r="B494" s="107"/>
    </row>
    <row r="495">
      <c r="B495" s="107"/>
    </row>
    <row r="496">
      <c r="B496" s="107"/>
    </row>
    <row r="497">
      <c r="B497" s="107"/>
    </row>
    <row r="498">
      <c r="B498" s="107"/>
    </row>
    <row r="499">
      <c r="B499" s="107"/>
    </row>
    <row r="500">
      <c r="B500" s="107"/>
    </row>
    <row r="501">
      <c r="B501" s="107"/>
    </row>
    <row r="502">
      <c r="B502" s="107"/>
    </row>
    <row r="503">
      <c r="B503" s="107"/>
    </row>
    <row r="504">
      <c r="B504" s="107"/>
    </row>
    <row r="505">
      <c r="B505" s="107"/>
    </row>
    <row r="506">
      <c r="B506" s="107"/>
    </row>
    <row r="507">
      <c r="B507" s="107"/>
    </row>
    <row r="508">
      <c r="B508" s="107"/>
    </row>
    <row r="509">
      <c r="B509" s="107"/>
    </row>
    <row r="510">
      <c r="B510" s="107"/>
    </row>
    <row r="511">
      <c r="B511" s="107"/>
    </row>
    <row r="512">
      <c r="B512" s="107"/>
    </row>
    <row r="513">
      <c r="B513" s="107"/>
    </row>
    <row r="514">
      <c r="B514" s="107"/>
    </row>
    <row r="515">
      <c r="B515" s="107"/>
    </row>
    <row r="516">
      <c r="B516" s="107"/>
    </row>
    <row r="517">
      <c r="B517" s="107"/>
    </row>
    <row r="518">
      <c r="B518" s="107"/>
    </row>
    <row r="519">
      <c r="B519" s="107"/>
    </row>
    <row r="520">
      <c r="B520" s="107"/>
    </row>
    <row r="521">
      <c r="B521" s="107"/>
    </row>
    <row r="522">
      <c r="B522" s="107"/>
    </row>
    <row r="523">
      <c r="B523" s="107"/>
    </row>
    <row r="524">
      <c r="B524" s="107"/>
    </row>
    <row r="525">
      <c r="B525" s="107"/>
    </row>
    <row r="526">
      <c r="B526" s="107"/>
    </row>
    <row r="527">
      <c r="B527" s="107"/>
    </row>
    <row r="528">
      <c r="B528" s="107"/>
    </row>
    <row r="529">
      <c r="B529" s="107"/>
    </row>
    <row r="530">
      <c r="B530" s="107"/>
    </row>
    <row r="531">
      <c r="B531" s="107"/>
    </row>
    <row r="532">
      <c r="B532" s="107"/>
    </row>
    <row r="533">
      <c r="B533" s="107"/>
    </row>
    <row r="534">
      <c r="B534" s="107"/>
    </row>
    <row r="535">
      <c r="B535" s="107"/>
    </row>
    <row r="536">
      <c r="B536" s="107"/>
    </row>
    <row r="537">
      <c r="B537" s="107"/>
    </row>
    <row r="538">
      <c r="B538" s="107"/>
    </row>
    <row r="539">
      <c r="B539" s="107"/>
    </row>
    <row r="540">
      <c r="B540" s="107"/>
    </row>
    <row r="541">
      <c r="B541" s="107"/>
    </row>
    <row r="542">
      <c r="B542" s="107"/>
    </row>
    <row r="543">
      <c r="B543" s="107"/>
    </row>
    <row r="544">
      <c r="B544" s="107"/>
    </row>
    <row r="545">
      <c r="B545" s="107"/>
    </row>
    <row r="546">
      <c r="B546" s="107"/>
    </row>
    <row r="547">
      <c r="B547" s="107"/>
    </row>
    <row r="548">
      <c r="B548" s="107"/>
    </row>
    <row r="549">
      <c r="B549" s="107"/>
    </row>
    <row r="550">
      <c r="B550" s="107"/>
    </row>
    <row r="551">
      <c r="B551" s="107"/>
    </row>
    <row r="552">
      <c r="B552" s="107"/>
    </row>
    <row r="553">
      <c r="B553" s="107"/>
    </row>
    <row r="554">
      <c r="B554" s="107"/>
    </row>
    <row r="555">
      <c r="B555" s="107"/>
    </row>
    <row r="556">
      <c r="B556" s="107"/>
    </row>
    <row r="557">
      <c r="B557" s="107"/>
    </row>
    <row r="558">
      <c r="B558" s="107"/>
    </row>
    <row r="559">
      <c r="B559" s="107"/>
    </row>
    <row r="560">
      <c r="B560" s="107"/>
    </row>
    <row r="561">
      <c r="B561" s="107"/>
    </row>
    <row r="562">
      <c r="B562" s="107"/>
    </row>
    <row r="563">
      <c r="B563" s="107"/>
    </row>
    <row r="564">
      <c r="B564" s="107"/>
    </row>
    <row r="565">
      <c r="B565" s="107"/>
    </row>
    <row r="566">
      <c r="B566" s="107"/>
    </row>
    <row r="567">
      <c r="B567" s="107"/>
    </row>
    <row r="568">
      <c r="B568" s="107"/>
    </row>
    <row r="569">
      <c r="B569" s="107"/>
    </row>
    <row r="570">
      <c r="B570" s="107"/>
    </row>
    <row r="571">
      <c r="B571" s="107"/>
    </row>
    <row r="572">
      <c r="B572" s="107"/>
    </row>
    <row r="573">
      <c r="B573" s="107"/>
    </row>
    <row r="574">
      <c r="B574" s="107"/>
    </row>
    <row r="575">
      <c r="B575" s="107"/>
    </row>
    <row r="576">
      <c r="B576" s="107"/>
    </row>
    <row r="577">
      <c r="B577" s="107"/>
    </row>
    <row r="578">
      <c r="B578" s="107"/>
    </row>
    <row r="579">
      <c r="B579" s="107"/>
    </row>
    <row r="580">
      <c r="B580" s="107"/>
    </row>
    <row r="581">
      <c r="B581" s="107"/>
    </row>
    <row r="582">
      <c r="B582" s="107"/>
    </row>
    <row r="583">
      <c r="B583" s="107"/>
    </row>
    <row r="584">
      <c r="B584" s="107"/>
    </row>
    <row r="585">
      <c r="B585" s="107"/>
    </row>
    <row r="586">
      <c r="B586" s="107"/>
    </row>
    <row r="587">
      <c r="B587" s="107"/>
    </row>
    <row r="588">
      <c r="B588" s="107"/>
    </row>
    <row r="589">
      <c r="B589" s="107"/>
    </row>
    <row r="590">
      <c r="B590" s="107"/>
    </row>
    <row r="591">
      <c r="B591" s="107"/>
    </row>
    <row r="592">
      <c r="B592" s="107"/>
    </row>
    <row r="593">
      <c r="B593" s="107"/>
    </row>
    <row r="594">
      <c r="B594" s="107"/>
    </row>
    <row r="595">
      <c r="B595" s="107"/>
    </row>
    <row r="596">
      <c r="B596" s="107"/>
    </row>
    <row r="597">
      <c r="B597" s="107"/>
    </row>
    <row r="598">
      <c r="B598" s="107"/>
    </row>
    <row r="599">
      <c r="B599" s="107"/>
    </row>
    <row r="600">
      <c r="B600" s="107"/>
    </row>
    <row r="601">
      <c r="B601" s="107"/>
    </row>
    <row r="602">
      <c r="B602" s="107"/>
    </row>
    <row r="603">
      <c r="B603" s="107"/>
    </row>
    <row r="604">
      <c r="B604" s="107"/>
    </row>
    <row r="605">
      <c r="B605" s="107"/>
    </row>
    <row r="606">
      <c r="B606" s="107"/>
    </row>
    <row r="607">
      <c r="B607" s="107"/>
    </row>
    <row r="608">
      <c r="B608" s="107"/>
    </row>
    <row r="609">
      <c r="B609" s="107"/>
    </row>
    <row r="610">
      <c r="B610" s="107"/>
    </row>
    <row r="611">
      <c r="B611" s="107"/>
    </row>
    <row r="612">
      <c r="B612" s="107"/>
    </row>
    <row r="613">
      <c r="B613" s="107"/>
    </row>
    <row r="614">
      <c r="B614" s="107"/>
    </row>
    <row r="615">
      <c r="B615" s="107"/>
    </row>
    <row r="616">
      <c r="B616" s="107"/>
    </row>
    <row r="617">
      <c r="B617" s="107"/>
    </row>
    <row r="618">
      <c r="B618" s="107"/>
    </row>
    <row r="619">
      <c r="B619" s="107"/>
    </row>
    <row r="620">
      <c r="B620" s="107"/>
    </row>
    <row r="621">
      <c r="B621" s="107"/>
    </row>
    <row r="622">
      <c r="B622" s="107"/>
    </row>
    <row r="623">
      <c r="B623" s="107"/>
    </row>
    <row r="624">
      <c r="B624" s="107"/>
    </row>
    <row r="625">
      <c r="B625" s="107"/>
    </row>
    <row r="626">
      <c r="B626" s="107"/>
    </row>
    <row r="627">
      <c r="B627" s="107"/>
    </row>
    <row r="628">
      <c r="B628" s="107"/>
    </row>
    <row r="629">
      <c r="B629" s="107"/>
    </row>
    <row r="630">
      <c r="B630" s="107"/>
    </row>
    <row r="631">
      <c r="B631" s="107"/>
    </row>
    <row r="632">
      <c r="B632" s="107"/>
    </row>
    <row r="633">
      <c r="B633" s="107"/>
    </row>
    <row r="634">
      <c r="B634" s="107"/>
    </row>
    <row r="635">
      <c r="B635" s="107"/>
    </row>
    <row r="636">
      <c r="B636" s="107"/>
    </row>
    <row r="637">
      <c r="B637" s="107"/>
    </row>
    <row r="638">
      <c r="B638" s="107"/>
    </row>
    <row r="639">
      <c r="B639" s="107"/>
    </row>
    <row r="640">
      <c r="B640" s="107"/>
    </row>
    <row r="641">
      <c r="B641" s="107"/>
    </row>
    <row r="642">
      <c r="B642" s="107"/>
    </row>
    <row r="643">
      <c r="B643" s="107"/>
    </row>
    <row r="644">
      <c r="B644" s="107"/>
    </row>
    <row r="645">
      <c r="B645" s="107"/>
    </row>
    <row r="646">
      <c r="B646" s="107"/>
    </row>
    <row r="647">
      <c r="B647" s="107"/>
    </row>
    <row r="648">
      <c r="B648" s="107"/>
    </row>
    <row r="649">
      <c r="B649" s="107"/>
    </row>
    <row r="650">
      <c r="B650" s="107"/>
    </row>
    <row r="651">
      <c r="B651" s="107"/>
    </row>
    <row r="652">
      <c r="B652" s="107"/>
    </row>
    <row r="653">
      <c r="B653" s="107"/>
    </row>
    <row r="654">
      <c r="B654" s="107"/>
    </row>
    <row r="655">
      <c r="B655" s="107"/>
    </row>
    <row r="656">
      <c r="B656" s="107"/>
    </row>
    <row r="657">
      <c r="B657" s="107"/>
    </row>
    <row r="658">
      <c r="B658" s="107"/>
    </row>
    <row r="659">
      <c r="B659" s="107"/>
    </row>
    <row r="660">
      <c r="B660" s="107"/>
    </row>
    <row r="661">
      <c r="B661" s="107"/>
    </row>
    <row r="662">
      <c r="B662" s="107"/>
    </row>
    <row r="663">
      <c r="B663" s="107"/>
    </row>
    <row r="664">
      <c r="B664" s="107"/>
    </row>
    <row r="665">
      <c r="B665" s="107"/>
    </row>
    <row r="666">
      <c r="B666" s="107"/>
    </row>
    <row r="667">
      <c r="B667" s="107"/>
    </row>
    <row r="668">
      <c r="B668" s="107"/>
    </row>
    <row r="669">
      <c r="B669" s="107"/>
    </row>
    <row r="670">
      <c r="B670" s="107"/>
    </row>
    <row r="671">
      <c r="B671" s="107"/>
    </row>
    <row r="672">
      <c r="B672" s="107"/>
    </row>
    <row r="673">
      <c r="B673" s="107"/>
    </row>
    <row r="674">
      <c r="B674" s="107"/>
    </row>
    <row r="675">
      <c r="B675" s="107"/>
    </row>
    <row r="676">
      <c r="B676" s="107"/>
    </row>
    <row r="677">
      <c r="B677" s="107"/>
    </row>
    <row r="678">
      <c r="B678" s="107"/>
    </row>
    <row r="679">
      <c r="B679" s="107"/>
    </row>
    <row r="680">
      <c r="B680" s="107"/>
    </row>
    <row r="681">
      <c r="B681" s="107"/>
    </row>
    <row r="682">
      <c r="B682" s="107"/>
    </row>
    <row r="683">
      <c r="B683" s="107"/>
    </row>
    <row r="684">
      <c r="B684" s="107"/>
    </row>
    <row r="685">
      <c r="B685" s="107"/>
    </row>
    <row r="686">
      <c r="B686" s="107"/>
    </row>
    <row r="687">
      <c r="B687" s="107"/>
    </row>
    <row r="688">
      <c r="B688" s="107"/>
    </row>
    <row r="689">
      <c r="B689" s="107"/>
    </row>
    <row r="690">
      <c r="B690" s="107"/>
    </row>
    <row r="691">
      <c r="B691" s="107"/>
    </row>
    <row r="692">
      <c r="B692" s="107"/>
    </row>
    <row r="693">
      <c r="B693" s="107"/>
    </row>
    <row r="694">
      <c r="B694" s="107"/>
    </row>
    <row r="695">
      <c r="B695" s="107"/>
    </row>
    <row r="696">
      <c r="B696" s="107"/>
    </row>
    <row r="697">
      <c r="B697" s="107"/>
    </row>
    <row r="698">
      <c r="B698" s="107"/>
    </row>
    <row r="699">
      <c r="B699" s="107"/>
    </row>
    <row r="700">
      <c r="B700" s="107"/>
    </row>
    <row r="701">
      <c r="B701" s="107"/>
    </row>
    <row r="702">
      <c r="B702" s="107"/>
    </row>
    <row r="703">
      <c r="B703" s="107"/>
    </row>
    <row r="704">
      <c r="B704" s="107"/>
    </row>
    <row r="705">
      <c r="B705" s="107"/>
    </row>
    <row r="706">
      <c r="B706" s="107"/>
    </row>
    <row r="707">
      <c r="B707" s="107"/>
    </row>
    <row r="708">
      <c r="B708" s="107"/>
    </row>
    <row r="709">
      <c r="B709" s="107"/>
    </row>
    <row r="710">
      <c r="B710" s="107"/>
    </row>
    <row r="711">
      <c r="B711" s="107"/>
    </row>
    <row r="712">
      <c r="B712" s="107"/>
    </row>
    <row r="713">
      <c r="B713" s="107"/>
    </row>
    <row r="714">
      <c r="B714" s="107"/>
    </row>
    <row r="715">
      <c r="B715" s="107"/>
    </row>
    <row r="716">
      <c r="B716" s="107"/>
    </row>
    <row r="717">
      <c r="B717" s="107"/>
    </row>
    <row r="718">
      <c r="B718" s="107"/>
    </row>
    <row r="719">
      <c r="B719" s="107"/>
    </row>
    <row r="720">
      <c r="B720" s="107"/>
    </row>
    <row r="721">
      <c r="B721" s="107"/>
    </row>
    <row r="722">
      <c r="B722" s="107"/>
    </row>
    <row r="723">
      <c r="B723" s="107"/>
    </row>
    <row r="724">
      <c r="B724" s="107"/>
    </row>
    <row r="725">
      <c r="B725" s="107"/>
    </row>
    <row r="726">
      <c r="B726" s="107"/>
    </row>
    <row r="727">
      <c r="B727" s="107"/>
    </row>
    <row r="728">
      <c r="B728" s="107"/>
    </row>
    <row r="729">
      <c r="B729" s="107"/>
    </row>
    <row r="730">
      <c r="B730" s="107"/>
    </row>
    <row r="731">
      <c r="B731" s="107"/>
    </row>
    <row r="732">
      <c r="B732" s="107"/>
    </row>
    <row r="733">
      <c r="B733" s="107"/>
    </row>
    <row r="734">
      <c r="B734" s="107"/>
    </row>
    <row r="735">
      <c r="B735" s="107"/>
    </row>
    <row r="736">
      <c r="B736" s="107"/>
    </row>
    <row r="737">
      <c r="B737" s="107"/>
    </row>
    <row r="738">
      <c r="B738" s="107"/>
    </row>
    <row r="739">
      <c r="B739" s="107"/>
    </row>
    <row r="740">
      <c r="B740" s="107"/>
    </row>
    <row r="741">
      <c r="B741" s="107"/>
    </row>
    <row r="742">
      <c r="B742" s="107"/>
    </row>
    <row r="743">
      <c r="B743" s="107"/>
    </row>
    <row r="744">
      <c r="B744" s="107"/>
    </row>
    <row r="745">
      <c r="B745" s="107"/>
    </row>
    <row r="746">
      <c r="B746" s="107"/>
    </row>
    <row r="747">
      <c r="B747" s="107"/>
    </row>
    <row r="748">
      <c r="B748" s="107"/>
    </row>
    <row r="749">
      <c r="B749" s="107"/>
    </row>
    <row r="750">
      <c r="B750" s="107"/>
    </row>
    <row r="751">
      <c r="B751" s="107"/>
    </row>
    <row r="752">
      <c r="B752" s="107"/>
    </row>
    <row r="753">
      <c r="B753" s="107"/>
    </row>
    <row r="754">
      <c r="B754" s="107"/>
    </row>
    <row r="755">
      <c r="B755" s="107"/>
    </row>
    <row r="756">
      <c r="B756" s="107"/>
    </row>
    <row r="757">
      <c r="B757" s="107"/>
    </row>
    <row r="758">
      <c r="B758" s="107"/>
    </row>
    <row r="759">
      <c r="B759" s="107"/>
    </row>
    <row r="760">
      <c r="B760" s="107"/>
    </row>
    <row r="761">
      <c r="B761" s="107"/>
    </row>
    <row r="762">
      <c r="B762" s="107"/>
    </row>
    <row r="763">
      <c r="B763" s="107"/>
    </row>
    <row r="764">
      <c r="B764" s="107"/>
    </row>
    <row r="765">
      <c r="B765" s="107"/>
    </row>
    <row r="766">
      <c r="B766" s="107"/>
    </row>
    <row r="767">
      <c r="B767" s="107"/>
    </row>
    <row r="768">
      <c r="B768" s="107"/>
    </row>
    <row r="769">
      <c r="B769" s="107"/>
    </row>
    <row r="770">
      <c r="B770" s="107"/>
    </row>
    <row r="771">
      <c r="B771" s="107"/>
    </row>
    <row r="772">
      <c r="B772" s="107"/>
    </row>
    <row r="773">
      <c r="B773" s="107"/>
    </row>
    <row r="774">
      <c r="B774" s="107"/>
    </row>
    <row r="775">
      <c r="B775" s="107"/>
    </row>
    <row r="776">
      <c r="B776" s="107"/>
    </row>
    <row r="777">
      <c r="B777" s="107"/>
    </row>
    <row r="778">
      <c r="B778" s="107"/>
    </row>
    <row r="779">
      <c r="B779" s="107"/>
    </row>
    <row r="780">
      <c r="B780" s="107"/>
    </row>
    <row r="781">
      <c r="B781" s="107"/>
    </row>
    <row r="782">
      <c r="B782" s="107"/>
    </row>
    <row r="783">
      <c r="B783" s="107"/>
    </row>
    <row r="784">
      <c r="B784" s="107"/>
    </row>
    <row r="785">
      <c r="B785" s="107"/>
    </row>
    <row r="786">
      <c r="B786" s="107"/>
    </row>
    <row r="787">
      <c r="B787" s="107"/>
    </row>
    <row r="788">
      <c r="B788" s="107"/>
    </row>
    <row r="789">
      <c r="B789" s="107"/>
    </row>
    <row r="790">
      <c r="B790" s="107"/>
    </row>
    <row r="791">
      <c r="B791" s="107"/>
    </row>
    <row r="792">
      <c r="B792" s="107"/>
    </row>
    <row r="793">
      <c r="B793" s="107"/>
    </row>
    <row r="794">
      <c r="B794" s="107"/>
    </row>
    <row r="795">
      <c r="B795" s="107"/>
    </row>
    <row r="796">
      <c r="B796" s="107"/>
    </row>
    <row r="797">
      <c r="B797" s="107"/>
    </row>
    <row r="798">
      <c r="B798" s="107"/>
    </row>
    <row r="799">
      <c r="B799" s="107"/>
    </row>
    <row r="800">
      <c r="B800" s="107"/>
    </row>
    <row r="801">
      <c r="B801" s="107"/>
    </row>
    <row r="802">
      <c r="B802" s="107"/>
    </row>
    <row r="803">
      <c r="B803" s="107"/>
    </row>
    <row r="804">
      <c r="B804" s="107"/>
    </row>
    <row r="805">
      <c r="B805" s="107"/>
    </row>
    <row r="806">
      <c r="B806" s="107"/>
    </row>
    <row r="807">
      <c r="B807" s="107"/>
    </row>
    <row r="808">
      <c r="B808" s="107"/>
    </row>
    <row r="809">
      <c r="B809" s="107"/>
    </row>
    <row r="810">
      <c r="B810" s="107"/>
    </row>
    <row r="811">
      <c r="B811" s="107"/>
    </row>
    <row r="812">
      <c r="B812" s="107"/>
    </row>
    <row r="813">
      <c r="B813" s="107"/>
    </row>
    <row r="814">
      <c r="B814" s="107"/>
    </row>
    <row r="815">
      <c r="B815" s="107"/>
    </row>
    <row r="816">
      <c r="B816" s="107"/>
    </row>
    <row r="817">
      <c r="B817" s="107"/>
    </row>
    <row r="818">
      <c r="B818" s="107"/>
    </row>
    <row r="819">
      <c r="B819" s="107"/>
    </row>
    <row r="820">
      <c r="B820" s="107"/>
    </row>
    <row r="821">
      <c r="B821" s="107"/>
    </row>
    <row r="822">
      <c r="B822" s="107"/>
    </row>
    <row r="823">
      <c r="B823" s="107"/>
    </row>
    <row r="824">
      <c r="B824" s="107"/>
    </row>
    <row r="825">
      <c r="B825" s="107"/>
    </row>
    <row r="826">
      <c r="B826" s="107"/>
    </row>
    <row r="827">
      <c r="B827" s="107"/>
    </row>
    <row r="828">
      <c r="B828" s="107"/>
    </row>
    <row r="829">
      <c r="B829" s="107"/>
    </row>
    <row r="830">
      <c r="B830" s="107"/>
    </row>
    <row r="831">
      <c r="B831" s="107"/>
    </row>
    <row r="832">
      <c r="B832" s="107"/>
    </row>
    <row r="833">
      <c r="B833" s="107"/>
    </row>
    <row r="834">
      <c r="B834" s="107"/>
    </row>
    <row r="835">
      <c r="B835" s="107"/>
    </row>
    <row r="836">
      <c r="B836" s="107"/>
    </row>
    <row r="837">
      <c r="B837" s="107"/>
    </row>
    <row r="838">
      <c r="B838" s="107"/>
    </row>
    <row r="839">
      <c r="B839" s="107"/>
    </row>
    <row r="840">
      <c r="B840" s="107"/>
    </row>
    <row r="841">
      <c r="B841" s="107"/>
    </row>
    <row r="842">
      <c r="B842" s="107"/>
    </row>
    <row r="843">
      <c r="B843" s="107"/>
    </row>
    <row r="844">
      <c r="B844" s="107"/>
    </row>
    <row r="845">
      <c r="B845" s="107"/>
    </row>
    <row r="846">
      <c r="B846" s="107"/>
    </row>
    <row r="847">
      <c r="B847" s="107"/>
    </row>
    <row r="848">
      <c r="B848" s="107"/>
    </row>
    <row r="849">
      <c r="B849" s="107"/>
    </row>
    <row r="850">
      <c r="B850" s="107"/>
    </row>
    <row r="851">
      <c r="B851" s="107"/>
    </row>
    <row r="852">
      <c r="B852" s="107"/>
    </row>
    <row r="853">
      <c r="B853" s="107"/>
    </row>
    <row r="854">
      <c r="B854" s="107"/>
    </row>
    <row r="855">
      <c r="B855" s="107"/>
    </row>
    <row r="856">
      <c r="B856" s="107"/>
    </row>
    <row r="857">
      <c r="B857" s="107"/>
    </row>
    <row r="858">
      <c r="B858" s="107"/>
    </row>
    <row r="859">
      <c r="B859" s="107"/>
    </row>
    <row r="860">
      <c r="B860" s="107"/>
    </row>
    <row r="861">
      <c r="B861" s="107"/>
    </row>
    <row r="862">
      <c r="B862" s="107"/>
    </row>
    <row r="863">
      <c r="B863" s="107"/>
    </row>
    <row r="864">
      <c r="B864" s="107"/>
    </row>
    <row r="865">
      <c r="B865" s="107"/>
    </row>
    <row r="866">
      <c r="B866" s="107"/>
    </row>
    <row r="867">
      <c r="B867" s="107"/>
    </row>
    <row r="868">
      <c r="B868" s="107"/>
    </row>
    <row r="869">
      <c r="B869" s="107"/>
    </row>
    <row r="870">
      <c r="B870" s="107"/>
    </row>
    <row r="871">
      <c r="B871" s="107"/>
    </row>
    <row r="872">
      <c r="B872" s="107"/>
    </row>
    <row r="873">
      <c r="B873" s="107"/>
    </row>
    <row r="874">
      <c r="B874" s="107"/>
    </row>
    <row r="875">
      <c r="B875" s="107"/>
    </row>
    <row r="876">
      <c r="B876" s="107"/>
    </row>
    <row r="877">
      <c r="B877" s="107"/>
    </row>
    <row r="878">
      <c r="B878" s="107"/>
    </row>
    <row r="879">
      <c r="B879" s="107"/>
    </row>
    <row r="880">
      <c r="B880" s="107"/>
    </row>
    <row r="881">
      <c r="B881" s="107"/>
    </row>
    <row r="882">
      <c r="B882" s="107"/>
    </row>
    <row r="883">
      <c r="B883" s="107"/>
    </row>
    <row r="884">
      <c r="B884" s="107"/>
    </row>
    <row r="885">
      <c r="B885" s="107"/>
    </row>
    <row r="886">
      <c r="B886" s="107"/>
    </row>
    <row r="887">
      <c r="B887" s="107"/>
    </row>
    <row r="888">
      <c r="B888" s="107"/>
    </row>
    <row r="889">
      <c r="B889" s="107"/>
    </row>
    <row r="890">
      <c r="B890" s="107"/>
    </row>
    <row r="891">
      <c r="B891" s="107"/>
    </row>
    <row r="892">
      <c r="B892" s="107"/>
    </row>
    <row r="893">
      <c r="B893" s="107"/>
    </row>
    <row r="894">
      <c r="B894" s="107"/>
    </row>
    <row r="895">
      <c r="B895" s="107"/>
    </row>
    <row r="896">
      <c r="B896" s="107"/>
    </row>
    <row r="897">
      <c r="B897" s="107"/>
    </row>
    <row r="898">
      <c r="B898" s="107"/>
    </row>
    <row r="899">
      <c r="B899" s="107"/>
    </row>
    <row r="900">
      <c r="B900" s="107"/>
    </row>
    <row r="901">
      <c r="B901" s="107"/>
    </row>
    <row r="902">
      <c r="B902" s="107"/>
    </row>
    <row r="903">
      <c r="B903" s="107"/>
    </row>
    <row r="904">
      <c r="B904" s="107"/>
    </row>
    <row r="905">
      <c r="B905" s="107"/>
    </row>
    <row r="906">
      <c r="B906" s="107"/>
    </row>
    <row r="907">
      <c r="B907" s="107"/>
    </row>
    <row r="908">
      <c r="B908" s="107"/>
    </row>
    <row r="909">
      <c r="B909" s="107"/>
    </row>
    <row r="910">
      <c r="B910" s="107"/>
    </row>
    <row r="911">
      <c r="B911" s="107"/>
    </row>
    <row r="912">
      <c r="B912" s="107"/>
    </row>
    <row r="913">
      <c r="B913" s="107"/>
    </row>
    <row r="914">
      <c r="B914" s="107"/>
    </row>
    <row r="915">
      <c r="B915" s="107"/>
    </row>
    <row r="916">
      <c r="B916" s="107"/>
    </row>
    <row r="917">
      <c r="B917" s="107"/>
    </row>
    <row r="918">
      <c r="B918" s="107"/>
    </row>
    <row r="919">
      <c r="B919" s="107"/>
    </row>
    <row r="920">
      <c r="B920" s="107"/>
    </row>
    <row r="921">
      <c r="B921" s="107"/>
    </row>
    <row r="922">
      <c r="B922" s="107"/>
    </row>
    <row r="923">
      <c r="B923" s="107"/>
    </row>
    <row r="924">
      <c r="B924" s="107"/>
    </row>
    <row r="925">
      <c r="B925" s="107"/>
    </row>
    <row r="926">
      <c r="B926" s="107"/>
    </row>
    <row r="927">
      <c r="B927" s="107"/>
    </row>
    <row r="928">
      <c r="B928" s="107"/>
    </row>
    <row r="929">
      <c r="B929" s="107"/>
    </row>
    <row r="930">
      <c r="B930" s="107"/>
    </row>
    <row r="931">
      <c r="B931" s="107"/>
    </row>
    <row r="932">
      <c r="B932" s="107"/>
    </row>
    <row r="933">
      <c r="B933" s="107"/>
    </row>
    <row r="934">
      <c r="B934" s="107"/>
    </row>
    <row r="935">
      <c r="B935" s="107"/>
    </row>
    <row r="936">
      <c r="B936" s="107"/>
    </row>
    <row r="937">
      <c r="B937" s="107"/>
    </row>
    <row r="938">
      <c r="B938" s="107"/>
    </row>
    <row r="939">
      <c r="B939" s="107"/>
    </row>
    <row r="940">
      <c r="B940" s="107"/>
    </row>
    <row r="941">
      <c r="B941" s="107"/>
    </row>
    <row r="942">
      <c r="B942" s="107"/>
    </row>
    <row r="943">
      <c r="B943" s="107"/>
    </row>
    <row r="944">
      <c r="B944" s="107"/>
    </row>
    <row r="945">
      <c r="B945" s="107"/>
    </row>
    <row r="946">
      <c r="B946" s="107"/>
    </row>
    <row r="947">
      <c r="B947" s="107"/>
    </row>
    <row r="948">
      <c r="B948" s="107"/>
    </row>
    <row r="949">
      <c r="B949" s="107"/>
    </row>
    <row r="950">
      <c r="B950" s="107"/>
    </row>
    <row r="951">
      <c r="B951" s="107"/>
    </row>
    <row r="952">
      <c r="B952" s="107"/>
    </row>
    <row r="953">
      <c r="B953" s="107"/>
    </row>
    <row r="954">
      <c r="B954" s="107"/>
    </row>
    <row r="955">
      <c r="B955" s="107"/>
    </row>
    <row r="956">
      <c r="B956" s="107"/>
    </row>
    <row r="957">
      <c r="B957" s="107"/>
    </row>
    <row r="958">
      <c r="B958" s="107"/>
    </row>
    <row r="959">
      <c r="B959" s="107"/>
    </row>
    <row r="960">
      <c r="B960" s="107"/>
    </row>
    <row r="961">
      <c r="B961" s="107"/>
    </row>
    <row r="962">
      <c r="B962" s="107"/>
    </row>
    <row r="963">
      <c r="B963" s="107"/>
    </row>
    <row r="964">
      <c r="B964" s="107"/>
    </row>
    <row r="965">
      <c r="B965" s="107"/>
    </row>
    <row r="966">
      <c r="B966" s="107"/>
    </row>
    <row r="967">
      <c r="B967" s="107"/>
    </row>
    <row r="968">
      <c r="B968" s="107"/>
    </row>
    <row r="969">
      <c r="B969" s="107"/>
    </row>
    <row r="970">
      <c r="B970" s="107"/>
    </row>
    <row r="971">
      <c r="B971" s="107"/>
    </row>
    <row r="972">
      <c r="B972" s="107"/>
    </row>
    <row r="973">
      <c r="B973" s="107"/>
    </row>
    <row r="974">
      <c r="B974" s="107"/>
    </row>
    <row r="975">
      <c r="B975" s="107"/>
    </row>
    <row r="976">
      <c r="B976" s="107"/>
    </row>
    <row r="977">
      <c r="B977" s="107"/>
    </row>
    <row r="978">
      <c r="B978" s="107"/>
    </row>
    <row r="979">
      <c r="B979" s="107"/>
    </row>
    <row r="980">
      <c r="B980" s="107"/>
    </row>
    <row r="981">
      <c r="B981" s="107"/>
    </row>
    <row r="982">
      <c r="B982" s="107"/>
    </row>
    <row r="983">
      <c r="B983" s="107"/>
    </row>
    <row r="984">
      <c r="B984" s="107"/>
    </row>
    <row r="985">
      <c r="B985" s="107"/>
    </row>
    <row r="986">
      <c r="B986" s="107"/>
    </row>
    <row r="987">
      <c r="B987" s="107"/>
    </row>
    <row r="988">
      <c r="B988" s="107"/>
    </row>
    <row r="989">
      <c r="B989" s="107"/>
    </row>
    <row r="990">
      <c r="B990" s="107"/>
    </row>
    <row r="991">
      <c r="B991" s="107"/>
    </row>
    <row r="992">
      <c r="B992" s="107"/>
    </row>
    <row r="993">
      <c r="B993" s="107"/>
    </row>
    <row r="994">
      <c r="B994" s="107"/>
    </row>
    <row r="995">
      <c r="B995" s="107"/>
    </row>
    <row r="996">
      <c r="B996" s="107"/>
    </row>
    <row r="997">
      <c r="B997" s="107"/>
    </row>
    <row r="998">
      <c r="B998" s="107"/>
    </row>
    <row r="999">
      <c r="B999" s="107"/>
    </row>
    <row r="1000">
      <c r="B1000" s="107"/>
    </row>
    <row r="1001">
      <c r="B1001" s="107"/>
    </row>
    <row r="1002">
      <c r="B1002" s="107"/>
    </row>
    <row r="1003">
      <c r="B1003" s="107"/>
    </row>
    <row r="1004">
      <c r="B1004" s="107"/>
    </row>
    <row r="1005">
      <c r="B1005" s="107"/>
    </row>
    <row r="1006">
      <c r="B1006" s="107"/>
    </row>
    <row r="1007">
      <c r="B1007" s="107"/>
    </row>
    <row r="1008">
      <c r="B1008" s="107"/>
    </row>
    <row r="1009">
      <c r="B1009" s="107"/>
    </row>
    <row r="1010">
      <c r="B1010" s="107"/>
    </row>
    <row r="1011">
      <c r="B1011" s="107"/>
    </row>
    <row r="1012">
      <c r="B1012" s="107"/>
    </row>
    <row r="1013">
      <c r="B1013" s="107"/>
    </row>
    <row r="1014">
      <c r="B1014" s="107"/>
    </row>
    <row r="1015">
      <c r="B1015" s="107"/>
    </row>
  </sheetData>
  <dataValidations>
    <dataValidation type="list" allowBlank="1" showErrorMessage="1" sqref="B12">
      <formula1>"No,Yes"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2.63" defaultRowHeight="15.75"/>
  <cols>
    <col customWidth="1" min="1" max="1" width="2.25"/>
    <col customWidth="1" min="2" max="2" width="14.0"/>
    <col customWidth="1" min="3" max="3" width="11.75"/>
    <col customWidth="1" min="4" max="5" width="9.38"/>
    <col customWidth="1" min="6" max="6" width="8.88"/>
    <col customWidth="1" min="7" max="7" width="7.63"/>
    <col customWidth="1" min="8" max="8" width="12.5"/>
    <col customWidth="1" min="9" max="11" width="9.38"/>
    <col customWidth="1" min="12" max="12" width="7.63"/>
  </cols>
  <sheetData>
    <row r="1" ht="14.25" customHeight="1">
      <c r="B1" s="108" t="s">
        <v>138</v>
      </c>
      <c r="C1" s="109"/>
      <c r="D1" s="109"/>
      <c r="E1" s="109"/>
      <c r="F1" s="110"/>
      <c r="H1" s="71" t="s">
        <v>139</v>
      </c>
      <c r="I1" s="12"/>
      <c r="J1" s="12"/>
      <c r="K1" s="12"/>
    </row>
    <row r="2" ht="14.25" customHeight="1">
      <c r="B2" s="111"/>
      <c r="C2" s="112"/>
      <c r="D2" s="112"/>
      <c r="E2" s="112"/>
      <c r="F2" s="113"/>
      <c r="H2" s="10" t="s">
        <v>65</v>
      </c>
      <c r="I2" s="76">
        <f>F10</f>
        <v>2340.2184</v>
      </c>
      <c r="J2" s="12"/>
      <c r="K2" s="12"/>
    </row>
    <row r="3" ht="14.25" customHeight="1">
      <c r="B3" s="114" t="s">
        <v>140</v>
      </c>
      <c r="C3" s="114" t="s">
        <v>141</v>
      </c>
      <c r="D3" s="114" t="s">
        <v>142</v>
      </c>
      <c r="E3" s="114" t="s">
        <v>56</v>
      </c>
      <c r="F3" s="114" t="s">
        <v>132</v>
      </c>
      <c r="H3" s="10" t="s">
        <v>66</v>
      </c>
      <c r="I3" s="76">
        <f>F19</f>
        <v>355.5</v>
      </c>
      <c r="J3" s="12"/>
      <c r="K3" s="12"/>
      <c r="L3" s="115"/>
    </row>
    <row r="4" ht="14.25" customHeight="1">
      <c r="B4" s="116" t="s">
        <v>143</v>
      </c>
      <c r="C4" s="116">
        <v>1175.0</v>
      </c>
      <c r="D4" s="117" t="s">
        <v>144</v>
      </c>
      <c r="E4" s="117">
        <f>SWITCH(B4, "Tier 1", 1.25, "Tier 2", 1.83, "Tier 3", 2.35, "Tier 0", 0.95, "")
</f>
        <v>1.25</v>
      </c>
      <c r="F4" s="117">
        <f t="shared" ref="F4:F7" si="1">C4*E4</f>
        <v>1468.75</v>
      </c>
      <c r="H4" s="12"/>
      <c r="I4" s="12"/>
      <c r="J4" s="12"/>
      <c r="K4" s="12"/>
      <c r="L4" s="118"/>
    </row>
    <row r="5" ht="14.25" customHeight="1">
      <c r="B5" s="116" t="s">
        <v>145</v>
      </c>
      <c r="C5" s="116">
        <v>1175.0</v>
      </c>
      <c r="D5" s="117" t="s">
        <v>144</v>
      </c>
      <c r="E5" s="117">
        <v>0.43</v>
      </c>
      <c r="F5" s="117">
        <f t="shared" si="1"/>
        <v>505.25</v>
      </c>
      <c r="H5" s="18" t="s">
        <v>128</v>
      </c>
      <c r="I5" s="119">
        <v>0.33</v>
      </c>
      <c r="J5" s="12"/>
      <c r="K5" s="12"/>
      <c r="L5" s="115"/>
    </row>
    <row r="6" ht="14.25" customHeight="1">
      <c r="B6" s="120" t="s">
        <v>146</v>
      </c>
      <c r="C6" s="116">
        <v>24.0</v>
      </c>
      <c r="D6" s="117" t="s">
        <v>147</v>
      </c>
      <c r="E6" s="117">
        <v>3.0</v>
      </c>
      <c r="F6" s="117">
        <f t="shared" si="1"/>
        <v>72</v>
      </c>
      <c r="H6" s="12"/>
      <c r="I6" s="12"/>
      <c r="J6" s="12"/>
      <c r="K6" s="12"/>
      <c r="L6" s="76"/>
    </row>
    <row r="7" ht="14.25" customHeight="1">
      <c r="B7" s="116" t="s">
        <v>148</v>
      </c>
      <c r="C7" s="116">
        <v>14.0</v>
      </c>
      <c r="D7" s="117" t="s">
        <v>149</v>
      </c>
      <c r="E7" s="117">
        <f>6*Sum(E4:E5)</f>
        <v>10.08</v>
      </c>
      <c r="F7" s="117">
        <f t="shared" si="1"/>
        <v>141.12</v>
      </c>
      <c r="H7" s="12"/>
      <c r="I7" s="121" t="s">
        <v>121</v>
      </c>
      <c r="J7" s="121" t="s">
        <v>122</v>
      </c>
      <c r="K7" s="121" t="s">
        <v>123</v>
      </c>
    </row>
    <row r="8" ht="14.25" customHeight="1">
      <c r="B8" s="111"/>
      <c r="C8" s="112"/>
      <c r="D8" s="112"/>
      <c r="E8" s="112"/>
      <c r="F8" s="113"/>
      <c r="H8" s="122" t="s">
        <v>150</v>
      </c>
      <c r="I8" s="123">
        <f>sum(I2:I3)/(1-I5)</f>
        <v>4023.460299</v>
      </c>
      <c r="J8" s="124">
        <f>I8+I9</f>
        <v>4337.962586</v>
      </c>
      <c r="K8" s="124">
        <f>I8+I10</f>
        <v>5174.868551</v>
      </c>
    </row>
    <row r="9" ht="14.25" customHeight="1">
      <c r="B9" s="111"/>
      <c r="C9" s="112"/>
      <c r="D9" s="112"/>
      <c r="E9" s="116" t="s">
        <v>151</v>
      </c>
      <c r="F9" s="117">
        <f>sum(F4:F8)*0.07</f>
        <v>153.0984</v>
      </c>
      <c r="H9" s="18" t="s">
        <v>125</v>
      </c>
      <c r="I9" s="125">
        <f>0.0725*(I8/0.9275)</f>
        <v>314.5022875</v>
      </c>
      <c r="J9" s="43"/>
      <c r="K9" s="12"/>
    </row>
    <row r="10" ht="14.25" customHeight="1">
      <c r="B10" s="111"/>
      <c r="C10" s="112"/>
      <c r="D10" s="112"/>
      <c r="E10" s="126" t="s">
        <v>65</v>
      </c>
      <c r="F10" s="127">
        <f>sum(F4:F9)</f>
        <v>2340.2184</v>
      </c>
      <c r="H10" s="128" t="s">
        <v>127</v>
      </c>
      <c r="I10" s="125">
        <f>(0.15*(I8/0.7775) + 0.0725*(I8/0.7775))</f>
        <v>1151.408253</v>
      </c>
      <c r="J10" s="10"/>
      <c r="K10" s="10"/>
    </row>
    <row r="11" ht="14.25" customHeight="1">
      <c r="B11" s="111"/>
      <c r="C11" s="112"/>
      <c r="D11" s="112"/>
      <c r="E11" s="112"/>
      <c r="F11" s="113"/>
      <c r="H11" s="12"/>
      <c r="I11" s="12"/>
      <c r="J11" s="12"/>
      <c r="K11" s="12"/>
    </row>
    <row r="12" ht="14.25" customHeight="1">
      <c r="B12" s="129" t="s">
        <v>152</v>
      </c>
      <c r="C12" s="130">
        <v>14.0</v>
      </c>
      <c r="D12" s="117" t="s">
        <v>149</v>
      </c>
      <c r="E12" s="117">
        <v>5.25</v>
      </c>
      <c r="F12" s="117">
        <f t="shared" ref="F12:F17" si="2">C12*E12</f>
        <v>73.5</v>
      </c>
      <c r="H12" s="10"/>
      <c r="I12" s="10"/>
      <c r="J12" s="12"/>
      <c r="K12" s="12"/>
    </row>
    <row r="13" ht="14.25" customHeight="1">
      <c r="B13" s="129" t="s">
        <v>153</v>
      </c>
      <c r="C13" s="130">
        <v>0.0</v>
      </c>
      <c r="D13" s="117" t="s">
        <v>144</v>
      </c>
      <c r="E13" s="117">
        <v>0.45</v>
      </c>
      <c r="F13" s="117">
        <f t="shared" si="2"/>
        <v>0</v>
      </c>
      <c r="H13" s="71" t="s">
        <v>154</v>
      </c>
      <c r="I13" s="12"/>
      <c r="J13" s="12"/>
      <c r="K13" s="12"/>
    </row>
    <row r="14" ht="14.25" customHeight="1">
      <c r="B14" s="129" t="s">
        <v>155</v>
      </c>
      <c r="C14" s="116">
        <v>1175.0</v>
      </c>
      <c r="D14" s="117" t="s">
        <v>144</v>
      </c>
      <c r="E14" s="117">
        <v>0.08</v>
      </c>
      <c r="F14" s="117">
        <f t="shared" si="2"/>
        <v>94</v>
      </c>
      <c r="H14" s="12" t="s">
        <v>65</v>
      </c>
      <c r="I14" s="76">
        <f>F31</f>
        <v>0</v>
      </c>
      <c r="J14" s="10"/>
      <c r="K14" s="10"/>
    </row>
    <row r="15" ht="14.25" customHeight="1">
      <c r="B15" s="129" t="s">
        <v>156</v>
      </c>
      <c r="C15" s="116">
        <v>0.0</v>
      </c>
      <c r="D15" s="117" t="s">
        <v>157</v>
      </c>
      <c r="E15" s="117">
        <v>150.0</v>
      </c>
      <c r="F15" s="117">
        <f t="shared" si="2"/>
        <v>0</v>
      </c>
      <c r="H15" s="12" t="s">
        <v>66</v>
      </c>
      <c r="I15" s="76">
        <f>F45</f>
        <v>0</v>
      </c>
      <c r="J15" s="12"/>
      <c r="K15" s="12"/>
    </row>
    <row r="16" ht="14.25" customHeight="1">
      <c r="B16" s="131" t="s">
        <v>158</v>
      </c>
      <c r="C16" s="116">
        <v>1175.0</v>
      </c>
      <c r="D16" s="117" t="s">
        <v>159</v>
      </c>
      <c r="E16" s="117">
        <v>0.16</v>
      </c>
      <c r="F16" s="117">
        <f t="shared" si="2"/>
        <v>188</v>
      </c>
      <c r="H16" s="12"/>
      <c r="I16" s="12"/>
      <c r="J16" s="12"/>
      <c r="K16" s="12"/>
    </row>
    <row r="17" ht="14.25" customHeight="1">
      <c r="B17" s="131" t="s">
        <v>160</v>
      </c>
      <c r="C17" s="116">
        <v>0.0</v>
      </c>
      <c r="D17" s="117" t="s">
        <v>147</v>
      </c>
      <c r="E17" s="117">
        <v>0.15</v>
      </c>
      <c r="F17" s="117">
        <f t="shared" si="2"/>
        <v>0</v>
      </c>
      <c r="H17" s="76" t="s">
        <v>128</v>
      </c>
      <c r="I17" s="119">
        <v>0.3</v>
      </c>
      <c r="J17" s="70"/>
      <c r="K17" s="80"/>
    </row>
    <row r="18" ht="14.25" customHeight="1">
      <c r="B18" s="111"/>
      <c r="C18" s="112"/>
      <c r="D18" s="112"/>
      <c r="E18" s="112"/>
      <c r="F18" s="113"/>
      <c r="H18" s="12"/>
      <c r="I18" s="12"/>
      <c r="J18" s="12"/>
      <c r="K18" s="12"/>
    </row>
    <row r="19" ht="14.25" customHeight="1">
      <c r="B19" s="111"/>
      <c r="C19" s="112"/>
      <c r="D19" s="112"/>
      <c r="E19" s="126" t="s">
        <v>66</v>
      </c>
      <c r="F19" s="127">
        <f>sum(F11:F18)</f>
        <v>355.5</v>
      </c>
      <c r="H19" s="43"/>
      <c r="I19" s="132" t="s">
        <v>121</v>
      </c>
      <c r="J19" s="133" t="s">
        <v>122</v>
      </c>
      <c r="K19" s="134" t="s">
        <v>123</v>
      </c>
    </row>
    <row r="20" ht="14.25" customHeight="1">
      <c r="B20" s="135"/>
      <c r="H20" s="123" t="s">
        <v>150</v>
      </c>
      <c r="I20" s="123">
        <f>sum(I14:I15)/(1-I17)</f>
        <v>0</v>
      </c>
      <c r="J20" s="124">
        <f>I20+I21</f>
        <v>0</v>
      </c>
      <c r="K20" s="124">
        <f>I20+I22</f>
        <v>0</v>
      </c>
    </row>
    <row r="21" ht="14.25" customHeight="1">
      <c r="B21" s="108" t="s">
        <v>161</v>
      </c>
      <c r="C21" s="109"/>
      <c r="D21" s="109"/>
      <c r="E21" s="109"/>
      <c r="F21" s="110"/>
      <c r="H21" s="18" t="s">
        <v>125</v>
      </c>
      <c r="I21" s="125">
        <f>0.0725*(I20/0.9275)</f>
        <v>0</v>
      </c>
      <c r="J21" s="43"/>
      <c r="K21" s="12"/>
    </row>
    <row r="22" ht="14.25" customHeight="1">
      <c r="B22" s="111"/>
      <c r="C22" s="112"/>
      <c r="D22" s="112"/>
      <c r="E22" s="112"/>
      <c r="F22" s="113"/>
      <c r="H22" s="18" t="s">
        <v>127</v>
      </c>
      <c r="I22" s="125">
        <f>(0.15*(I20/0.7775) + 0.0725*(I20/0.7775))</f>
        <v>0</v>
      </c>
      <c r="J22" s="12"/>
      <c r="K22" s="12"/>
      <c r="L22" s="136"/>
    </row>
    <row r="23" ht="14.25" customHeight="1">
      <c r="B23" s="114" t="s">
        <v>65</v>
      </c>
      <c r="C23" s="114" t="s">
        <v>141</v>
      </c>
      <c r="D23" s="114" t="s">
        <v>142</v>
      </c>
      <c r="E23" s="137" t="s">
        <v>162</v>
      </c>
      <c r="F23" s="114" t="s">
        <v>132</v>
      </c>
    </row>
    <row r="24" ht="14.25" customHeight="1">
      <c r="B24" s="116" t="s">
        <v>154</v>
      </c>
      <c r="C24" s="116">
        <v>0.0</v>
      </c>
      <c r="D24" s="117" t="s">
        <v>144</v>
      </c>
      <c r="E24" s="117">
        <v>3.15</v>
      </c>
      <c r="F24" s="117">
        <f t="shared" ref="F24:F28" si="3">C24*E24</f>
        <v>0</v>
      </c>
    </row>
    <row r="25" ht="14.25" customHeight="1">
      <c r="B25" s="116" t="s">
        <v>163</v>
      </c>
      <c r="C25" s="116">
        <v>0.0</v>
      </c>
      <c r="D25" s="117" t="s">
        <v>147</v>
      </c>
      <c r="E25" s="117">
        <v>1.0</v>
      </c>
      <c r="F25" s="117">
        <f t="shared" si="3"/>
        <v>0</v>
      </c>
      <c r="L25" s="115"/>
    </row>
    <row r="26" ht="14.25" customHeight="1">
      <c r="B26" s="116" t="s">
        <v>164</v>
      </c>
      <c r="C26" s="116">
        <v>0.0</v>
      </c>
      <c r="D26" s="117" t="s">
        <v>147</v>
      </c>
      <c r="E26" s="117">
        <v>1.9</v>
      </c>
      <c r="F26" s="117">
        <f t="shared" si="3"/>
        <v>0</v>
      </c>
      <c r="L26" s="118"/>
    </row>
    <row r="27" ht="14.25" customHeight="1">
      <c r="B27" s="116" t="s">
        <v>146</v>
      </c>
      <c r="C27" s="116">
        <v>0.0</v>
      </c>
      <c r="D27" s="117" t="s">
        <v>147</v>
      </c>
      <c r="E27" s="117">
        <v>3.0</v>
      </c>
      <c r="F27" s="117">
        <f t="shared" si="3"/>
        <v>0</v>
      </c>
      <c r="L27" s="43"/>
    </row>
    <row r="28" ht="14.25" customHeight="1">
      <c r="B28" s="116" t="s">
        <v>165</v>
      </c>
      <c r="C28" s="130">
        <v>0.0</v>
      </c>
      <c r="D28" s="117" t="s">
        <v>147</v>
      </c>
      <c r="E28" s="117">
        <v>4.0</v>
      </c>
      <c r="F28" s="117">
        <f t="shared" si="3"/>
        <v>0</v>
      </c>
      <c r="L28" s="76"/>
    </row>
    <row r="29" ht="14.25" customHeight="1">
      <c r="B29" s="111"/>
      <c r="C29" s="112"/>
      <c r="D29" s="112"/>
      <c r="E29" s="112"/>
      <c r="F29" s="113"/>
    </row>
    <row r="30" ht="14.25" customHeight="1">
      <c r="B30" s="111"/>
      <c r="C30" s="112"/>
      <c r="D30" s="112"/>
      <c r="E30" s="116" t="s">
        <v>151</v>
      </c>
      <c r="F30" s="117">
        <f>sum(F24:F29)*0.07</f>
        <v>0</v>
      </c>
    </row>
    <row r="31" ht="14.25" customHeight="1">
      <c r="B31" s="111"/>
      <c r="C31" s="112"/>
      <c r="D31" s="112"/>
      <c r="E31" s="126" t="s">
        <v>65</v>
      </c>
      <c r="F31" s="127">
        <f>sum(F24:F30)</f>
        <v>0</v>
      </c>
    </row>
    <row r="32" ht="14.25" customHeight="1">
      <c r="B32" s="111"/>
      <c r="C32" s="112"/>
      <c r="D32" s="112"/>
      <c r="E32" s="112"/>
      <c r="F32" s="113"/>
    </row>
    <row r="33" ht="14.25" customHeight="1">
      <c r="B33" s="114" t="s">
        <v>66</v>
      </c>
      <c r="C33" s="114" t="s">
        <v>141</v>
      </c>
      <c r="D33" s="114" t="s">
        <v>142</v>
      </c>
      <c r="E33" s="137" t="s">
        <v>162</v>
      </c>
      <c r="F33" s="137" t="s">
        <v>166</v>
      </c>
    </row>
    <row r="34" ht="14.25" customHeight="1">
      <c r="B34" s="116" t="s">
        <v>167</v>
      </c>
      <c r="C34" s="130">
        <v>0.0</v>
      </c>
      <c r="D34" s="117" t="s">
        <v>144</v>
      </c>
      <c r="E34" s="117">
        <v>0.25</v>
      </c>
      <c r="F34" s="117">
        <f t="shared" ref="F34:F43" si="4">C34*E34</f>
        <v>0</v>
      </c>
    </row>
    <row r="35" ht="14.25" customHeight="1">
      <c r="B35" s="116" t="s">
        <v>168</v>
      </c>
      <c r="C35" s="130">
        <f>C24</f>
        <v>0</v>
      </c>
      <c r="D35" s="117" t="s">
        <v>144</v>
      </c>
      <c r="E35" s="117">
        <v>1.25</v>
      </c>
      <c r="F35" s="117">
        <f t="shared" si="4"/>
        <v>0</v>
      </c>
    </row>
    <row r="36" ht="14.25" customHeight="1">
      <c r="B36" s="116" t="s">
        <v>169</v>
      </c>
      <c r="C36" s="130">
        <f>sum(C25:C26)</f>
        <v>0</v>
      </c>
      <c r="D36" s="117" t="s">
        <v>147</v>
      </c>
      <c r="E36" s="117">
        <v>1.6</v>
      </c>
      <c r="F36" s="117">
        <f t="shared" si="4"/>
        <v>0</v>
      </c>
    </row>
    <row r="37" ht="14.25" customHeight="1">
      <c r="B37" s="116" t="s">
        <v>156</v>
      </c>
      <c r="C37" s="130">
        <v>0.0</v>
      </c>
      <c r="D37" s="117" t="s">
        <v>157</v>
      </c>
      <c r="E37" s="117">
        <v>150.0</v>
      </c>
      <c r="F37" s="117">
        <f t="shared" si="4"/>
        <v>0</v>
      </c>
    </row>
    <row r="38" ht="14.25" customHeight="1">
      <c r="B38" s="116" t="s">
        <v>170</v>
      </c>
      <c r="C38" s="130">
        <v>0.0</v>
      </c>
      <c r="D38" s="117" t="s">
        <v>171</v>
      </c>
      <c r="E38" s="117">
        <v>75.0</v>
      </c>
      <c r="F38" s="117">
        <f t="shared" si="4"/>
        <v>0</v>
      </c>
    </row>
    <row r="39" ht="14.25" customHeight="1">
      <c r="B39" s="116" t="s">
        <v>172</v>
      </c>
      <c r="C39" s="116">
        <v>0.0</v>
      </c>
      <c r="D39" s="117" t="s">
        <v>173</v>
      </c>
      <c r="E39" s="117">
        <v>15.0</v>
      </c>
      <c r="F39" s="117">
        <f t="shared" si="4"/>
        <v>0</v>
      </c>
    </row>
    <row r="40" ht="14.25" customHeight="1">
      <c r="B40" s="116" t="s">
        <v>174</v>
      </c>
      <c r="C40" s="116">
        <v>0.0</v>
      </c>
      <c r="D40" s="117" t="s">
        <v>144</v>
      </c>
      <c r="E40" s="117">
        <v>3.0</v>
      </c>
      <c r="F40" s="117">
        <f t="shared" si="4"/>
        <v>0</v>
      </c>
    </row>
    <row r="41" ht="14.25" customHeight="1">
      <c r="B41" s="116" t="s">
        <v>155</v>
      </c>
      <c r="C41" s="138">
        <v>0.0</v>
      </c>
      <c r="D41" s="117" t="s">
        <v>144</v>
      </c>
      <c r="E41" s="117">
        <v>0.08</v>
      </c>
      <c r="F41" s="117">
        <f t="shared" si="4"/>
        <v>0</v>
      </c>
    </row>
    <row r="42" ht="14.25" customHeight="1">
      <c r="B42" s="116" t="s">
        <v>175</v>
      </c>
      <c r="C42" s="139">
        <v>0.0</v>
      </c>
      <c r="D42" s="117" t="s">
        <v>144</v>
      </c>
      <c r="E42" s="117">
        <v>0.9</v>
      </c>
      <c r="F42" s="117">
        <f t="shared" si="4"/>
        <v>0</v>
      </c>
    </row>
    <row r="43" ht="14.25" customHeight="1">
      <c r="B43" s="116" t="s">
        <v>176</v>
      </c>
      <c r="C43" s="138">
        <v>0.0</v>
      </c>
      <c r="D43" s="117" t="s">
        <v>144</v>
      </c>
      <c r="E43" s="117">
        <v>0.16</v>
      </c>
      <c r="F43" s="117">
        <f t="shared" si="4"/>
        <v>0</v>
      </c>
    </row>
    <row r="44" ht="14.25" customHeight="1">
      <c r="B44" s="111"/>
      <c r="C44" s="112"/>
      <c r="D44" s="112"/>
      <c r="E44" s="112"/>
      <c r="F44" s="113"/>
    </row>
    <row r="45" ht="14.25" customHeight="1">
      <c r="B45" s="111"/>
      <c r="C45" s="112"/>
      <c r="D45" s="112"/>
      <c r="E45" s="126" t="s">
        <v>66</v>
      </c>
      <c r="F45" s="127">
        <f>sum(F34:F44)</f>
        <v>0</v>
      </c>
    </row>
    <row r="46" ht="14.25" customHeight="1">
      <c r="B46" s="111"/>
      <c r="C46" s="112"/>
      <c r="D46" s="112"/>
      <c r="E46" s="112"/>
      <c r="F46" s="113"/>
    </row>
    <row r="47" ht="14.25" customHeight="1">
      <c r="B47" s="111"/>
      <c r="C47" s="112"/>
      <c r="D47" s="112"/>
      <c r="E47" s="112"/>
      <c r="F47" s="113"/>
    </row>
    <row r="48" ht="14.25" customHeight="1">
      <c r="B48" s="111"/>
      <c r="C48" s="112"/>
      <c r="D48" s="112"/>
      <c r="E48" s="112"/>
      <c r="F48" s="113"/>
    </row>
    <row r="49" ht="14.25" customHeight="1">
      <c r="B49" s="111"/>
      <c r="C49" s="112"/>
      <c r="D49" s="112"/>
      <c r="E49" s="112"/>
      <c r="F49" s="113"/>
    </row>
    <row r="50" ht="14.25" customHeight="1">
      <c r="B50" s="111"/>
      <c r="C50" s="112"/>
      <c r="D50" s="112"/>
      <c r="E50" s="112"/>
      <c r="F50" s="113"/>
      <c r="H50" s="2" t="s">
        <v>177</v>
      </c>
      <c r="I50" s="2" t="s">
        <v>159</v>
      </c>
      <c r="J50" s="2" t="s">
        <v>178</v>
      </c>
      <c r="K50" s="2" t="s">
        <v>179</v>
      </c>
    </row>
    <row r="51" ht="14.25" customHeight="1">
      <c r="B51" s="111"/>
      <c r="C51" s="112"/>
      <c r="D51" s="112"/>
      <c r="E51" s="112"/>
      <c r="F51" s="113"/>
      <c r="H51" s="2" t="s">
        <v>180</v>
      </c>
      <c r="I51" s="140">
        <v>408.0</v>
      </c>
      <c r="J51" s="2" t="s">
        <v>181</v>
      </c>
      <c r="K51" s="2" t="s">
        <v>182</v>
      </c>
    </row>
    <row r="52" ht="14.25" customHeight="1">
      <c r="B52" s="111"/>
      <c r="C52" s="112"/>
      <c r="D52" s="112"/>
      <c r="E52" s="112"/>
      <c r="F52" s="113"/>
      <c r="H52" s="2" t="s">
        <v>183</v>
      </c>
      <c r="I52" s="140">
        <v>43.0</v>
      </c>
      <c r="J52" s="2" t="s">
        <v>181</v>
      </c>
    </row>
    <row r="53" ht="14.25" customHeight="1">
      <c r="B53" s="111"/>
      <c r="C53" s="112"/>
      <c r="D53" s="112"/>
      <c r="E53" s="112"/>
      <c r="F53" s="113"/>
      <c r="H53" s="2" t="s">
        <v>184</v>
      </c>
      <c r="I53" s="140">
        <v>114.0</v>
      </c>
      <c r="J53" s="2" t="s">
        <v>181</v>
      </c>
      <c r="K53" s="2" t="s">
        <v>182</v>
      </c>
    </row>
    <row r="54" ht="14.25" customHeight="1">
      <c r="B54" s="111"/>
      <c r="C54" s="112"/>
      <c r="D54" s="112"/>
      <c r="E54" s="112"/>
      <c r="F54" s="113"/>
      <c r="H54" s="2" t="s">
        <v>185</v>
      </c>
      <c r="I54" s="140">
        <v>180.0</v>
      </c>
      <c r="J54" s="2" t="s">
        <v>181</v>
      </c>
      <c r="K54" s="2" t="s">
        <v>182</v>
      </c>
    </row>
    <row r="55" ht="14.25" customHeight="1">
      <c r="B55" s="111"/>
      <c r="C55" s="112"/>
      <c r="D55" s="112"/>
      <c r="E55" s="112"/>
      <c r="F55" s="113"/>
      <c r="H55" s="2" t="s">
        <v>186</v>
      </c>
      <c r="I55" s="140">
        <v>200.0</v>
      </c>
      <c r="J55" s="2" t="s">
        <v>181</v>
      </c>
      <c r="K55" s="2" t="s">
        <v>182</v>
      </c>
    </row>
    <row r="56" ht="14.25" customHeight="1">
      <c r="B56" s="111"/>
      <c r="C56" s="112"/>
      <c r="D56" s="112"/>
      <c r="E56" s="112"/>
      <c r="F56" s="113"/>
      <c r="H56" s="2" t="s">
        <v>187</v>
      </c>
      <c r="I56" s="140">
        <v>263.0</v>
      </c>
      <c r="J56" s="2" t="s">
        <v>181</v>
      </c>
      <c r="K56" s="2" t="s">
        <v>182</v>
      </c>
    </row>
    <row r="57" ht="14.25" customHeight="1">
      <c r="B57" s="111"/>
      <c r="C57" s="112"/>
      <c r="D57" s="112"/>
      <c r="E57" s="112"/>
      <c r="F57" s="113"/>
    </row>
    <row r="58" ht="14.25" customHeight="1">
      <c r="B58" s="111"/>
      <c r="C58" s="112"/>
      <c r="D58" s="112"/>
      <c r="E58" s="112"/>
      <c r="F58" s="113"/>
    </row>
    <row r="59" ht="14.25" customHeight="1">
      <c r="B59" s="111"/>
      <c r="C59" s="112"/>
      <c r="D59" s="112"/>
      <c r="E59" s="112"/>
      <c r="F59" s="113"/>
    </row>
    <row r="60" ht="14.25" customHeight="1">
      <c r="B60" s="111"/>
      <c r="C60" s="112"/>
      <c r="D60" s="112"/>
      <c r="E60" s="112"/>
      <c r="F60" s="113"/>
    </row>
    <row r="61" ht="14.25" customHeight="1">
      <c r="B61" s="111"/>
      <c r="C61" s="112"/>
      <c r="D61" s="112"/>
      <c r="E61" s="112"/>
      <c r="F61" s="113"/>
    </row>
    <row r="62" ht="14.25" customHeight="1">
      <c r="B62" s="111"/>
      <c r="C62" s="112"/>
      <c r="D62" s="112"/>
      <c r="E62" s="112"/>
      <c r="F62" s="113"/>
    </row>
    <row r="63" ht="14.25" customHeight="1">
      <c r="B63" s="111"/>
      <c r="C63" s="112"/>
      <c r="D63" s="112"/>
      <c r="E63" s="112"/>
      <c r="F63" s="113"/>
    </row>
    <row r="64" ht="14.25" customHeight="1">
      <c r="B64" s="111"/>
      <c r="C64" s="112"/>
      <c r="D64" s="112"/>
      <c r="E64" s="112"/>
      <c r="F64" s="113"/>
    </row>
    <row r="65" ht="14.25" customHeight="1">
      <c r="B65" s="111"/>
      <c r="C65" s="112"/>
      <c r="D65" s="112"/>
      <c r="E65" s="112"/>
      <c r="F65" s="113"/>
    </row>
    <row r="66" ht="14.25" customHeight="1">
      <c r="B66" s="111"/>
      <c r="C66" s="112"/>
      <c r="D66" s="112"/>
      <c r="E66" s="112"/>
      <c r="F66" s="113"/>
    </row>
    <row r="67" ht="14.25" customHeight="1">
      <c r="B67" s="111"/>
      <c r="C67" s="112"/>
      <c r="D67" s="112"/>
      <c r="E67" s="112"/>
      <c r="F67" s="113"/>
    </row>
    <row r="68" ht="14.25" customHeight="1">
      <c r="B68" s="111"/>
      <c r="C68" s="112"/>
      <c r="D68" s="112"/>
      <c r="E68" s="112"/>
      <c r="F68" s="113"/>
    </row>
    <row r="69" ht="14.25" customHeight="1">
      <c r="B69" s="111"/>
      <c r="C69" s="112"/>
      <c r="D69" s="112"/>
      <c r="E69" s="112"/>
      <c r="F69" s="113"/>
    </row>
    <row r="70" ht="14.25" customHeight="1">
      <c r="B70" s="111"/>
      <c r="C70" s="112"/>
      <c r="D70" s="112"/>
      <c r="E70" s="112"/>
      <c r="F70" s="113"/>
    </row>
    <row r="71" ht="14.25" customHeight="1">
      <c r="B71" s="111"/>
      <c r="C71" s="112"/>
      <c r="D71" s="112"/>
      <c r="E71" s="112"/>
      <c r="F71" s="113"/>
    </row>
    <row r="72" ht="14.25" customHeight="1">
      <c r="B72" s="111"/>
      <c r="C72" s="112"/>
      <c r="D72" s="112"/>
      <c r="E72" s="112"/>
      <c r="F72" s="113"/>
    </row>
    <row r="73" ht="14.25" customHeight="1">
      <c r="B73" s="111"/>
      <c r="C73" s="112"/>
      <c r="D73" s="112"/>
      <c r="E73" s="112"/>
      <c r="F73" s="113"/>
    </row>
    <row r="74" ht="14.25" customHeight="1">
      <c r="B74" s="111"/>
      <c r="C74" s="112"/>
      <c r="D74" s="112"/>
      <c r="E74" s="112"/>
      <c r="F74" s="113"/>
    </row>
    <row r="75" ht="14.25" customHeight="1">
      <c r="B75" s="111"/>
      <c r="C75" s="112"/>
      <c r="D75" s="112"/>
      <c r="E75" s="112"/>
      <c r="F75" s="113"/>
    </row>
    <row r="76" ht="14.25" customHeight="1">
      <c r="B76" s="111"/>
      <c r="C76" s="112"/>
      <c r="D76" s="112"/>
      <c r="E76" s="112"/>
      <c r="F76" s="113"/>
    </row>
    <row r="77" ht="14.25" customHeight="1">
      <c r="B77" s="111"/>
      <c r="C77" s="112"/>
      <c r="D77" s="112"/>
      <c r="E77" s="112"/>
      <c r="F77" s="113"/>
    </row>
    <row r="78" ht="14.25" customHeight="1">
      <c r="B78" s="111"/>
      <c r="C78" s="112"/>
      <c r="D78" s="112"/>
      <c r="E78" s="112"/>
      <c r="F78" s="113"/>
    </row>
    <row r="79" ht="14.25" customHeight="1">
      <c r="B79" s="111"/>
      <c r="C79" s="112"/>
      <c r="D79" s="112"/>
      <c r="E79" s="112"/>
      <c r="F79" s="113"/>
    </row>
    <row r="80" ht="14.25" customHeight="1">
      <c r="B80" s="111"/>
      <c r="C80" s="112"/>
      <c r="D80" s="112"/>
      <c r="E80" s="112"/>
      <c r="F80" s="113"/>
    </row>
    <row r="81" ht="14.25" customHeight="1">
      <c r="B81" s="111"/>
      <c r="C81" s="112"/>
      <c r="D81" s="112"/>
      <c r="E81" s="112"/>
      <c r="F81" s="113"/>
    </row>
    <row r="82" ht="14.25" customHeight="1">
      <c r="B82" s="111"/>
      <c r="C82" s="112"/>
      <c r="D82" s="112"/>
      <c r="E82" s="112"/>
      <c r="F82" s="113"/>
    </row>
    <row r="83" ht="14.25" customHeight="1">
      <c r="B83" s="111"/>
      <c r="C83" s="112"/>
      <c r="D83" s="112"/>
      <c r="E83" s="112"/>
      <c r="F83" s="113"/>
    </row>
    <row r="84" ht="14.25" customHeight="1">
      <c r="B84" s="111"/>
      <c r="C84" s="112"/>
      <c r="D84" s="112"/>
      <c r="E84" s="112"/>
      <c r="F84" s="113"/>
    </row>
    <row r="85" ht="14.25" customHeight="1">
      <c r="B85" s="111"/>
      <c r="C85" s="112"/>
      <c r="D85" s="112"/>
      <c r="E85" s="112"/>
      <c r="F85" s="113"/>
    </row>
    <row r="86" ht="14.25" customHeight="1">
      <c r="B86" s="111"/>
      <c r="C86" s="112"/>
      <c r="D86" s="112"/>
      <c r="E86" s="112"/>
      <c r="F86" s="113"/>
    </row>
    <row r="87" ht="14.25" customHeight="1">
      <c r="B87" s="111"/>
      <c r="C87" s="112"/>
      <c r="D87" s="112"/>
      <c r="E87" s="112"/>
      <c r="F87" s="113"/>
    </row>
    <row r="88" ht="14.25" customHeight="1">
      <c r="B88" s="111"/>
      <c r="C88" s="112"/>
      <c r="D88" s="112"/>
      <c r="E88" s="112"/>
      <c r="F88" s="113"/>
    </row>
    <row r="89" ht="14.25" customHeight="1">
      <c r="B89" s="111"/>
      <c r="C89" s="112"/>
      <c r="D89" s="112"/>
      <c r="E89" s="112"/>
      <c r="F89" s="113"/>
    </row>
    <row r="90" ht="14.25" customHeight="1">
      <c r="B90" s="111"/>
      <c r="C90" s="112"/>
      <c r="D90" s="112"/>
      <c r="E90" s="112"/>
      <c r="F90" s="113"/>
    </row>
    <row r="91" ht="14.25" customHeight="1">
      <c r="B91" s="111"/>
      <c r="C91" s="112"/>
      <c r="D91" s="112"/>
      <c r="E91" s="112"/>
      <c r="F91" s="113"/>
    </row>
    <row r="92" ht="14.25" customHeight="1">
      <c r="B92" s="111"/>
      <c r="C92" s="112"/>
      <c r="D92" s="112"/>
      <c r="E92" s="112"/>
      <c r="F92" s="113"/>
    </row>
    <row r="93" ht="14.25" customHeight="1">
      <c r="B93" s="111"/>
      <c r="C93" s="112"/>
      <c r="D93" s="112"/>
      <c r="E93" s="112"/>
      <c r="F93" s="113"/>
    </row>
    <row r="94" ht="14.25" customHeight="1">
      <c r="B94" s="111"/>
      <c r="C94" s="112"/>
      <c r="D94" s="112"/>
      <c r="E94" s="112"/>
      <c r="F94" s="113"/>
    </row>
    <row r="95" ht="14.25" customHeight="1">
      <c r="B95" s="111"/>
      <c r="C95" s="112"/>
      <c r="D95" s="112"/>
      <c r="E95" s="112"/>
      <c r="F95" s="113"/>
    </row>
    <row r="96" ht="14.25" customHeight="1">
      <c r="B96" s="111"/>
      <c r="C96" s="112"/>
      <c r="D96" s="112"/>
      <c r="E96" s="112"/>
      <c r="F96" s="113"/>
    </row>
    <row r="97" ht="14.25" customHeight="1">
      <c r="B97" s="111"/>
      <c r="C97" s="112"/>
      <c r="D97" s="112"/>
      <c r="E97" s="112"/>
      <c r="F97" s="113"/>
    </row>
    <row r="98" ht="14.25" customHeight="1">
      <c r="B98" s="111"/>
      <c r="C98" s="112"/>
      <c r="D98" s="112"/>
      <c r="E98" s="112"/>
      <c r="F98" s="113"/>
    </row>
    <row r="99" ht="14.25" customHeight="1">
      <c r="B99" s="111"/>
      <c r="C99" s="112"/>
      <c r="D99" s="112"/>
      <c r="E99" s="112"/>
      <c r="F99" s="113"/>
    </row>
    <row r="100" ht="14.25" customHeight="1">
      <c r="B100" s="111"/>
      <c r="C100" s="112"/>
      <c r="D100" s="112"/>
      <c r="E100" s="112"/>
      <c r="F100" s="113"/>
    </row>
    <row r="101" ht="14.25" customHeight="1">
      <c r="B101" s="111"/>
      <c r="C101" s="112"/>
      <c r="D101" s="112"/>
      <c r="E101" s="112"/>
      <c r="F101" s="113"/>
    </row>
    <row r="102" ht="14.25" customHeight="1">
      <c r="B102" s="111"/>
      <c r="C102" s="112"/>
      <c r="D102" s="112"/>
      <c r="E102" s="112"/>
      <c r="F102" s="113"/>
    </row>
    <row r="103" ht="14.25" customHeight="1">
      <c r="B103" s="111"/>
      <c r="C103" s="112"/>
      <c r="D103" s="112"/>
      <c r="E103" s="112"/>
      <c r="F103" s="113"/>
    </row>
    <row r="104" ht="14.25" customHeight="1">
      <c r="B104" s="111"/>
      <c r="C104" s="112"/>
      <c r="D104" s="112"/>
      <c r="E104" s="112"/>
      <c r="F104" s="113"/>
    </row>
    <row r="105" ht="14.25" customHeight="1">
      <c r="B105" s="111"/>
      <c r="C105" s="112"/>
      <c r="D105" s="112"/>
      <c r="E105" s="112"/>
      <c r="F105" s="113"/>
    </row>
    <row r="106" ht="14.25" customHeight="1">
      <c r="B106" s="111"/>
      <c r="C106" s="112"/>
      <c r="D106" s="112"/>
      <c r="E106" s="112"/>
      <c r="F106" s="113"/>
    </row>
    <row r="107" ht="14.25" customHeight="1">
      <c r="B107" s="111"/>
      <c r="C107" s="112"/>
      <c r="D107" s="112"/>
      <c r="E107" s="112"/>
      <c r="F107" s="113"/>
    </row>
    <row r="108" ht="14.25" customHeight="1">
      <c r="B108" s="111"/>
      <c r="C108" s="112"/>
      <c r="D108" s="112"/>
      <c r="E108" s="112"/>
      <c r="F108" s="113"/>
    </row>
    <row r="109" ht="14.25" customHeight="1">
      <c r="B109" s="111"/>
      <c r="C109" s="112"/>
      <c r="D109" s="112"/>
      <c r="E109" s="112"/>
      <c r="F109" s="113"/>
    </row>
    <row r="110" ht="14.25" customHeight="1">
      <c r="B110" s="111"/>
      <c r="C110" s="112"/>
      <c r="D110" s="112"/>
      <c r="E110" s="112"/>
      <c r="F110" s="113"/>
    </row>
    <row r="111" ht="14.25" customHeight="1">
      <c r="B111" s="111"/>
      <c r="C111" s="112"/>
      <c r="D111" s="112"/>
      <c r="E111" s="112"/>
      <c r="F111" s="113"/>
    </row>
    <row r="112" ht="14.25" customHeight="1">
      <c r="B112" s="111"/>
      <c r="C112" s="112"/>
      <c r="D112" s="112"/>
      <c r="E112" s="112"/>
      <c r="F112" s="113"/>
    </row>
    <row r="113" ht="14.25" customHeight="1">
      <c r="B113" s="111"/>
      <c r="C113" s="112"/>
      <c r="D113" s="112"/>
      <c r="E113" s="112"/>
      <c r="F113" s="113"/>
    </row>
    <row r="114" ht="14.25" customHeight="1">
      <c r="B114" s="111"/>
      <c r="C114" s="112"/>
      <c r="D114" s="112"/>
      <c r="E114" s="112"/>
      <c r="F114" s="113"/>
    </row>
    <row r="115" ht="14.25" customHeight="1">
      <c r="B115" s="111"/>
      <c r="C115" s="112"/>
      <c r="D115" s="112"/>
      <c r="E115" s="112"/>
      <c r="F115" s="113"/>
    </row>
    <row r="116" ht="14.25" customHeight="1">
      <c r="B116" s="111"/>
      <c r="C116" s="112"/>
      <c r="D116" s="112"/>
      <c r="E116" s="112"/>
      <c r="F116" s="113"/>
    </row>
    <row r="117" ht="14.25" customHeight="1">
      <c r="B117" s="111"/>
      <c r="C117" s="112"/>
      <c r="D117" s="112"/>
      <c r="E117" s="112"/>
      <c r="F117" s="113"/>
    </row>
    <row r="118" ht="14.25" customHeight="1">
      <c r="B118" s="111"/>
      <c r="C118" s="112"/>
      <c r="D118" s="112"/>
      <c r="E118" s="112"/>
      <c r="F118" s="113"/>
    </row>
    <row r="119" ht="14.25" customHeight="1">
      <c r="B119" s="111"/>
      <c r="C119" s="112"/>
      <c r="D119" s="112"/>
      <c r="E119" s="112"/>
      <c r="F119" s="113"/>
    </row>
    <row r="120" ht="14.25" customHeight="1">
      <c r="B120" s="111"/>
      <c r="C120" s="112"/>
      <c r="D120" s="112"/>
      <c r="E120" s="112"/>
      <c r="F120" s="113"/>
    </row>
    <row r="121" ht="14.25" customHeight="1">
      <c r="B121" s="111"/>
      <c r="C121" s="112"/>
      <c r="D121" s="112"/>
      <c r="E121" s="112"/>
      <c r="F121" s="113"/>
    </row>
    <row r="122" ht="14.25" customHeight="1">
      <c r="B122" s="111"/>
      <c r="C122" s="112"/>
      <c r="D122" s="112"/>
      <c r="E122" s="112"/>
      <c r="F122" s="113"/>
    </row>
    <row r="123" ht="14.25" customHeight="1">
      <c r="B123" s="111"/>
      <c r="C123" s="112"/>
      <c r="D123" s="112"/>
      <c r="E123" s="112"/>
      <c r="F123" s="113"/>
    </row>
    <row r="124" ht="14.25" customHeight="1">
      <c r="B124" s="111"/>
      <c r="C124" s="112"/>
      <c r="D124" s="112"/>
      <c r="E124" s="112"/>
      <c r="F124" s="113"/>
    </row>
    <row r="125" ht="14.25" customHeight="1">
      <c r="B125" s="111"/>
      <c r="C125" s="112"/>
      <c r="D125" s="112"/>
      <c r="E125" s="112"/>
      <c r="F125" s="113"/>
    </row>
    <row r="126" ht="14.25" customHeight="1">
      <c r="B126" s="111"/>
      <c r="C126" s="112"/>
      <c r="D126" s="112"/>
      <c r="E126" s="112"/>
      <c r="F126" s="113"/>
    </row>
    <row r="127" ht="14.25" customHeight="1">
      <c r="B127" s="111"/>
      <c r="C127" s="112"/>
      <c r="D127" s="112"/>
      <c r="E127" s="112"/>
      <c r="F127" s="113"/>
    </row>
    <row r="128" ht="14.25" customHeight="1">
      <c r="B128" s="111"/>
      <c r="C128" s="112"/>
      <c r="D128" s="112"/>
      <c r="E128" s="112"/>
      <c r="F128" s="113"/>
    </row>
    <row r="129" ht="14.25" customHeight="1">
      <c r="B129" s="111"/>
      <c r="C129" s="112"/>
      <c r="D129" s="112"/>
      <c r="E129" s="112"/>
      <c r="F129" s="113"/>
    </row>
    <row r="130" ht="14.25" customHeight="1">
      <c r="B130" s="111"/>
      <c r="C130" s="112"/>
      <c r="D130" s="112"/>
      <c r="E130" s="112"/>
      <c r="F130" s="113"/>
    </row>
    <row r="131" ht="14.25" customHeight="1">
      <c r="B131" s="111"/>
      <c r="C131" s="112"/>
      <c r="D131" s="112"/>
      <c r="E131" s="112"/>
      <c r="F131" s="113"/>
    </row>
    <row r="132" ht="14.25" customHeight="1">
      <c r="B132" s="111"/>
      <c r="C132" s="112"/>
      <c r="D132" s="112"/>
      <c r="E132" s="112"/>
      <c r="F132" s="113"/>
    </row>
    <row r="133" ht="14.25" customHeight="1">
      <c r="B133" s="111"/>
      <c r="C133" s="112"/>
      <c r="D133" s="112"/>
      <c r="E133" s="112"/>
      <c r="F133" s="113"/>
    </row>
    <row r="134" ht="14.25" customHeight="1">
      <c r="B134" s="111"/>
      <c r="C134" s="112"/>
      <c r="D134" s="112"/>
      <c r="E134" s="112"/>
      <c r="F134" s="113"/>
    </row>
    <row r="135" ht="14.25" customHeight="1">
      <c r="B135" s="111"/>
      <c r="C135" s="112"/>
      <c r="D135" s="112"/>
      <c r="E135" s="112"/>
      <c r="F135" s="113"/>
    </row>
    <row r="136" ht="14.25" customHeight="1">
      <c r="B136" s="111"/>
      <c r="C136" s="112"/>
      <c r="D136" s="112"/>
      <c r="E136" s="112"/>
      <c r="F136" s="113"/>
    </row>
    <row r="137" ht="14.25" customHeight="1">
      <c r="B137" s="111"/>
      <c r="C137" s="112"/>
      <c r="D137" s="112"/>
      <c r="E137" s="112"/>
      <c r="F137" s="113"/>
    </row>
    <row r="138" ht="14.25" customHeight="1">
      <c r="B138" s="111"/>
      <c r="C138" s="112"/>
      <c r="D138" s="112"/>
      <c r="E138" s="112"/>
      <c r="F138" s="113"/>
    </row>
    <row r="139" ht="14.25" customHeight="1">
      <c r="B139" s="111"/>
      <c r="C139" s="112"/>
      <c r="D139" s="112"/>
      <c r="E139" s="112"/>
      <c r="F139" s="113"/>
    </row>
    <row r="140" ht="14.25" customHeight="1">
      <c r="B140" s="111"/>
      <c r="C140" s="112"/>
      <c r="D140" s="112"/>
      <c r="E140" s="112"/>
      <c r="F140" s="113"/>
    </row>
    <row r="141" ht="14.25" customHeight="1">
      <c r="B141" s="111"/>
      <c r="C141" s="112"/>
      <c r="D141" s="112"/>
      <c r="E141" s="112"/>
      <c r="F141" s="113"/>
    </row>
    <row r="142" ht="14.25" customHeight="1">
      <c r="B142" s="111"/>
      <c r="C142" s="112"/>
      <c r="D142" s="112"/>
      <c r="E142" s="112"/>
      <c r="F142" s="113"/>
    </row>
    <row r="143" ht="14.25" customHeight="1">
      <c r="B143" s="111"/>
      <c r="C143" s="112"/>
      <c r="D143" s="112"/>
      <c r="E143" s="112"/>
      <c r="F143" s="113"/>
    </row>
    <row r="144" ht="14.25" customHeight="1">
      <c r="B144" s="111"/>
      <c r="C144" s="112"/>
      <c r="D144" s="112"/>
      <c r="E144" s="112"/>
      <c r="F144" s="113"/>
    </row>
    <row r="145" ht="14.25" customHeight="1">
      <c r="B145" s="111"/>
      <c r="C145" s="112"/>
      <c r="D145" s="112"/>
      <c r="E145" s="112"/>
      <c r="F145" s="113"/>
    </row>
    <row r="146" ht="14.25" customHeight="1">
      <c r="B146" s="111"/>
      <c r="C146" s="112"/>
      <c r="D146" s="112"/>
      <c r="E146" s="112"/>
      <c r="F146" s="113"/>
    </row>
    <row r="147" ht="14.25" customHeight="1">
      <c r="B147" s="111"/>
      <c r="C147" s="112"/>
      <c r="D147" s="112"/>
      <c r="E147" s="112"/>
      <c r="F147" s="113"/>
    </row>
    <row r="148" ht="14.25" customHeight="1">
      <c r="B148" s="111"/>
      <c r="C148" s="112"/>
      <c r="D148" s="112"/>
      <c r="E148" s="112"/>
      <c r="F148" s="113"/>
    </row>
    <row r="149" ht="14.25" customHeight="1">
      <c r="B149" s="111"/>
      <c r="C149" s="112"/>
      <c r="D149" s="112"/>
      <c r="E149" s="112"/>
      <c r="F149" s="113"/>
    </row>
    <row r="150" ht="14.25" customHeight="1">
      <c r="B150" s="111"/>
      <c r="C150" s="112"/>
      <c r="D150" s="112"/>
      <c r="E150" s="112"/>
      <c r="F150" s="113"/>
    </row>
    <row r="151" ht="14.25" customHeight="1">
      <c r="B151" s="111"/>
      <c r="C151" s="112"/>
      <c r="D151" s="112"/>
      <c r="E151" s="112"/>
      <c r="F151" s="113"/>
    </row>
    <row r="152" ht="14.25" customHeight="1">
      <c r="B152" s="111"/>
      <c r="C152" s="112"/>
      <c r="D152" s="112"/>
      <c r="E152" s="112"/>
      <c r="F152" s="113"/>
    </row>
    <row r="153" ht="14.25" customHeight="1">
      <c r="B153" s="111"/>
      <c r="C153" s="112"/>
      <c r="D153" s="112"/>
      <c r="E153" s="112"/>
      <c r="F153" s="113"/>
    </row>
    <row r="154" ht="14.25" customHeight="1">
      <c r="B154" s="111"/>
      <c r="C154" s="112"/>
      <c r="D154" s="112"/>
      <c r="E154" s="112"/>
      <c r="F154" s="113"/>
    </row>
    <row r="155" ht="14.25" customHeight="1">
      <c r="B155" s="111"/>
      <c r="C155" s="112"/>
      <c r="D155" s="112"/>
      <c r="E155" s="112"/>
      <c r="F155" s="113"/>
    </row>
    <row r="156" ht="14.25" customHeight="1">
      <c r="B156" s="111"/>
      <c r="C156" s="112"/>
      <c r="D156" s="112"/>
      <c r="E156" s="112"/>
      <c r="F156" s="113"/>
    </row>
    <row r="157" ht="14.25" customHeight="1">
      <c r="B157" s="111"/>
      <c r="C157" s="112"/>
      <c r="D157" s="112"/>
      <c r="E157" s="112"/>
      <c r="F157" s="113"/>
    </row>
    <row r="158" ht="14.25" customHeight="1">
      <c r="B158" s="111"/>
      <c r="C158" s="112"/>
      <c r="D158" s="112"/>
      <c r="E158" s="112"/>
      <c r="F158" s="113"/>
    </row>
    <row r="159" ht="14.25" customHeight="1">
      <c r="B159" s="111"/>
      <c r="C159" s="112"/>
      <c r="D159" s="112"/>
      <c r="E159" s="112"/>
      <c r="F159" s="113"/>
    </row>
    <row r="160" ht="14.25" customHeight="1">
      <c r="B160" s="111"/>
      <c r="C160" s="112"/>
      <c r="D160" s="112"/>
      <c r="E160" s="112"/>
      <c r="F160" s="113"/>
    </row>
    <row r="161" ht="14.25" customHeight="1">
      <c r="B161" s="111"/>
      <c r="C161" s="112"/>
      <c r="D161" s="112"/>
      <c r="E161" s="112"/>
      <c r="F161" s="113"/>
    </row>
    <row r="162" ht="14.25" customHeight="1">
      <c r="B162" s="111"/>
      <c r="C162" s="112"/>
      <c r="D162" s="112"/>
      <c r="E162" s="112"/>
      <c r="F162" s="113"/>
    </row>
    <row r="163" ht="14.25" customHeight="1">
      <c r="B163" s="111"/>
      <c r="C163" s="112"/>
      <c r="D163" s="112"/>
      <c r="E163" s="112"/>
      <c r="F163" s="113"/>
    </row>
    <row r="164" ht="14.25" customHeight="1">
      <c r="B164" s="111"/>
      <c r="C164" s="112"/>
      <c r="D164" s="112"/>
      <c r="E164" s="112"/>
      <c r="F164" s="113"/>
    </row>
    <row r="165" ht="14.25" customHeight="1">
      <c r="B165" s="111"/>
      <c r="C165" s="112"/>
      <c r="D165" s="112"/>
      <c r="E165" s="112"/>
      <c r="F165" s="113"/>
    </row>
    <row r="166" ht="14.25" customHeight="1">
      <c r="B166" s="111"/>
      <c r="C166" s="112"/>
      <c r="D166" s="112"/>
      <c r="E166" s="112"/>
      <c r="F166" s="113"/>
    </row>
    <row r="167" ht="14.25" customHeight="1">
      <c r="B167" s="111"/>
      <c r="C167" s="112"/>
      <c r="D167" s="112"/>
      <c r="E167" s="112"/>
      <c r="F167" s="113"/>
    </row>
    <row r="168" ht="14.25" customHeight="1">
      <c r="B168" s="111"/>
      <c r="C168" s="112"/>
      <c r="D168" s="112"/>
      <c r="E168" s="112"/>
      <c r="F168" s="113"/>
    </row>
    <row r="169" ht="14.25" customHeight="1">
      <c r="B169" s="111"/>
      <c r="C169" s="112"/>
      <c r="D169" s="112"/>
      <c r="E169" s="112"/>
      <c r="F169" s="113"/>
    </row>
    <row r="170" ht="14.25" customHeight="1">
      <c r="B170" s="111"/>
      <c r="C170" s="112"/>
      <c r="D170" s="112"/>
      <c r="E170" s="112"/>
      <c r="F170" s="113"/>
    </row>
    <row r="171" ht="14.25" customHeight="1">
      <c r="B171" s="111"/>
      <c r="C171" s="112"/>
      <c r="D171" s="112"/>
      <c r="E171" s="112"/>
      <c r="F171" s="113"/>
    </row>
    <row r="172" ht="14.25" customHeight="1">
      <c r="B172" s="111"/>
      <c r="C172" s="112"/>
      <c r="D172" s="112"/>
      <c r="E172" s="112"/>
      <c r="F172" s="113"/>
    </row>
    <row r="173" ht="14.25" customHeight="1">
      <c r="B173" s="111"/>
      <c r="C173" s="112"/>
      <c r="D173" s="112"/>
      <c r="E173" s="112"/>
      <c r="F173" s="113"/>
    </row>
    <row r="174" ht="14.25" customHeight="1">
      <c r="B174" s="111"/>
      <c r="C174" s="112"/>
      <c r="D174" s="112"/>
      <c r="E174" s="112"/>
      <c r="F174" s="113"/>
    </row>
    <row r="175" ht="14.25" customHeight="1">
      <c r="B175" s="111"/>
      <c r="C175" s="112"/>
      <c r="D175" s="112"/>
      <c r="E175" s="112"/>
      <c r="F175" s="113"/>
    </row>
    <row r="176" ht="14.25" customHeight="1">
      <c r="B176" s="111"/>
      <c r="C176" s="112"/>
      <c r="D176" s="112"/>
      <c r="E176" s="112"/>
      <c r="F176" s="113"/>
    </row>
    <row r="177" ht="14.25" customHeight="1">
      <c r="B177" s="111"/>
      <c r="C177" s="112"/>
      <c r="D177" s="112"/>
      <c r="E177" s="112"/>
      <c r="F177" s="113"/>
    </row>
    <row r="178" ht="14.25" customHeight="1">
      <c r="B178" s="111"/>
      <c r="C178" s="112"/>
      <c r="D178" s="112"/>
      <c r="E178" s="112"/>
      <c r="F178" s="113"/>
    </row>
    <row r="179" ht="14.25" customHeight="1">
      <c r="B179" s="111"/>
      <c r="C179" s="112"/>
      <c r="D179" s="112"/>
      <c r="E179" s="112"/>
      <c r="F179" s="113"/>
    </row>
    <row r="180" ht="14.25" customHeight="1">
      <c r="B180" s="111"/>
      <c r="C180" s="112"/>
      <c r="D180" s="112"/>
      <c r="E180" s="112"/>
      <c r="F180" s="113"/>
    </row>
    <row r="181" ht="14.25" customHeight="1">
      <c r="B181" s="111"/>
      <c r="C181" s="112"/>
      <c r="D181" s="112"/>
      <c r="E181" s="112"/>
      <c r="F181" s="113"/>
    </row>
    <row r="182" ht="14.25" customHeight="1">
      <c r="B182" s="111"/>
      <c r="C182" s="112"/>
      <c r="D182" s="112"/>
      <c r="E182" s="112"/>
      <c r="F182" s="113"/>
    </row>
    <row r="183" ht="14.25" customHeight="1">
      <c r="B183" s="111"/>
      <c r="C183" s="112"/>
      <c r="D183" s="112"/>
      <c r="E183" s="112"/>
      <c r="F183" s="113"/>
    </row>
    <row r="184" ht="14.25" customHeight="1">
      <c r="B184" s="111"/>
      <c r="C184" s="112"/>
      <c r="D184" s="112"/>
      <c r="E184" s="112"/>
      <c r="F184" s="113"/>
    </row>
    <row r="185" ht="14.25" customHeight="1">
      <c r="B185" s="111"/>
      <c r="C185" s="112"/>
      <c r="D185" s="112"/>
      <c r="E185" s="112"/>
      <c r="F185" s="113"/>
    </row>
    <row r="186" ht="14.25" customHeight="1">
      <c r="B186" s="111"/>
      <c r="C186" s="112"/>
      <c r="D186" s="112"/>
      <c r="E186" s="112"/>
      <c r="F186" s="113"/>
    </row>
    <row r="187" ht="14.25" customHeight="1">
      <c r="B187" s="111"/>
      <c r="C187" s="112"/>
      <c r="D187" s="112"/>
      <c r="E187" s="112"/>
      <c r="F187" s="113"/>
    </row>
    <row r="188" ht="14.25" customHeight="1">
      <c r="B188" s="111"/>
      <c r="C188" s="112"/>
      <c r="D188" s="112"/>
      <c r="E188" s="112"/>
      <c r="F188" s="113"/>
    </row>
    <row r="189" ht="14.25" customHeight="1">
      <c r="B189" s="111"/>
      <c r="C189" s="112"/>
      <c r="D189" s="112"/>
      <c r="E189" s="112"/>
      <c r="F189" s="113"/>
    </row>
    <row r="190" ht="14.25" customHeight="1">
      <c r="B190" s="111"/>
      <c r="C190" s="112"/>
      <c r="D190" s="112"/>
      <c r="E190" s="112"/>
      <c r="F190" s="113"/>
    </row>
    <row r="191" ht="14.25" customHeight="1">
      <c r="B191" s="111"/>
      <c r="C191" s="112"/>
      <c r="D191" s="112"/>
      <c r="E191" s="112"/>
      <c r="F191" s="113"/>
    </row>
    <row r="192" ht="14.25" customHeight="1">
      <c r="B192" s="111"/>
      <c r="C192" s="112"/>
      <c r="D192" s="112"/>
      <c r="E192" s="112"/>
      <c r="F192" s="113"/>
    </row>
    <row r="193" ht="14.25" customHeight="1">
      <c r="B193" s="111"/>
      <c r="C193" s="112"/>
      <c r="D193" s="112"/>
      <c r="E193" s="112"/>
      <c r="F193" s="113"/>
    </row>
    <row r="194" ht="14.25" customHeight="1">
      <c r="B194" s="111"/>
      <c r="C194" s="112"/>
      <c r="D194" s="112"/>
      <c r="E194" s="112"/>
      <c r="F194" s="113"/>
    </row>
    <row r="195" ht="14.25" customHeight="1">
      <c r="B195" s="111"/>
      <c r="C195" s="112"/>
      <c r="D195" s="112"/>
      <c r="E195" s="112"/>
      <c r="F195" s="113"/>
    </row>
    <row r="196" ht="14.25" customHeight="1">
      <c r="B196" s="111"/>
      <c r="C196" s="112"/>
      <c r="D196" s="112"/>
      <c r="E196" s="112"/>
      <c r="F196" s="113"/>
    </row>
    <row r="197" ht="14.25" customHeight="1">
      <c r="B197" s="111"/>
      <c r="C197" s="112"/>
      <c r="D197" s="112"/>
      <c r="E197" s="112"/>
      <c r="F197" s="113"/>
    </row>
    <row r="198" ht="14.25" customHeight="1">
      <c r="B198" s="111"/>
      <c r="C198" s="112"/>
      <c r="D198" s="112"/>
      <c r="E198" s="112"/>
      <c r="F198" s="113"/>
    </row>
    <row r="199" ht="14.25" customHeight="1">
      <c r="B199" s="111"/>
      <c r="C199" s="112"/>
      <c r="D199" s="112"/>
      <c r="E199" s="112"/>
      <c r="F199" s="113"/>
    </row>
    <row r="200" ht="14.25" customHeight="1">
      <c r="B200" s="111"/>
      <c r="C200" s="112"/>
      <c r="D200" s="112"/>
      <c r="E200" s="112"/>
      <c r="F200" s="113"/>
    </row>
    <row r="201" ht="14.25" customHeight="1">
      <c r="B201" s="111"/>
      <c r="C201" s="112"/>
      <c r="D201" s="112"/>
      <c r="E201" s="112"/>
      <c r="F201" s="113"/>
    </row>
    <row r="202" ht="14.25" customHeight="1">
      <c r="B202" s="111"/>
      <c r="C202" s="112"/>
      <c r="D202" s="112"/>
      <c r="E202" s="112"/>
      <c r="F202" s="113"/>
    </row>
    <row r="203" ht="14.25" customHeight="1">
      <c r="B203" s="111"/>
      <c r="C203" s="112"/>
      <c r="D203" s="112"/>
      <c r="E203" s="112"/>
      <c r="F203" s="113"/>
    </row>
    <row r="204" ht="14.25" customHeight="1">
      <c r="B204" s="111"/>
      <c r="C204" s="112"/>
      <c r="D204" s="112"/>
      <c r="E204" s="112"/>
      <c r="F204" s="113"/>
    </row>
    <row r="205" ht="14.25" customHeight="1">
      <c r="B205" s="111"/>
      <c r="C205" s="112"/>
      <c r="D205" s="112"/>
      <c r="E205" s="112"/>
      <c r="F205" s="113"/>
    </row>
    <row r="206" ht="14.25" customHeight="1">
      <c r="B206" s="111"/>
      <c r="C206" s="112"/>
      <c r="D206" s="112"/>
      <c r="E206" s="112"/>
      <c r="F206" s="113"/>
    </row>
    <row r="207" ht="14.25" customHeight="1">
      <c r="B207" s="111"/>
      <c r="C207" s="112"/>
      <c r="D207" s="112"/>
      <c r="E207" s="112"/>
      <c r="F207" s="113"/>
    </row>
    <row r="208" ht="14.25" customHeight="1">
      <c r="B208" s="111"/>
      <c r="C208" s="112"/>
      <c r="D208" s="112"/>
      <c r="E208" s="112"/>
      <c r="F208" s="113"/>
    </row>
    <row r="209" ht="14.25" customHeight="1">
      <c r="B209" s="111"/>
      <c r="C209" s="112"/>
      <c r="D209" s="112"/>
      <c r="E209" s="112"/>
      <c r="F209" s="113"/>
    </row>
    <row r="210" ht="14.25" customHeight="1">
      <c r="B210" s="111"/>
      <c r="C210" s="112"/>
      <c r="D210" s="112"/>
      <c r="E210" s="112"/>
      <c r="F210" s="113"/>
    </row>
    <row r="211" ht="14.25" customHeight="1">
      <c r="B211" s="111"/>
      <c r="C211" s="112"/>
      <c r="D211" s="112"/>
      <c r="E211" s="112"/>
      <c r="F211" s="113"/>
    </row>
    <row r="212" ht="14.25" customHeight="1">
      <c r="B212" s="111"/>
      <c r="C212" s="112"/>
      <c r="D212" s="112"/>
      <c r="E212" s="112"/>
      <c r="F212" s="113"/>
    </row>
    <row r="213" ht="14.25" customHeight="1">
      <c r="B213" s="111"/>
      <c r="C213" s="112"/>
      <c r="D213" s="112"/>
      <c r="E213" s="112"/>
      <c r="F213" s="113"/>
    </row>
    <row r="214" ht="14.25" customHeight="1">
      <c r="B214" s="111"/>
      <c r="C214" s="112"/>
      <c r="D214" s="112"/>
      <c r="E214" s="112"/>
      <c r="F214" s="113"/>
    </row>
    <row r="215" ht="14.25" customHeight="1">
      <c r="B215" s="111"/>
      <c r="C215" s="112"/>
      <c r="D215" s="112"/>
      <c r="E215" s="112"/>
      <c r="F215" s="113"/>
    </row>
    <row r="216" ht="14.25" customHeight="1">
      <c r="B216" s="111"/>
      <c r="C216" s="112"/>
      <c r="D216" s="112"/>
      <c r="E216" s="112"/>
      <c r="F216" s="113"/>
    </row>
    <row r="217" ht="14.25" customHeight="1">
      <c r="B217" s="111"/>
      <c r="C217" s="112"/>
      <c r="D217" s="112"/>
      <c r="E217" s="112"/>
      <c r="F217" s="113"/>
    </row>
    <row r="218" ht="14.25" customHeight="1">
      <c r="B218" s="111"/>
      <c r="C218" s="112"/>
      <c r="D218" s="112"/>
      <c r="E218" s="112"/>
      <c r="F218" s="113"/>
    </row>
    <row r="219" ht="14.25" customHeight="1">
      <c r="B219" s="111"/>
      <c r="C219" s="112"/>
      <c r="D219" s="112"/>
      <c r="E219" s="112"/>
      <c r="F219" s="113"/>
    </row>
    <row r="220" ht="14.25" customHeight="1">
      <c r="B220" s="111"/>
      <c r="C220" s="112"/>
      <c r="D220" s="112"/>
      <c r="E220" s="112"/>
      <c r="F220" s="113"/>
    </row>
    <row r="221" ht="14.25" customHeight="1">
      <c r="B221" s="111"/>
      <c r="C221" s="112"/>
      <c r="D221" s="112"/>
      <c r="E221" s="112"/>
      <c r="F221" s="113"/>
    </row>
    <row r="222" ht="14.25" customHeight="1">
      <c r="B222" s="111"/>
      <c r="C222" s="112"/>
      <c r="D222" s="112"/>
      <c r="E222" s="112"/>
      <c r="F222" s="113"/>
    </row>
    <row r="223" ht="14.25" customHeight="1">
      <c r="B223" s="111"/>
      <c r="C223" s="112"/>
      <c r="D223" s="112"/>
      <c r="E223" s="112"/>
      <c r="F223" s="113"/>
    </row>
    <row r="224" ht="14.25" customHeight="1">
      <c r="B224" s="111"/>
      <c r="C224" s="112"/>
      <c r="D224" s="112"/>
      <c r="E224" s="112"/>
      <c r="F224" s="113"/>
    </row>
    <row r="225" ht="14.25" customHeight="1">
      <c r="B225" s="111"/>
      <c r="C225" s="112"/>
      <c r="D225" s="112"/>
      <c r="E225" s="112"/>
      <c r="F225" s="113"/>
    </row>
    <row r="226" ht="14.25" customHeight="1">
      <c r="B226" s="111"/>
      <c r="C226" s="112"/>
      <c r="D226" s="112"/>
      <c r="E226" s="112"/>
      <c r="F226" s="113"/>
    </row>
    <row r="227" ht="14.25" customHeight="1">
      <c r="B227" s="111"/>
      <c r="C227" s="112"/>
      <c r="D227" s="112"/>
      <c r="E227" s="112"/>
      <c r="F227" s="113"/>
    </row>
    <row r="228" ht="14.25" customHeight="1">
      <c r="B228" s="111"/>
      <c r="C228" s="112"/>
      <c r="D228" s="112"/>
      <c r="E228" s="112"/>
      <c r="F228" s="113"/>
    </row>
    <row r="229" ht="14.25" customHeight="1">
      <c r="B229" s="111"/>
      <c r="C229" s="112"/>
      <c r="D229" s="112"/>
      <c r="E229" s="112"/>
      <c r="F229" s="113"/>
    </row>
    <row r="230" ht="14.25" customHeight="1">
      <c r="B230" s="111"/>
      <c r="C230" s="112"/>
      <c r="D230" s="112"/>
      <c r="E230" s="112"/>
      <c r="F230" s="113"/>
    </row>
    <row r="231" ht="14.25" customHeight="1">
      <c r="B231" s="111"/>
      <c r="C231" s="112"/>
      <c r="D231" s="112"/>
      <c r="E231" s="112"/>
      <c r="F231" s="113"/>
    </row>
    <row r="232" ht="14.25" customHeight="1">
      <c r="B232" s="111"/>
      <c r="C232" s="112"/>
      <c r="D232" s="112"/>
      <c r="E232" s="112"/>
      <c r="F232" s="113"/>
    </row>
    <row r="233" ht="14.25" customHeight="1">
      <c r="B233" s="111"/>
      <c r="C233" s="112"/>
      <c r="D233" s="112"/>
      <c r="E233" s="112"/>
      <c r="F233" s="113"/>
    </row>
    <row r="234" ht="14.25" customHeight="1">
      <c r="B234" s="111"/>
      <c r="C234" s="112"/>
      <c r="D234" s="112"/>
      <c r="E234" s="112"/>
      <c r="F234" s="113"/>
    </row>
    <row r="235" ht="14.25" customHeight="1">
      <c r="B235" s="111"/>
      <c r="C235" s="112"/>
      <c r="D235" s="112"/>
      <c r="E235" s="112"/>
      <c r="F235" s="113"/>
    </row>
    <row r="236" ht="14.25" customHeight="1">
      <c r="B236" s="111"/>
      <c r="C236" s="112"/>
      <c r="D236" s="112"/>
      <c r="E236" s="112"/>
      <c r="F236" s="113"/>
    </row>
    <row r="237" ht="14.25" customHeight="1">
      <c r="B237" s="111"/>
      <c r="C237" s="112"/>
      <c r="D237" s="112"/>
      <c r="E237" s="112"/>
      <c r="F237" s="113"/>
    </row>
    <row r="238" ht="14.25" customHeight="1">
      <c r="B238" s="111"/>
      <c r="C238" s="112"/>
      <c r="D238" s="112"/>
      <c r="E238" s="112"/>
      <c r="F238" s="113"/>
    </row>
    <row r="239" ht="14.25" customHeight="1">
      <c r="B239" s="111"/>
      <c r="C239" s="112"/>
      <c r="D239" s="112"/>
      <c r="E239" s="112"/>
      <c r="F239" s="113"/>
    </row>
    <row r="240" ht="14.25" customHeight="1">
      <c r="B240" s="111"/>
      <c r="C240" s="112"/>
      <c r="D240" s="112"/>
      <c r="E240" s="112"/>
      <c r="F240" s="113"/>
    </row>
    <row r="241" ht="14.25" customHeight="1">
      <c r="B241" s="111"/>
      <c r="C241" s="112"/>
      <c r="D241" s="112"/>
      <c r="E241" s="112"/>
      <c r="F241" s="113"/>
    </row>
    <row r="242" ht="14.25" customHeight="1">
      <c r="B242" s="111"/>
      <c r="C242" s="112"/>
      <c r="D242" s="112"/>
      <c r="E242" s="112"/>
      <c r="F242" s="113"/>
    </row>
    <row r="243" ht="14.25" customHeight="1">
      <c r="B243" s="111"/>
      <c r="C243" s="112"/>
      <c r="D243" s="112"/>
      <c r="E243" s="112"/>
      <c r="F243" s="113"/>
    </row>
    <row r="244" ht="14.25" customHeight="1">
      <c r="B244" s="111"/>
      <c r="C244" s="112"/>
      <c r="D244" s="112"/>
      <c r="E244" s="112"/>
      <c r="F244" s="113"/>
    </row>
    <row r="245" ht="14.25" customHeight="1">
      <c r="B245" s="111"/>
      <c r="C245" s="112"/>
      <c r="D245" s="112"/>
      <c r="E245" s="112"/>
      <c r="F245" s="113"/>
    </row>
    <row r="246" ht="14.25" customHeight="1">
      <c r="B246" s="111"/>
      <c r="C246" s="112"/>
      <c r="D246" s="112"/>
      <c r="E246" s="112"/>
      <c r="F246" s="113"/>
    </row>
    <row r="247" ht="14.25" customHeight="1">
      <c r="B247" s="111"/>
      <c r="C247" s="112"/>
      <c r="D247" s="112"/>
      <c r="E247" s="112"/>
      <c r="F247" s="113"/>
    </row>
    <row r="248" ht="14.25" customHeight="1">
      <c r="B248" s="111"/>
      <c r="C248" s="112"/>
      <c r="D248" s="112"/>
      <c r="E248" s="112"/>
      <c r="F248" s="113"/>
    </row>
    <row r="249" ht="14.25" customHeight="1">
      <c r="B249" s="111"/>
      <c r="C249" s="112"/>
      <c r="D249" s="112"/>
      <c r="E249" s="112"/>
      <c r="F249" s="113"/>
    </row>
    <row r="250" ht="14.25" customHeight="1">
      <c r="B250" s="111"/>
      <c r="C250" s="112"/>
      <c r="D250" s="112"/>
      <c r="E250" s="112"/>
      <c r="F250" s="113"/>
    </row>
    <row r="251" ht="14.25" customHeight="1">
      <c r="B251" s="111"/>
      <c r="C251" s="112"/>
      <c r="D251" s="112"/>
      <c r="E251" s="112"/>
      <c r="F251" s="113"/>
    </row>
    <row r="252" ht="14.25" customHeight="1">
      <c r="B252" s="111"/>
      <c r="C252" s="112"/>
      <c r="D252" s="112"/>
      <c r="E252" s="112"/>
      <c r="F252" s="113"/>
    </row>
    <row r="253" ht="14.25" customHeight="1">
      <c r="B253" s="111"/>
      <c r="C253" s="112"/>
      <c r="D253" s="112"/>
      <c r="E253" s="112"/>
      <c r="F253" s="113"/>
    </row>
    <row r="254" ht="14.25" customHeight="1">
      <c r="B254" s="111"/>
      <c r="C254" s="112"/>
      <c r="D254" s="112"/>
      <c r="E254" s="112"/>
      <c r="F254" s="113"/>
    </row>
    <row r="255" ht="14.25" customHeight="1">
      <c r="B255" s="111"/>
      <c r="C255" s="112"/>
      <c r="D255" s="112"/>
      <c r="E255" s="112"/>
      <c r="F255" s="113"/>
    </row>
    <row r="256" ht="14.25" customHeight="1">
      <c r="B256" s="111"/>
      <c r="C256" s="112"/>
      <c r="D256" s="112"/>
      <c r="E256" s="112"/>
      <c r="F256" s="113"/>
    </row>
    <row r="257" ht="14.25" customHeight="1">
      <c r="B257" s="111"/>
      <c r="C257" s="112"/>
      <c r="D257" s="112"/>
      <c r="E257" s="112"/>
      <c r="F257" s="113"/>
    </row>
    <row r="258" ht="14.25" customHeight="1">
      <c r="B258" s="111"/>
      <c r="C258" s="112"/>
      <c r="D258" s="112"/>
      <c r="E258" s="112"/>
      <c r="F258" s="113"/>
    </row>
    <row r="259" ht="14.25" customHeight="1">
      <c r="B259" s="111"/>
      <c r="C259" s="112"/>
      <c r="D259" s="112"/>
      <c r="E259" s="112"/>
      <c r="F259" s="113"/>
    </row>
    <row r="260" ht="14.25" customHeight="1">
      <c r="B260" s="111"/>
      <c r="C260" s="112"/>
      <c r="D260" s="112"/>
      <c r="E260" s="112"/>
      <c r="F260" s="113"/>
    </row>
    <row r="261" ht="14.25" customHeight="1">
      <c r="B261" s="111"/>
      <c r="C261" s="112"/>
      <c r="D261" s="112"/>
      <c r="E261" s="112"/>
      <c r="F261" s="113"/>
    </row>
    <row r="262" ht="14.25" customHeight="1">
      <c r="B262" s="111"/>
      <c r="C262" s="112"/>
      <c r="D262" s="112"/>
      <c r="E262" s="112"/>
      <c r="F262" s="113"/>
    </row>
    <row r="263" ht="14.25" customHeight="1">
      <c r="B263" s="111"/>
      <c r="C263" s="112"/>
      <c r="D263" s="112"/>
      <c r="E263" s="112"/>
      <c r="F263" s="113"/>
    </row>
    <row r="264" ht="14.25" customHeight="1">
      <c r="B264" s="111"/>
      <c r="C264" s="112"/>
      <c r="D264" s="112"/>
      <c r="E264" s="112"/>
      <c r="F264" s="113"/>
    </row>
    <row r="265" ht="14.25" customHeight="1">
      <c r="B265" s="111"/>
      <c r="C265" s="112"/>
      <c r="D265" s="112"/>
      <c r="E265" s="112"/>
      <c r="F265" s="113"/>
    </row>
    <row r="266" ht="14.25" customHeight="1">
      <c r="B266" s="111"/>
      <c r="C266" s="112"/>
      <c r="D266" s="112"/>
      <c r="E266" s="112"/>
      <c r="F266" s="113"/>
    </row>
    <row r="267" ht="14.25" customHeight="1">
      <c r="B267" s="111"/>
      <c r="C267" s="112"/>
      <c r="D267" s="112"/>
      <c r="E267" s="112"/>
      <c r="F267" s="113"/>
    </row>
    <row r="268" ht="14.25" customHeight="1">
      <c r="B268" s="111"/>
      <c r="C268" s="112"/>
      <c r="D268" s="112"/>
      <c r="E268" s="112"/>
      <c r="F268" s="113"/>
    </row>
    <row r="269" ht="14.25" customHeight="1">
      <c r="B269" s="111"/>
      <c r="C269" s="112"/>
      <c r="D269" s="112"/>
      <c r="E269" s="112"/>
      <c r="F269" s="113"/>
    </row>
    <row r="270" ht="14.25" customHeight="1">
      <c r="B270" s="111"/>
      <c r="C270" s="112"/>
      <c r="D270" s="112"/>
      <c r="E270" s="112"/>
      <c r="F270" s="113"/>
    </row>
    <row r="271" ht="14.25" customHeight="1">
      <c r="B271" s="111"/>
      <c r="C271" s="112"/>
      <c r="D271" s="112"/>
      <c r="E271" s="112"/>
      <c r="F271" s="113"/>
    </row>
    <row r="272" ht="14.25" customHeight="1">
      <c r="B272" s="111"/>
      <c r="C272" s="112"/>
      <c r="D272" s="112"/>
      <c r="E272" s="112"/>
      <c r="F272" s="113"/>
    </row>
    <row r="273" ht="14.25" customHeight="1">
      <c r="B273" s="111"/>
      <c r="C273" s="112"/>
      <c r="D273" s="112"/>
      <c r="E273" s="112"/>
      <c r="F273" s="113"/>
    </row>
    <row r="274" ht="14.25" customHeight="1">
      <c r="B274" s="111"/>
      <c r="C274" s="112"/>
      <c r="D274" s="112"/>
      <c r="E274" s="112"/>
      <c r="F274" s="113"/>
    </row>
    <row r="275" ht="14.25" customHeight="1">
      <c r="B275" s="111"/>
      <c r="C275" s="112"/>
      <c r="D275" s="112"/>
      <c r="E275" s="112"/>
      <c r="F275" s="113"/>
    </row>
    <row r="276" ht="14.25" customHeight="1">
      <c r="B276" s="111"/>
      <c r="C276" s="112"/>
      <c r="D276" s="112"/>
      <c r="E276" s="112"/>
      <c r="F276" s="113"/>
    </row>
    <row r="277" ht="14.25" customHeight="1">
      <c r="B277" s="111"/>
      <c r="C277" s="112"/>
      <c r="D277" s="112"/>
      <c r="E277" s="112"/>
      <c r="F277" s="113"/>
    </row>
    <row r="278" ht="14.25" customHeight="1">
      <c r="B278" s="111"/>
      <c r="C278" s="112"/>
      <c r="D278" s="112"/>
      <c r="E278" s="112"/>
      <c r="F278" s="113"/>
    </row>
    <row r="279" ht="14.25" customHeight="1">
      <c r="B279" s="111"/>
      <c r="C279" s="112"/>
      <c r="D279" s="112"/>
      <c r="E279" s="112"/>
      <c r="F279" s="113"/>
    </row>
    <row r="280" ht="14.25" customHeight="1">
      <c r="B280" s="111"/>
      <c r="C280" s="112"/>
      <c r="D280" s="112"/>
      <c r="E280" s="112"/>
      <c r="F280" s="113"/>
    </row>
    <row r="281" ht="14.25" customHeight="1">
      <c r="B281" s="111"/>
      <c r="C281" s="112"/>
      <c r="D281" s="112"/>
      <c r="E281" s="112"/>
      <c r="F281" s="113"/>
    </row>
    <row r="282" ht="14.25" customHeight="1">
      <c r="B282" s="111"/>
      <c r="C282" s="112"/>
      <c r="D282" s="112"/>
      <c r="E282" s="112"/>
      <c r="F282" s="113"/>
    </row>
    <row r="283" ht="14.25" customHeight="1">
      <c r="B283" s="111"/>
      <c r="C283" s="112"/>
      <c r="D283" s="112"/>
      <c r="E283" s="112"/>
      <c r="F283" s="113"/>
    </row>
    <row r="284" ht="14.25" customHeight="1">
      <c r="B284" s="111"/>
      <c r="C284" s="112"/>
      <c r="D284" s="112"/>
      <c r="E284" s="112"/>
      <c r="F284" s="113"/>
    </row>
    <row r="285" ht="14.25" customHeight="1">
      <c r="B285" s="111"/>
      <c r="C285" s="112"/>
      <c r="D285" s="112"/>
      <c r="E285" s="112"/>
      <c r="F285" s="113"/>
    </row>
    <row r="286" ht="14.25" customHeight="1">
      <c r="B286" s="111"/>
      <c r="C286" s="112"/>
      <c r="D286" s="112"/>
      <c r="E286" s="112"/>
      <c r="F286" s="113"/>
    </row>
    <row r="287" ht="14.25" customHeight="1">
      <c r="B287" s="111"/>
      <c r="C287" s="112"/>
      <c r="D287" s="112"/>
      <c r="E287" s="112"/>
      <c r="F287" s="113"/>
    </row>
    <row r="288" ht="14.25" customHeight="1">
      <c r="B288" s="111"/>
      <c r="C288" s="112"/>
      <c r="D288" s="112"/>
      <c r="E288" s="112"/>
      <c r="F288" s="113"/>
    </row>
    <row r="289" ht="14.25" customHeight="1">
      <c r="B289" s="111"/>
      <c r="C289" s="112"/>
      <c r="D289" s="112"/>
      <c r="E289" s="112"/>
      <c r="F289" s="113"/>
    </row>
    <row r="290" ht="14.25" customHeight="1">
      <c r="B290" s="111"/>
      <c r="C290" s="112"/>
      <c r="D290" s="112"/>
      <c r="E290" s="112"/>
      <c r="F290" s="113"/>
    </row>
    <row r="291" ht="14.25" customHeight="1">
      <c r="B291" s="111"/>
      <c r="C291" s="112"/>
      <c r="D291" s="112"/>
      <c r="E291" s="112"/>
      <c r="F291" s="113"/>
    </row>
    <row r="292" ht="14.25" customHeight="1">
      <c r="B292" s="111"/>
      <c r="C292" s="112"/>
      <c r="D292" s="112"/>
      <c r="E292" s="112"/>
      <c r="F292" s="113"/>
    </row>
    <row r="293" ht="14.25" customHeight="1">
      <c r="B293" s="111"/>
      <c r="C293" s="112"/>
      <c r="D293" s="112"/>
      <c r="E293" s="112"/>
      <c r="F293" s="113"/>
    </row>
    <row r="294" ht="14.25" customHeight="1">
      <c r="B294" s="111"/>
      <c r="C294" s="112"/>
      <c r="D294" s="112"/>
      <c r="E294" s="112"/>
      <c r="F294" s="113"/>
    </row>
    <row r="295" ht="14.25" customHeight="1">
      <c r="B295" s="111"/>
      <c r="C295" s="112"/>
      <c r="D295" s="112"/>
      <c r="E295" s="112"/>
      <c r="F295" s="113"/>
    </row>
    <row r="296" ht="14.25" customHeight="1">
      <c r="B296" s="111"/>
      <c r="C296" s="112"/>
      <c r="D296" s="112"/>
      <c r="E296" s="112"/>
      <c r="F296" s="113"/>
    </row>
    <row r="297" ht="14.25" customHeight="1">
      <c r="B297" s="111"/>
      <c r="C297" s="112"/>
      <c r="D297" s="112"/>
      <c r="E297" s="112"/>
      <c r="F297" s="113"/>
    </row>
    <row r="298" ht="14.25" customHeight="1">
      <c r="B298" s="111"/>
      <c r="C298" s="112"/>
      <c r="D298" s="112"/>
      <c r="E298" s="112"/>
      <c r="F298" s="113"/>
    </row>
    <row r="299" ht="14.25" customHeight="1">
      <c r="B299" s="111"/>
      <c r="C299" s="112"/>
      <c r="D299" s="112"/>
      <c r="E299" s="112"/>
      <c r="F299" s="113"/>
    </row>
    <row r="300" ht="14.25" customHeight="1">
      <c r="B300" s="111"/>
      <c r="C300" s="112"/>
      <c r="D300" s="112"/>
      <c r="E300" s="112"/>
      <c r="F300" s="113"/>
    </row>
    <row r="301" ht="14.25" customHeight="1">
      <c r="B301" s="111"/>
      <c r="C301" s="112"/>
      <c r="D301" s="112"/>
      <c r="E301" s="112"/>
      <c r="F301" s="113"/>
    </row>
    <row r="302" ht="14.25" customHeight="1">
      <c r="B302" s="111"/>
      <c r="C302" s="112"/>
      <c r="D302" s="112"/>
      <c r="E302" s="112"/>
      <c r="F302" s="113"/>
    </row>
    <row r="303" ht="14.25" customHeight="1">
      <c r="B303" s="111"/>
      <c r="C303" s="112"/>
      <c r="D303" s="112"/>
      <c r="E303" s="112"/>
      <c r="F303" s="113"/>
    </row>
    <row r="304" ht="14.25" customHeight="1">
      <c r="B304" s="111"/>
      <c r="C304" s="112"/>
      <c r="D304" s="112"/>
      <c r="E304" s="112"/>
      <c r="F304" s="113"/>
    </row>
    <row r="305" ht="14.25" customHeight="1">
      <c r="B305" s="111"/>
      <c r="C305" s="112"/>
      <c r="D305" s="112"/>
      <c r="E305" s="112"/>
      <c r="F305" s="113"/>
    </row>
    <row r="306" ht="14.25" customHeight="1">
      <c r="B306" s="111"/>
      <c r="C306" s="112"/>
      <c r="D306" s="112"/>
      <c r="E306" s="112"/>
      <c r="F306" s="113"/>
    </row>
    <row r="307" ht="14.25" customHeight="1">
      <c r="B307" s="111"/>
      <c r="C307" s="112"/>
      <c r="D307" s="112"/>
      <c r="E307" s="112"/>
      <c r="F307" s="113"/>
    </row>
    <row r="308" ht="14.25" customHeight="1">
      <c r="B308" s="111"/>
      <c r="C308" s="112"/>
      <c r="D308" s="112"/>
      <c r="E308" s="112"/>
      <c r="F308" s="113"/>
    </row>
    <row r="309" ht="14.25" customHeight="1">
      <c r="B309" s="111"/>
      <c r="C309" s="112"/>
      <c r="D309" s="112"/>
      <c r="E309" s="112"/>
      <c r="F309" s="113"/>
    </row>
    <row r="310" ht="14.25" customHeight="1">
      <c r="B310" s="111"/>
      <c r="C310" s="112"/>
      <c r="D310" s="112"/>
      <c r="E310" s="112"/>
      <c r="F310" s="113"/>
    </row>
    <row r="311" ht="14.25" customHeight="1">
      <c r="B311" s="111"/>
      <c r="C311" s="112"/>
      <c r="D311" s="112"/>
      <c r="E311" s="112"/>
      <c r="F311" s="113"/>
    </row>
    <row r="312" ht="14.25" customHeight="1">
      <c r="B312" s="111"/>
      <c r="C312" s="112"/>
      <c r="D312" s="112"/>
      <c r="E312" s="112"/>
      <c r="F312" s="113"/>
    </row>
    <row r="313" ht="14.25" customHeight="1">
      <c r="B313" s="111"/>
      <c r="C313" s="112"/>
      <c r="D313" s="112"/>
      <c r="E313" s="112"/>
      <c r="F313" s="113"/>
    </row>
    <row r="314" ht="14.25" customHeight="1">
      <c r="B314" s="111"/>
      <c r="C314" s="112"/>
      <c r="D314" s="112"/>
      <c r="E314" s="112"/>
      <c r="F314" s="113"/>
    </row>
    <row r="315" ht="14.25" customHeight="1">
      <c r="B315" s="111"/>
      <c r="C315" s="112"/>
      <c r="D315" s="112"/>
      <c r="E315" s="112"/>
      <c r="F315" s="113"/>
    </row>
    <row r="316" ht="14.25" customHeight="1">
      <c r="B316" s="111"/>
      <c r="C316" s="112"/>
      <c r="D316" s="112"/>
      <c r="E316" s="112"/>
      <c r="F316" s="113"/>
    </row>
    <row r="317" ht="14.25" customHeight="1">
      <c r="B317" s="111"/>
      <c r="C317" s="112"/>
      <c r="D317" s="112"/>
      <c r="E317" s="112"/>
      <c r="F317" s="113"/>
    </row>
    <row r="318" ht="14.25" customHeight="1">
      <c r="B318" s="111"/>
      <c r="C318" s="112"/>
      <c r="D318" s="112"/>
      <c r="E318" s="112"/>
      <c r="F318" s="113"/>
    </row>
    <row r="319" ht="14.25" customHeight="1">
      <c r="B319" s="111"/>
      <c r="C319" s="112"/>
      <c r="D319" s="112"/>
      <c r="E319" s="112"/>
      <c r="F319" s="113"/>
    </row>
    <row r="320" ht="14.25" customHeight="1">
      <c r="B320" s="111"/>
      <c r="C320" s="112"/>
      <c r="D320" s="112"/>
      <c r="E320" s="112"/>
      <c r="F320" s="113"/>
    </row>
    <row r="321" ht="14.25" customHeight="1">
      <c r="B321" s="111"/>
      <c r="C321" s="112"/>
      <c r="D321" s="112"/>
      <c r="E321" s="112"/>
      <c r="F321" s="113"/>
    </row>
    <row r="322" ht="14.25" customHeight="1">
      <c r="B322" s="111"/>
      <c r="C322" s="112"/>
      <c r="D322" s="112"/>
      <c r="E322" s="112"/>
      <c r="F322" s="113"/>
    </row>
    <row r="323" ht="14.25" customHeight="1">
      <c r="B323" s="111"/>
      <c r="C323" s="112"/>
      <c r="D323" s="112"/>
      <c r="E323" s="112"/>
      <c r="F323" s="113"/>
    </row>
    <row r="324" ht="14.25" customHeight="1">
      <c r="B324" s="111"/>
      <c r="C324" s="112"/>
      <c r="D324" s="112"/>
      <c r="E324" s="112"/>
      <c r="F324" s="113"/>
    </row>
    <row r="325" ht="14.25" customHeight="1">
      <c r="B325" s="111"/>
      <c r="C325" s="112"/>
      <c r="D325" s="112"/>
      <c r="E325" s="112"/>
      <c r="F325" s="113"/>
    </row>
    <row r="326" ht="14.25" customHeight="1">
      <c r="B326" s="111"/>
      <c r="C326" s="112"/>
      <c r="D326" s="112"/>
      <c r="E326" s="112"/>
      <c r="F326" s="113"/>
    </row>
    <row r="327" ht="14.25" customHeight="1">
      <c r="B327" s="111"/>
      <c r="C327" s="112"/>
      <c r="D327" s="112"/>
      <c r="E327" s="112"/>
      <c r="F327" s="113"/>
    </row>
    <row r="328" ht="14.25" customHeight="1">
      <c r="B328" s="111"/>
      <c r="C328" s="112"/>
      <c r="D328" s="112"/>
      <c r="E328" s="112"/>
      <c r="F328" s="113"/>
    </row>
    <row r="329" ht="14.25" customHeight="1">
      <c r="B329" s="111"/>
      <c r="C329" s="112"/>
      <c r="D329" s="112"/>
      <c r="E329" s="112"/>
      <c r="F329" s="113"/>
    </row>
    <row r="330" ht="14.25" customHeight="1">
      <c r="B330" s="111"/>
      <c r="C330" s="112"/>
      <c r="D330" s="112"/>
      <c r="E330" s="112"/>
      <c r="F330" s="113"/>
    </row>
    <row r="331" ht="14.25" customHeight="1">
      <c r="B331" s="111"/>
      <c r="C331" s="112"/>
      <c r="D331" s="112"/>
      <c r="E331" s="112"/>
      <c r="F331" s="113"/>
    </row>
    <row r="332" ht="14.25" customHeight="1">
      <c r="B332" s="111"/>
      <c r="C332" s="112"/>
      <c r="D332" s="112"/>
      <c r="E332" s="112"/>
      <c r="F332" s="113"/>
    </row>
    <row r="333" ht="14.25" customHeight="1">
      <c r="B333" s="111"/>
      <c r="C333" s="112"/>
      <c r="D333" s="112"/>
      <c r="E333" s="112"/>
      <c r="F333" s="113"/>
    </row>
    <row r="334" ht="14.25" customHeight="1">
      <c r="B334" s="111"/>
      <c r="C334" s="112"/>
      <c r="D334" s="112"/>
      <c r="E334" s="112"/>
      <c r="F334" s="113"/>
    </row>
    <row r="335" ht="14.25" customHeight="1">
      <c r="B335" s="111"/>
      <c r="C335" s="112"/>
      <c r="D335" s="112"/>
      <c r="E335" s="112"/>
      <c r="F335" s="113"/>
    </row>
    <row r="336" ht="14.25" customHeight="1">
      <c r="B336" s="111"/>
      <c r="C336" s="112"/>
      <c r="D336" s="112"/>
      <c r="E336" s="112"/>
      <c r="F336" s="113"/>
    </row>
    <row r="337" ht="14.25" customHeight="1">
      <c r="B337" s="111"/>
      <c r="C337" s="112"/>
      <c r="D337" s="112"/>
      <c r="E337" s="112"/>
      <c r="F337" s="113"/>
    </row>
    <row r="338" ht="14.25" customHeight="1">
      <c r="B338" s="111"/>
      <c r="C338" s="112"/>
      <c r="D338" s="112"/>
      <c r="E338" s="112"/>
      <c r="F338" s="113"/>
    </row>
    <row r="339" ht="14.25" customHeight="1">
      <c r="B339" s="111"/>
      <c r="C339" s="112"/>
      <c r="D339" s="112"/>
      <c r="E339" s="112"/>
      <c r="F339" s="113"/>
    </row>
    <row r="340" ht="14.25" customHeight="1">
      <c r="B340" s="111"/>
      <c r="C340" s="112"/>
      <c r="D340" s="112"/>
      <c r="E340" s="112"/>
      <c r="F340" s="113"/>
    </row>
    <row r="341" ht="14.25" customHeight="1">
      <c r="B341" s="111"/>
      <c r="C341" s="112"/>
      <c r="D341" s="112"/>
      <c r="E341" s="112"/>
      <c r="F341" s="113"/>
    </row>
    <row r="342" ht="14.25" customHeight="1">
      <c r="B342" s="111"/>
      <c r="C342" s="112"/>
      <c r="D342" s="112"/>
      <c r="E342" s="112"/>
      <c r="F342" s="113"/>
    </row>
    <row r="343" ht="14.25" customHeight="1">
      <c r="B343" s="111"/>
      <c r="C343" s="112"/>
      <c r="D343" s="112"/>
      <c r="E343" s="112"/>
      <c r="F343" s="113"/>
    </row>
    <row r="344" ht="14.25" customHeight="1">
      <c r="B344" s="111"/>
      <c r="C344" s="112"/>
      <c r="D344" s="112"/>
      <c r="E344" s="112"/>
      <c r="F344" s="113"/>
    </row>
    <row r="345" ht="14.25" customHeight="1">
      <c r="B345" s="111"/>
      <c r="C345" s="112"/>
      <c r="D345" s="112"/>
      <c r="E345" s="112"/>
      <c r="F345" s="113"/>
    </row>
    <row r="346" ht="14.25" customHeight="1">
      <c r="B346" s="111"/>
      <c r="C346" s="112"/>
      <c r="D346" s="112"/>
      <c r="E346" s="112"/>
      <c r="F346" s="113"/>
    </row>
    <row r="347" ht="14.25" customHeight="1">
      <c r="B347" s="111"/>
      <c r="C347" s="112"/>
      <c r="D347" s="112"/>
      <c r="E347" s="112"/>
      <c r="F347" s="113"/>
    </row>
    <row r="348" ht="14.25" customHeight="1">
      <c r="B348" s="111"/>
      <c r="C348" s="112"/>
      <c r="D348" s="112"/>
      <c r="E348" s="112"/>
      <c r="F348" s="113"/>
    </row>
    <row r="349" ht="14.25" customHeight="1">
      <c r="B349" s="111"/>
      <c r="C349" s="112"/>
      <c r="D349" s="112"/>
      <c r="E349" s="112"/>
      <c r="F349" s="113"/>
    </row>
    <row r="350" ht="14.25" customHeight="1">
      <c r="B350" s="111"/>
      <c r="C350" s="112"/>
      <c r="D350" s="112"/>
      <c r="E350" s="112"/>
      <c r="F350" s="113"/>
    </row>
    <row r="351" ht="14.25" customHeight="1">
      <c r="B351" s="111"/>
      <c r="C351" s="112"/>
      <c r="D351" s="112"/>
      <c r="E351" s="112"/>
      <c r="F351" s="113"/>
    </row>
    <row r="352" ht="14.25" customHeight="1">
      <c r="B352" s="111"/>
      <c r="C352" s="112"/>
      <c r="D352" s="112"/>
      <c r="E352" s="112"/>
      <c r="F352" s="113"/>
    </row>
    <row r="353" ht="14.25" customHeight="1">
      <c r="B353" s="111"/>
      <c r="C353" s="112"/>
      <c r="D353" s="112"/>
      <c r="E353" s="112"/>
      <c r="F353" s="113"/>
    </row>
    <row r="354" ht="14.25" customHeight="1">
      <c r="B354" s="111"/>
      <c r="C354" s="112"/>
      <c r="D354" s="112"/>
      <c r="E354" s="112"/>
      <c r="F354" s="113"/>
    </row>
    <row r="355" ht="14.25" customHeight="1">
      <c r="B355" s="111"/>
      <c r="C355" s="112"/>
      <c r="D355" s="112"/>
      <c r="E355" s="112"/>
      <c r="F355" s="113"/>
    </row>
    <row r="356" ht="14.25" customHeight="1">
      <c r="B356" s="111"/>
      <c r="C356" s="112"/>
      <c r="D356" s="112"/>
      <c r="E356" s="112"/>
      <c r="F356" s="113"/>
    </row>
    <row r="357" ht="14.25" customHeight="1">
      <c r="B357" s="111"/>
      <c r="C357" s="112"/>
      <c r="D357" s="112"/>
      <c r="E357" s="112"/>
      <c r="F357" s="113"/>
    </row>
    <row r="358" ht="14.25" customHeight="1">
      <c r="B358" s="111"/>
      <c r="C358" s="112"/>
      <c r="D358" s="112"/>
      <c r="E358" s="112"/>
      <c r="F358" s="113"/>
    </row>
    <row r="359" ht="14.25" customHeight="1">
      <c r="B359" s="111"/>
      <c r="C359" s="112"/>
      <c r="D359" s="112"/>
      <c r="E359" s="112"/>
      <c r="F359" s="113"/>
    </row>
    <row r="360" ht="14.25" customHeight="1">
      <c r="B360" s="111"/>
      <c r="C360" s="112"/>
      <c r="D360" s="112"/>
      <c r="E360" s="112"/>
      <c r="F360" s="113"/>
    </row>
    <row r="361" ht="14.25" customHeight="1">
      <c r="B361" s="111"/>
      <c r="C361" s="112"/>
      <c r="D361" s="112"/>
      <c r="E361" s="112"/>
      <c r="F361" s="113"/>
    </row>
    <row r="362" ht="14.25" customHeight="1">
      <c r="B362" s="111"/>
      <c r="C362" s="112"/>
      <c r="D362" s="112"/>
      <c r="E362" s="112"/>
      <c r="F362" s="113"/>
    </row>
    <row r="363" ht="14.25" customHeight="1">
      <c r="B363" s="111"/>
      <c r="C363" s="112"/>
      <c r="D363" s="112"/>
      <c r="E363" s="112"/>
      <c r="F363" s="113"/>
    </row>
    <row r="364" ht="14.25" customHeight="1">
      <c r="B364" s="111"/>
      <c r="C364" s="112"/>
      <c r="D364" s="112"/>
      <c r="E364" s="112"/>
      <c r="F364" s="113"/>
    </row>
    <row r="365" ht="14.25" customHeight="1">
      <c r="B365" s="111"/>
      <c r="C365" s="112"/>
      <c r="D365" s="112"/>
      <c r="E365" s="112"/>
      <c r="F365" s="113"/>
    </row>
    <row r="366" ht="14.25" customHeight="1">
      <c r="B366" s="111"/>
      <c r="C366" s="112"/>
      <c r="D366" s="112"/>
      <c r="E366" s="112"/>
      <c r="F366" s="113"/>
    </row>
    <row r="367" ht="14.25" customHeight="1">
      <c r="B367" s="111"/>
      <c r="C367" s="112"/>
      <c r="D367" s="112"/>
      <c r="E367" s="112"/>
      <c r="F367" s="113"/>
    </row>
    <row r="368" ht="14.25" customHeight="1">
      <c r="B368" s="111"/>
      <c r="C368" s="112"/>
      <c r="D368" s="112"/>
      <c r="E368" s="112"/>
      <c r="F368" s="113"/>
    </row>
    <row r="369" ht="14.25" customHeight="1">
      <c r="B369" s="111"/>
      <c r="C369" s="112"/>
      <c r="D369" s="112"/>
      <c r="E369" s="112"/>
      <c r="F369" s="113"/>
    </row>
    <row r="370" ht="14.25" customHeight="1">
      <c r="B370" s="111"/>
      <c r="C370" s="112"/>
      <c r="D370" s="112"/>
      <c r="E370" s="112"/>
      <c r="F370" s="113"/>
    </row>
    <row r="371" ht="14.25" customHeight="1">
      <c r="B371" s="111"/>
      <c r="C371" s="112"/>
      <c r="D371" s="112"/>
      <c r="E371" s="112"/>
      <c r="F371" s="113"/>
    </row>
    <row r="372" ht="14.25" customHeight="1">
      <c r="B372" s="111"/>
      <c r="C372" s="112"/>
      <c r="D372" s="112"/>
      <c r="E372" s="112"/>
      <c r="F372" s="113"/>
    </row>
    <row r="373" ht="14.25" customHeight="1">
      <c r="B373" s="111"/>
      <c r="C373" s="112"/>
      <c r="D373" s="112"/>
      <c r="E373" s="112"/>
      <c r="F373" s="113"/>
    </row>
    <row r="374" ht="14.25" customHeight="1">
      <c r="B374" s="111"/>
      <c r="C374" s="112"/>
      <c r="D374" s="112"/>
      <c r="E374" s="112"/>
      <c r="F374" s="113"/>
    </row>
    <row r="375" ht="14.25" customHeight="1">
      <c r="B375" s="111"/>
      <c r="C375" s="112"/>
      <c r="D375" s="112"/>
      <c r="E375" s="112"/>
      <c r="F375" s="113"/>
    </row>
    <row r="376" ht="14.25" customHeight="1">
      <c r="B376" s="111"/>
      <c r="C376" s="112"/>
      <c r="D376" s="112"/>
      <c r="E376" s="112"/>
      <c r="F376" s="113"/>
    </row>
    <row r="377" ht="14.25" customHeight="1">
      <c r="B377" s="111"/>
      <c r="C377" s="112"/>
      <c r="D377" s="112"/>
      <c r="E377" s="112"/>
      <c r="F377" s="113"/>
    </row>
    <row r="378" ht="14.25" customHeight="1">
      <c r="B378" s="111"/>
      <c r="C378" s="112"/>
      <c r="D378" s="112"/>
      <c r="E378" s="112"/>
      <c r="F378" s="113"/>
    </row>
    <row r="379" ht="14.25" customHeight="1">
      <c r="B379" s="111"/>
      <c r="C379" s="112"/>
      <c r="D379" s="112"/>
      <c r="E379" s="112"/>
      <c r="F379" s="113"/>
    </row>
    <row r="380" ht="14.25" customHeight="1">
      <c r="B380" s="111"/>
      <c r="C380" s="112"/>
      <c r="D380" s="112"/>
      <c r="E380" s="112"/>
      <c r="F380" s="113"/>
    </row>
    <row r="381" ht="14.25" customHeight="1">
      <c r="B381" s="111"/>
      <c r="C381" s="112"/>
      <c r="D381" s="112"/>
      <c r="E381" s="112"/>
      <c r="F381" s="113"/>
    </row>
    <row r="382" ht="14.25" customHeight="1">
      <c r="B382" s="111"/>
      <c r="C382" s="112"/>
      <c r="D382" s="112"/>
      <c r="E382" s="112"/>
      <c r="F382" s="113"/>
    </row>
    <row r="383" ht="14.25" customHeight="1">
      <c r="B383" s="111"/>
      <c r="C383" s="112"/>
      <c r="D383" s="112"/>
      <c r="E383" s="112"/>
      <c r="F383" s="113"/>
    </row>
    <row r="384" ht="14.25" customHeight="1">
      <c r="B384" s="111"/>
      <c r="C384" s="112"/>
      <c r="D384" s="112"/>
      <c r="E384" s="112"/>
      <c r="F384" s="113"/>
    </row>
    <row r="385" ht="14.25" customHeight="1">
      <c r="B385" s="111"/>
      <c r="C385" s="112"/>
      <c r="D385" s="112"/>
      <c r="E385" s="112"/>
      <c r="F385" s="113"/>
    </row>
    <row r="386" ht="14.25" customHeight="1">
      <c r="B386" s="111"/>
      <c r="C386" s="112"/>
      <c r="D386" s="112"/>
      <c r="E386" s="112"/>
      <c r="F386" s="113"/>
    </row>
    <row r="387" ht="14.25" customHeight="1">
      <c r="B387" s="111"/>
      <c r="C387" s="112"/>
      <c r="D387" s="112"/>
      <c r="E387" s="112"/>
      <c r="F387" s="113"/>
    </row>
    <row r="388" ht="14.25" customHeight="1">
      <c r="B388" s="111"/>
      <c r="C388" s="112"/>
      <c r="D388" s="112"/>
      <c r="E388" s="112"/>
      <c r="F388" s="113"/>
    </row>
    <row r="389" ht="14.25" customHeight="1">
      <c r="B389" s="111"/>
      <c r="C389" s="112"/>
      <c r="D389" s="112"/>
      <c r="E389" s="112"/>
      <c r="F389" s="113"/>
    </row>
    <row r="390" ht="14.25" customHeight="1">
      <c r="B390" s="111"/>
      <c r="C390" s="112"/>
      <c r="D390" s="112"/>
      <c r="E390" s="112"/>
      <c r="F390" s="113"/>
    </row>
    <row r="391" ht="14.25" customHeight="1">
      <c r="B391" s="111"/>
      <c r="C391" s="112"/>
      <c r="D391" s="112"/>
      <c r="E391" s="112"/>
      <c r="F391" s="113"/>
    </row>
    <row r="392" ht="14.25" customHeight="1">
      <c r="B392" s="111"/>
      <c r="C392" s="112"/>
      <c r="D392" s="112"/>
      <c r="E392" s="112"/>
      <c r="F392" s="113"/>
    </row>
    <row r="393" ht="14.25" customHeight="1">
      <c r="B393" s="111"/>
      <c r="C393" s="112"/>
      <c r="D393" s="112"/>
      <c r="E393" s="112"/>
      <c r="F393" s="113"/>
    </row>
    <row r="394" ht="14.25" customHeight="1">
      <c r="B394" s="111"/>
      <c r="C394" s="112"/>
      <c r="D394" s="112"/>
      <c r="E394" s="112"/>
      <c r="F394" s="113"/>
    </row>
    <row r="395" ht="14.25" customHeight="1">
      <c r="B395" s="111"/>
      <c r="C395" s="112"/>
      <c r="D395" s="112"/>
      <c r="E395" s="112"/>
      <c r="F395" s="113"/>
    </row>
    <row r="396" ht="14.25" customHeight="1">
      <c r="B396" s="111"/>
      <c r="C396" s="112"/>
      <c r="D396" s="112"/>
      <c r="E396" s="112"/>
      <c r="F396" s="113"/>
    </row>
    <row r="397" ht="14.25" customHeight="1">
      <c r="B397" s="111"/>
      <c r="C397" s="112"/>
      <c r="D397" s="112"/>
      <c r="E397" s="112"/>
      <c r="F397" s="113"/>
    </row>
    <row r="398" ht="14.25" customHeight="1">
      <c r="B398" s="111"/>
      <c r="C398" s="112"/>
      <c r="D398" s="112"/>
      <c r="E398" s="112"/>
      <c r="F398" s="113"/>
    </row>
    <row r="399" ht="14.25" customHeight="1">
      <c r="B399" s="111"/>
      <c r="C399" s="112"/>
      <c r="D399" s="112"/>
      <c r="E399" s="112"/>
      <c r="F399" s="113"/>
    </row>
    <row r="400" ht="14.25" customHeight="1">
      <c r="B400" s="111"/>
      <c r="C400" s="112"/>
      <c r="D400" s="112"/>
      <c r="E400" s="112"/>
      <c r="F400" s="113"/>
    </row>
    <row r="401" ht="14.25" customHeight="1">
      <c r="B401" s="111"/>
      <c r="C401" s="112"/>
      <c r="D401" s="112"/>
      <c r="E401" s="112"/>
      <c r="F401" s="113"/>
    </row>
    <row r="402" ht="14.25" customHeight="1">
      <c r="B402" s="111"/>
      <c r="C402" s="112"/>
      <c r="D402" s="112"/>
      <c r="E402" s="112"/>
      <c r="F402" s="113"/>
    </row>
    <row r="403" ht="14.25" customHeight="1">
      <c r="B403" s="111"/>
      <c r="C403" s="112"/>
      <c r="D403" s="112"/>
      <c r="E403" s="112"/>
      <c r="F403" s="113"/>
    </row>
    <row r="404" ht="14.25" customHeight="1">
      <c r="B404" s="111"/>
      <c r="C404" s="112"/>
      <c r="D404" s="112"/>
      <c r="E404" s="112"/>
      <c r="F404" s="113"/>
    </row>
    <row r="405" ht="14.25" customHeight="1">
      <c r="B405" s="111"/>
      <c r="C405" s="112"/>
      <c r="D405" s="112"/>
      <c r="E405" s="112"/>
      <c r="F405" s="113"/>
    </row>
    <row r="406" ht="14.25" customHeight="1">
      <c r="B406" s="111"/>
      <c r="C406" s="112"/>
      <c r="D406" s="112"/>
      <c r="E406" s="112"/>
      <c r="F406" s="113"/>
    </row>
    <row r="407" ht="14.25" customHeight="1">
      <c r="B407" s="111"/>
      <c r="C407" s="112"/>
      <c r="D407" s="112"/>
      <c r="E407" s="112"/>
      <c r="F407" s="113"/>
    </row>
    <row r="408" ht="14.25" customHeight="1">
      <c r="B408" s="111"/>
      <c r="C408" s="112"/>
      <c r="D408" s="112"/>
      <c r="E408" s="112"/>
      <c r="F408" s="113"/>
    </row>
    <row r="409" ht="14.25" customHeight="1">
      <c r="B409" s="111"/>
      <c r="C409" s="112"/>
      <c r="D409" s="112"/>
      <c r="E409" s="112"/>
      <c r="F409" s="113"/>
    </row>
    <row r="410" ht="14.25" customHeight="1">
      <c r="B410" s="111"/>
      <c r="C410" s="112"/>
      <c r="D410" s="112"/>
      <c r="E410" s="112"/>
      <c r="F410" s="113"/>
    </row>
    <row r="411" ht="14.25" customHeight="1">
      <c r="B411" s="111"/>
      <c r="C411" s="112"/>
      <c r="D411" s="112"/>
      <c r="E411" s="112"/>
      <c r="F411" s="113"/>
    </row>
    <row r="412" ht="14.25" customHeight="1">
      <c r="B412" s="111"/>
      <c r="C412" s="112"/>
      <c r="D412" s="112"/>
      <c r="E412" s="112"/>
      <c r="F412" s="113"/>
    </row>
    <row r="413" ht="14.25" customHeight="1">
      <c r="B413" s="111"/>
      <c r="C413" s="112"/>
      <c r="D413" s="112"/>
      <c r="E413" s="112"/>
      <c r="F413" s="113"/>
    </row>
    <row r="414" ht="14.25" customHeight="1">
      <c r="B414" s="111"/>
      <c r="C414" s="112"/>
      <c r="D414" s="112"/>
      <c r="E414" s="112"/>
      <c r="F414" s="113"/>
    </row>
    <row r="415" ht="14.25" customHeight="1">
      <c r="B415" s="111"/>
      <c r="C415" s="112"/>
      <c r="D415" s="112"/>
      <c r="E415" s="112"/>
      <c r="F415" s="113"/>
    </row>
    <row r="416" ht="14.25" customHeight="1">
      <c r="B416" s="111"/>
      <c r="C416" s="112"/>
      <c r="D416" s="112"/>
      <c r="E416" s="112"/>
      <c r="F416" s="113"/>
    </row>
    <row r="417" ht="14.25" customHeight="1">
      <c r="B417" s="111"/>
      <c r="C417" s="112"/>
      <c r="D417" s="112"/>
      <c r="E417" s="112"/>
      <c r="F417" s="113"/>
    </row>
    <row r="418" ht="14.25" customHeight="1">
      <c r="B418" s="111"/>
      <c r="C418" s="112"/>
      <c r="D418" s="112"/>
      <c r="E418" s="112"/>
      <c r="F418" s="113"/>
    </row>
    <row r="419" ht="14.25" customHeight="1">
      <c r="B419" s="111"/>
      <c r="C419" s="112"/>
      <c r="D419" s="112"/>
      <c r="E419" s="112"/>
      <c r="F419" s="113"/>
    </row>
    <row r="420" ht="14.25" customHeight="1">
      <c r="B420" s="111"/>
      <c r="C420" s="112"/>
      <c r="D420" s="112"/>
      <c r="E420" s="112"/>
      <c r="F420" s="113"/>
    </row>
    <row r="421" ht="14.25" customHeight="1">
      <c r="B421" s="111"/>
      <c r="C421" s="112"/>
      <c r="D421" s="112"/>
      <c r="E421" s="112"/>
      <c r="F421" s="113"/>
    </row>
    <row r="422" ht="14.25" customHeight="1">
      <c r="B422" s="111"/>
      <c r="C422" s="112"/>
      <c r="D422" s="112"/>
      <c r="E422" s="112"/>
      <c r="F422" s="113"/>
    </row>
    <row r="423" ht="14.25" customHeight="1">
      <c r="B423" s="111"/>
      <c r="C423" s="112"/>
      <c r="D423" s="112"/>
      <c r="E423" s="112"/>
      <c r="F423" s="113"/>
    </row>
    <row r="424" ht="14.25" customHeight="1">
      <c r="B424" s="111"/>
      <c r="C424" s="112"/>
      <c r="D424" s="112"/>
      <c r="E424" s="112"/>
      <c r="F424" s="113"/>
    </row>
    <row r="425" ht="14.25" customHeight="1">
      <c r="B425" s="111"/>
      <c r="C425" s="112"/>
      <c r="D425" s="112"/>
      <c r="E425" s="112"/>
      <c r="F425" s="113"/>
    </row>
    <row r="426" ht="14.25" customHeight="1">
      <c r="B426" s="111"/>
      <c r="C426" s="112"/>
      <c r="D426" s="112"/>
      <c r="E426" s="112"/>
      <c r="F426" s="113"/>
    </row>
    <row r="427" ht="14.25" customHeight="1">
      <c r="B427" s="111"/>
      <c r="C427" s="112"/>
      <c r="D427" s="112"/>
      <c r="E427" s="112"/>
      <c r="F427" s="113"/>
    </row>
    <row r="428" ht="14.25" customHeight="1">
      <c r="B428" s="111"/>
      <c r="C428" s="112"/>
      <c r="D428" s="112"/>
      <c r="E428" s="112"/>
      <c r="F428" s="113"/>
    </row>
    <row r="429" ht="14.25" customHeight="1">
      <c r="B429" s="111"/>
      <c r="C429" s="112"/>
      <c r="D429" s="112"/>
      <c r="E429" s="112"/>
      <c r="F429" s="113"/>
    </row>
    <row r="430" ht="14.25" customHeight="1">
      <c r="B430" s="111"/>
      <c r="C430" s="112"/>
      <c r="D430" s="112"/>
      <c r="E430" s="112"/>
      <c r="F430" s="113"/>
    </row>
    <row r="431" ht="14.25" customHeight="1">
      <c r="B431" s="111"/>
      <c r="C431" s="112"/>
      <c r="D431" s="112"/>
      <c r="E431" s="112"/>
      <c r="F431" s="113"/>
    </row>
    <row r="432" ht="14.25" customHeight="1">
      <c r="B432" s="111"/>
      <c r="C432" s="112"/>
      <c r="D432" s="112"/>
      <c r="E432" s="112"/>
      <c r="F432" s="113"/>
    </row>
    <row r="433" ht="14.25" customHeight="1">
      <c r="B433" s="111"/>
      <c r="C433" s="112"/>
      <c r="D433" s="112"/>
      <c r="E433" s="112"/>
      <c r="F433" s="113"/>
    </row>
    <row r="434" ht="14.25" customHeight="1">
      <c r="B434" s="111"/>
      <c r="C434" s="112"/>
      <c r="D434" s="112"/>
      <c r="E434" s="112"/>
      <c r="F434" s="113"/>
    </row>
    <row r="435" ht="14.25" customHeight="1">
      <c r="B435" s="111"/>
      <c r="C435" s="112"/>
      <c r="D435" s="112"/>
      <c r="E435" s="112"/>
      <c r="F435" s="113"/>
    </row>
    <row r="436" ht="14.25" customHeight="1">
      <c r="B436" s="111"/>
      <c r="C436" s="112"/>
      <c r="D436" s="112"/>
      <c r="E436" s="112"/>
      <c r="F436" s="113"/>
    </row>
    <row r="437" ht="14.25" customHeight="1">
      <c r="B437" s="111"/>
      <c r="C437" s="112"/>
      <c r="D437" s="112"/>
      <c r="E437" s="112"/>
      <c r="F437" s="113"/>
    </row>
    <row r="438" ht="14.25" customHeight="1">
      <c r="B438" s="111"/>
      <c r="C438" s="112"/>
      <c r="D438" s="112"/>
      <c r="E438" s="112"/>
      <c r="F438" s="113"/>
    </row>
    <row r="439" ht="14.25" customHeight="1">
      <c r="B439" s="111"/>
      <c r="C439" s="112"/>
      <c r="D439" s="112"/>
      <c r="E439" s="112"/>
      <c r="F439" s="113"/>
    </row>
    <row r="440" ht="14.25" customHeight="1">
      <c r="B440" s="111"/>
      <c r="C440" s="112"/>
      <c r="D440" s="112"/>
      <c r="E440" s="112"/>
      <c r="F440" s="113"/>
    </row>
    <row r="441" ht="14.25" customHeight="1">
      <c r="B441" s="111"/>
      <c r="C441" s="112"/>
      <c r="D441" s="112"/>
      <c r="E441" s="112"/>
      <c r="F441" s="113"/>
    </row>
    <row r="442" ht="14.25" customHeight="1">
      <c r="B442" s="111"/>
      <c r="C442" s="112"/>
      <c r="D442" s="112"/>
      <c r="E442" s="112"/>
      <c r="F442" s="113"/>
    </row>
    <row r="443" ht="14.25" customHeight="1">
      <c r="B443" s="111"/>
      <c r="C443" s="112"/>
      <c r="D443" s="112"/>
      <c r="E443" s="112"/>
      <c r="F443" s="113"/>
    </row>
    <row r="444" ht="14.25" customHeight="1">
      <c r="B444" s="111"/>
      <c r="C444" s="112"/>
      <c r="D444" s="112"/>
      <c r="E444" s="112"/>
      <c r="F444" s="113"/>
    </row>
    <row r="445" ht="14.25" customHeight="1">
      <c r="B445" s="111"/>
      <c r="C445" s="112"/>
      <c r="D445" s="112"/>
      <c r="E445" s="112"/>
      <c r="F445" s="113"/>
    </row>
    <row r="446" ht="14.25" customHeight="1">
      <c r="B446" s="111"/>
      <c r="C446" s="112"/>
      <c r="D446" s="112"/>
      <c r="E446" s="112"/>
      <c r="F446" s="113"/>
    </row>
    <row r="447" ht="14.25" customHeight="1">
      <c r="B447" s="111"/>
      <c r="C447" s="112"/>
      <c r="D447" s="112"/>
      <c r="E447" s="112"/>
      <c r="F447" s="113"/>
    </row>
    <row r="448" ht="14.25" customHeight="1">
      <c r="B448" s="111"/>
      <c r="C448" s="112"/>
      <c r="D448" s="112"/>
      <c r="E448" s="112"/>
      <c r="F448" s="113"/>
    </row>
    <row r="449" ht="14.25" customHeight="1">
      <c r="B449" s="111"/>
      <c r="C449" s="112"/>
      <c r="D449" s="112"/>
      <c r="E449" s="112"/>
      <c r="F449" s="113"/>
    </row>
    <row r="450" ht="14.25" customHeight="1">
      <c r="B450" s="111"/>
      <c r="C450" s="112"/>
      <c r="D450" s="112"/>
      <c r="E450" s="112"/>
      <c r="F450" s="113"/>
    </row>
    <row r="451" ht="14.25" customHeight="1">
      <c r="B451" s="111"/>
      <c r="C451" s="112"/>
      <c r="D451" s="112"/>
      <c r="E451" s="112"/>
      <c r="F451" s="113"/>
    </row>
    <row r="452" ht="14.25" customHeight="1">
      <c r="B452" s="111"/>
      <c r="C452" s="112"/>
      <c r="D452" s="112"/>
      <c r="E452" s="112"/>
      <c r="F452" s="113"/>
    </row>
    <row r="453" ht="14.25" customHeight="1">
      <c r="B453" s="111"/>
      <c r="C453" s="112"/>
      <c r="D453" s="112"/>
      <c r="E453" s="112"/>
      <c r="F453" s="113"/>
    </row>
    <row r="454" ht="14.25" customHeight="1">
      <c r="B454" s="111"/>
      <c r="C454" s="112"/>
      <c r="D454" s="112"/>
      <c r="E454" s="112"/>
      <c r="F454" s="113"/>
    </row>
    <row r="455" ht="14.25" customHeight="1">
      <c r="B455" s="111"/>
      <c r="C455" s="112"/>
      <c r="D455" s="112"/>
      <c r="E455" s="112"/>
      <c r="F455" s="113"/>
    </row>
    <row r="456" ht="14.25" customHeight="1">
      <c r="B456" s="111"/>
      <c r="C456" s="112"/>
      <c r="D456" s="112"/>
      <c r="E456" s="112"/>
      <c r="F456" s="113"/>
    </row>
    <row r="457" ht="14.25" customHeight="1">
      <c r="B457" s="111"/>
      <c r="C457" s="112"/>
      <c r="D457" s="112"/>
      <c r="E457" s="112"/>
      <c r="F457" s="113"/>
    </row>
    <row r="458" ht="14.25" customHeight="1">
      <c r="B458" s="111"/>
      <c r="C458" s="112"/>
      <c r="D458" s="112"/>
      <c r="E458" s="112"/>
      <c r="F458" s="113"/>
    </row>
    <row r="459" ht="14.25" customHeight="1">
      <c r="B459" s="111"/>
      <c r="C459" s="112"/>
      <c r="D459" s="112"/>
      <c r="E459" s="112"/>
      <c r="F459" s="113"/>
    </row>
    <row r="460" ht="14.25" customHeight="1">
      <c r="B460" s="111"/>
      <c r="C460" s="112"/>
      <c r="D460" s="112"/>
      <c r="E460" s="112"/>
      <c r="F460" s="113"/>
    </row>
    <row r="461" ht="14.25" customHeight="1">
      <c r="B461" s="111"/>
      <c r="C461" s="112"/>
      <c r="D461" s="112"/>
      <c r="E461" s="112"/>
      <c r="F461" s="113"/>
    </row>
    <row r="462" ht="14.25" customHeight="1">
      <c r="B462" s="111"/>
      <c r="C462" s="112"/>
      <c r="D462" s="112"/>
      <c r="E462" s="112"/>
      <c r="F462" s="113"/>
    </row>
    <row r="463" ht="14.25" customHeight="1">
      <c r="B463" s="111"/>
      <c r="C463" s="112"/>
      <c r="D463" s="112"/>
      <c r="E463" s="112"/>
      <c r="F463" s="113"/>
    </row>
    <row r="464" ht="14.25" customHeight="1">
      <c r="B464" s="111"/>
      <c r="C464" s="112"/>
      <c r="D464" s="112"/>
      <c r="E464" s="112"/>
      <c r="F464" s="113"/>
    </row>
    <row r="465" ht="14.25" customHeight="1">
      <c r="B465" s="111"/>
      <c r="C465" s="112"/>
      <c r="D465" s="112"/>
      <c r="E465" s="112"/>
      <c r="F465" s="113"/>
    </row>
    <row r="466" ht="14.25" customHeight="1">
      <c r="B466" s="111"/>
      <c r="C466" s="112"/>
      <c r="D466" s="112"/>
      <c r="E466" s="112"/>
      <c r="F466" s="113"/>
    </row>
    <row r="467" ht="14.25" customHeight="1">
      <c r="B467" s="111"/>
      <c r="C467" s="112"/>
      <c r="D467" s="112"/>
      <c r="E467" s="112"/>
      <c r="F467" s="113"/>
    </row>
    <row r="468" ht="14.25" customHeight="1">
      <c r="B468" s="111"/>
      <c r="C468" s="112"/>
      <c r="D468" s="112"/>
      <c r="E468" s="112"/>
      <c r="F468" s="113"/>
    </row>
    <row r="469" ht="14.25" customHeight="1">
      <c r="B469" s="111"/>
      <c r="C469" s="112"/>
      <c r="D469" s="112"/>
      <c r="E469" s="112"/>
      <c r="F469" s="113"/>
    </row>
    <row r="470" ht="14.25" customHeight="1">
      <c r="B470" s="111"/>
      <c r="C470" s="112"/>
      <c r="D470" s="112"/>
      <c r="E470" s="112"/>
      <c r="F470" s="113"/>
    </row>
    <row r="471" ht="14.25" customHeight="1">
      <c r="B471" s="111"/>
      <c r="C471" s="112"/>
      <c r="D471" s="112"/>
      <c r="E471" s="112"/>
      <c r="F471" s="113"/>
    </row>
    <row r="472" ht="14.25" customHeight="1">
      <c r="B472" s="111"/>
      <c r="C472" s="112"/>
      <c r="D472" s="112"/>
      <c r="E472" s="112"/>
      <c r="F472" s="113"/>
    </row>
    <row r="473" ht="14.25" customHeight="1">
      <c r="B473" s="111"/>
      <c r="C473" s="112"/>
      <c r="D473" s="112"/>
      <c r="E473" s="112"/>
      <c r="F473" s="113"/>
    </row>
    <row r="474" ht="14.25" customHeight="1">
      <c r="B474" s="111"/>
      <c r="C474" s="112"/>
      <c r="D474" s="112"/>
      <c r="E474" s="112"/>
      <c r="F474" s="113"/>
    </row>
    <row r="475" ht="14.25" customHeight="1">
      <c r="B475" s="111"/>
      <c r="C475" s="112"/>
      <c r="D475" s="112"/>
      <c r="E475" s="112"/>
      <c r="F475" s="113"/>
    </row>
    <row r="476" ht="14.25" customHeight="1">
      <c r="B476" s="111"/>
      <c r="C476" s="112"/>
      <c r="D476" s="112"/>
      <c r="E476" s="112"/>
      <c r="F476" s="113"/>
    </row>
    <row r="477" ht="14.25" customHeight="1">
      <c r="B477" s="111"/>
      <c r="C477" s="112"/>
      <c r="D477" s="112"/>
      <c r="E477" s="112"/>
      <c r="F477" s="113"/>
    </row>
    <row r="478" ht="14.25" customHeight="1">
      <c r="B478" s="111"/>
      <c r="C478" s="112"/>
      <c r="D478" s="112"/>
      <c r="E478" s="112"/>
      <c r="F478" s="113"/>
    </row>
    <row r="479" ht="14.25" customHeight="1">
      <c r="B479" s="111"/>
      <c r="C479" s="112"/>
      <c r="D479" s="112"/>
      <c r="E479" s="112"/>
      <c r="F479" s="113"/>
    </row>
    <row r="480" ht="14.25" customHeight="1">
      <c r="B480" s="111"/>
      <c r="C480" s="112"/>
      <c r="D480" s="112"/>
      <c r="E480" s="112"/>
      <c r="F480" s="113"/>
    </row>
    <row r="481" ht="14.25" customHeight="1">
      <c r="B481" s="111"/>
      <c r="C481" s="112"/>
      <c r="D481" s="112"/>
      <c r="E481" s="112"/>
      <c r="F481" s="113"/>
    </row>
    <row r="482" ht="14.25" customHeight="1">
      <c r="B482" s="111"/>
      <c r="C482" s="112"/>
      <c r="D482" s="112"/>
      <c r="E482" s="112"/>
      <c r="F482" s="113"/>
    </row>
    <row r="483" ht="14.25" customHeight="1">
      <c r="B483" s="111"/>
      <c r="C483" s="112"/>
      <c r="D483" s="112"/>
      <c r="E483" s="112"/>
      <c r="F483" s="113"/>
    </row>
    <row r="484" ht="14.25" customHeight="1">
      <c r="B484" s="111"/>
      <c r="C484" s="112"/>
      <c r="D484" s="112"/>
      <c r="E484" s="112"/>
      <c r="F484" s="113"/>
    </row>
    <row r="485" ht="14.25" customHeight="1">
      <c r="B485" s="111"/>
      <c r="C485" s="112"/>
      <c r="D485" s="112"/>
      <c r="E485" s="112"/>
      <c r="F485" s="113"/>
    </row>
    <row r="486" ht="14.25" customHeight="1">
      <c r="B486" s="111"/>
      <c r="C486" s="112"/>
      <c r="D486" s="112"/>
      <c r="E486" s="112"/>
      <c r="F486" s="113"/>
    </row>
    <row r="487" ht="14.25" customHeight="1">
      <c r="B487" s="111"/>
      <c r="C487" s="112"/>
      <c r="D487" s="112"/>
      <c r="E487" s="112"/>
      <c r="F487" s="113"/>
    </row>
    <row r="488" ht="14.25" customHeight="1">
      <c r="B488" s="111"/>
      <c r="C488" s="112"/>
      <c r="D488" s="112"/>
      <c r="E488" s="112"/>
      <c r="F488" s="113"/>
    </row>
    <row r="489" ht="14.25" customHeight="1">
      <c r="B489" s="111"/>
      <c r="C489" s="112"/>
      <c r="D489" s="112"/>
      <c r="E489" s="112"/>
      <c r="F489" s="113"/>
    </row>
    <row r="490" ht="14.25" customHeight="1">
      <c r="B490" s="111"/>
      <c r="C490" s="112"/>
      <c r="D490" s="112"/>
      <c r="E490" s="112"/>
      <c r="F490" s="113"/>
    </row>
    <row r="491" ht="14.25" customHeight="1">
      <c r="B491" s="111"/>
      <c r="C491" s="112"/>
      <c r="D491" s="112"/>
      <c r="E491" s="112"/>
      <c r="F491" s="113"/>
    </row>
    <row r="492" ht="14.25" customHeight="1">
      <c r="B492" s="111"/>
      <c r="C492" s="112"/>
      <c r="D492" s="112"/>
      <c r="E492" s="112"/>
      <c r="F492" s="113"/>
    </row>
    <row r="493" ht="14.25" customHeight="1">
      <c r="B493" s="111"/>
      <c r="C493" s="112"/>
      <c r="D493" s="112"/>
      <c r="E493" s="112"/>
      <c r="F493" s="113"/>
    </row>
    <row r="494" ht="14.25" customHeight="1">
      <c r="B494" s="111"/>
      <c r="C494" s="112"/>
      <c r="D494" s="112"/>
      <c r="E494" s="112"/>
      <c r="F494" s="113"/>
    </row>
    <row r="495" ht="14.25" customHeight="1">
      <c r="B495" s="111"/>
      <c r="C495" s="112"/>
      <c r="D495" s="112"/>
      <c r="E495" s="112"/>
      <c r="F495" s="113"/>
    </row>
    <row r="496" ht="14.25" customHeight="1">
      <c r="B496" s="111"/>
      <c r="C496" s="112"/>
      <c r="D496" s="112"/>
      <c r="E496" s="112"/>
      <c r="F496" s="113"/>
    </row>
    <row r="497" ht="14.25" customHeight="1">
      <c r="B497" s="111"/>
      <c r="C497" s="112"/>
      <c r="D497" s="112"/>
      <c r="E497" s="112"/>
      <c r="F497" s="113"/>
    </row>
    <row r="498" ht="14.25" customHeight="1">
      <c r="B498" s="111"/>
      <c r="C498" s="112"/>
      <c r="D498" s="112"/>
      <c r="E498" s="112"/>
      <c r="F498" s="113"/>
    </row>
    <row r="499" ht="14.25" customHeight="1">
      <c r="B499" s="111"/>
      <c r="C499" s="112"/>
      <c r="D499" s="112"/>
      <c r="E499" s="112"/>
      <c r="F499" s="113"/>
    </row>
    <row r="500" ht="14.25" customHeight="1">
      <c r="B500" s="111"/>
      <c r="C500" s="112"/>
      <c r="D500" s="112"/>
      <c r="E500" s="112"/>
      <c r="F500" s="113"/>
    </row>
    <row r="501" ht="14.25" customHeight="1">
      <c r="B501" s="111"/>
      <c r="C501" s="112"/>
      <c r="D501" s="112"/>
      <c r="E501" s="112"/>
      <c r="F501" s="113"/>
    </row>
    <row r="502" ht="14.25" customHeight="1">
      <c r="B502" s="111"/>
      <c r="C502" s="112"/>
      <c r="D502" s="112"/>
      <c r="E502" s="112"/>
      <c r="F502" s="113"/>
    </row>
    <row r="503" ht="14.25" customHeight="1">
      <c r="B503" s="111"/>
      <c r="C503" s="112"/>
      <c r="D503" s="112"/>
      <c r="E503" s="112"/>
      <c r="F503" s="113"/>
    </row>
    <row r="504" ht="14.25" customHeight="1">
      <c r="B504" s="111"/>
      <c r="C504" s="112"/>
      <c r="D504" s="112"/>
      <c r="E504" s="112"/>
      <c r="F504" s="113"/>
    </row>
    <row r="505" ht="14.25" customHeight="1">
      <c r="B505" s="111"/>
      <c r="C505" s="112"/>
      <c r="D505" s="112"/>
      <c r="E505" s="112"/>
      <c r="F505" s="113"/>
    </row>
    <row r="506" ht="14.25" customHeight="1">
      <c r="B506" s="111"/>
      <c r="C506" s="112"/>
      <c r="D506" s="112"/>
      <c r="E506" s="112"/>
      <c r="F506" s="113"/>
    </row>
    <row r="507" ht="14.25" customHeight="1">
      <c r="B507" s="111"/>
      <c r="C507" s="112"/>
      <c r="D507" s="112"/>
      <c r="E507" s="112"/>
      <c r="F507" s="113"/>
    </row>
    <row r="508" ht="14.25" customHeight="1">
      <c r="B508" s="111"/>
      <c r="C508" s="112"/>
      <c r="D508" s="112"/>
      <c r="E508" s="112"/>
      <c r="F508" s="113"/>
    </row>
    <row r="509" ht="14.25" customHeight="1">
      <c r="B509" s="111"/>
      <c r="C509" s="112"/>
      <c r="D509" s="112"/>
      <c r="E509" s="112"/>
      <c r="F509" s="113"/>
    </row>
    <row r="510" ht="14.25" customHeight="1">
      <c r="B510" s="111"/>
      <c r="C510" s="112"/>
      <c r="D510" s="112"/>
      <c r="E510" s="112"/>
      <c r="F510" s="113"/>
    </row>
    <row r="511" ht="14.25" customHeight="1">
      <c r="B511" s="111"/>
      <c r="C511" s="112"/>
      <c r="D511" s="112"/>
      <c r="E511" s="112"/>
      <c r="F511" s="113"/>
    </row>
    <row r="512" ht="14.25" customHeight="1">
      <c r="B512" s="111"/>
      <c r="C512" s="112"/>
      <c r="D512" s="112"/>
      <c r="E512" s="112"/>
      <c r="F512" s="113"/>
    </row>
    <row r="513" ht="14.25" customHeight="1">
      <c r="B513" s="111"/>
      <c r="C513" s="112"/>
      <c r="D513" s="112"/>
      <c r="E513" s="112"/>
      <c r="F513" s="113"/>
    </row>
    <row r="514" ht="14.25" customHeight="1">
      <c r="B514" s="111"/>
      <c r="C514" s="112"/>
      <c r="D514" s="112"/>
      <c r="E514" s="112"/>
      <c r="F514" s="113"/>
    </row>
    <row r="515" ht="14.25" customHeight="1">
      <c r="B515" s="111"/>
      <c r="C515" s="112"/>
      <c r="D515" s="112"/>
      <c r="E515" s="112"/>
      <c r="F515" s="113"/>
    </row>
    <row r="516" ht="14.25" customHeight="1">
      <c r="B516" s="111"/>
      <c r="C516" s="112"/>
      <c r="D516" s="112"/>
      <c r="E516" s="112"/>
      <c r="F516" s="113"/>
    </row>
    <row r="517" ht="14.25" customHeight="1">
      <c r="B517" s="111"/>
      <c r="C517" s="112"/>
      <c r="D517" s="112"/>
      <c r="E517" s="112"/>
      <c r="F517" s="113"/>
    </row>
    <row r="518" ht="14.25" customHeight="1">
      <c r="B518" s="111"/>
      <c r="C518" s="112"/>
      <c r="D518" s="112"/>
      <c r="E518" s="112"/>
      <c r="F518" s="113"/>
    </row>
    <row r="519" ht="14.25" customHeight="1">
      <c r="B519" s="111"/>
      <c r="C519" s="112"/>
      <c r="D519" s="112"/>
      <c r="E519" s="112"/>
      <c r="F519" s="113"/>
    </row>
    <row r="520" ht="14.25" customHeight="1">
      <c r="B520" s="111"/>
      <c r="C520" s="112"/>
      <c r="D520" s="112"/>
      <c r="E520" s="112"/>
      <c r="F520" s="113"/>
    </row>
    <row r="521" ht="14.25" customHeight="1">
      <c r="B521" s="111"/>
      <c r="C521" s="112"/>
      <c r="D521" s="112"/>
      <c r="E521" s="112"/>
      <c r="F521" s="113"/>
    </row>
    <row r="522" ht="14.25" customHeight="1">
      <c r="B522" s="111"/>
      <c r="C522" s="112"/>
      <c r="D522" s="112"/>
      <c r="E522" s="112"/>
      <c r="F522" s="113"/>
    </row>
    <row r="523" ht="14.25" customHeight="1">
      <c r="B523" s="111"/>
      <c r="C523" s="112"/>
      <c r="D523" s="112"/>
      <c r="E523" s="112"/>
      <c r="F523" s="113"/>
    </row>
    <row r="524" ht="14.25" customHeight="1">
      <c r="B524" s="111"/>
      <c r="C524" s="112"/>
      <c r="D524" s="112"/>
      <c r="E524" s="112"/>
      <c r="F524" s="113"/>
    </row>
    <row r="525" ht="14.25" customHeight="1">
      <c r="B525" s="111"/>
      <c r="C525" s="112"/>
      <c r="D525" s="112"/>
      <c r="E525" s="112"/>
      <c r="F525" s="113"/>
    </row>
    <row r="526" ht="14.25" customHeight="1">
      <c r="B526" s="111"/>
      <c r="C526" s="112"/>
      <c r="D526" s="112"/>
      <c r="E526" s="112"/>
      <c r="F526" s="113"/>
    </row>
    <row r="527" ht="14.25" customHeight="1">
      <c r="B527" s="111"/>
      <c r="C527" s="112"/>
      <c r="D527" s="112"/>
      <c r="E527" s="112"/>
      <c r="F527" s="113"/>
    </row>
    <row r="528" ht="14.25" customHeight="1">
      <c r="B528" s="111"/>
      <c r="C528" s="112"/>
      <c r="D528" s="112"/>
      <c r="E528" s="112"/>
      <c r="F528" s="113"/>
    </row>
    <row r="529" ht="14.25" customHeight="1">
      <c r="B529" s="111"/>
      <c r="C529" s="112"/>
      <c r="D529" s="112"/>
      <c r="E529" s="112"/>
      <c r="F529" s="113"/>
    </row>
    <row r="530" ht="14.25" customHeight="1">
      <c r="B530" s="111"/>
      <c r="C530" s="112"/>
      <c r="D530" s="112"/>
      <c r="E530" s="112"/>
      <c r="F530" s="113"/>
    </row>
    <row r="531" ht="14.25" customHeight="1">
      <c r="B531" s="111"/>
      <c r="C531" s="112"/>
      <c r="D531" s="112"/>
      <c r="E531" s="112"/>
      <c r="F531" s="113"/>
    </row>
    <row r="532" ht="14.25" customHeight="1">
      <c r="B532" s="111"/>
      <c r="C532" s="112"/>
      <c r="D532" s="112"/>
      <c r="E532" s="112"/>
      <c r="F532" s="113"/>
    </row>
    <row r="533" ht="14.25" customHeight="1">
      <c r="B533" s="111"/>
      <c r="C533" s="112"/>
      <c r="D533" s="112"/>
      <c r="E533" s="112"/>
      <c r="F533" s="113"/>
    </row>
    <row r="534" ht="14.25" customHeight="1">
      <c r="B534" s="111"/>
      <c r="C534" s="112"/>
      <c r="D534" s="112"/>
      <c r="E534" s="112"/>
      <c r="F534" s="113"/>
    </row>
    <row r="535" ht="14.25" customHeight="1">
      <c r="B535" s="111"/>
      <c r="C535" s="112"/>
      <c r="D535" s="112"/>
      <c r="E535" s="112"/>
      <c r="F535" s="113"/>
    </row>
    <row r="536" ht="14.25" customHeight="1">
      <c r="B536" s="111"/>
      <c r="C536" s="112"/>
      <c r="D536" s="112"/>
      <c r="E536" s="112"/>
      <c r="F536" s="113"/>
    </row>
    <row r="537" ht="14.25" customHeight="1">
      <c r="B537" s="111"/>
      <c r="C537" s="112"/>
      <c r="D537" s="112"/>
      <c r="E537" s="112"/>
      <c r="F537" s="113"/>
    </row>
    <row r="538" ht="14.25" customHeight="1">
      <c r="B538" s="111"/>
      <c r="C538" s="112"/>
      <c r="D538" s="112"/>
      <c r="E538" s="112"/>
      <c r="F538" s="113"/>
    </row>
    <row r="539" ht="14.25" customHeight="1">
      <c r="B539" s="111"/>
      <c r="C539" s="112"/>
      <c r="D539" s="112"/>
      <c r="E539" s="112"/>
      <c r="F539" s="113"/>
    </row>
    <row r="540" ht="14.25" customHeight="1">
      <c r="B540" s="111"/>
      <c r="C540" s="112"/>
      <c r="D540" s="112"/>
      <c r="E540" s="112"/>
      <c r="F540" s="113"/>
    </row>
    <row r="541" ht="14.25" customHeight="1">
      <c r="B541" s="111"/>
      <c r="C541" s="112"/>
      <c r="D541" s="112"/>
      <c r="E541" s="112"/>
      <c r="F541" s="113"/>
    </row>
    <row r="542" ht="14.25" customHeight="1">
      <c r="B542" s="111"/>
      <c r="C542" s="112"/>
      <c r="D542" s="112"/>
      <c r="E542" s="112"/>
      <c r="F542" s="113"/>
    </row>
    <row r="543" ht="14.25" customHeight="1">
      <c r="B543" s="111"/>
      <c r="C543" s="112"/>
      <c r="D543" s="112"/>
      <c r="E543" s="112"/>
      <c r="F543" s="113"/>
    </row>
    <row r="544" ht="14.25" customHeight="1">
      <c r="B544" s="111"/>
      <c r="C544" s="112"/>
      <c r="D544" s="112"/>
      <c r="E544" s="112"/>
      <c r="F544" s="113"/>
    </row>
    <row r="545" ht="14.25" customHeight="1">
      <c r="B545" s="111"/>
      <c r="C545" s="112"/>
      <c r="D545" s="112"/>
      <c r="E545" s="112"/>
      <c r="F545" s="113"/>
    </row>
    <row r="546" ht="14.25" customHeight="1">
      <c r="B546" s="111"/>
      <c r="C546" s="112"/>
      <c r="D546" s="112"/>
      <c r="E546" s="112"/>
      <c r="F546" s="113"/>
    </row>
    <row r="547" ht="14.25" customHeight="1">
      <c r="B547" s="111"/>
      <c r="C547" s="112"/>
      <c r="D547" s="112"/>
      <c r="E547" s="112"/>
      <c r="F547" s="113"/>
    </row>
    <row r="548" ht="14.25" customHeight="1">
      <c r="B548" s="111"/>
      <c r="C548" s="112"/>
      <c r="D548" s="112"/>
      <c r="E548" s="112"/>
      <c r="F548" s="113"/>
    </row>
    <row r="549" ht="14.25" customHeight="1">
      <c r="B549" s="111"/>
      <c r="C549" s="112"/>
      <c r="D549" s="112"/>
      <c r="E549" s="112"/>
      <c r="F549" s="113"/>
    </row>
    <row r="550" ht="14.25" customHeight="1">
      <c r="B550" s="111"/>
      <c r="C550" s="112"/>
      <c r="D550" s="112"/>
      <c r="E550" s="112"/>
      <c r="F550" s="113"/>
    </row>
    <row r="551" ht="14.25" customHeight="1">
      <c r="B551" s="111"/>
      <c r="C551" s="112"/>
      <c r="D551" s="112"/>
      <c r="E551" s="112"/>
      <c r="F551" s="113"/>
    </row>
    <row r="552" ht="14.25" customHeight="1">
      <c r="B552" s="111"/>
      <c r="C552" s="112"/>
      <c r="D552" s="112"/>
      <c r="E552" s="112"/>
      <c r="F552" s="113"/>
    </row>
    <row r="553" ht="14.25" customHeight="1">
      <c r="B553" s="111"/>
      <c r="C553" s="112"/>
      <c r="D553" s="112"/>
      <c r="E553" s="112"/>
      <c r="F553" s="113"/>
    </row>
    <row r="554" ht="14.25" customHeight="1">
      <c r="B554" s="111"/>
      <c r="C554" s="112"/>
      <c r="D554" s="112"/>
      <c r="E554" s="112"/>
      <c r="F554" s="113"/>
    </row>
    <row r="555" ht="14.25" customHeight="1">
      <c r="B555" s="111"/>
      <c r="C555" s="112"/>
      <c r="D555" s="112"/>
      <c r="E555" s="112"/>
      <c r="F555" s="113"/>
    </row>
    <row r="556" ht="14.25" customHeight="1">
      <c r="B556" s="111"/>
      <c r="C556" s="112"/>
      <c r="D556" s="112"/>
      <c r="E556" s="112"/>
      <c r="F556" s="113"/>
    </row>
    <row r="557" ht="14.25" customHeight="1">
      <c r="B557" s="111"/>
      <c r="C557" s="112"/>
      <c r="D557" s="112"/>
      <c r="E557" s="112"/>
      <c r="F557" s="113"/>
    </row>
    <row r="558" ht="14.25" customHeight="1">
      <c r="B558" s="111"/>
      <c r="C558" s="112"/>
      <c r="D558" s="112"/>
      <c r="E558" s="112"/>
      <c r="F558" s="113"/>
    </row>
    <row r="559" ht="14.25" customHeight="1">
      <c r="B559" s="111"/>
      <c r="C559" s="112"/>
      <c r="D559" s="112"/>
      <c r="E559" s="112"/>
      <c r="F559" s="113"/>
    </row>
    <row r="560" ht="14.25" customHeight="1">
      <c r="B560" s="111"/>
      <c r="C560" s="112"/>
      <c r="D560" s="112"/>
      <c r="E560" s="112"/>
      <c r="F560" s="113"/>
    </row>
    <row r="561" ht="14.25" customHeight="1">
      <c r="B561" s="111"/>
      <c r="C561" s="112"/>
      <c r="D561" s="112"/>
      <c r="E561" s="112"/>
      <c r="F561" s="113"/>
    </row>
    <row r="562" ht="14.25" customHeight="1">
      <c r="B562" s="111"/>
      <c r="C562" s="112"/>
      <c r="D562" s="112"/>
      <c r="E562" s="112"/>
      <c r="F562" s="113"/>
    </row>
    <row r="563" ht="14.25" customHeight="1">
      <c r="B563" s="111"/>
      <c r="C563" s="112"/>
      <c r="D563" s="112"/>
      <c r="E563" s="112"/>
      <c r="F563" s="113"/>
    </row>
    <row r="564" ht="14.25" customHeight="1">
      <c r="B564" s="111"/>
      <c r="C564" s="112"/>
      <c r="D564" s="112"/>
      <c r="E564" s="112"/>
      <c r="F564" s="113"/>
    </row>
    <row r="565" ht="14.25" customHeight="1">
      <c r="B565" s="111"/>
      <c r="C565" s="112"/>
      <c r="D565" s="112"/>
      <c r="E565" s="112"/>
      <c r="F565" s="113"/>
    </row>
    <row r="566" ht="14.25" customHeight="1">
      <c r="B566" s="111"/>
      <c r="C566" s="112"/>
      <c r="D566" s="112"/>
      <c r="E566" s="112"/>
      <c r="F566" s="113"/>
    </row>
    <row r="567" ht="14.25" customHeight="1">
      <c r="B567" s="111"/>
      <c r="C567" s="112"/>
      <c r="D567" s="112"/>
      <c r="E567" s="112"/>
      <c r="F567" s="113"/>
    </row>
    <row r="568" ht="14.25" customHeight="1">
      <c r="B568" s="111"/>
      <c r="C568" s="112"/>
      <c r="D568" s="112"/>
      <c r="E568" s="112"/>
      <c r="F568" s="113"/>
    </row>
    <row r="569" ht="14.25" customHeight="1">
      <c r="B569" s="111"/>
      <c r="C569" s="112"/>
      <c r="D569" s="112"/>
      <c r="E569" s="112"/>
      <c r="F569" s="113"/>
    </row>
    <row r="570" ht="14.25" customHeight="1">
      <c r="B570" s="111"/>
      <c r="C570" s="112"/>
      <c r="D570" s="112"/>
      <c r="E570" s="112"/>
      <c r="F570" s="113"/>
    </row>
    <row r="571" ht="14.25" customHeight="1">
      <c r="B571" s="111"/>
      <c r="C571" s="112"/>
      <c r="D571" s="112"/>
      <c r="E571" s="112"/>
      <c r="F571" s="113"/>
    </row>
    <row r="572" ht="14.25" customHeight="1">
      <c r="B572" s="111"/>
      <c r="C572" s="112"/>
      <c r="D572" s="112"/>
      <c r="E572" s="112"/>
      <c r="F572" s="113"/>
    </row>
    <row r="573" ht="14.25" customHeight="1">
      <c r="B573" s="111"/>
      <c r="C573" s="112"/>
      <c r="D573" s="112"/>
      <c r="E573" s="112"/>
      <c r="F573" s="113"/>
    </row>
    <row r="574" ht="14.25" customHeight="1">
      <c r="B574" s="111"/>
      <c r="C574" s="112"/>
      <c r="D574" s="112"/>
      <c r="E574" s="112"/>
      <c r="F574" s="113"/>
    </row>
    <row r="575" ht="14.25" customHeight="1">
      <c r="B575" s="111"/>
      <c r="C575" s="112"/>
      <c r="D575" s="112"/>
      <c r="E575" s="112"/>
      <c r="F575" s="113"/>
    </row>
    <row r="576" ht="14.25" customHeight="1">
      <c r="B576" s="111"/>
      <c r="C576" s="112"/>
      <c r="D576" s="112"/>
      <c r="E576" s="112"/>
      <c r="F576" s="113"/>
    </row>
    <row r="577" ht="14.25" customHeight="1">
      <c r="B577" s="111"/>
      <c r="C577" s="112"/>
      <c r="D577" s="112"/>
      <c r="E577" s="112"/>
      <c r="F577" s="113"/>
    </row>
    <row r="578" ht="14.25" customHeight="1">
      <c r="B578" s="111"/>
      <c r="C578" s="112"/>
      <c r="D578" s="112"/>
      <c r="E578" s="112"/>
      <c r="F578" s="113"/>
    </row>
    <row r="579" ht="14.25" customHeight="1">
      <c r="B579" s="111"/>
      <c r="C579" s="112"/>
      <c r="D579" s="112"/>
      <c r="E579" s="112"/>
      <c r="F579" s="113"/>
    </row>
    <row r="580" ht="14.25" customHeight="1">
      <c r="B580" s="111"/>
      <c r="C580" s="112"/>
      <c r="D580" s="112"/>
      <c r="E580" s="112"/>
      <c r="F580" s="113"/>
    </row>
    <row r="581" ht="14.25" customHeight="1">
      <c r="B581" s="111"/>
      <c r="C581" s="112"/>
      <c r="D581" s="112"/>
      <c r="E581" s="112"/>
      <c r="F581" s="113"/>
    </row>
    <row r="582" ht="14.25" customHeight="1">
      <c r="B582" s="111"/>
      <c r="C582" s="112"/>
      <c r="D582" s="112"/>
      <c r="E582" s="112"/>
      <c r="F582" s="113"/>
    </row>
    <row r="583" ht="14.25" customHeight="1">
      <c r="B583" s="111"/>
      <c r="C583" s="112"/>
      <c r="D583" s="112"/>
      <c r="E583" s="112"/>
      <c r="F583" s="113"/>
    </row>
    <row r="584" ht="14.25" customHeight="1">
      <c r="B584" s="111"/>
      <c r="C584" s="112"/>
      <c r="D584" s="112"/>
      <c r="E584" s="112"/>
      <c r="F584" s="113"/>
    </row>
    <row r="585" ht="14.25" customHeight="1">
      <c r="B585" s="111"/>
      <c r="C585" s="112"/>
      <c r="D585" s="112"/>
      <c r="E585" s="112"/>
      <c r="F585" s="113"/>
    </row>
    <row r="586" ht="14.25" customHeight="1">
      <c r="B586" s="111"/>
      <c r="C586" s="112"/>
      <c r="D586" s="112"/>
      <c r="E586" s="112"/>
      <c r="F586" s="113"/>
    </row>
    <row r="587" ht="14.25" customHeight="1">
      <c r="B587" s="111"/>
      <c r="C587" s="112"/>
      <c r="D587" s="112"/>
      <c r="E587" s="112"/>
      <c r="F587" s="113"/>
    </row>
    <row r="588" ht="14.25" customHeight="1">
      <c r="B588" s="111"/>
      <c r="C588" s="112"/>
      <c r="D588" s="112"/>
      <c r="E588" s="112"/>
      <c r="F588" s="113"/>
    </row>
    <row r="589" ht="14.25" customHeight="1">
      <c r="B589" s="111"/>
      <c r="C589" s="112"/>
      <c r="D589" s="112"/>
      <c r="E589" s="112"/>
      <c r="F589" s="113"/>
    </row>
    <row r="590" ht="14.25" customHeight="1">
      <c r="B590" s="111"/>
      <c r="C590" s="112"/>
      <c r="D590" s="112"/>
      <c r="E590" s="112"/>
      <c r="F590" s="113"/>
    </row>
    <row r="591" ht="14.25" customHeight="1">
      <c r="B591" s="111"/>
      <c r="C591" s="112"/>
      <c r="D591" s="112"/>
      <c r="E591" s="112"/>
      <c r="F591" s="113"/>
    </row>
    <row r="592" ht="14.25" customHeight="1">
      <c r="B592" s="111"/>
      <c r="C592" s="112"/>
      <c r="D592" s="112"/>
      <c r="E592" s="112"/>
      <c r="F592" s="113"/>
    </row>
    <row r="593" ht="14.25" customHeight="1">
      <c r="B593" s="111"/>
      <c r="C593" s="112"/>
      <c r="D593" s="112"/>
      <c r="E593" s="112"/>
      <c r="F593" s="113"/>
    </row>
    <row r="594" ht="14.25" customHeight="1">
      <c r="B594" s="111"/>
      <c r="C594" s="112"/>
      <c r="D594" s="112"/>
      <c r="E594" s="112"/>
      <c r="F594" s="113"/>
    </row>
    <row r="595" ht="14.25" customHeight="1">
      <c r="B595" s="111"/>
      <c r="C595" s="112"/>
      <c r="D595" s="112"/>
      <c r="E595" s="112"/>
      <c r="F595" s="113"/>
    </row>
    <row r="596" ht="14.25" customHeight="1">
      <c r="B596" s="111"/>
      <c r="C596" s="112"/>
      <c r="D596" s="112"/>
      <c r="E596" s="112"/>
      <c r="F596" s="113"/>
    </row>
    <row r="597" ht="14.25" customHeight="1">
      <c r="B597" s="111"/>
      <c r="C597" s="112"/>
      <c r="D597" s="112"/>
      <c r="E597" s="112"/>
      <c r="F597" s="113"/>
    </row>
    <row r="598" ht="14.25" customHeight="1">
      <c r="B598" s="111"/>
      <c r="C598" s="112"/>
      <c r="D598" s="112"/>
      <c r="E598" s="112"/>
      <c r="F598" s="113"/>
    </row>
    <row r="599" ht="14.25" customHeight="1">
      <c r="B599" s="111"/>
      <c r="C599" s="112"/>
      <c r="D599" s="112"/>
      <c r="E599" s="112"/>
      <c r="F599" s="113"/>
    </row>
    <row r="600" ht="14.25" customHeight="1">
      <c r="B600" s="111"/>
      <c r="C600" s="112"/>
      <c r="D600" s="112"/>
      <c r="E600" s="112"/>
      <c r="F600" s="113"/>
    </row>
    <row r="601" ht="14.25" customHeight="1">
      <c r="B601" s="111"/>
      <c r="C601" s="112"/>
      <c r="D601" s="112"/>
      <c r="E601" s="112"/>
      <c r="F601" s="113"/>
    </row>
    <row r="602" ht="14.25" customHeight="1">
      <c r="B602" s="111"/>
      <c r="C602" s="112"/>
      <c r="D602" s="112"/>
      <c r="E602" s="112"/>
      <c r="F602" s="113"/>
    </row>
    <row r="603" ht="14.25" customHeight="1">
      <c r="B603" s="111"/>
      <c r="C603" s="112"/>
      <c r="D603" s="112"/>
      <c r="E603" s="112"/>
      <c r="F603" s="113"/>
    </row>
    <row r="604" ht="14.25" customHeight="1">
      <c r="B604" s="111"/>
      <c r="C604" s="112"/>
      <c r="D604" s="112"/>
      <c r="E604" s="112"/>
      <c r="F604" s="113"/>
    </row>
    <row r="605" ht="14.25" customHeight="1">
      <c r="B605" s="111"/>
      <c r="C605" s="112"/>
      <c r="D605" s="112"/>
      <c r="E605" s="112"/>
      <c r="F605" s="113"/>
    </row>
    <row r="606" ht="14.25" customHeight="1">
      <c r="B606" s="111"/>
      <c r="C606" s="112"/>
      <c r="D606" s="112"/>
      <c r="E606" s="112"/>
      <c r="F606" s="113"/>
    </row>
    <row r="607" ht="14.25" customHeight="1">
      <c r="B607" s="111"/>
      <c r="C607" s="112"/>
      <c r="D607" s="112"/>
      <c r="E607" s="112"/>
      <c r="F607" s="113"/>
    </row>
    <row r="608" ht="14.25" customHeight="1">
      <c r="B608" s="111"/>
      <c r="C608" s="112"/>
      <c r="D608" s="112"/>
      <c r="E608" s="112"/>
      <c r="F608" s="113"/>
    </row>
    <row r="609" ht="14.25" customHeight="1">
      <c r="B609" s="111"/>
      <c r="C609" s="112"/>
      <c r="D609" s="112"/>
      <c r="E609" s="112"/>
      <c r="F609" s="113"/>
    </row>
    <row r="610" ht="14.25" customHeight="1">
      <c r="B610" s="111"/>
      <c r="C610" s="112"/>
      <c r="D610" s="112"/>
      <c r="E610" s="112"/>
      <c r="F610" s="113"/>
    </row>
    <row r="611" ht="14.25" customHeight="1">
      <c r="B611" s="111"/>
      <c r="C611" s="112"/>
      <c r="D611" s="112"/>
      <c r="E611" s="112"/>
      <c r="F611" s="113"/>
    </row>
    <row r="612" ht="14.25" customHeight="1">
      <c r="B612" s="111"/>
      <c r="C612" s="112"/>
      <c r="D612" s="112"/>
      <c r="E612" s="112"/>
      <c r="F612" s="113"/>
    </row>
    <row r="613" ht="14.25" customHeight="1">
      <c r="B613" s="111"/>
      <c r="C613" s="112"/>
      <c r="D613" s="112"/>
      <c r="E613" s="112"/>
      <c r="F613" s="113"/>
    </row>
    <row r="614" ht="14.25" customHeight="1">
      <c r="B614" s="111"/>
      <c r="C614" s="112"/>
      <c r="D614" s="112"/>
      <c r="E614" s="112"/>
      <c r="F614" s="113"/>
    </row>
    <row r="615" ht="14.25" customHeight="1">
      <c r="B615" s="111"/>
      <c r="C615" s="112"/>
      <c r="D615" s="112"/>
      <c r="E615" s="112"/>
      <c r="F615" s="113"/>
    </row>
    <row r="616" ht="14.25" customHeight="1">
      <c r="B616" s="111"/>
      <c r="C616" s="112"/>
      <c r="D616" s="112"/>
      <c r="E616" s="112"/>
      <c r="F616" s="113"/>
    </row>
    <row r="617" ht="14.25" customHeight="1">
      <c r="B617" s="111"/>
      <c r="C617" s="112"/>
      <c r="D617" s="112"/>
      <c r="E617" s="112"/>
      <c r="F617" s="113"/>
    </row>
    <row r="618" ht="14.25" customHeight="1">
      <c r="B618" s="111"/>
      <c r="C618" s="112"/>
      <c r="D618" s="112"/>
      <c r="E618" s="112"/>
      <c r="F618" s="113"/>
    </row>
    <row r="619" ht="14.25" customHeight="1">
      <c r="B619" s="111"/>
      <c r="C619" s="112"/>
      <c r="D619" s="112"/>
      <c r="E619" s="112"/>
      <c r="F619" s="113"/>
    </row>
    <row r="620" ht="14.25" customHeight="1">
      <c r="B620" s="111"/>
      <c r="C620" s="112"/>
      <c r="D620" s="112"/>
      <c r="E620" s="112"/>
      <c r="F620" s="113"/>
    </row>
    <row r="621" ht="14.25" customHeight="1">
      <c r="B621" s="111"/>
      <c r="C621" s="112"/>
      <c r="D621" s="112"/>
      <c r="E621" s="112"/>
      <c r="F621" s="113"/>
    </row>
    <row r="622" ht="14.25" customHeight="1">
      <c r="B622" s="111"/>
      <c r="C622" s="112"/>
      <c r="D622" s="112"/>
      <c r="E622" s="112"/>
      <c r="F622" s="113"/>
    </row>
    <row r="623" ht="14.25" customHeight="1">
      <c r="B623" s="111"/>
      <c r="C623" s="112"/>
      <c r="D623" s="112"/>
      <c r="E623" s="112"/>
      <c r="F623" s="113"/>
    </row>
    <row r="624" ht="14.25" customHeight="1">
      <c r="B624" s="111"/>
      <c r="C624" s="112"/>
      <c r="D624" s="112"/>
      <c r="E624" s="112"/>
      <c r="F624" s="113"/>
    </row>
    <row r="625" ht="14.25" customHeight="1">
      <c r="B625" s="111"/>
      <c r="C625" s="112"/>
      <c r="D625" s="112"/>
      <c r="E625" s="112"/>
      <c r="F625" s="113"/>
    </row>
    <row r="626" ht="14.25" customHeight="1">
      <c r="B626" s="111"/>
      <c r="C626" s="112"/>
      <c r="D626" s="112"/>
      <c r="E626" s="112"/>
      <c r="F626" s="113"/>
    </row>
    <row r="627" ht="14.25" customHeight="1">
      <c r="B627" s="111"/>
      <c r="C627" s="112"/>
      <c r="D627" s="112"/>
      <c r="E627" s="112"/>
      <c r="F627" s="113"/>
    </row>
    <row r="628" ht="14.25" customHeight="1">
      <c r="B628" s="111"/>
      <c r="C628" s="112"/>
      <c r="D628" s="112"/>
      <c r="E628" s="112"/>
      <c r="F628" s="113"/>
    </row>
    <row r="629" ht="14.25" customHeight="1">
      <c r="B629" s="111"/>
      <c r="C629" s="112"/>
      <c r="D629" s="112"/>
      <c r="E629" s="112"/>
      <c r="F629" s="113"/>
    </row>
    <row r="630" ht="14.25" customHeight="1">
      <c r="B630" s="111"/>
      <c r="C630" s="112"/>
      <c r="D630" s="112"/>
      <c r="E630" s="112"/>
      <c r="F630" s="113"/>
    </row>
    <row r="631" ht="14.25" customHeight="1">
      <c r="B631" s="111"/>
      <c r="C631" s="112"/>
      <c r="D631" s="112"/>
      <c r="E631" s="112"/>
      <c r="F631" s="113"/>
    </row>
    <row r="632" ht="14.25" customHeight="1">
      <c r="B632" s="111"/>
      <c r="C632" s="112"/>
      <c r="D632" s="112"/>
      <c r="E632" s="112"/>
      <c r="F632" s="113"/>
    </row>
    <row r="633" ht="14.25" customHeight="1">
      <c r="B633" s="111"/>
      <c r="C633" s="112"/>
      <c r="D633" s="112"/>
      <c r="E633" s="112"/>
      <c r="F633" s="113"/>
    </row>
    <row r="634" ht="14.25" customHeight="1">
      <c r="B634" s="111"/>
      <c r="C634" s="112"/>
      <c r="D634" s="112"/>
      <c r="E634" s="112"/>
      <c r="F634" s="113"/>
    </row>
    <row r="635" ht="14.25" customHeight="1">
      <c r="B635" s="111"/>
      <c r="C635" s="112"/>
      <c r="D635" s="112"/>
      <c r="E635" s="112"/>
      <c r="F635" s="113"/>
    </row>
    <row r="636" ht="14.25" customHeight="1">
      <c r="B636" s="111"/>
      <c r="C636" s="112"/>
      <c r="D636" s="112"/>
      <c r="E636" s="112"/>
      <c r="F636" s="113"/>
    </row>
    <row r="637" ht="14.25" customHeight="1">
      <c r="B637" s="111"/>
      <c r="C637" s="112"/>
      <c r="D637" s="112"/>
      <c r="E637" s="112"/>
      <c r="F637" s="113"/>
    </row>
    <row r="638" ht="14.25" customHeight="1">
      <c r="B638" s="111"/>
      <c r="C638" s="112"/>
      <c r="D638" s="112"/>
      <c r="E638" s="112"/>
      <c r="F638" s="113"/>
    </row>
    <row r="639" ht="14.25" customHeight="1">
      <c r="B639" s="111"/>
      <c r="C639" s="112"/>
      <c r="D639" s="112"/>
      <c r="E639" s="112"/>
      <c r="F639" s="113"/>
    </row>
    <row r="640" ht="14.25" customHeight="1">
      <c r="B640" s="111"/>
      <c r="C640" s="112"/>
      <c r="D640" s="112"/>
      <c r="E640" s="112"/>
      <c r="F640" s="113"/>
    </row>
    <row r="641" ht="14.25" customHeight="1">
      <c r="B641" s="111"/>
      <c r="C641" s="112"/>
      <c r="D641" s="112"/>
      <c r="E641" s="112"/>
      <c r="F641" s="113"/>
    </row>
    <row r="642" ht="14.25" customHeight="1">
      <c r="B642" s="111"/>
      <c r="C642" s="112"/>
      <c r="D642" s="112"/>
      <c r="E642" s="112"/>
      <c r="F642" s="113"/>
    </row>
    <row r="643" ht="14.25" customHeight="1">
      <c r="B643" s="111"/>
      <c r="C643" s="112"/>
      <c r="D643" s="112"/>
      <c r="E643" s="112"/>
      <c r="F643" s="113"/>
    </row>
    <row r="644" ht="14.25" customHeight="1">
      <c r="B644" s="111"/>
      <c r="C644" s="112"/>
      <c r="D644" s="112"/>
      <c r="E644" s="112"/>
      <c r="F644" s="113"/>
    </row>
    <row r="645" ht="14.25" customHeight="1">
      <c r="B645" s="111"/>
      <c r="C645" s="112"/>
      <c r="D645" s="112"/>
      <c r="E645" s="112"/>
      <c r="F645" s="113"/>
    </row>
    <row r="646" ht="14.25" customHeight="1">
      <c r="B646" s="111"/>
      <c r="C646" s="112"/>
      <c r="D646" s="112"/>
      <c r="E646" s="112"/>
      <c r="F646" s="113"/>
    </row>
    <row r="647" ht="14.25" customHeight="1">
      <c r="B647" s="111"/>
      <c r="C647" s="112"/>
      <c r="D647" s="112"/>
      <c r="E647" s="112"/>
      <c r="F647" s="113"/>
    </row>
    <row r="648" ht="14.25" customHeight="1">
      <c r="B648" s="111"/>
      <c r="C648" s="112"/>
      <c r="D648" s="112"/>
      <c r="E648" s="112"/>
      <c r="F648" s="113"/>
    </row>
    <row r="649" ht="14.25" customHeight="1">
      <c r="B649" s="111"/>
      <c r="C649" s="112"/>
      <c r="D649" s="112"/>
      <c r="E649" s="112"/>
      <c r="F649" s="113"/>
    </row>
    <row r="650" ht="14.25" customHeight="1">
      <c r="B650" s="111"/>
      <c r="C650" s="112"/>
      <c r="D650" s="112"/>
      <c r="E650" s="112"/>
      <c r="F650" s="113"/>
    </row>
    <row r="651" ht="14.25" customHeight="1">
      <c r="B651" s="111"/>
      <c r="C651" s="112"/>
      <c r="D651" s="112"/>
      <c r="E651" s="112"/>
      <c r="F651" s="113"/>
    </row>
    <row r="652" ht="14.25" customHeight="1">
      <c r="B652" s="111"/>
      <c r="C652" s="112"/>
      <c r="D652" s="112"/>
      <c r="E652" s="112"/>
      <c r="F652" s="113"/>
    </row>
    <row r="653" ht="14.25" customHeight="1">
      <c r="B653" s="111"/>
      <c r="C653" s="112"/>
      <c r="D653" s="112"/>
      <c r="E653" s="112"/>
      <c r="F653" s="113"/>
    </row>
    <row r="654" ht="14.25" customHeight="1">
      <c r="B654" s="111"/>
      <c r="C654" s="112"/>
      <c r="D654" s="112"/>
      <c r="E654" s="112"/>
      <c r="F654" s="113"/>
    </row>
    <row r="655" ht="14.25" customHeight="1">
      <c r="B655" s="111"/>
      <c r="C655" s="112"/>
      <c r="D655" s="112"/>
      <c r="E655" s="112"/>
      <c r="F655" s="113"/>
    </row>
    <row r="656" ht="14.25" customHeight="1">
      <c r="B656" s="111"/>
      <c r="C656" s="112"/>
      <c r="D656" s="112"/>
      <c r="E656" s="112"/>
      <c r="F656" s="113"/>
    </row>
    <row r="657" ht="14.25" customHeight="1">
      <c r="B657" s="111"/>
      <c r="C657" s="112"/>
      <c r="D657" s="112"/>
      <c r="E657" s="112"/>
      <c r="F657" s="113"/>
    </row>
    <row r="658" ht="14.25" customHeight="1">
      <c r="B658" s="111"/>
      <c r="C658" s="112"/>
      <c r="D658" s="112"/>
      <c r="E658" s="112"/>
      <c r="F658" s="113"/>
    </row>
    <row r="659" ht="14.25" customHeight="1">
      <c r="B659" s="111"/>
      <c r="C659" s="112"/>
      <c r="D659" s="112"/>
      <c r="E659" s="112"/>
      <c r="F659" s="113"/>
    </row>
    <row r="660" ht="14.25" customHeight="1">
      <c r="B660" s="111"/>
      <c r="C660" s="112"/>
      <c r="D660" s="112"/>
      <c r="E660" s="112"/>
      <c r="F660" s="113"/>
    </row>
    <row r="661" ht="14.25" customHeight="1">
      <c r="B661" s="111"/>
      <c r="C661" s="112"/>
      <c r="D661" s="112"/>
      <c r="E661" s="112"/>
      <c r="F661" s="113"/>
    </row>
    <row r="662" ht="14.25" customHeight="1">
      <c r="B662" s="111"/>
      <c r="C662" s="112"/>
      <c r="D662" s="112"/>
      <c r="E662" s="112"/>
      <c r="F662" s="113"/>
    </row>
    <row r="663" ht="14.25" customHeight="1">
      <c r="B663" s="111"/>
      <c r="C663" s="112"/>
      <c r="D663" s="112"/>
      <c r="E663" s="112"/>
      <c r="F663" s="113"/>
    </row>
    <row r="664" ht="14.25" customHeight="1">
      <c r="B664" s="111"/>
      <c r="C664" s="112"/>
      <c r="D664" s="112"/>
      <c r="E664" s="112"/>
      <c r="F664" s="113"/>
    </row>
    <row r="665" ht="14.25" customHeight="1">
      <c r="B665" s="111"/>
      <c r="C665" s="112"/>
      <c r="D665" s="112"/>
      <c r="E665" s="112"/>
      <c r="F665" s="113"/>
    </row>
    <row r="666" ht="14.25" customHeight="1">
      <c r="B666" s="111"/>
      <c r="C666" s="112"/>
      <c r="D666" s="112"/>
      <c r="E666" s="112"/>
      <c r="F666" s="113"/>
    </row>
    <row r="667" ht="14.25" customHeight="1">
      <c r="B667" s="111"/>
      <c r="C667" s="112"/>
      <c r="D667" s="112"/>
      <c r="E667" s="112"/>
      <c r="F667" s="113"/>
    </row>
    <row r="668" ht="14.25" customHeight="1">
      <c r="B668" s="111"/>
      <c r="C668" s="112"/>
      <c r="D668" s="112"/>
      <c r="E668" s="112"/>
      <c r="F668" s="113"/>
    </row>
    <row r="669" ht="14.25" customHeight="1">
      <c r="B669" s="111"/>
      <c r="C669" s="112"/>
      <c r="D669" s="112"/>
      <c r="E669" s="112"/>
      <c r="F669" s="113"/>
    </row>
    <row r="670" ht="14.25" customHeight="1">
      <c r="B670" s="111"/>
      <c r="C670" s="112"/>
      <c r="D670" s="112"/>
      <c r="E670" s="112"/>
      <c r="F670" s="113"/>
    </row>
    <row r="671" ht="14.25" customHeight="1">
      <c r="B671" s="111"/>
      <c r="C671" s="112"/>
      <c r="D671" s="112"/>
      <c r="E671" s="112"/>
      <c r="F671" s="113"/>
    </row>
    <row r="672" ht="14.25" customHeight="1">
      <c r="B672" s="111"/>
      <c r="C672" s="112"/>
      <c r="D672" s="112"/>
      <c r="E672" s="112"/>
      <c r="F672" s="113"/>
    </row>
    <row r="673" ht="14.25" customHeight="1">
      <c r="B673" s="111"/>
      <c r="C673" s="112"/>
      <c r="D673" s="112"/>
      <c r="E673" s="112"/>
      <c r="F673" s="113"/>
    </row>
    <row r="674" ht="14.25" customHeight="1">
      <c r="B674" s="111"/>
      <c r="C674" s="112"/>
      <c r="D674" s="112"/>
      <c r="E674" s="112"/>
      <c r="F674" s="113"/>
    </row>
    <row r="675" ht="14.25" customHeight="1">
      <c r="B675" s="111"/>
      <c r="C675" s="112"/>
      <c r="D675" s="112"/>
      <c r="E675" s="112"/>
      <c r="F675" s="113"/>
    </row>
    <row r="676" ht="14.25" customHeight="1">
      <c r="B676" s="111"/>
      <c r="C676" s="112"/>
      <c r="D676" s="112"/>
      <c r="E676" s="112"/>
      <c r="F676" s="113"/>
    </row>
    <row r="677" ht="14.25" customHeight="1">
      <c r="B677" s="111"/>
      <c r="C677" s="112"/>
      <c r="D677" s="112"/>
      <c r="E677" s="112"/>
      <c r="F677" s="113"/>
    </row>
    <row r="678" ht="14.25" customHeight="1">
      <c r="B678" s="111"/>
      <c r="C678" s="112"/>
      <c r="D678" s="112"/>
      <c r="E678" s="112"/>
      <c r="F678" s="113"/>
    </row>
    <row r="679" ht="14.25" customHeight="1">
      <c r="B679" s="111"/>
      <c r="C679" s="112"/>
      <c r="D679" s="112"/>
      <c r="E679" s="112"/>
      <c r="F679" s="113"/>
    </row>
    <row r="680" ht="14.25" customHeight="1">
      <c r="B680" s="111"/>
      <c r="C680" s="112"/>
      <c r="D680" s="112"/>
      <c r="E680" s="112"/>
      <c r="F680" s="113"/>
    </row>
    <row r="681" ht="14.25" customHeight="1">
      <c r="B681" s="111"/>
      <c r="C681" s="112"/>
      <c r="D681" s="112"/>
      <c r="E681" s="112"/>
      <c r="F681" s="113"/>
    </row>
    <row r="682" ht="14.25" customHeight="1">
      <c r="B682" s="111"/>
      <c r="C682" s="112"/>
      <c r="D682" s="112"/>
      <c r="E682" s="112"/>
      <c r="F682" s="113"/>
    </row>
    <row r="683" ht="14.25" customHeight="1">
      <c r="B683" s="111"/>
      <c r="C683" s="112"/>
      <c r="D683" s="112"/>
      <c r="E683" s="112"/>
      <c r="F683" s="113"/>
    </row>
    <row r="684" ht="14.25" customHeight="1">
      <c r="B684" s="111"/>
      <c r="C684" s="112"/>
      <c r="D684" s="112"/>
      <c r="E684" s="112"/>
      <c r="F684" s="113"/>
    </row>
    <row r="685" ht="14.25" customHeight="1">
      <c r="B685" s="111"/>
      <c r="C685" s="112"/>
      <c r="D685" s="112"/>
      <c r="E685" s="112"/>
      <c r="F685" s="113"/>
    </row>
    <row r="686" ht="14.25" customHeight="1">
      <c r="B686" s="111"/>
      <c r="C686" s="112"/>
      <c r="D686" s="112"/>
      <c r="E686" s="112"/>
      <c r="F686" s="113"/>
    </row>
    <row r="687" ht="14.25" customHeight="1">
      <c r="B687" s="111"/>
      <c r="C687" s="112"/>
      <c r="D687" s="112"/>
      <c r="E687" s="112"/>
      <c r="F687" s="113"/>
    </row>
    <row r="688" ht="14.25" customHeight="1">
      <c r="B688" s="111"/>
      <c r="C688" s="112"/>
      <c r="D688" s="112"/>
      <c r="E688" s="112"/>
      <c r="F688" s="113"/>
    </row>
    <row r="689" ht="14.25" customHeight="1">
      <c r="B689" s="111"/>
      <c r="C689" s="112"/>
      <c r="D689" s="112"/>
      <c r="E689" s="112"/>
      <c r="F689" s="113"/>
    </row>
    <row r="690" ht="14.25" customHeight="1">
      <c r="B690" s="111"/>
      <c r="C690" s="112"/>
      <c r="D690" s="112"/>
      <c r="E690" s="112"/>
      <c r="F690" s="113"/>
    </row>
    <row r="691" ht="14.25" customHeight="1">
      <c r="B691" s="111"/>
      <c r="C691" s="112"/>
      <c r="D691" s="112"/>
      <c r="E691" s="112"/>
      <c r="F691" s="113"/>
    </row>
    <row r="692" ht="14.25" customHeight="1">
      <c r="B692" s="111"/>
      <c r="C692" s="112"/>
      <c r="D692" s="112"/>
      <c r="E692" s="112"/>
      <c r="F692" s="113"/>
    </row>
    <row r="693" ht="14.25" customHeight="1">
      <c r="B693" s="111"/>
      <c r="C693" s="112"/>
      <c r="D693" s="112"/>
      <c r="E693" s="112"/>
      <c r="F693" s="113"/>
    </row>
    <row r="694" ht="14.25" customHeight="1">
      <c r="B694" s="111"/>
      <c r="C694" s="112"/>
      <c r="D694" s="112"/>
      <c r="E694" s="112"/>
      <c r="F694" s="113"/>
    </row>
    <row r="695" ht="14.25" customHeight="1">
      <c r="B695" s="111"/>
      <c r="C695" s="112"/>
      <c r="D695" s="112"/>
      <c r="E695" s="112"/>
      <c r="F695" s="113"/>
    </row>
    <row r="696" ht="14.25" customHeight="1">
      <c r="B696" s="111"/>
      <c r="C696" s="112"/>
      <c r="D696" s="112"/>
      <c r="E696" s="112"/>
      <c r="F696" s="113"/>
    </row>
    <row r="697" ht="14.25" customHeight="1">
      <c r="B697" s="111"/>
      <c r="C697" s="112"/>
      <c r="D697" s="112"/>
      <c r="E697" s="112"/>
      <c r="F697" s="113"/>
    </row>
    <row r="698" ht="14.25" customHeight="1">
      <c r="B698" s="111"/>
      <c r="C698" s="112"/>
      <c r="D698" s="112"/>
      <c r="E698" s="112"/>
      <c r="F698" s="113"/>
    </row>
    <row r="699" ht="14.25" customHeight="1">
      <c r="B699" s="111"/>
      <c r="C699" s="112"/>
      <c r="D699" s="112"/>
      <c r="E699" s="112"/>
      <c r="F699" s="113"/>
    </row>
    <row r="700" ht="14.25" customHeight="1">
      <c r="B700" s="111"/>
      <c r="C700" s="112"/>
      <c r="D700" s="112"/>
      <c r="E700" s="112"/>
      <c r="F700" s="113"/>
    </row>
    <row r="701" ht="14.25" customHeight="1">
      <c r="B701" s="111"/>
      <c r="C701" s="112"/>
      <c r="D701" s="112"/>
      <c r="E701" s="112"/>
      <c r="F701" s="113"/>
    </row>
    <row r="702" ht="14.25" customHeight="1">
      <c r="B702" s="111"/>
      <c r="C702" s="112"/>
      <c r="D702" s="112"/>
      <c r="E702" s="112"/>
      <c r="F702" s="113"/>
    </row>
    <row r="703" ht="14.25" customHeight="1">
      <c r="B703" s="111"/>
      <c r="C703" s="112"/>
      <c r="D703" s="112"/>
      <c r="E703" s="112"/>
      <c r="F703" s="113"/>
    </row>
    <row r="704" ht="14.25" customHeight="1">
      <c r="B704" s="111"/>
      <c r="C704" s="112"/>
      <c r="D704" s="112"/>
      <c r="E704" s="112"/>
      <c r="F704" s="113"/>
    </row>
    <row r="705" ht="14.25" customHeight="1">
      <c r="B705" s="111"/>
      <c r="C705" s="112"/>
      <c r="D705" s="112"/>
      <c r="E705" s="112"/>
      <c r="F705" s="113"/>
    </row>
    <row r="706" ht="14.25" customHeight="1">
      <c r="B706" s="111"/>
      <c r="C706" s="112"/>
      <c r="D706" s="112"/>
      <c r="E706" s="112"/>
      <c r="F706" s="113"/>
    </row>
    <row r="707" ht="14.25" customHeight="1">
      <c r="B707" s="111"/>
      <c r="C707" s="112"/>
      <c r="D707" s="112"/>
      <c r="E707" s="112"/>
      <c r="F707" s="113"/>
    </row>
    <row r="708" ht="14.25" customHeight="1">
      <c r="B708" s="111"/>
      <c r="C708" s="112"/>
      <c r="D708" s="112"/>
      <c r="E708" s="112"/>
      <c r="F708" s="113"/>
    </row>
    <row r="709" ht="14.25" customHeight="1">
      <c r="B709" s="111"/>
      <c r="C709" s="112"/>
      <c r="D709" s="112"/>
      <c r="E709" s="112"/>
      <c r="F709" s="113"/>
    </row>
    <row r="710" ht="14.25" customHeight="1">
      <c r="B710" s="111"/>
      <c r="C710" s="112"/>
      <c r="D710" s="112"/>
      <c r="E710" s="112"/>
      <c r="F710" s="113"/>
    </row>
    <row r="711" ht="14.25" customHeight="1">
      <c r="B711" s="111"/>
      <c r="C711" s="112"/>
      <c r="D711" s="112"/>
      <c r="E711" s="112"/>
      <c r="F711" s="113"/>
    </row>
    <row r="712" ht="14.25" customHeight="1">
      <c r="B712" s="111"/>
      <c r="C712" s="112"/>
      <c r="D712" s="112"/>
      <c r="E712" s="112"/>
      <c r="F712" s="113"/>
    </row>
    <row r="713" ht="14.25" customHeight="1">
      <c r="B713" s="111"/>
      <c r="C713" s="112"/>
      <c r="D713" s="112"/>
      <c r="E713" s="112"/>
      <c r="F713" s="113"/>
    </row>
    <row r="714" ht="14.25" customHeight="1">
      <c r="B714" s="111"/>
      <c r="C714" s="112"/>
      <c r="D714" s="112"/>
      <c r="E714" s="112"/>
      <c r="F714" s="113"/>
    </row>
    <row r="715" ht="14.25" customHeight="1">
      <c r="B715" s="111"/>
      <c r="C715" s="112"/>
      <c r="D715" s="112"/>
      <c r="E715" s="112"/>
      <c r="F715" s="113"/>
    </row>
    <row r="716" ht="14.25" customHeight="1">
      <c r="B716" s="111"/>
      <c r="C716" s="112"/>
      <c r="D716" s="112"/>
      <c r="E716" s="112"/>
      <c r="F716" s="113"/>
    </row>
    <row r="717" ht="14.25" customHeight="1">
      <c r="B717" s="111"/>
      <c r="C717" s="112"/>
      <c r="D717" s="112"/>
      <c r="E717" s="112"/>
      <c r="F717" s="113"/>
    </row>
    <row r="718" ht="14.25" customHeight="1">
      <c r="B718" s="111"/>
      <c r="C718" s="112"/>
      <c r="D718" s="112"/>
      <c r="E718" s="112"/>
      <c r="F718" s="113"/>
    </row>
    <row r="719" ht="14.25" customHeight="1">
      <c r="B719" s="111"/>
      <c r="C719" s="112"/>
      <c r="D719" s="112"/>
      <c r="E719" s="112"/>
      <c r="F719" s="113"/>
    </row>
    <row r="720" ht="14.25" customHeight="1">
      <c r="B720" s="111"/>
      <c r="C720" s="112"/>
      <c r="D720" s="112"/>
      <c r="E720" s="112"/>
      <c r="F720" s="113"/>
    </row>
    <row r="721" ht="14.25" customHeight="1">
      <c r="B721" s="111"/>
      <c r="C721" s="112"/>
      <c r="D721" s="112"/>
      <c r="E721" s="112"/>
      <c r="F721" s="113"/>
    </row>
    <row r="722" ht="14.25" customHeight="1">
      <c r="B722" s="111"/>
      <c r="C722" s="112"/>
      <c r="D722" s="112"/>
      <c r="E722" s="112"/>
      <c r="F722" s="113"/>
    </row>
    <row r="723" ht="14.25" customHeight="1">
      <c r="B723" s="111"/>
      <c r="C723" s="112"/>
      <c r="D723" s="112"/>
      <c r="E723" s="112"/>
      <c r="F723" s="113"/>
    </row>
    <row r="724" ht="14.25" customHeight="1">
      <c r="B724" s="111"/>
      <c r="C724" s="112"/>
      <c r="D724" s="112"/>
      <c r="E724" s="112"/>
      <c r="F724" s="113"/>
    </row>
    <row r="725" ht="14.25" customHeight="1">
      <c r="B725" s="111"/>
      <c r="C725" s="112"/>
      <c r="D725" s="112"/>
      <c r="E725" s="112"/>
      <c r="F725" s="113"/>
    </row>
    <row r="726" ht="14.25" customHeight="1">
      <c r="B726" s="111"/>
      <c r="C726" s="112"/>
      <c r="D726" s="112"/>
      <c r="E726" s="112"/>
      <c r="F726" s="113"/>
    </row>
    <row r="727" ht="14.25" customHeight="1">
      <c r="B727" s="111"/>
      <c r="C727" s="112"/>
      <c r="D727" s="112"/>
      <c r="E727" s="112"/>
      <c r="F727" s="113"/>
    </row>
    <row r="728" ht="14.25" customHeight="1">
      <c r="B728" s="111"/>
      <c r="C728" s="112"/>
      <c r="D728" s="112"/>
      <c r="E728" s="112"/>
      <c r="F728" s="113"/>
    </row>
    <row r="729" ht="14.25" customHeight="1">
      <c r="B729" s="111"/>
      <c r="C729" s="112"/>
      <c r="D729" s="112"/>
      <c r="E729" s="112"/>
      <c r="F729" s="113"/>
    </row>
    <row r="730" ht="14.25" customHeight="1">
      <c r="B730" s="111"/>
      <c r="C730" s="112"/>
      <c r="D730" s="112"/>
      <c r="E730" s="112"/>
      <c r="F730" s="113"/>
    </row>
    <row r="731" ht="14.25" customHeight="1">
      <c r="B731" s="111"/>
      <c r="C731" s="112"/>
      <c r="D731" s="112"/>
      <c r="E731" s="112"/>
      <c r="F731" s="113"/>
    </row>
    <row r="732" ht="14.25" customHeight="1">
      <c r="B732" s="111"/>
      <c r="C732" s="112"/>
      <c r="D732" s="112"/>
      <c r="E732" s="112"/>
      <c r="F732" s="113"/>
    </row>
    <row r="733" ht="14.25" customHeight="1">
      <c r="B733" s="111"/>
      <c r="C733" s="112"/>
      <c r="D733" s="112"/>
      <c r="E733" s="112"/>
      <c r="F733" s="113"/>
    </row>
    <row r="734" ht="14.25" customHeight="1">
      <c r="B734" s="111"/>
      <c r="C734" s="112"/>
      <c r="D734" s="112"/>
      <c r="E734" s="112"/>
      <c r="F734" s="113"/>
    </row>
    <row r="735" ht="14.25" customHeight="1">
      <c r="B735" s="111"/>
      <c r="C735" s="112"/>
      <c r="D735" s="112"/>
      <c r="E735" s="112"/>
      <c r="F735" s="113"/>
    </row>
    <row r="736" ht="14.25" customHeight="1">
      <c r="B736" s="111"/>
      <c r="C736" s="112"/>
      <c r="D736" s="112"/>
      <c r="E736" s="112"/>
      <c r="F736" s="113"/>
    </row>
    <row r="737" ht="14.25" customHeight="1">
      <c r="B737" s="111"/>
      <c r="C737" s="112"/>
      <c r="D737" s="112"/>
      <c r="E737" s="112"/>
      <c r="F737" s="113"/>
    </row>
    <row r="738" ht="14.25" customHeight="1">
      <c r="B738" s="111"/>
      <c r="C738" s="112"/>
      <c r="D738" s="112"/>
      <c r="E738" s="112"/>
      <c r="F738" s="113"/>
    </row>
    <row r="739" ht="14.25" customHeight="1">
      <c r="B739" s="111"/>
      <c r="C739" s="112"/>
      <c r="D739" s="112"/>
      <c r="E739" s="112"/>
      <c r="F739" s="113"/>
    </row>
    <row r="740" ht="14.25" customHeight="1">
      <c r="B740" s="111"/>
      <c r="C740" s="112"/>
      <c r="D740" s="112"/>
      <c r="E740" s="112"/>
      <c r="F740" s="113"/>
    </row>
    <row r="741" ht="14.25" customHeight="1">
      <c r="B741" s="111"/>
      <c r="C741" s="112"/>
      <c r="D741" s="112"/>
      <c r="E741" s="112"/>
      <c r="F741" s="113"/>
    </row>
    <row r="742" ht="14.25" customHeight="1">
      <c r="B742" s="111"/>
      <c r="C742" s="112"/>
      <c r="D742" s="112"/>
      <c r="E742" s="112"/>
      <c r="F742" s="113"/>
    </row>
    <row r="743" ht="14.25" customHeight="1">
      <c r="B743" s="111"/>
      <c r="C743" s="112"/>
      <c r="D743" s="112"/>
      <c r="E743" s="112"/>
      <c r="F743" s="113"/>
    </row>
    <row r="744" ht="14.25" customHeight="1">
      <c r="B744" s="111"/>
      <c r="C744" s="112"/>
      <c r="D744" s="112"/>
      <c r="E744" s="112"/>
      <c r="F744" s="113"/>
    </row>
    <row r="745" ht="14.25" customHeight="1">
      <c r="B745" s="111"/>
      <c r="C745" s="112"/>
      <c r="D745" s="112"/>
      <c r="E745" s="112"/>
      <c r="F745" s="113"/>
    </row>
    <row r="746" ht="14.25" customHeight="1">
      <c r="B746" s="111"/>
      <c r="C746" s="112"/>
      <c r="D746" s="112"/>
      <c r="E746" s="112"/>
      <c r="F746" s="113"/>
    </row>
    <row r="747" ht="14.25" customHeight="1">
      <c r="B747" s="111"/>
      <c r="C747" s="112"/>
      <c r="D747" s="112"/>
      <c r="E747" s="112"/>
      <c r="F747" s="113"/>
    </row>
    <row r="748" ht="14.25" customHeight="1">
      <c r="B748" s="111"/>
      <c r="C748" s="112"/>
      <c r="D748" s="112"/>
      <c r="E748" s="112"/>
      <c r="F748" s="113"/>
    </row>
    <row r="749" ht="14.25" customHeight="1">
      <c r="B749" s="111"/>
      <c r="C749" s="112"/>
      <c r="D749" s="112"/>
      <c r="E749" s="112"/>
      <c r="F749" s="113"/>
    </row>
    <row r="750" ht="14.25" customHeight="1">
      <c r="B750" s="111"/>
      <c r="C750" s="112"/>
      <c r="D750" s="112"/>
      <c r="E750" s="112"/>
      <c r="F750" s="113"/>
    </row>
    <row r="751" ht="14.25" customHeight="1">
      <c r="B751" s="111"/>
      <c r="C751" s="112"/>
      <c r="D751" s="112"/>
      <c r="E751" s="112"/>
      <c r="F751" s="113"/>
    </row>
    <row r="752" ht="14.25" customHeight="1">
      <c r="B752" s="111"/>
      <c r="C752" s="112"/>
      <c r="D752" s="112"/>
      <c r="E752" s="112"/>
      <c r="F752" s="113"/>
    </row>
    <row r="753" ht="14.25" customHeight="1">
      <c r="B753" s="111"/>
      <c r="C753" s="112"/>
      <c r="D753" s="112"/>
      <c r="E753" s="112"/>
      <c r="F753" s="113"/>
    </row>
    <row r="754" ht="14.25" customHeight="1">
      <c r="B754" s="111"/>
      <c r="C754" s="112"/>
      <c r="D754" s="112"/>
      <c r="E754" s="112"/>
      <c r="F754" s="113"/>
    </row>
    <row r="755" ht="14.25" customHeight="1">
      <c r="B755" s="111"/>
      <c r="C755" s="112"/>
      <c r="D755" s="112"/>
      <c r="E755" s="112"/>
      <c r="F755" s="113"/>
    </row>
    <row r="756" ht="14.25" customHeight="1">
      <c r="B756" s="111"/>
      <c r="C756" s="112"/>
      <c r="D756" s="112"/>
      <c r="E756" s="112"/>
      <c r="F756" s="113"/>
    </row>
    <row r="757" ht="14.25" customHeight="1">
      <c r="B757" s="111"/>
      <c r="C757" s="112"/>
      <c r="D757" s="112"/>
      <c r="E757" s="112"/>
      <c r="F757" s="113"/>
    </row>
    <row r="758" ht="14.25" customHeight="1">
      <c r="B758" s="111"/>
      <c r="C758" s="112"/>
      <c r="D758" s="112"/>
      <c r="E758" s="112"/>
      <c r="F758" s="113"/>
    </row>
    <row r="759" ht="14.25" customHeight="1">
      <c r="B759" s="111"/>
      <c r="C759" s="112"/>
      <c r="D759" s="112"/>
      <c r="E759" s="112"/>
      <c r="F759" s="113"/>
    </row>
    <row r="760" ht="14.25" customHeight="1">
      <c r="B760" s="111"/>
      <c r="C760" s="112"/>
      <c r="D760" s="112"/>
      <c r="E760" s="112"/>
      <c r="F760" s="113"/>
    </row>
    <row r="761" ht="14.25" customHeight="1">
      <c r="B761" s="111"/>
      <c r="C761" s="112"/>
      <c r="D761" s="112"/>
      <c r="E761" s="112"/>
      <c r="F761" s="113"/>
    </row>
    <row r="762" ht="14.25" customHeight="1">
      <c r="B762" s="111"/>
      <c r="C762" s="112"/>
      <c r="D762" s="112"/>
      <c r="E762" s="112"/>
      <c r="F762" s="113"/>
    </row>
    <row r="763" ht="14.25" customHeight="1">
      <c r="B763" s="111"/>
      <c r="C763" s="112"/>
      <c r="D763" s="112"/>
      <c r="E763" s="112"/>
      <c r="F763" s="113"/>
    </row>
    <row r="764" ht="14.25" customHeight="1">
      <c r="B764" s="111"/>
      <c r="C764" s="112"/>
      <c r="D764" s="112"/>
      <c r="E764" s="112"/>
      <c r="F764" s="113"/>
    </row>
    <row r="765" ht="14.25" customHeight="1">
      <c r="B765" s="111"/>
      <c r="C765" s="112"/>
      <c r="D765" s="112"/>
      <c r="E765" s="112"/>
      <c r="F765" s="113"/>
    </row>
    <row r="766" ht="14.25" customHeight="1">
      <c r="B766" s="111"/>
      <c r="C766" s="112"/>
      <c r="D766" s="112"/>
      <c r="E766" s="112"/>
      <c r="F766" s="113"/>
    </row>
    <row r="767" ht="14.25" customHeight="1">
      <c r="B767" s="111"/>
      <c r="C767" s="112"/>
      <c r="D767" s="112"/>
      <c r="E767" s="112"/>
      <c r="F767" s="113"/>
    </row>
    <row r="768" ht="14.25" customHeight="1">
      <c r="B768" s="111"/>
      <c r="C768" s="112"/>
      <c r="D768" s="112"/>
      <c r="E768" s="112"/>
      <c r="F768" s="113"/>
    </row>
    <row r="769" ht="14.25" customHeight="1">
      <c r="B769" s="111"/>
      <c r="C769" s="112"/>
      <c r="D769" s="112"/>
      <c r="E769" s="112"/>
      <c r="F769" s="113"/>
    </row>
    <row r="770" ht="14.25" customHeight="1">
      <c r="B770" s="111"/>
      <c r="C770" s="112"/>
      <c r="D770" s="112"/>
      <c r="E770" s="112"/>
      <c r="F770" s="113"/>
    </row>
    <row r="771" ht="14.25" customHeight="1">
      <c r="B771" s="111"/>
      <c r="C771" s="112"/>
      <c r="D771" s="112"/>
      <c r="E771" s="112"/>
      <c r="F771" s="113"/>
    </row>
    <row r="772" ht="14.25" customHeight="1">
      <c r="B772" s="111"/>
      <c r="C772" s="112"/>
      <c r="D772" s="112"/>
      <c r="E772" s="112"/>
      <c r="F772" s="113"/>
    </row>
    <row r="773" ht="14.25" customHeight="1">
      <c r="B773" s="111"/>
      <c r="C773" s="112"/>
      <c r="D773" s="112"/>
      <c r="E773" s="112"/>
      <c r="F773" s="113"/>
    </row>
    <row r="774" ht="14.25" customHeight="1">
      <c r="B774" s="111"/>
      <c r="C774" s="112"/>
      <c r="D774" s="112"/>
      <c r="E774" s="112"/>
      <c r="F774" s="113"/>
    </row>
    <row r="775" ht="14.25" customHeight="1">
      <c r="B775" s="111"/>
      <c r="C775" s="112"/>
      <c r="D775" s="112"/>
      <c r="E775" s="112"/>
      <c r="F775" s="113"/>
    </row>
    <row r="776" ht="14.25" customHeight="1">
      <c r="B776" s="111"/>
      <c r="C776" s="112"/>
      <c r="D776" s="112"/>
      <c r="E776" s="112"/>
      <c r="F776" s="113"/>
    </row>
    <row r="777" ht="14.25" customHeight="1">
      <c r="B777" s="111"/>
      <c r="C777" s="112"/>
      <c r="D777" s="112"/>
      <c r="E777" s="112"/>
      <c r="F777" s="113"/>
    </row>
    <row r="778" ht="14.25" customHeight="1">
      <c r="B778" s="111"/>
      <c r="C778" s="112"/>
      <c r="D778" s="112"/>
      <c r="E778" s="112"/>
      <c r="F778" s="113"/>
    </row>
    <row r="779" ht="14.25" customHeight="1">
      <c r="B779" s="111"/>
      <c r="C779" s="112"/>
      <c r="D779" s="112"/>
      <c r="E779" s="112"/>
      <c r="F779" s="113"/>
    </row>
    <row r="780" ht="14.25" customHeight="1">
      <c r="B780" s="111"/>
      <c r="C780" s="112"/>
      <c r="D780" s="112"/>
      <c r="E780" s="112"/>
      <c r="F780" s="113"/>
    </row>
    <row r="781" ht="14.25" customHeight="1">
      <c r="B781" s="111"/>
      <c r="C781" s="112"/>
      <c r="D781" s="112"/>
      <c r="E781" s="112"/>
      <c r="F781" s="113"/>
    </row>
    <row r="782" ht="14.25" customHeight="1">
      <c r="B782" s="111"/>
      <c r="C782" s="112"/>
      <c r="D782" s="112"/>
      <c r="E782" s="112"/>
      <c r="F782" s="113"/>
    </row>
    <row r="783" ht="14.25" customHeight="1">
      <c r="B783" s="111"/>
      <c r="C783" s="112"/>
      <c r="D783" s="112"/>
      <c r="E783" s="112"/>
      <c r="F783" s="113"/>
    </row>
    <row r="784" ht="14.25" customHeight="1">
      <c r="B784" s="111"/>
      <c r="C784" s="112"/>
      <c r="D784" s="112"/>
      <c r="E784" s="112"/>
      <c r="F784" s="113"/>
    </row>
    <row r="785" ht="14.25" customHeight="1">
      <c r="B785" s="111"/>
      <c r="C785" s="112"/>
      <c r="D785" s="112"/>
      <c r="E785" s="112"/>
      <c r="F785" s="113"/>
    </row>
    <row r="786" ht="14.25" customHeight="1">
      <c r="B786" s="111"/>
      <c r="C786" s="112"/>
      <c r="D786" s="112"/>
      <c r="E786" s="112"/>
      <c r="F786" s="113"/>
    </row>
    <row r="787" ht="14.25" customHeight="1">
      <c r="B787" s="111"/>
      <c r="C787" s="112"/>
      <c r="D787" s="112"/>
      <c r="E787" s="112"/>
      <c r="F787" s="113"/>
    </row>
    <row r="788" ht="14.25" customHeight="1">
      <c r="B788" s="111"/>
      <c r="C788" s="112"/>
      <c r="D788" s="112"/>
      <c r="E788" s="112"/>
      <c r="F788" s="113"/>
    </row>
    <row r="789" ht="14.25" customHeight="1">
      <c r="B789" s="111"/>
      <c r="C789" s="112"/>
      <c r="D789" s="112"/>
      <c r="E789" s="112"/>
      <c r="F789" s="113"/>
    </row>
    <row r="790" ht="14.25" customHeight="1">
      <c r="B790" s="111"/>
      <c r="C790" s="112"/>
      <c r="D790" s="112"/>
      <c r="E790" s="112"/>
      <c r="F790" s="113"/>
    </row>
    <row r="791" ht="14.25" customHeight="1">
      <c r="B791" s="111"/>
      <c r="C791" s="112"/>
      <c r="D791" s="112"/>
      <c r="E791" s="112"/>
      <c r="F791" s="113"/>
    </row>
    <row r="792" ht="14.25" customHeight="1">
      <c r="B792" s="111"/>
      <c r="C792" s="112"/>
      <c r="D792" s="112"/>
      <c r="E792" s="112"/>
      <c r="F792" s="113"/>
    </row>
    <row r="793" ht="14.25" customHeight="1">
      <c r="B793" s="111"/>
      <c r="C793" s="112"/>
      <c r="D793" s="112"/>
      <c r="E793" s="112"/>
      <c r="F793" s="113"/>
    </row>
    <row r="794" ht="14.25" customHeight="1">
      <c r="B794" s="111"/>
      <c r="C794" s="112"/>
      <c r="D794" s="112"/>
      <c r="E794" s="112"/>
      <c r="F794" s="113"/>
    </row>
    <row r="795" ht="14.25" customHeight="1">
      <c r="B795" s="111"/>
      <c r="C795" s="112"/>
      <c r="D795" s="112"/>
      <c r="E795" s="112"/>
      <c r="F795" s="113"/>
    </row>
    <row r="796" ht="14.25" customHeight="1">
      <c r="B796" s="111"/>
      <c r="C796" s="112"/>
      <c r="D796" s="112"/>
      <c r="E796" s="112"/>
      <c r="F796" s="113"/>
    </row>
    <row r="797" ht="14.25" customHeight="1">
      <c r="B797" s="111"/>
      <c r="C797" s="112"/>
      <c r="D797" s="112"/>
      <c r="E797" s="112"/>
      <c r="F797" s="113"/>
    </row>
    <row r="798" ht="14.25" customHeight="1">
      <c r="B798" s="111"/>
      <c r="C798" s="112"/>
      <c r="D798" s="112"/>
      <c r="E798" s="112"/>
      <c r="F798" s="113"/>
    </row>
    <row r="799" ht="14.25" customHeight="1">
      <c r="B799" s="111"/>
      <c r="C799" s="112"/>
      <c r="D799" s="112"/>
      <c r="E799" s="112"/>
      <c r="F799" s="113"/>
    </row>
    <row r="800" ht="14.25" customHeight="1">
      <c r="B800" s="111"/>
      <c r="C800" s="112"/>
      <c r="D800" s="112"/>
      <c r="E800" s="112"/>
      <c r="F800" s="113"/>
    </row>
    <row r="801" ht="14.25" customHeight="1">
      <c r="B801" s="111"/>
      <c r="C801" s="112"/>
      <c r="D801" s="112"/>
      <c r="E801" s="112"/>
      <c r="F801" s="113"/>
    </row>
    <row r="802" ht="14.25" customHeight="1">
      <c r="B802" s="111"/>
      <c r="C802" s="112"/>
      <c r="D802" s="112"/>
      <c r="E802" s="112"/>
      <c r="F802" s="113"/>
    </row>
    <row r="803" ht="14.25" customHeight="1">
      <c r="B803" s="111"/>
      <c r="C803" s="112"/>
      <c r="D803" s="112"/>
      <c r="E803" s="112"/>
      <c r="F803" s="113"/>
    </row>
    <row r="804" ht="14.25" customHeight="1">
      <c r="B804" s="111"/>
      <c r="C804" s="112"/>
      <c r="D804" s="112"/>
      <c r="E804" s="112"/>
      <c r="F804" s="113"/>
    </row>
    <row r="805" ht="14.25" customHeight="1">
      <c r="B805" s="111"/>
      <c r="C805" s="112"/>
      <c r="D805" s="112"/>
      <c r="E805" s="112"/>
      <c r="F805" s="113"/>
    </row>
    <row r="806" ht="14.25" customHeight="1">
      <c r="B806" s="111"/>
      <c r="C806" s="112"/>
      <c r="D806" s="112"/>
      <c r="E806" s="112"/>
      <c r="F806" s="113"/>
    </row>
    <row r="807" ht="14.25" customHeight="1">
      <c r="B807" s="111"/>
      <c r="C807" s="112"/>
      <c r="D807" s="112"/>
      <c r="E807" s="112"/>
      <c r="F807" s="113"/>
    </row>
    <row r="808" ht="14.25" customHeight="1">
      <c r="B808" s="111"/>
      <c r="C808" s="112"/>
      <c r="D808" s="112"/>
      <c r="E808" s="112"/>
      <c r="F808" s="113"/>
    </row>
    <row r="809" ht="14.25" customHeight="1">
      <c r="B809" s="111"/>
      <c r="C809" s="112"/>
      <c r="D809" s="112"/>
      <c r="E809" s="112"/>
      <c r="F809" s="113"/>
    </row>
    <row r="810" ht="14.25" customHeight="1">
      <c r="B810" s="111"/>
      <c r="C810" s="112"/>
      <c r="D810" s="112"/>
      <c r="E810" s="112"/>
      <c r="F810" s="113"/>
    </row>
    <row r="811" ht="14.25" customHeight="1">
      <c r="B811" s="111"/>
      <c r="C811" s="112"/>
      <c r="D811" s="112"/>
      <c r="E811" s="112"/>
      <c r="F811" s="113"/>
    </row>
    <row r="812" ht="14.25" customHeight="1">
      <c r="B812" s="111"/>
      <c r="C812" s="112"/>
      <c r="D812" s="112"/>
      <c r="E812" s="112"/>
      <c r="F812" s="113"/>
    </row>
    <row r="813" ht="14.25" customHeight="1">
      <c r="B813" s="111"/>
      <c r="C813" s="112"/>
      <c r="D813" s="112"/>
      <c r="E813" s="112"/>
      <c r="F813" s="113"/>
    </row>
    <row r="814" ht="14.25" customHeight="1">
      <c r="B814" s="111"/>
      <c r="C814" s="112"/>
      <c r="D814" s="112"/>
      <c r="E814" s="112"/>
      <c r="F814" s="113"/>
    </row>
    <row r="815" ht="14.25" customHeight="1">
      <c r="B815" s="111"/>
      <c r="C815" s="112"/>
      <c r="D815" s="112"/>
      <c r="E815" s="112"/>
      <c r="F815" s="113"/>
    </row>
    <row r="816" ht="14.25" customHeight="1">
      <c r="B816" s="111"/>
      <c r="C816" s="112"/>
      <c r="D816" s="112"/>
      <c r="E816" s="112"/>
      <c r="F816" s="113"/>
    </row>
    <row r="817" ht="14.25" customHeight="1">
      <c r="B817" s="111"/>
      <c r="C817" s="112"/>
      <c r="D817" s="112"/>
      <c r="E817" s="112"/>
      <c r="F817" s="113"/>
    </row>
    <row r="818" ht="14.25" customHeight="1">
      <c r="B818" s="111"/>
      <c r="C818" s="112"/>
      <c r="D818" s="112"/>
      <c r="E818" s="112"/>
      <c r="F818" s="113"/>
    </row>
    <row r="819" ht="14.25" customHeight="1">
      <c r="B819" s="111"/>
      <c r="C819" s="112"/>
      <c r="D819" s="112"/>
      <c r="E819" s="112"/>
      <c r="F819" s="113"/>
    </row>
    <row r="820" ht="14.25" customHeight="1">
      <c r="B820" s="111"/>
      <c r="C820" s="112"/>
      <c r="D820" s="112"/>
      <c r="E820" s="112"/>
      <c r="F820" s="113"/>
    </row>
    <row r="821" ht="14.25" customHeight="1">
      <c r="B821" s="111"/>
      <c r="C821" s="112"/>
      <c r="D821" s="112"/>
      <c r="E821" s="112"/>
      <c r="F821" s="113"/>
    </row>
    <row r="822" ht="14.25" customHeight="1">
      <c r="B822" s="111"/>
      <c r="C822" s="112"/>
      <c r="D822" s="112"/>
      <c r="E822" s="112"/>
      <c r="F822" s="113"/>
    </row>
    <row r="823" ht="14.25" customHeight="1">
      <c r="B823" s="111"/>
      <c r="C823" s="112"/>
      <c r="D823" s="112"/>
      <c r="E823" s="112"/>
      <c r="F823" s="113"/>
    </row>
    <row r="824" ht="14.25" customHeight="1">
      <c r="B824" s="111"/>
      <c r="C824" s="112"/>
      <c r="D824" s="112"/>
      <c r="E824" s="112"/>
      <c r="F824" s="113"/>
    </row>
    <row r="825" ht="14.25" customHeight="1">
      <c r="B825" s="111"/>
      <c r="C825" s="112"/>
      <c r="D825" s="112"/>
      <c r="E825" s="112"/>
      <c r="F825" s="113"/>
    </row>
    <row r="826" ht="14.25" customHeight="1">
      <c r="B826" s="111"/>
      <c r="C826" s="112"/>
      <c r="D826" s="112"/>
      <c r="E826" s="112"/>
      <c r="F826" s="113"/>
    </row>
    <row r="827" ht="14.25" customHeight="1">
      <c r="B827" s="111"/>
      <c r="C827" s="112"/>
      <c r="D827" s="112"/>
      <c r="E827" s="112"/>
      <c r="F827" s="113"/>
    </row>
    <row r="828" ht="14.25" customHeight="1">
      <c r="B828" s="111"/>
      <c r="C828" s="112"/>
      <c r="D828" s="112"/>
      <c r="E828" s="112"/>
      <c r="F828" s="113"/>
    </row>
    <row r="829" ht="14.25" customHeight="1">
      <c r="B829" s="111"/>
      <c r="C829" s="112"/>
      <c r="D829" s="112"/>
      <c r="E829" s="112"/>
      <c r="F829" s="113"/>
    </row>
    <row r="830" ht="14.25" customHeight="1">
      <c r="B830" s="111"/>
      <c r="C830" s="112"/>
      <c r="D830" s="112"/>
      <c r="E830" s="112"/>
      <c r="F830" s="113"/>
    </row>
    <row r="831" ht="14.25" customHeight="1">
      <c r="B831" s="111"/>
      <c r="C831" s="112"/>
      <c r="D831" s="112"/>
      <c r="E831" s="112"/>
      <c r="F831" s="113"/>
    </row>
    <row r="832" ht="14.25" customHeight="1">
      <c r="B832" s="111"/>
      <c r="C832" s="112"/>
      <c r="D832" s="112"/>
      <c r="E832" s="112"/>
      <c r="F832" s="113"/>
    </row>
    <row r="833" ht="14.25" customHeight="1">
      <c r="B833" s="111"/>
      <c r="C833" s="112"/>
      <c r="D833" s="112"/>
      <c r="E833" s="112"/>
      <c r="F833" s="113"/>
    </row>
    <row r="834" ht="14.25" customHeight="1">
      <c r="B834" s="111"/>
      <c r="C834" s="112"/>
      <c r="D834" s="112"/>
      <c r="E834" s="112"/>
      <c r="F834" s="113"/>
    </row>
    <row r="835" ht="14.25" customHeight="1">
      <c r="B835" s="111"/>
      <c r="C835" s="112"/>
      <c r="D835" s="112"/>
      <c r="E835" s="112"/>
      <c r="F835" s="113"/>
    </row>
    <row r="836" ht="14.25" customHeight="1">
      <c r="B836" s="111"/>
      <c r="C836" s="112"/>
      <c r="D836" s="112"/>
      <c r="E836" s="112"/>
      <c r="F836" s="113"/>
    </row>
    <row r="837" ht="14.25" customHeight="1">
      <c r="B837" s="111"/>
      <c r="C837" s="112"/>
      <c r="D837" s="112"/>
      <c r="E837" s="112"/>
      <c r="F837" s="113"/>
    </row>
    <row r="838" ht="14.25" customHeight="1">
      <c r="B838" s="111"/>
      <c r="C838" s="112"/>
      <c r="D838" s="112"/>
      <c r="E838" s="112"/>
      <c r="F838" s="113"/>
    </row>
    <row r="839" ht="14.25" customHeight="1">
      <c r="B839" s="111"/>
      <c r="C839" s="112"/>
      <c r="D839" s="112"/>
      <c r="E839" s="112"/>
      <c r="F839" s="113"/>
    </row>
    <row r="840" ht="14.25" customHeight="1">
      <c r="B840" s="111"/>
      <c r="C840" s="112"/>
      <c r="D840" s="112"/>
      <c r="E840" s="112"/>
      <c r="F840" s="113"/>
    </row>
    <row r="841" ht="14.25" customHeight="1">
      <c r="B841" s="111"/>
      <c r="C841" s="112"/>
      <c r="D841" s="112"/>
      <c r="E841" s="112"/>
      <c r="F841" s="113"/>
    </row>
    <row r="842" ht="14.25" customHeight="1">
      <c r="B842" s="111"/>
      <c r="C842" s="112"/>
      <c r="D842" s="112"/>
      <c r="E842" s="112"/>
      <c r="F842" s="113"/>
    </row>
    <row r="843" ht="14.25" customHeight="1">
      <c r="B843" s="111"/>
      <c r="C843" s="112"/>
      <c r="D843" s="112"/>
      <c r="E843" s="112"/>
      <c r="F843" s="113"/>
    </row>
    <row r="844" ht="14.25" customHeight="1">
      <c r="B844" s="111"/>
      <c r="C844" s="112"/>
      <c r="D844" s="112"/>
      <c r="E844" s="112"/>
      <c r="F844" s="113"/>
    </row>
    <row r="845" ht="14.25" customHeight="1">
      <c r="B845" s="111"/>
      <c r="C845" s="112"/>
      <c r="D845" s="112"/>
      <c r="E845" s="112"/>
      <c r="F845" s="113"/>
    </row>
    <row r="846" ht="14.25" customHeight="1">
      <c r="B846" s="111"/>
      <c r="C846" s="112"/>
      <c r="D846" s="112"/>
      <c r="E846" s="112"/>
      <c r="F846" s="113"/>
    </row>
    <row r="847" ht="14.25" customHeight="1">
      <c r="B847" s="111"/>
      <c r="C847" s="112"/>
      <c r="D847" s="112"/>
      <c r="E847" s="112"/>
      <c r="F847" s="113"/>
    </row>
    <row r="848" ht="14.25" customHeight="1">
      <c r="B848" s="111"/>
      <c r="C848" s="112"/>
      <c r="D848" s="112"/>
      <c r="E848" s="112"/>
      <c r="F848" s="113"/>
    </row>
    <row r="849" ht="14.25" customHeight="1">
      <c r="B849" s="111"/>
      <c r="C849" s="112"/>
      <c r="D849" s="112"/>
      <c r="E849" s="112"/>
      <c r="F849" s="113"/>
    </row>
    <row r="850" ht="14.25" customHeight="1">
      <c r="B850" s="111"/>
      <c r="C850" s="112"/>
      <c r="D850" s="112"/>
      <c r="E850" s="112"/>
      <c r="F850" s="113"/>
    </row>
    <row r="851" ht="14.25" customHeight="1">
      <c r="B851" s="111"/>
      <c r="C851" s="112"/>
      <c r="D851" s="112"/>
      <c r="E851" s="112"/>
      <c r="F851" s="113"/>
    </row>
    <row r="852" ht="14.25" customHeight="1">
      <c r="B852" s="111"/>
      <c r="C852" s="112"/>
      <c r="D852" s="112"/>
      <c r="E852" s="112"/>
      <c r="F852" s="113"/>
    </row>
    <row r="853" ht="14.25" customHeight="1">
      <c r="B853" s="111"/>
      <c r="C853" s="112"/>
      <c r="D853" s="112"/>
      <c r="E853" s="112"/>
      <c r="F853" s="113"/>
    </row>
    <row r="854" ht="14.25" customHeight="1">
      <c r="B854" s="111"/>
      <c r="C854" s="112"/>
      <c r="D854" s="112"/>
      <c r="E854" s="112"/>
      <c r="F854" s="113"/>
    </row>
    <row r="855" ht="14.25" customHeight="1">
      <c r="B855" s="111"/>
      <c r="C855" s="112"/>
      <c r="D855" s="112"/>
      <c r="E855" s="112"/>
      <c r="F855" s="113"/>
    </row>
    <row r="856" ht="14.25" customHeight="1">
      <c r="B856" s="111"/>
      <c r="C856" s="112"/>
      <c r="D856" s="112"/>
      <c r="E856" s="112"/>
      <c r="F856" s="113"/>
    </row>
    <row r="857" ht="14.25" customHeight="1">
      <c r="B857" s="111"/>
      <c r="C857" s="112"/>
      <c r="D857" s="112"/>
      <c r="E857" s="112"/>
      <c r="F857" s="113"/>
    </row>
    <row r="858" ht="14.25" customHeight="1">
      <c r="B858" s="111"/>
      <c r="C858" s="112"/>
      <c r="D858" s="112"/>
      <c r="E858" s="112"/>
      <c r="F858" s="113"/>
    </row>
    <row r="859" ht="14.25" customHeight="1">
      <c r="B859" s="111"/>
      <c r="C859" s="112"/>
      <c r="D859" s="112"/>
      <c r="E859" s="112"/>
      <c r="F859" s="113"/>
    </row>
    <row r="860" ht="14.25" customHeight="1">
      <c r="B860" s="111"/>
      <c r="C860" s="112"/>
      <c r="D860" s="112"/>
      <c r="E860" s="112"/>
      <c r="F860" s="113"/>
    </row>
    <row r="861" ht="14.25" customHeight="1">
      <c r="B861" s="111"/>
      <c r="C861" s="112"/>
      <c r="D861" s="112"/>
      <c r="E861" s="112"/>
      <c r="F861" s="113"/>
    </row>
    <row r="862" ht="14.25" customHeight="1">
      <c r="B862" s="111"/>
      <c r="C862" s="112"/>
      <c r="D862" s="112"/>
      <c r="E862" s="112"/>
      <c r="F862" s="113"/>
    </row>
    <row r="863" ht="14.25" customHeight="1">
      <c r="B863" s="111"/>
      <c r="C863" s="112"/>
      <c r="D863" s="112"/>
      <c r="E863" s="112"/>
      <c r="F863" s="113"/>
    </row>
    <row r="864" ht="14.25" customHeight="1">
      <c r="B864" s="111"/>
      <c r="C864" s="112"/>
      <c r="D864" s="112"/>
      <c r="E864" s="112"/>
      <c r="F864" s="113"/>
    </row>
    <row r="865" ht="14.25" customHeight="1">
      <c r="B865" s="111"/>
      <c r="C865" s="112"/>
      <c r="D865" s="112"/>
      <c r="E865" s="112"/>
      <c r="F865" s="113"/>
    </row>
    <row r="866" ht="14.25" customHeight="1">
      <c r="B866" s="111"/>
      <c r="C866" s="112"/>
      <c r="D866" s="112"/>
      <c r="E866" s="112"/>
      <c r="F866" s="113"/>
    </row>
    <row r="867" ht="14.25" customHeight="1">
      <c r="B867" s="111"/>
      <c r="C867" s="112"/>
      <c r="D867" s="112"/>
      <c r="E867" s="112"/>
      <c r="F867" s="113"/>
    </row>
    <row r="868" ht="14.25" customHeight="1">
      <c r="B868" s="111"/>
      <c r="C868" s="112"/>
      <c r="D868" s="112"/>
      <c r="E868" s="112"/>
      <c r="F868" s="113"/>
    </row>
    <row r="869" ht="14.25" customHeight="1">
      <c r="B869" s="111"/>
      <c r="C869" s="112"/>
      <c r="D869" s="112"/>
      <c r="E869" s="112"/>
      <c r="F869" s="113"/>
    </row>
    <row r="870" ht="14.25" customHeight="1">
      <c r="B870" s="111"/>
      <c r="C870" s="112"/>
      <c r="D870" s="112"/>
      <c r="E870" s="112"/>
      <c r="F870" s="113"/>
    </row>
    <row r="871" ht="14.25" customHeight="1">
      <c r="B871" s="111"/>
      <c r="C871" s="112"/>
      <c r="D871" s="112"/>
      <c r="E871" s="112"/>
      <c r="F871" s="113"/>
    </row>
    <row r="872" ht="14.25" customHeight="1">
      <c r="B872" s="111"/>
      <c r="C872" s="112"/>
      <c r="D872" s="112"/>
      <c r="E872" s="112"/>
      <c r="F872" s="113"/>
    </row>
    <row r="873" ht="14.25" customHeight="1">
      <c r="B873" s="111"/>
      <c r="C873" s="112"/>
      <c r="D873" s="112"/>
      <c r="E873" s="112"/>
      <c r="F873" s="113"/>
    </row>
    <row r="874" ht="14.25" customHeight="1">
      <c r="B874" s="111"/>
      <c r="C874" s="112"/>
      <c r="D874" s="112"/>
      <c r="E874" s="112"/>
      <c r="F874" s="113"/>
    </row>
    <row r="875" ht="14.25" customHeight="1">
      <c r="B875" s="111"/>
      <c r="C875" s="112"/>
      <c r="D875" s="112"/>
      <c r="E875" s="112"/>
      <c r="F875" s="113"/>
    </row>
    <row r="876" ht="14.25" customHeight="1">
      <c r="B876" s="111"/>
      <c r="C876" s="112"/>
      <c r="D876" s="112"/>
      <c r="E876" s="112"/>
      <c r="F876" s="113"/>
    </row>
    <row r="877" ht="14.25" customHeight="1">
      <c r="B877" s="111"/>
      <c r="C877" s="112"/>
      <c r="D877" s="112"/>
      <c r="E877" s="112"/>
      <c r="F877" s="113"/>
    </row>
    <row r="878" ht="14.25" customHeight="1">
      <c r="B878" s="111"/>
      <c r="C878" s="112"/>
      <c r="D878" s="112"/>
      <c r="E878" s="112"/>
      <c r="F878" s="113"/>
    </row>
    <row r="879" ht="14.25" customHeight="1">
      <c r="B879" s="111"/>
      <c r="C879" s="112"/>
      <c r="D879" s="112"/>
      <c r="E879" s="112"/>
      <c r="F879" s="113"/>
    </row>
    <row r="880" ht="14.25" customHeight="1">
      <c r="B880" s="111"/>
      <c r="C880" s="112"/>
      <c r="D880" s="112"/>
      <c r="E880" s="112"/>
      <c r="F880" s="113"/>
    </row>
    <row r="881" ht="14.25" customHeight="1">
      <c r="B881" s="111"/>
      <c r="C881" s="112"/>
      <c r="D881" s="112"/>
      <c r="E881" s="112"/>
      <c r="F881" s="113"/>
    </row>
    <row r="882" ht="14.25" customHeight="1">
      <c r="B882" s="111"/>
      <c r="C882" s="112"/>
      <c r="D882" s="112"/>
      <c r="E882" s="112"/>
      <c r="F882" s="113"/>
    </row>
    <row r="883" ht="14.25" customHeight="1">
      <c r="B883" s="111"/>
      <c r="C883" s="112"/>
      <c r="D883" s="112"/>
      <c r="E883" s="112"/>
      <c r="F883" s="113"/>
    </row>
    <row r="884" ht="14.25" customHeight="1">
      <c r="B884" s="111"/>
      <c r="C884" s="112"/>
      <c r="D884" s="112"/>
      <c r="E884" s="112"/>
      <c r="F884" s="113"/>
    </row>
    <row r="885" ht="14.25" customHeight="1">
      <c r="B885" s="111"/>
      <c r="C885" s="112"/>
      <c r="D885" s="112"/>
      <c r="E885" s="112"/>
      <c r="F885" s="113"/>
    </row>
    <row r="886" ht="14.25" customHeight="1">
      <c r="B886" s="111"/>
      <c r="C886" s="112"/>
      <c r="D886" s="112"/>
      <c r="E886" s="112"/>
      <c r="F886" s="113"/>
    </row>
    <row r="887" ht="14.25" customHeight="1">
      <c r="B887" s="111"/>
      <c r="C887" s="112"/>
      <c r="D887" s="112"/>
      <c r="E887" s="112"/>
      <c r="F887" s="113"/>
    </row>
    <row r="888" ht="14.25" customHeight="1">
      <c r="B888" s="111"/>
      <c r="C888" s="112"/>
      <c r="D888" s="112"/>
      <c r="E888" s="112"/>
      <c r="F888" s="113"/>
    </row>
    <row r="889" ht="14.25" customHeight="1">
      <c r="B889" s="111"/>
      <c r="C889" s="112"/>
      <c r="D889" s="112"/>
      <c r="E889" s="112"/>
      <c r="F889" s="113"/>
    </row>
    <row r="890" ht="14.25" customHeight="1">
      <c r="B890" s="111"/>
      <c r="C890" s="112"/>
      <c r="D890" s="112"/>
      <c r="E890" s="112"/>
      <c r="F890" s="113"/>
    </row>
    <row r="891" ht="14.25" customHeight="1">
      <c r="B891" s="111"/>
      <c r="C891" s="112"/>
      <c r="D891" s="112"/>
      <c r="E891" s="112"/>
      <c r="F891" s="113"/>
    </row>
    <row r="892" ht="14.25" customHeight="1">
      <c r="B892" s="111"/>
      <c r="C892" s="112"/>
      <c r="D892" s="112"/>
      <c r="E892" s="112"/>
      <c r="F892" s="113"/>
    </row>
    <row r="893" ht="14.25" customHeight="1">
      <c r="B893" s="111"/>
      <c r="C893" s="112"/>
      <c r="D893" s="112"/>
      <c r="E893" s="112"/>
      <c r="F893" s="113"/>
    </row>
    <row r="894" ht="14.25" customHeight="1">
      <c r="B894" s="111"/>
      <c r="C894" s="112"/>
      <c r="D894" s="112"/>
      <c r="E894" s="112"/>
      <c r="F894" s="113"/>
    </row>
    <row r="895" ht="14.25" customHeight="1">
      <c r="B895" s="111"/>
      <c r="C895" s="112"/>
      <c r="D895" s="112"/>
      <c r="E895" s="112"/>
      <c r="F895" s="113"/>
    </row>
    <row r="896" ht="14.25" customHeight="1">
      <c r="B896" s="111"/>
      <c r="C896" s="112"/>
      <c r="D896" s="112"/>
      <c r="E896" s="112"/>
      <c r="F896" s="113"/>
    </row>
    <row r="897" ht="14.25" customHeight="1">
      <c r="B897" s="111"/>
      <c r="C897" s="112"/>
      <c r="D897" s="112"/>
      <c r="E897" s="112"/>
      <c r="F897" s="113"/>
    </row>
    <row r="898" ht="14.25" customHeight="1">
      <c r="B898" s="111"/>
      <c r="C898" s="112"/>
      <c r="D898" s="112"/>
      <c r="E898" s="112"/>
      <c r="F898" s="113"/>
    </row>
    <row r="899" ht="14.25" customHeight="1">
      <c r="B899" s="111"/>
      <c r="C899" s="112"/>
      <c r="D899" s="112"/>
      <c r="E899" s="112"/>
      <c r="F899" s="113"/>
    </row>
    <row r="900" ht="14.25" customHeight="1">
      <c r="B900" s="111"/>
      <c r="C900" s="112"/>
      <c r="D900" s="112"/>
      <c r="E900" s="112"/>
      <c r="F900" s="113"/>
    </row>
    <row r="901" ht="14.25" customHeight="1">
      <c r="B901" s="111"/>
      <c r="C901" s="112"/>
      <c r="D901" s="112"/>
      <c r="E901" s="112"/>
      <c r="F901" s="113"/>
    </row>
    <row r="902" ht="14.25" customHeight="1">
      <c r="B902" s="111"/>
      <c r="C902" s="112"/>
      <c r="D902" s="112"/>
      <c r="E902" s="112"/>
      <c r="F902" s="113"/>
    </row>
    <row r="903" ht="14.25" customHeight="1">
      <c r="B903" s="111"/>
      <c r="C903" s="112"/>
      <c r="D903" s="112"/>
      <c r="E903" s="112"/>
      <c r="F903" s="113"/>
    </row>
    <row r="904" ht="14.25" customHeight="1">
      <c r="B904" s="111"/>
      <c r="C904" s="112"/>
      <c r="D904" s="112"/>
      <c r="E904" s="112"/>
      <c r="F904" s="113"/>
    </row>
    <row r="905" ht="14.25" customHeight="1">
      <c r="B905" s="111"/>
      <c r="C905" s="112"/>
      <c r="D905" s="112"/>
      <c r="E905" s="112"/>
      <c r="F905" s="113"/>
    </row>
    <row r="906" ht="14.25" customHeight="1">
      <c r="B906" s="111"/>
      <c r="C906" s="112"/>
      <c r="D906" s="112"/>
      <c r="E906" s="112"/>
      <c r="F906" s="113"/>
    </row>
    <row r="907" ht="14.25" customHeight="1">
      <c r="B907" s="111"/>
      <c r="C907" s="112"/>
      <c r="D907" s="112"/>
      <c r="E907" s="112"/>
      <c r="F907" s="113"/>
    </row>
    <row r="908" ht="14.25" customHeight="1">
      <c r="B908" s="111"/>
      <c r="C908" s="112"/>
      <c r="D908" s="112"/>
      <c r="E908" s="112"/>
      <c r="F908" s="113"/>
    </row>
    <row r="909" ht="14.25" customHeight="1">
      <c r="B909" s="111"/>
      <c r="C909" s="112"/>
      <c r="D909" s="112"/>
      <c r="E909" s="112"/>
      <c r="F909" s="113"/>
    </row>
    <row r="910" ht="14.25" customHeight="1">
      <c r="B910" s="111"/>
      <c r="C910" s="112"/>
      <c r="D910" s="112"/>
      <c r="E910" s="112"/>
      <c r="F910" s="113"/>
    </row>
    <row r="911" ht="14.25" customHeight="1">
      <c r="B911" s="111"/>
      <c r="C911" s="112"/>
      <c r="D911" s="112"/>
      <c r="E911" s="112"/>
      <c r="F911" s="113"/>
    </row>
    <row r="912" ht="14.25" customHeight="1">
      <c r="B912" s="111"/>
      <c r="C912" s="112"/>
      <c r="D912" s="112"/>
      <c r="E912" s="112"/>
      <c r="F912" s="113"/>
    </row>
    <row r="913" ht="14.25" customHeight="1">
      <c r="B913" s="111"/>
      <c r="C913" s="112"/>
      <c r="D913" s="112"/>
      <c r="E913" s="112"/>
      <c r="F913" s="113"/>
    </row>
    <row r="914" ht="14.25" customHeight="1">
      <c r="B914" s="111"/>
      <c r="C914" s="112"/>
      <c r="D914" s="112"/>
      <c r="E914" s="112"/>
      <c r="F914" s="113"/>
    </row>
    <row r="915" ht="14.25" customHeight="1">
      <c r="B915" s="111"/>
      <c r="C915" s="112"/>
      <c r="D915" s="112"/>
      <c r="E915" s="112"/>
      <c r="F915" s="113"/>
    </row>
    <row r="916" ht="14.25" customHeight="1">
      <c r="B916" s="111"/>
      <c r="C916" s="112"/>
      <c r="D916" s="112"/>
      <c r="E916" s="112"/>
      <c r="F916" s="113"/>
    </row>
    <row r="917" ht="14.25" customHeight="1">
      <c r="B917" s="111"/>
      <c r="C917" s="112"/>
      <c r="D917" s="112"/>
      <c r="E917" s="112"/>
      <c r="F917" s="113"/>
    </row>
    <row r="918" ht="14.25" customHeight="1">
      <c r="B918" s="111"/>
      <c r="C918" s="112"/>
      <c r="D918" s="112"/>
      <c r="E918" s="112"/>
      <c r="F918" s="113"/>
    </row>
    <row r="919" ht="14.25" customHeight="1">
      <c r="B919" s="111"/>
      <c r="C919" s="112"/>
      <c r="D919" s="112"/>
      <c r="E919" s="112"/>
      <c r="F919" s="113"/>
    </row>
    <row r="920" ht="14.25" customHeight="1">
      <c r="B920" s="111"/>
      <c r="C920" s="112"/>
      <c r="D920" s="112"/>
      <c r="E920" s="112"/>
      <c r="F920" s="113"/>
    </row>
    <row r="921" ht="14.25" customHeight="1">
      <c r="B921" s="111"/>
      <c r="C921" s="112"/>
      <c r="D921" s="112"/>
      <c r="E921" s="112"/>
      <c r="F921" s="113"/>
    </row>
    <row r="922" ht="14.25" customHeight="1">
      <c r="B922" s="111"/>
      <c r="C922" s="112"/>
      <c r="D922" s="112"/>
      <c r="E922" s="112"/>
      <c r="F922" s="113"/>
    </row>
    <row r="923" ht="14.25" customHeight="1">
      <c r="B923" s="111"/>
      <c r="C923" s="112"/>
      <c r="D923" s="112"/>
      <c r="E923" s="112"/>
      <c r="F923" s="113"/>
    </row>
    <row r="924" ht="14.25" customHeight="1">
      <c r="B924" s="111"/>
      <c r="C924" s="112"/>
      <c r="D924" s="112"/>
      <c r="E924" s="112"/>
      <c r="F924" s="113"/>
    </row>
    <row r="925" ht="14.25" customHeight="1">
      <c r="B925" s="111"/>
      <c r="C925" s="112"/>
      <c r="D925" s="112"/>
      <c r="E925" s="112"/>
      <c r="F925" s="113"/>
    </row>
    <row r="926" ht="14.25" customHeight="1">
      <c r="B926" s="111"/>
      <c r="C926" s="112"/>
      <c r="D926" s="112"/>
      <c r="E926" s="112"/>
      <c r="F926" s="113"/>
    </row>
    <row r="927" ht="14.25" customHeight="1">
      <c r="B927" s="111"/>
      <c r="C927" s="112"/>
      <c r="D927" s="112"/>
      <c r="E927" s="112"/>
      <c r="F927" s="113"/>
    </row>
    <row r="928" ht="14.25" customHeight="1">
      <c r="B928" s="111"/>
      <c r="C928" s="112"/>
      <c r="D928" s="112"/>
      <c r="E928" s="112"/>
      <c r="F928" s="113"/>
    </row>
    <row r="929" ht="14.25" customHeight="1">
      <c r="B929" s="111"/>
      <c r="C929" s="112"/>
      <c r="D929" s="112"/>
      <c r="E929" s="112"/>
      <c r="F929" s="113"/>
    </row>
    <row r="930" ht="14.25" customHeight="1">
      <c r="B930" s="111"/>
      <c r="C930" s="112"/>
      <c r="D930" s="112"/>
      <c r="E930" s="112"/>
      <c r="F930" s="113"/>
    </row>
    <row r="931" ht="14.25" customHeight="1">
      <c r="B931" s="111"/>
      <c r="C931" s="112"/>
      <c r="D931" s="112"/>
      <c r="E931" s="112"/>
      <c r="F931" s="113"/>
    </row>
    <row r="932" ht="14.25" customHeight="1">
      <c r="B932" s="111"/>
      <c r="C932" s="112"/>
      <c r="D932" s="112"/>
      <c r="E932" s="112"/>
      <c r="F932" s="113"/>
    </row>
    <row r="933" ht="14.25" customHeight="1">
      <c r="B933" s="111"/>
      <c r="C933" s="112"/>
      <c r="D933" s="112"/>
      <c r="E933" s="112"/>
      <c r="F933" s="113"/>
    </row>
    <row r="934" ht="14.25" customHeight="1">
      <c r="B934" s="111"/>
      <c r="C934" s="112"/>
      <c r="D934" s="112"/>
      <c r="E934" s="112"/>
      <c r="F934" s="113"/>
    </row>
    <row r="935" ht="14.25" customHeight="1">
      <c r="B935" s="111"/>
      <c r="C935" s="112"/>
      <c r="D935" s="112"/>
      <c r="E935" s="112"/>
      <c r="F935" s="113"/>
    </row>
    <row r="936" ht="14.25" customHeight="1">
      <c r="B936" s="111"/>
      <c r="C936" s="112"/>
      <c r="D936" s="112"/>
      <c r="E936" s="112"/>
      <c r="F936" s="113"/>
    </row>
    <row r="937" ht="14.25" customHeight="1">
      <c r="B937" s="111"/>
      <c r="C937" s="112"/>
      <c r="D937" s="112"/>
      <c r="E937" s="112"/>
      <c r="F937" s="113"/>
    </row>
    <row r="938" ht="14.25" customHeight="1">
      <c r="B938" s="111"/>
      <c r="C938" s="112"/>
      <c r="D938" s="112"/>
      <c r="E938" s="112"/>
      <c r="F938" s="113"/>
    </row>
    <row r="939" ht="14.25" customHeight="1">
      <c r="B939" s="111"/>
      <c r="C939" s="112"/>
      <c r="D939" s="112"/>
      <c r="E939" s="112"/>
      <c r="F939" s="113"/>
    </row>
    <row r="940" ht="14.25" customHeight="1">
      <c r="B940" s="111"/>
      <c r="C940" s="112"/>
      <c r="D940" s="112"/>
      <c r="E940" s="112"/>
      <c r="F940" s="113"/>
    </row>
    <row r="941" ht="14.25" customHeight="1">
      <c r="B941" s="111"/>
      <c r="C941" s="112"/>
      <c r="D941" s="112"/>
      <c r="E941" s="112"/>
      <c r="F941" s="113"/>
    </row>
    <row r="942" ht="14.25" customHeight="1">
      <c r="B942" s="111"/>
      <c r="C942" s="112"/>
      <c r="D942" s="112"/>
      <c r="E942" s="112"/>
      <c r="F942" s="113"/>
    </row>
    <row r="943" ht="14.25" customHeight="1">
      <c r="B943" s="111"/>
      <c r="C943" s="112"/>
      <c r="D943" s="112"/>
      <c r="E943" s="112"/>
      <c r="F943" s="113"/>
    </row>
    <row r="944" ht="14.25" customHeight="1">
      <c r="B944" s="111"/>
      <c r="C944" s="112"/>
      <c r="D944" s="112"/>
      <c r="E944" s="112"/>
      <c r="F944" s="113"/>
    </row>
    <row r="945" ht="14.25" customHeight="1">
      <c r="B945" s="111"/>
      <c r="C945" s="112"/>
      <c r="D945" s="112"/>
      <c r="E945" s="112"/>
      <c r="F945" s="113"/>
    </row>
    <row r="946" ht="14.25" customHeight="1">
      <c r="B946" s="111"/>
      <c r="C946" s="112"/>
      <c r="D946" s="112"/>
      <c r="E946" s="112"/>
      <c r="F946" s="113"/>
    </row>
    <row r="947" ht="14.25" customHeight="1">
      <c r="B947" s="111"/>
      <c r="C947" s="112"/>
      <c r="D947" s="112"/>
      <c r="E947" s="112"/>
      <c r="F947" s="113"/>
    </row>
    <row r="948" ht="14.25" customHeight="1">
      <c r="B948" s="111"/>
      <c r="C948" s="112"/>
      <c r="D948" s="112"/>
      <c r="E948" s="112"/>
      <c r="F948" s="113"/>
    </row>
    <row r="949" ht="14.25" customHeight="1">
      <c r="B949" s="111"/>
      <c r="C949" s="112"/>
      <c r="D949" s="112"/>
      <c r="E949" s="112"/>
      <c r="F949" s="113"/>
    </row>
    <row r="950" ht="14.25" customHeight="1">
      <c r="B950" s="111"/>
      <c r="C950" s="112"/>
      <c r="D950" s="112"/>
      <c r="E950" s="112"/>
      <c r="F950" s="113"/>
    </row>
    <row r="951" ht="14.25" customHeight="1">
      <c r="B951" s="111"/>
      <c r="C951" s="112"/>
      <c r="D951" s="112"/>
      <c r="E951" s="112"/>
      <c r="F951" s="113"/>
    </row>
    <row r="952" ht="14.25" customHeight="1">
      <c r="B952" s="111"/>
      <c r="C952" s="112"/>
      <c r="D952" s="112"/>
      <c r="E952" s="112"/>
      <c r="F952" s="113"/>
    </row>
    <row r="953" ht="14.25" customHeight="1">
      <c r="B953" s="111"/>
      <c r="C953" s="112"/>
      <c r="D953" s="112"/>
      <c r="E953" s="112"/>
      <c r="F953" s="113"/>
    </row>
    <row r="954" ht="14.25" customHeight="1">
      <c r="B954" s="111"/>
      <c r="C954" s="112"/>
      <c r="D954" s="112"/>
      <c r="E954" s="112"/>
      <c r="F954" s="113"/>
    </row>
    <row r="955" ht="14.25" customHeight="1">
      <c r="B955" s="111"/>
      <c r="C955" s="112"/>
      <c r="D955" s="112"/>
      <c r="E955" s="112"/>
      <c r="F955" s="113"/>
    </row>
    <row r="956" ht="14.25" customHeight="1">
      <c r="B956" s="111"/>
      <c r="C956" s="112"/>
      <c r="D956" s="112"/>
      <c r="E956" s="112"/>
      <c r="F956" s="113"/>
    </row>
    <row r="957" ht="14.25" customHeight="1">
      <c r="B957" s="111"/>
      <c r="C957" s="112"/>
      <c r="D957" s="112"/>
      <c r="E957" s="112"/>
      <c r="F957" s="113"/>
    </row>
    <row r="958" ht="14.25" customHeight="1">
      <c r="B958" s="111"/>
      <c r="C958" s="112"/>
      <c r="D958" s="112"/>
      <c r="E958" s="112"/>
      <c r="F958" s="113"/>
    </row>
    <row r="959" ht="14.25" customHeight="1">
      <c r="B959" s="111"/>
      <c r="C959" s="112"/>
      <c r="D959" s="112"/>
      <c r="E959" s="112"/>
      <c r="F959" s="113"/>
    </row>
    <row r="960" ht="14.25" customHeight="1">
      <c r="B960" s="111"/>
      <c r="C960" s="112"/>
      <c r="D960" s="112"/>
      <c r="E960" s="112"/>
      <c r="F960" s="113"/>
    </row>
    <row r="961" ht="14.25" customHeight="1">
      <c r="B961" s="111"/>
      <c r="C961" s="112"/>
      <c r="D961" s="112"/>
      <c r="E961" s="112"/>
      <c r="F961" s="113"/>
    </row>
    <row r="962" ht="14.25" customHeight="1">
      <c r="B962" s="111"/>
      <c r="C962" s="112"/>
      <c r="D962" s="112"/>
      <c r="E962" s="112"/>
      <c r="F962" s="113"/>
    </row>
    <row r="963" ht="14.25" customHeight="1">
      <c r="B963" s="111"/>
      <c r="C963" s="112"/>
      <c r="D963" s="112"/>
      <c r="E963" s="112"/>
      <c r="F963" s="113"/>
    </row>
    <row r="964" ht="14.25" customHeight="1">
      <c r="B964" s="111"/>
      <c r="C964" s="112"/>
      <c r="D964" s="112"/>
      <c r="E964" s="112"/>
      <c r="F964" s="113"/>
    </row>
    <row r="965" ht="14.25" customHeight="1">
      <c r="B965" s="111"/>
      <c r="C965" s="112"/>
      <c r="D965" s="112"/>
      <c r="E965" s="112"/>
      <c r="F965" s="113"/>
    </row>
    <row r="966" ht="14.25" customHeight="1">
      <c r="B966" s="111"/>
      <c r="C966" s="112"/>
      <c r="D966" s="112"/>
      <c r="E966" s="112"/>
      <c r="F966" s="113"/>
    </row>
    <row r="967" ht="14.25" customHeight="1">
      <c r="B967" s="111"/>
      <c r="C967" s="112"/>
      <c r="D967" s="112"/>
      <c r="E967" s="112"/>
      <c r="F967" s="113"/>
    </row>
    <row r="968" ht="14.25" customHeight="1">
      <c r="B968" s="111"/>
      <c r="C968" s="112"/>
      <c r="D968" s="112"/>
      <c r="E968" s="112"/>
      <c r="F968" s="113"/>
    </row>
    <row r="969" ht="14.25" customHeight="1">
      <c r="B969" s="111"/>
      <c r="C969" s="112"/>
      <c r="D969" s="112"/>
      <c r="E969" s="112"/>
      <c r="F969" s="113"/>
    </row>
    <row r="970" ht="14.25" customHeight="1">
      <c r="B970" s="111"/>
      <c r="C970" s="112"/>
      <c r="D970" s="112"/>
      <c r="E970" s="112"/>
      <c r="F970" s="113"/>
    </row>
    <row r="971" ht="14.25" customHeight="1">
      <c r="B971" s="111"/>
      <c r="C971" s="112"/>
      <c r="D971" s="112"/>
      <c r="E971" s="112"/>
      <c r="F971" s="113"/>
    </row>
    <row r="972" ht="14.25" customHeight="1">
      <c r="B972" s="111"/>
      <c r="C972" s="112"/>
      <c r="D972" s="112"/>
      <c r="E972" s="112"/>
      <c r="F972" s="113"/>
    </row>
    <row r="973" ht="14.25" customHeight="1">
      <c r="B973" s="111"/>
      <c r="C973" s="112"/>
      <c r="D973" s="112"/>
      <c r="E973" s="112"/>
      <c r="F973" s="113"/>
    </row>
    <row r="974" ht="14.25" customHeight="1">
      <c r="B974" s="111"/>
      <c r="C974" s="112"/>
      <c r="D974" s="112"/>
      <c r="E974" s="112"/>
      <c r="F974" s="113"/>
    </row>
    <row r="975" ht="14.25" customHeight="1">
      <c r="B975" s="111"/>
      <c r="C975" s="112"/>
      <c r="D975" s="112"/>
      <c r="E975" s="112"/>
      <c r="F975" s="113"/>
    </row>
    <row r="976" ht="14.25" customHeight="1">
      <c r="B976" s="111"/>
      <c r="C976" s="112"/>
      <c r="D976" s="112"/>
      <c r="E976" s="112"/>
      <c r="F976" s="113"/>
    </row>
    <row r="977" ht="14.25" customHeight="1">
      <c r="B977" s="111"/>
      <c r="C977" s="112"/>
      <c r="D977" s="112"/>
      <c r="E977" s="112"/>
      <c r="F977" s="113"/>
    </row>
    <row r="978" ht="14.25" customHeight="1">
      <c r="B978" s="111"/>
      <c r="C978" s="112"/>
      <c r="D978" s="112"/>
      <c r="E978" s="112"/>
      <c r="F978" s="113"/>
    </row>
    <row r="979" ht="14.25" customHeight="1">
      <c r="B979" s="111"/>
      <c r="C979" s="112"/>
      <c r="D979" s="112"/>
      <c r="E979" s="112"/>
      <c r="F979" s="113"/>
    </row>
    <row r="980" ht="14.25" customHeight="1">
      <c r="B980" s="111"/>
      <c r="C980" s="112"/>
      <c r="D980" s="112"/>
      <c r="E980" s="112"/>
      <c r="F980" s="113"/>
    </row>
    <row r="981" ht="14.25" customHeight="1">
      <c r="B981" s="111"/>
      <c r="C981" s="112"/>
      <c r="D981" s="112"/>
      <c r="E981" s="112"/>
      <c r="F981" s="113"/>
    </row>
    <row r="982" ht="14.25" customHeight="1">
      <c r="B982" s="111"/>
      <c r="C982" s="112"/>
      <c r="D982" s="112"/>
      <c r="E982" s="112"/>
      <c r="F982" s="113"/>
    </row>
    <row r="983" ht="14.25" customHeight="1">
      <c r="B983" s="111"/>
      <c r="C983" s="112"/>
      <c r="D983" s="112"/>
      <c r="E983" s="112"/>
      <c r="F983" s="113"/>
    </row>
    <row r="984" ht="14.25" customHeight="1">
      <c r="B984" s="111"/>
      <c r="C984" s="112"/>
      <c r="D984" s="112"/>
      <c r="E984" s="112"/>
      <c r="F984" s="113"/>
    </row>
    <row r="985" ht="14.25" customHeight="1">
      <c r="B985" s="111"/>
      <c r="C985" s="112"/>
      <c r="D985" s="112"/>
      <c r="E985" s="112"/>
      <c r="F985" s="113"/>
    </row>
    <row r="986" ht="14.25" customHeight="1">
      <c r="B986" s="111"/>
      <c r="C986" s="112"/>
      <c r="D986" s="112"/>
      <c r="E986" s="112"/>
      <c r="F986" s="113"/>
    </row>
    <row r="987" ht="14.25" customHeight="1">
      <c r="B987" s="111"/>
      <c r="C987" s="112"/>
      <c r="D987" s="112"/>
      <c r="E987" s="112"/>
      <c r="F987" s="113"/>
    </row>
    <row r="988" ht="14.25" customHeight="1">
      <c r="B988" s="111"/>
      <c r="C988" s="112"/>
      <c r="D988" s="112"/>
      <c r="E988" s="112"/>
      <c r="F988" s="113"/>
    </row>
    <row r="989" ht="14.25" customHeight="1">
      <c r="B989" s="111"/>
      <c r="C989" s="112"/>
      <c r="D989" s="112"/>
      <c r="E989" s="112"/>
      <c r="F989" s="113"/>
    </row>
    <row r="990" ht="14.25" customHeight="1">
      <c r="B990" s="111"/>
      <c r="C990" s="112"/>
      <c r="D990" s="112"/>
      <c r="E990" s="112"/>
      <c r="F990" s="113"/>
    </row>
    <row r="991" ht="14.25" customHeight="1">
      <c r="B991" s="111"/>
      <c r="C991" s="112"/>
      <c r="D991" s="112"/>
      <c r="E991" s="112"/>
      <c r="F991" s="113"/>
    </row>
    <row r="992" ht="14.25" customHeight="1">
      <c r="B992" s="111"/>
      <c r="C992" s="112"/>
      <c r="D992" s="112"/>
      <c r="E992" s="112"/>
      <c r="F992" s="113"/>
    </row>
    <row r="993" ht="14.25" customHeight="1">
      <c r="B993" s="111"/>
      <c r="C993" s="112"/>
      <c r="D993" s="112"/>
      <c r="E993" s="112"/>
      <c r="F993" s="113"/>
    </row>
    <row r="994" ht="14.25" customHeight="1">
      <c r="B994" s="111"/>
      <c r="C994" s="112"/>
      <c r="D994" s="112"/>
      <c r="E994" s="112"/>
      <c r="F994" s="113"/>
    </row>
    <row r="995" ht="14.25" customHeight="1">
      <c r="B995" s="111"/>
      <c r="C995" s="112"/>
      <c r="D995" s="112"/>
      <c r="E995" s="112"/>
      <c r="F995" s="113"/>
    </row>
    <row r="996" ht="14.25" customHeight="1">
      <c r="B996" s="111"/>
      <c r="C996" s="112"/>
      <c r="D996" s="112"/>
      <c r="E996" s="112"/>
      <c r="F996" s="113"/>
    </row>
    <row r="997" ht="14.25" customHeight="1">
      <c r="B997" s="111"/>
      <c r="C997" s="112"/>
      <c r="D997" s="112"/>
      <c r="E997" s="112"/>
      <c r="F997" s="113"/>
    </row>
    <row r="998" ht="14.25" customHeight="1">
      <c r="B998" s="111"/>
      <c r="C998" s="112"/>
      <c r="D998" s="112"/>
      <c r="E998" s="112"/>
      <c r="F998" s="113"/>
    </row>
    <row r="999" ht="14.25" customHeight="1">
      <c r="B999" s="111"/>
      <c r="C999" s="112"/>
      <c r="D999" s="112"/>
      <c r="E999" s="112"/>
      <c r="F999" s="113"/>
    </row>
    <row r="1000" ht="14.25" customHeight="1">
      <c r="B1000" s="111"/>
      <c r="C1000" s="112"/>
      <c r="D1000" s="112"/>
      <c r="E1000" s="112"/>
      <c r="F1000" s="113"/>
    </row>
    <row r="1001" ht="14.25" customHeight="1">
      <c r="B1001" s="111"/>
      <c r="C1001" s="112"/>
      <c r="D1001" s="112"/>
      <c r="E1001" s="112"/>
      <c r="F1001" s="113"/>
    </row>
    <row r="1002" ht="14.25" customHeight="1">
      <c r="B1002" s="111"/>
      <c r="C1002" s="112"/>
      <c r="D1002" s="112"/>
      <c r="E1002" s="112"/>
      <c r="F1002" s="113"/>
    </row>
    <row r="1003" ht="14.25" customHeight="1">
      <c r="B1003" s="111"/>
      <c r="C1003" s="112"/>
      <c r="D1003" s="112"/>
      <c r="E1003" s="112"/>
      <c r="F1003" s="113"/>
    </row>
    <row r="1004" ht="14.25" customHeight="1">
      <c r="B1004" s="111"/>
      <c r="C1004" s="112"/>
      <c r="D1004" s="112"/>
      <c r="E1004" s="112"/>
      <c r="F1004" s="113"/>
    </row>
  </sheetData>
  <mergeCells count="3">
    <mergeCell ref="B1:F1"/>
    <mergeCell ref="B20:F20"/>
    <mergeCell ref="B21:F21"/>
  </mergeCells>
  <dataValidations>
    <dataValidation type="list" allowBlank="1" showErrorMessage="1" sqref="B4">
      <formula1>"Tier 1,Tier 2,Tier 3,Tier 0"</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188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s>
  <sheetData>
    <row r="1">
      <c r="A1" s="12"/>
      <c r="B1" s="73" t="s">
        <v>189</v>
      </c>
      <c r="C1" s="73" t="s">
        <v>190</v>
      </c>
      <c r="D1" s="73" t="s">
        <v>191</v>
      </c>
      <c r="E1" s="12"/>
      <c r="F1" s="12"/>
      <c r="G1" s="12"/>
    </row>
    <row r="2">
      <c r="A2" s="10" t="s">
        <v>192</v>
      </c>
      <c r="B2" s="76">
        <v>125.0</v>
      </c>
      <c r="C2" s="141">
        <v>0.0</v>
      </c>
      <c r="D2" s="76">
        <f t="shared" ref="D2:D7" si="1">C2*B2</f>
        <v>0</v>
      </c>
      <c r="E2" s="12"/>
      <c r="F2" s="12"/>
      <c r="G2" s="12"/>
    </row>
    <row r="3">
      <c r="A3" s="10" t="s">
        <v>193</v>
      </c>
      <c r="B3" s="76">
        <v>1.0</v>
      </c>
      <c r="C3" s="141">
        <v>0.0</v>
      </c>
      <c r="D3" s="76">
        <f t="shared" si="1"/>
        <v>0</v>
      </c>
      <c r="E3" s="12"/>
      <c r="F3" s="12"/>
      <c r="G3" s="12"/>
    </row>
    <row r="4">
      <c r="A4" s="10" t="s">
        <v>194</v>
      </c>
      <c r="B4" s="76">
        <v>50.0</v>
      </c>
      <c r="C4" s="93">
        <v>0.0</v>
      </c>
      <c r="D4" s="76">
        <f t="shared" si="1"/>
        <v>0</v>
      </c>
      <c r="E4" s="12"/>
      <c r="F4" s="12"/>
      <c r="G4" s="12"/>
    </row>
    <row r="5">
      <c r="A5" s="10" t="s">
        <v>195</v>
      </c>
      <c r="B5" s="76">
        <v>116.0</v>
      </c>
      <c r="C5" s="141">
        <v>0.0</v>
      </c>
      <c r="D5" s="76">
        <f t="shared" si="1"/>
        <v>0</v>
      </c>
      <c r="E5" s="12"/>
      <c r="F5" s="12"/>
      <c r="G5" s="12"/>
    </row>
    <row r="6">
      <c r="A6" s="10" t="s">
        <v>196</v>
      </c>
      <c r="B6" s="76">
        <f>455</f>
        <v>455</v>
      </c>
      <c r="C6" s="92">
        <v>0.0</v>
      </c>
      <c r="D6" s="76">
        <f t="shared" si="1"/>
        <v>0</v>
      </c>
      <c r="E6" s="12"/>
      <c r="F6" s="12"/>
      <c r="G6" s="12"/>
    </row>
    <row r="7">
      <c r="A7" s="12" t="s">
        <v>197</v>
      </c>
      <c r="B7" s="76">
        <f>125+575</f>
        <v>700</v>
      </c>
      <c r="C7" s="93">
        <v>0.0</v>
      </c>
      <c r="D7" s="76">
        <f t="shared" si="1"/>
        <v>0</v>
      </c>
      <c r="E7" s="10"/>
      <c r="F7" s="12"/>
      <c r="G7" s="12"/>
    </row>
    <row r="8">
      <c r="A8" s="12"/>
      <c r="B8" s="10"/>
      <c r="C8" s="10"/>
      <c r="D8" s="76">
        <f>SUM(D2:D7)</f>
        <v>0</v>
      </c>
      <c r="E8" s="10"/>
      <c r="F8" s="12"/>
      <c r="G8" s="12"/>
    </row>
    <row r="9">
      <c r="A9" s="12"/>
      <c r="B9" s="10"/>
      <c r="C9" s="10"/>
      <c r="D9" s="10"/>
      <c r="E9" s="10"/>
      <c r="F9" s="12"/>
      <c r="G9" s="12"/>
    </row>
    <row r="10">
      <c r="A10" s="10"/>
      <c r="B10" s="83" t="s">
        <v>189</v>
      </c>
      <c r="C10" s="142" t="s">
        <v>198</v>
      </c>
      <c r="D10" s="142" t="s">
        <v>199</v>
      </c>
      <c r="E10" s="73" t="s">
        <v>191</v>
      </c>
      <c r="F10" s="12"/>
      <c r="G10" s="12"/>
    </row>
    <row r="11">
      <c r="A11" s="12" t="s">
        <v>200</v>
      </c>
      <c r="B11" s="143">
        <v>200.0</v>
      </c>
      <c r="C11" s="93">
        <v>0.0</v>
      </c>
      <c r="D11" s="93">
        <v>0.0</v>
      </c>
      <c r="E11" s="144">
        <f>B11*C11*D11+(C12*B12*D11)</f>
        <v>0</v>
      </c>
      <c r="F11" s="12"/>
      <c r="G11" s="12"/>
    </row>
    <row r="12">
      <c r="A12" s="12" t="s">
        <v>201</v>
      </c>
      <c r="B12" s="143">
        <v>350.0</v>
      </c>
      <c r="C12" s="118" t="b">
        <v>0</v>
      </c>
      <c r="D12" s="12"/>
      <c r="E12" s="12"/>
      <c r="F12" s="12"/>
      <c r="G12" s="12"/>
    </row>
    <row r="13">
      <c r="A13" s="12"/>
      <c r="B13" s="12"/>
      <c r="C13" s="12"/>
      <c r="D13" s="12"/>
      <c r="E13" s="12"/>
      <c r="F13" s="12"/>
      <c r="G13" s="12"/>
    </row>
    <row r="14">
      <c r="A14" s="12"/>
      <c r="B14" s="12"/>
      <c r="C14" s="12"/>
      <c r="E14" s="12" t="s">
        <v>202</v>
      </c>
      <c r="F14" s="76">
        <f>D8</f>
        <v>0</v>
      </c>
    </row>
    <row r="15">
      <c r="A15" s="12"/>
      <c r="B15" s="12"/>
      <c r="C15" s="12"/>
      <c r="E15" s="12" t="s">
        <v>203</v>
      </c>
      <c r="F15" s="76">
        <f>E11</f>
        <v>0</v>
      </c>
    </row>
    <row r="16">
      <c r="A16" s="12"/>
      <c r="B16" s="12"/>
      <c r="C16" s="12"/>
    </row>
    <row r="17">
      <c r="A17" s="12"/>
      <c r="B17" s="12"/>
      <c r="C17" s="12"/>
    </row>
    <row r="18">
      <c r="A18" s="12"/>
      <c r="B18" s="12"/>
      <c r="C18" s="12"/>
      <c r="E18" s="12" t="s">
        <v>132</v>
      </c>
      <c r="F18" s="144">
        <f>sum(E11,sum(D2:D7))</f>
        <v>0</v>
      </c>
      <c r="G18" s="12"/>
      <c r="H18" s="12"/>
    </row>
    <row r="19">
      <c r="A19" s="12"/>
      <c r="B19" s="12"/>
      <c r="C19" s="12"/>
      <c r="E19" s="12" t="s">
        <v>59</v>
      </c>
      <c r="F19" s="145">
        <v>0.4</v>
      </c>
      <c r="G19" s="12"/>
      <c r="H19" s="12"/>
    </row>
    <row r="20">
      <c r="A20" s="12"/>
      <c r="B20" s="12"/>
      <c r="C20" s="12"/>
      <c r="E20" s="12"/>
      <c r="F20" s="12"/>
      <c r="G20" s="12"/>
      <c r="H20" s="12"/>
    </row>
    <row r="21">
      <c r="A21" s="12"/>
      <c r="B21" s="12"/>
      <c r="C21" s="12"/>
      <c r="E21" s="12"/>
      <c r="F21" s="121" t="s">
        <v>121</v>
      </c>
      <c r="G21" s="121" t="s">
        <v>122</v>
      </c>
      <c r="H21" s="121" t="s">
        <v>123</v>
      </c>
    </row>
    <row r="22">
      <c r="A22" s="12"/>
      <c r="B22" s="12"/>
      <c r="C22" s="12"/>
      <c r="E22" s="122" t="s">
        <v>124</v>
      </c>
      <c r="F22" s="123">
        <f>F18/(1-F19)</f>
        <v>0</v>
      </c>
      <c r="G22" s="124">
        <f>F22+F23</f>
        <v>0</v>
      </c>
      <c r="H22" s="124">
        <f>F22+F24</f>
        <v>0</v>
      </c>
    </row>
    <row r="23">
      <c r="A23" s="12"/>
      <c r="B23" s="12"/>
      <c r="C23" s="12"/>
      <c r="E23" s="18" t="s">
        <v>125</v>
      </c>
      <c r="F23" s="125">
        <f>0.0725*(F22/0.9275)</f>
        <v>0</v>
      </c>
      <c r="G23" s="12"/>
      <c r="H23" s="12"/>
    </row>
    <row r="24">
      <c r="E24" s="18" t="s">
        <v>127</v>
      </c>
      <c r="F24" s="125">
        <f>(0.15*(F22/0.7775) + 0.0725*(F22/0.7775))</f>
        <v>0</v>
      </c>
      <c r="G24" s="12"/>
      <c r="H24" s="12"/>
    </row>
    <row r="25">
      <c r="E25" s="12"/>
      <c r="F25" s="12"/>
      <c r="G25" s="12"/>
      <c r="H25" s="12"/>
    </row>
    <row r="26">
      <c r="D26" s="12"/>
      <c r="E26" s="12" t="s">
        <v>45</v>
      </c>
      <c r="F26" s="76">
        <f>F22-F18</f>
        <v>0</v>
      </c>
      <c r="G26" s="12"/>
      <c r="H26"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s>
  <sheetData>
    <row r="1">
      <c r="A1" s="12" t="s">
        <v>204</v>
      </c>
      <c r="B1" s="76">
        <v>2.5</v>
      </c>
      <c r="C1" s="93">
        <v>0.0</v>
      </c>
      <c r="D1" s="76">
        <f t="shared" ref="D1:D5" si="1">C1*B1</f>
        <v>0</v>
      </c>
      <c r="E1" s="12"/>
      <c r="F1" s="12"/>
      <c r="G1" s="12"/>
      <c r="H1" s="12"/>
    </row>
    <row r="2">
      <c r="A2" s="10" t="s">
        <v>205</v>
      </c>
      <c r="B2" s="76">
        <v>40.0</v>
      </c>
      <c r="C2" s="93">
        <v>0.0</v>
      </c>
      <c r="D2" s="76">
        <f t="shared" si="1"/>
        <v>0</v>
      </c>
      <c r="E2" s="12"/>
      <c r="F2" s="12"/>
      <c r="G2" s="12"/>
      <c r="H2" s="12"/>
    </row>
    <row r="3">
      <c r="A3" s="10" t="s">
        <v>195</v>
      </c>
      <c r="B3" s="76">
        <v>116.0</v>
      </c>
      <c r="C3" s="141">
        <v>0.0</v>
      </c>
      <c r="D3" s="76">
        <f t="shared" si="1"/>
        <v>0</v>
      </c>
      <c r="E3" s="12"/>
      <c r="F3" s="12"/>
      <c r="G3" s="12"/>
      <c r="H3" s="12"/>
    </row>
    <row r="4">
      <c r="A4" s="10" t="s">
        <v>206</v>
      </c>
      <c r="B4" s="76">
        <v>50.0</v>
      </c>
      <c r="C4" s="93">
        <v>0.0</v>
      </c>
      <c r="D4" s="76">
        <f t="shared" si="1"/>
        <v>0</v>
      </c>
      <c r="E4" s="12"/>
      <c r="F4" s="12"/>
      <c r="G4" s="12" t="s">
        <v>206</v>
      </c>
    </row>
    <row r="5">
      <c r="A5" s="10" t="s">
        <v>197</v>
      </c>
      <c r="B5" s="76">
        <f>125+575</f>
        <v>700</v>
      </c>
      <c r="C5" s="141">
        <v>0.0</v>
      </c>
      <c r="D5" s="76">
        <f t="shared" si="1"/>
        <v>0</v>
      </c>
      <c r="E5" s="12"/>
      <c r="F5" s="12"/>
      <c r="G5" s="12" t="s">
        <v>207</v>
      </c>
      <c r="H5" s="12"/>
    </row>
    <row r="6">
      <c r="A6" s="10"/>
      <c r="B6" s="43"/>
      <c r="C6" s="10"/>
      <c r="D6" s="12"/>
      <c r="E6" s="12"/>
      <c r="F6" s="12"/>
      <c r="G6" s="12"/>
      <c r="H6" s="12"/>
    </row>
    <row r="7">
      <c r="A7" s="12"/>
      <c r="B7" s="10"/>
      <c r="C7" s="10"/>
      <c r="D7" s="10"/>
      <c r="E7" s="10"/>
      <c r="F7" s="12"/>
      <c r="G7" s="12"/>
      <c r="H7" s="12"/>
    </row>
    <row r="8">
      <c r="A8" s="12"/>
      <c r="B8" s="142" t="s">
        <v>189</v>
      </c>
      <c r="C8" s="142" t="s">
        <v>198</v>
      </c>
      <c r="D8" s="142" t="s">
        <v>199</v>
      </c>
      <c r="E8" s="142" t="s">
        <v>191</v>
      </c>
      <c r="F8" s="12"/>
      <c r="G8" s="12"/>
      <c r="H8" s="12"/>
    </row>
    <row r="9">
      <c r="A9" s="12" t="s">
        <v>200</v>
      </c>
      <c r="B9" s="143">
        <v>200.0</v>
      </c>
      <c r="C9" s="93">
        <v>0.0</v>
      </c>
      <c r="D9" s="93">
        <v>0.0</v>
      </c>
      <c r="E9" s="144">
        <f>B9*C9*D9</f>
        <v>0</v>
      </c>
      <c r="F9" s="12"/>
      <c r="G9" s="12"/>
      <c r="H9" s="12"/>
    </row>
    <row r="10">
      <c r="A10" s="10"/>
      <c r="B10" s="146"/>
      <c r="C10" s="10"/>
      <c r="D10" s="10"/>
      <c r="E10" s="12"/>
      <c r="F10" s="12"/>
      <c r="G10" s="12"/>
      <c r="H10" s="12"/>
    </row>
    <row r="11">
      <c r="A11" s="12"/>
      <c r="B11" s="12"/>
      <c r="C11" s="12"/>
      <c r="D11" s="12"/>
      <c r="E11" s="12"/>
      <c r="F11" s="12"/>
      <c r="G11" s="12"/>
      <c r="H11" s="12"/>
    </row>
    <row r="12">
      <c r="A12" s="12"/>
      <c r="B12" s="12"/>
      <c r="C12" s="12"/>
      <c r="D12" s="12"/>
      <c r="E12" s="12" t="s">
        <v>202</v>
      </c>
      <c r="F12" s="76">
        <f>sum(D1:D5)</f>
        <v>0</v>
      </c>
      <c r="G12" s="12"/>
      <c r="H12" s="12"/>
    </row>
    <row r="13">
      <c r="A13" s="12"/>
      <c r="B13" s="12"/>
      <c r="C13" s="12"/>
      <c r="D13" s="12"/>
      <c r="E13" s="12" t="s">
        <v>203</v>
      </c>
      <c r="F13" s="144">
        <f>E9</f>
        <v>0</v>
      </c>
      <c r="G13" s="12"/>
      <c r="H13" s="12"/>
    </row>
    <row r="14">
      <c r="A14" s="12"/>
      <c r="B14" s="12"/>
      <c r="C14" s="12"/>
      <c r="D14" s="12"/>
      <c r="G14" s="12"/>
      <c r="H14" s="12"/>
    </row>
    <row r="15">
      <c r="A15" s="12"/>
      <c r="B15" s="12"/>
      <c r="C15" s="12"/>
      <c r="D15" s="12"/>
      <c r="E15" s="12"/>
      <c r="F15" s="12"/>
      <c r="G15" s="12"/>
      <c r="H15" s="12"/>
    </row>
    <row r="16">
      <c r="A16" s="12"/>
      <c r="B16" s="12"/>
      <c r="C16" s="12"/>
      <c r="D16" s="12"/>
      <c r="E16" s="12" t="s">
        <v>132</v>
      </c>
      <c r="F16" s="144">
        <f>sum(F12,F13)</f>
        <v>0</v>
      </c>
      <c r="G16" s="12"/>
      <c r="H16" s="12"/>
    </row>
    <row r="17">
      <c r="A17" s="12"/>
      <c r="B17" s="12"/>
      <c r="C17" s="12"/>
      <c r="D17" s="12"/>
      <c r="E17" s="12" t="s">
        <v>59</v>
      </c>
      <c r="F17" s="119">
        <v>0.4</v>
      </c>
      <c r="G17" s="12"/>
      <c r="H17" s="12"/>
    </row>
    <row r="18">
      <c r="A18" s="12"/>
      <c r="B18" s="12"/>
      <c r="C18" s="12"/>
      <c r="D18" s="12"/>
      <c r="E18" s="12"/>
      <c r="F18" s="12"/>
      <c r="G18" s="12"/>
      <c r="H18" s="12"/>
    </row>
    <row r="19">
      <c r="A19" s="12"/>
      <c r="B19" s="12"/>
      <c r="C19" s="12"/>
      <c r="D19" s="12"/>
      <c r="E19" s="12"/>
      <c r="F19" s="121" t="s">
        <v>121</v>
      </c>
      <c r="G19" s="121" t="s">
        <v>122</v>
      </c>
      <c r="H19" s="121" t="s">
        <v>123</v>
      </c>
    </row>
    <row r="20">
      <c r="A20" s="12"/>
      <c r="B20" s="12"/>
      <c r="C20" s="12"/>
      <c r="D20" s="12"/>
      <c r="E20" s="122" t="s">
        <v>124</v>
      </c>
      <c r="F20" s="123">
        <f>F16/(1-F17)</f>
        <v>0</v>
      </c>
      <c r="G20" s="124">
        <f>F20+F21</f>
        <v>0</v>
      </c>
      <c r="H20" s="124">
        <f>F20+F22</f>
        <v>0</v>
      </c>
    </row>
    <row r="21">
      <c r="A21" s="12"/>
      <c r="B21" s="12"/>
      <c r="C21" s="12"/>
      <c r="D21" s="12"/>
      <c r="E21" s="18" t="s">
        <v>125</v>
      </c>
      <c r="F21" s="125">
        <f>0.0725*(F20/0.9275)</f>
        <v>0</v>
      </c>
      <c r="G21" s="12"/>
      <c r="H21" s="12"/>
    </row>
    <row r="22">
      <c r="A22" s="12"/>
      <c r="B22" s="12"/>
      <c r="C22" s="12"/>
      <c r="D22" s="12"/>
      <c r="E22" s="18" t="s">
        <v>127</v>
      </c>
      <c r="F22" s="125">
        <f>(0.15*(F20/0.7775) + 0.0725*(F20/0.7775))</f>
        <v>0</v>
      </c>
      <c r="G22" s="12"/>
      <c r="H22" s="12"/>
    </row>
    <row r="23">
      <c r="A23" s="12"/>
      <c r="B23" s="12"/>
      <c r="C23" s="12"/>
      <c r="D23" s="12"/>
      <c r="E23" s="12"/>
      <c r="F23" s="12"/>
      <c r="G23" s="12"/>
      <c r="H23" s="12"/>
    </row>
    <row r="24">
      <c r="A24" s="12"/>
      <c r="B24" s="12"/>
      <c r="C24" s="12"/>
      <c r="D24" s="12"/>
      <c r="E24" s="12" t="s">
        <v>45</v>
      </c>
      <c r="F24" s="76">
        <f>F20-F16</f>
        <v>0</v>
      </c>
      <c r="G24" s="12"/>
      <c r="H24" s="1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 customWidth="1" min="6" max="6" width="15.88"/>
  </cols>
  <sheetData>
    <row r="1">
      <c r="A1" s="147" t="s">
        <v>208</v>
      </c>
      <c r="B1" s="148">
        <v>60.0</v>
      </c>
      <c r="C1" s="118"/>
      <c r="D1" s="118"/>
      <c r="F1" s="149"/>
      <c r="H1" s="12"/>
      <c r="I1" s="12"/>
      <c r="J1" s="12"/>
      <c r="K1" s="12"/>
    </row>
    <row r="2">
      <c r="A2" s="147" t="s">
        <v>209</v>
      </c>
      <c r="B2" s="148">
        <v>40.0</v>
      </c>
      <c r="C2" s="118"/>
      <c r="D2" s="118"/>
      <c r="E2" s="150"/>
      <c r="F2" s="149" t="s">
        <v>210</v>
      </c>
      <c r="G2" s="151">
        <f>(C6*1.3)+E6</f>
        <v>0</v>
      </c>
      <c r="H2" s="12"/>
      <c r="I2" s="12"/>
      <c r="J2" s="12"/>
      <c r="K2" s="12"/>
    </row>
    <row r="3">
      <c r="C3" s="118"/>
      <c r="D3" s="118"/>
      <c r="E3" s="150"/>
      <c r="F3" s="73" t="s">
        <v>211</v>
      </c>
      <c r="G3" s="152">
        <f>sum(H6:I6)</f>
        <v>0</v>
      </c>
      <c r="H3" s="12"/>
      <c r="I3" s="12"/>
      <c r="J3" s="12"/>
      <c r="K3" s="12"/>
    </row>
    <row r="4">
      <c r="C4" s="12"/>
      <c r="D4" s="12"/>
      <c r="E4" s="12"/>
      <c r="F4" s="12"/>
      <c r="G4" s="12"/>
      <c r="H4" s="18"/>
      <c r="I4" s="12"/>
      <c r="J4" s="12"/>
      <c r="K4" s="12"/>
    </row>
    <row r="5">
      <c r="A5" s="12"/>
      <c r="B5" s="12"/>
      <c r="C5" s="118" t="s">
        <v>212</v>
      </c>
      <c r="D5" s="118"/>
      <c r="E5" s="153" t="s">
        <v>213</v>
      </c>
      <c r="G5" s="142" t="s">
        <v>214</v>
      </c>
      <c r="H5" s="149" t="s">
        <v>215</v>
      </c>
      <c r="I5" s="142" t="s">
        <v>216</v>
      </c>
      <c r="K5" s="12"/>
    </row>
    <row r="6">
      <c r="A6" s="154"/>
      <c r="B6" s="155" t="s">
        <v>217</v>
      </c>
      <c r="C6" s="115">
        <f>sum(E8:E19)</f>
        <v>0</v>
      </c>
      <c r="D6" s="115"/>
      <c r="E6" s="156">
        <f>(C6*0.07)+(C6*0.0725)</f>
        <v>0</v>
      </c>
      <c r="G6" s="156">
        <f t="shared" ref="G6:I6" si="1">sum(G8:G1004)</f>
        <v>0</v>
      </c>
      <c r="H6" s="115">
        <f t="shared" si="1"/>
        <v>0</v>
      </c>
      <c r="I6" s="115">
        <f t="shared" si="1"/>
        <v>0</v>
      </c>
      <c r="K6" s="107"/>
      <c r="L6" s="107"/>
      <c r="M6" s="107"/>
      <c r="N6" s="107"/>
      <c r="O6" s="107"/>
      <c r="P6" s="107"/>
      <c r="Q6" s="107"/>
      <c r="R6" s="107"/>
      <c r="S6" s="107"/>
      <c r="T6" s="107"/>
      <c r="U6" s="107"/>
      <c r="V6" s="107"/>
      <c r="W6" s="107"/>
      <c r="X6" s="107"/>
      <c r="Y6" s="107"/>
      <c r="Z6" s="107"/>
      <c r="AA6" s="107"/>
    </row>
    <row r="7">
      <c r="A7" s="154"/>
      <c r="B7" s="157"/>
      <c r="C7" s="158"/>
      <c r="D7" s="158"/>
      <c r="E7" s="152"/>
      <c r="F7" s="157"/>
      <c r="G7" s="157"/>
      <c r="H7" s="158"/>
      <c r="I7" s="158"/>
      <c r="J7" s="154"/>
      <c r="K7" s="107"/>
      <c r="L7" s="107"/>
      <c r="M7" s="107"/>
      <c r="N7" s="107"/>
      <c r="O7" s="107"/>
      <c r="P7" s="107"/>
      <c r="Q7" s="107"/>
      <c r="R7" s="107"/>
      <c r="S7" s="107"/>
      <c r="T7" s="107"/>
      <c r="U7" s="107"/>
      <c r="V7" s="107"/>
      <c r="W7" s="107"/>
      <c r="X7" s="107"/>
      <c r="Y7" s="107"/>
      <c r="Z7" s="107"/>
      <c r="AA7" s="107"/>
    </row>
    <row r="8">
      <c r="A8" s="159" t="s">
        <v>218</v>
      </c>
      <c r="B8" s="157" t="s">
        <v>219</v>
      </c>
      <c r="C8" s="158" t="s">
        <v>190</v>
      </c>
      <c r="D8" s="157" t="s">
        <v>220</v>
      </c>
      <c r="E8" s="152" t="s">
        <v>132</v>
      </c>
      <c r="F8" s="157" t="s">
        <v>221</v>
      </c>
      <c r="G8" s="157" t="s">
        <v>222</v>
      </c>
      <c r="H8" s="158" t="s">
        <v>211</v>
      </c>
      <c r="I8" s="158" t="s">
        <v>57</v>
      </c>
      <c r="J8" s="154"/>
      <c r="K8" s="160" t="s">
        <v>223</v>
      </c>
      <c r="L8" s="107"/>
      <c r="M8" s="107"/>
      <c r="N8" s="107"/>
      <c r="O8" s="107"/>
      <c r="P8" s="107"/>
      <c r="Q8" s="107"/>
      <c r="R8" s="107"/>
      <c r="S8" s="107"/>
      <c r="T8" s="107"/>
      <c r="U8" s="107"/>
      <c r="V8" s="107"/>
      <c r="W8" s="107"/>
      <c r="X8" s="107"/>
      <c r="Y8" s="107"/>
      <c r="Z8" s="107"/>
      <c r="AA8" s="107"/>
    </row>
    <row r="9">
      <c r="A9" s="12"/>
      <c r="B9" s="148">
        <v>0.0</v>
      </c>
      <c r="C9" s="93">
        <v>1.0</v>
      </c>
      <c r="D9" s="161">
        <f t="shared" ref="D9:D29" si="2">SUM(B9*0.2)</f>
        <v>0</v>
      </c>
      <c r="E9" s="115">
        <f t="shared" ref="E9:E29" si="3">C9*B9+D9</f>
        <v>0</v>
      </c>
      <c r="F9" s="162">
        <v>0.0</v>
      </c>
      <c r="G9" s="163">
        <f t="shared" ref="G9:G33" si="4">(F9/60)*C9</f>
        <v>0</v>
      </c>
      <c r="H9" s="115">
        <f t="shared" ref="H9:H33" si="5">G9*$B$1</f>
        <v>0</v>
      </c>
      <c r="I9" s="115">
        <f t="shared" ref="I9:I33" si="6">G9*$B$2</f>
        <v>0</v>
      </c>
      <c r="J9" s="12"/>
      <c r="K9" s="164"/>
    </row>
    <row r="10">
      <c r="A10" s="12"/>
      <c r="B10" s="148">
        <v>0.0</v>
      </c>
      <c r="C10" s="93">
        <v>1.0</v>
      </c>
      <c r="D10" s="161">
        <f t="shared" si="2"/>
        <v>0</v>
      </c>
      <c r="E10" s="115">
        <f t="shared" si="3"/>
        <v>0</v>
      </c>
      <c r="F10" s="162">
        <v>0.0</v>
      </c>
      <c r="G10" s="163">
        <f t="shared" si="4"/>
        <v>0</v>
      </c>
      <c r="H10" s="115">
        <f t="shared" si="5"/>
        <v>0</v>
      </c>
      <c r="I10" s="115">
        <f t="shared" si="6"/>
        <v>0</v>
      </c>
      <c r="J10" s="12"/>
      <c r="K10" s="164"/>
    </row>
    <row r="11">
      <c r="A11" s="12"/>
      <c r="B11" s="148">
        <v>0.0</v>
      </c>
      <c r="C11" s="93">
        <v>1.0</v>
      </c>
      <c r="D11" s="161">
        <f t="shared" si="2"/>
        <v>0</v>
      </c>
      <c r="E11" s="115">
        <f t="shared" si="3"/>
        <v>0</v>
      </c>
      <c r="F11" s="162">
        <v>0.0</v>
      </c>
      <c r="G11" s="163">
        <f t="shared" si="4"/>
        <v>0</v>
      </c>
      <c r="H11" s="115">
        <f t="shared" si="5"/>
        <v>0</v>
      </c>
      <c r="I11" s="115">
        <f t="shared" si="6"/>
        <v>0</v>
      </c>
      <c r="J11" s="12"/>
      <c r="K11" s="164"/>
    </row>
    <row r="12">
      <c r="A12" s="12"/>
      <c r="B12" s="148">
        <v>0.0</v>
      </c>
      <c r="C12" s="93">
        <v>1.0</v>
      </c>
      <c r="D12" s="161">
        <f t="shared" si="2"/>
        <v>0</v>
      </c>
      <c r="E12" s="115">
        <f t="shared" si="3"/>
        <v>0</v>
      </c>
      <c r="F12" s="162">
        <v>0.0</v>
      </c>
      <c r="G12" s="163">
        <f t="shared" si="4"/>
        <v>0</v>
      </c>
      <c r="H12" s="115">
        <f t="shared" si="5"/>
        <v>0</v>
      </c>
      <c r="I12" s="115">
        <f t="shared" si="6"/>
        <v>0</v>
      </c>
      <c r="J12" s="12"/>
      <c r="K12" s="164"/>
    </row>
    <row r="13">
      <c r="A13" s="12"/>
      <c r="B13" s="148">
        <v>0.0</v>
      </c>
      <c r="C13" s="93">
        <v>1.0</v>
      </c>
      <c r="D13" s="161">
        <f t="shared" si="2"/>
        <v>0</v>
      </c>
      <c r="E13" s="115">
        <f t="shared" si="3"/>
        <v>0</v>
      </c>
      <c r="F13" s="162">
        <v>0.0</v>
      </c>
      <c r="G13" s="163">
        <f t="shared" si="4"/>
        <v>0</v>
      </c>
      <c r="H13" s="115">
        <f t="shared" si="5"/>
        <v>0</v>
      </c>
      <c r="I13" s="115">
        <f t="shared" si="6"/>
        <v>0</v>
      </c>
      <c r="J13" s="12"/>
      <c r="K13" s="164"/>
    </row>
    <row r="14">
      <c r="A14" s="12"/>
      <c r="B14" s="148">
        <v>0.0</v>
      </c>
      <c r="C14" s="93">
        <v>1.0</v>
      </c>
      <c r="D14" s="161">
        <f t="shared" si="2"/>
        <v>0</v>
      </c>
      <c r="E14" s="115">
        <f t="shared" si="3"/>
        <v>0</v>
      </c>
      <c r="F14" s="162">
        <v>0.0</v>
      </c>
      <c r="G14" s="163">
        <f t="shared" si="4"/>
        <v>0</v>
      </c>
      <c r="H14" s="115">
        <f t="shared" si="5"/>
        <v>0</v>
      </c>
      <c r="I14" s="115">
        <f t="shared" si="6"/>
        <v>0</v>
      </c>
      <c r="J14" s="12"/>
      <c r="K14" s="165"/>
    </row>
    <row r="15">
      <c r="A15" s="12"/>
      <c r="B15" s="148">
        <v>0.0</v>
      </c>
      <c r="C15" s="93">
        <v>1.0</v>
      </c>
      <c r="D15" s="161">
        <f t="shared" si="2"/>
        <v>0</v>
      </c>
      <c r="E15" s="115">
        <f t="shared" si="3"/>
        <v>0</v>
      </c>
      <c r="F15" s="162">
        <v>0.0</v>
      </c>
      <c r="G15" s="163">
        <f t="shared" si="4"/>
        <v>0</v>
      </c>
      <c r="H15" s="115">
        <f t="shared" si="5"/>
        <v>0</v>
      </c>
      <c r="I15" s="115">
        <f t="shared" si="6"/>
        <v>0</v>
      </c>
      <c r="J15" s="12"/>
      <c r="K15" s="164"/>
    </row>
    <row r="16">
      <c r="B16" s="148">
        <v>0.0</v>
      </c>
      <c r="C16" s="93">
        <v>1.0</v>
      </c>
      <c r="D16" s="161">
        <f t="shared" si="2"/>
        <v>0</v>
      </c>
      <c r="E16" s="115">
        <f t="shared" si="3"/>
        <v>0</v>
      </c>
      <c r="F16" s="162">
        <v>0.0</v>
      </c>
      <c r="G16" s="163">
        <f t="shared" si="4"/>
        <v>0</v>
      </c>
      <c r="H16" s="115">
        <f t="shared" si="5"/>
        <v>0</v>
      </c>
      <c r="I16" s="115">
        <f t="shared" si="6"/>
        <v>0</v>
      </c>
      <c r="K16" s="166"/>
    </row>
    <row r="17">
      <c r="B17" s="148">
        <v>0.0</v>
      </c>
      <c r="C17" s="93">
        <v>1.0</v>
      </c>
      <c r="D17" s="161">
        <f t="shared" si="2"/>
        <v>0</v>
      </c>
      <c r="E17" s="115">
        <f t="shared" si="3"/>
        <v>0</v>
      </c>
      <c r="F17" s="162">
        <v>0.0</v>
      </c>
      <c r="G17" s="163">
        <f t="shared" si="4"/>
        <v>0</v>
      </c>
      <c r="H17" s="115">
        <f t="shared" si="5"/>
        <v>0</v>
      </c>
      <c r="I17" s="115">
        <f t="shared" si="6"/>
        <v>0</v>
      </c>
      <c r="K17" s="166"/>
    </row>
    <row r="18">
      <c r="B18" s="148">
        <v>0.0</v>
      </c>
      <c r="C18" s="93">
        <v>1.0</v>
      </c>
      <c r="D18" s="161">
        <f t="shared" si="2"/>
        <v>0</v>
      </c>
      <c r="E18" s="115">
        <f t="shared" si="3"/>
        <v>0</v>
      </c>
      <c r="F18" s="162">
        <v>0.0</v>
      </c>
      <c r="G18" s="163">
        <f t="shared" si="4"/>
        <v>0</v>
      </c>
      <c r="H18" s="115">
        <f t="shared" si="5"/>
        <v>0</v>
      </c>
      <c r="I18" s="115">
        <f t="shared" si="6"/>
        <v>0</v>
      </c>
      <c r="K18" s="166"/>
    </row>
    <row r="19">
      <c r="B19" s="148">
        <v>0.0</v>
      </c>
      <c r="C19" s="93">
        <v>1.0</v>
      </c>
      <c r="D19" s="161">
        <f t="shared" si="2"/>
        <v>0</v>
      </c>
      <c r="E19" s="115">
        <f t="shared" si="3"/>
        <v>0</v>
      </c>
      <c r="F19" s="162">
        <v>0.0</v>
      </c>
      <c r="G19" s="163">
        <f t="shared" si="4"/>
        <v>0</v>
      </c>
      <c r="H19" s="115">
        <f t="shared" si="5"/>
        <v>0</v>
      </c>
      <c r="I19" s="115">
        <f t="shared" si="6"/>
        <v>0</v>
      </c>
      <c r="K19" s="166"/>
    </row>
    <row r="20">
      <c r="B20" s="148">
        <v>0.0</v>
      </c>
      <c r="C20" s="93">
        <v>1.0</v>
      </c>
      <c r="D20" s="161">
        <f t="shared" si="2"/>
        <v>0</v>
      </c>
      <c r="E20" s="115">
        <f t="shared" si="3"/>
        <v>0</v>
      </c>
      <c r="F20" s="162">
        <v>0.0</v>
      </c>
      <c r="G20" s="163">
        <f t="shared" si="4"/>
        <v>0</v>
      </c>
      <c r="H20" s="115">
        <f t="shared" si="5"/>
        <v>0</v>
      </c>
      <c r="I20" s="115">
        <f t="shared" si="6"/>
        <v>0</v>
      </c>
      <c r="K20" s="166"/>
    </row>
    <row r="21">
      <c r="B21" s="148">
        <v>0.0</v>
      </c>
      <c r="C21" s="93">
        <v>1.0</v>
      </c>
      <c r="D21" s="161">
        <f t="shared" si="2"/>
        <v>0</v>
      </c>
      <c r="E21" s="115">
        <f t="shared" si="3"/>
        <v>0</v>
      </c>
      <c r="F21" s="162">
        <v>0.0</v>
      </c>
      <c r="G21" s="163">
        <f t="shared" si="4"/>
        <v>0</v>
      </c>
      <c r="H21" s="115">
        <f t="shared" si="5"/>
        <v>0</v>
      </c>
      <c r="I21" s="115">
        <f t="shared" si="6"/>
        <v>0</v>
      </c>
      <c r="K21" s="166"/>
    </row>
    <row r="22">
      <c r="B22" s="148">
        <v>0.0</v>
      </c>
      <c r="C22" s="93">
        <v>1.0</v>
      </c>
      <c r="D22" s="161">
        <f t="shared" si="2"/>
        <v>0</v>
      </c>
      <c r="E22" s="115">
        <f t="shared" si="3"/>
        <v>0</v>
      </c>
      <c r="F22" s="162">
        <v>0.0</v>
      </c>
      <c r="G22" s="163">
        <f t="shared" si="4"/>
        <v>0</v>
      </c>
      <c r="H22" s="115">
        <f t="shared" si="5"/>
        <v>0</v>
      </c>
      <c r="I22" s="115">
        <f t="shared" si="6"/>
        <v>0</v>
      </c>
      <c r="K22" s="166"/>
    </row>
    <row r="23">
      <c r="B23" s="148">
        <v>0.0</v>
      </c>
      <c r="C23" s="93">
        <v>1.0</v>
      </c>
      <c r="D23" s="161">
        <f t="shared" si="2"/>
        <v>0</v>
      </c>
      <c r="E23" s="115">
        <f t="shared" si="3"/>
        <v>0</v>
      </c>
      <c r="F23" s="162">
        <v>0.0</v>
      </c>
      <c r="G23" s="163">
        <f t="shared" si="4"/>
        <v>0</v>
      </c>
      <c r="H23" s="115">
        <f t="shared" si="5"/>
        <v>0</v>
      </c>
      <c r="I23" s="115">
        <f t="shared" si="6"/>
        <v>0</v>
      </c>
      <c r="K23" s="166"/>
    </row>
    <row r="24">
      <c r="B24" s="148">
        <v>0.0</v>
      </c>
      <c r="C24" s="93">
        <v>1.0</v>
      </c>
      <c r="D24" s="161">
        <f t="shared" si="2"/>
        <v>0</v>
      </c>
      <c r="E24" s="115">
        <f t="shared" si="3"/>
        <v>0</v>
      </c>
      <c r="F24" s="162">
        <v>0.0</v>
      </c>
      <c r="G24" s="163">
        <f t="shared" si="4"/>
        <v>0</v>
      </c>
      <c r="H24" s="115">
        <f t="shared" si="5"/>
        <v>0</v>
      </c>
      <c r="I24" s="115">
        <f t="shared" si="6"/>
        <v>0</v>
      </c>
      <c r="K24" s="166"/>
    </row>
    <row r="25">
      <c r="B25" s="148">
        <v>0.0</v>
      </c>
      <c r="C25" s="93">
        <v>1.0</v>
      </c>
      <c r="D25" s="161">
        <f t="shared" si="2"/>
        <v>0</v>
      </c>
      <c r="E25" s="115">
        <f t="shared" si="3"/>
        <v>0</v>
      </c>
      <c r="F25" s="162">
        <v>0.0</v>
      </c>
      <c r="G25" s="163">
        <f t="shared" si="4"/>
        <v>0</v>
      </c>
      <c r="H25" s="115">
        <f t="shared" si="5"/>
        <v>0</v>
      </c>
      <c r="I25" s="115">
        <f t="shared" si="6"/>
        <v>0</v>
      </c>
      <c r="K25" s="166"/>
    </row>
    <row r="26">
      <c r="B26" s="148">
        <v>0.0</v>
      </c>
      <c r="C26" s="93">
        <v>1.0</v>
      </c>
      <c r="D26" s="161">
        <f t="shared" si="2"/>
        <v>0</v>
      </c>
      <c r="E26" s="115">
        <f t="shared" si="3"/>
        <v>0</v>
      </c>
      <c r="F26" s="162">
        <v>0.0</v>
      </c>
      <c r="G26" s="163">
        <f t="shared" si="4"/>
        <v>0</v>
      </c>
      <c r="H26" s="115">
        <f t="shared" si="5"/>
        <v>0</v>
      </c>
      <c r="I26" s="115">
        <f t="shared" si="6"/>
        <v>0</v>
      </c>
      <c r="K26" s="166"/>
    </row>
    <row r="27">
      <c r="B27" s="148">
        <v>0.0</v>
      </c>
      <c r="C27" s="93">
        <v>1.0</v>
      </c>
      <c r="D27" s="161">
        <f t="shared" si="2"/>
        <v>0</v>
      </c>
      <c r="E27" s="115">
        <f t="shared" si="3"/>
        <v>0</v>
      </c>
      <c r="F27" s="162">
        <v>0.0</v>
      </c>
      <c r="G27" s="163">
        <f t="shared" si="4"/>
        <v>0</v>
      </c>
      <c r="H27" s="115">
        <f t="shared" si="5"/>
        <v>0</v>
      </c>
      <c r="I27" s="115">
        <f t="shared" si="6"/>
        <v>0</v>
      </c>
      <c r="K27" s="166"/>
    </row>
    <row r="28">
      <c r="B28" s="148">
        <v>0.0</v>
      </c>
      <c r="C28" s="93">
        <v>1.0</v>
      </c>
      <c r="D28" s="161">
        <f t="shared" si="2"/>
        <v>0</v>
      </c>
      <c r="E28" s="115">
        <f t="shared" si="3"/>
        <v>0</v>
      </c>
      <c r="F28" s="162">
        <v>0.0</v>
      </c>
      <c r="G28" s="163">
        <f t="shared" si="4"/>
        <v>0</v>
      </c>
      <c r="H28" s="115">
        <f t="shared" si="5"/>
        <v>0</v>
      </c>
      <c r="I28" s="115">
        <f t="shared" si="6"/>
        <v>0</v>
      </c>
      <c r="K28" s="166"/>
    </row>
    <row r="29">
      <c r="B29" s="148">
        <v>0.0</v>
      </c>
      <c r="C29" s="93">
        <v>1.0</v>
      </c>
      <c r="D29" s="161">
        <f t="shared" si="2"/>
        <v>0</v>
      </c>
      <c r="E29" s="115">
        <f t="shared" si="3"/>
        <v>0</v>
      </c>
      <c r="F29" s="162">
        <v>0.0</v>
      </c>
      <c r="G29" s="163">
        <f t="shared" si="4"/>
        <v>0</v>
      </c>
      <c r="H29" s="115">
        <f t="shared" si="5"/>
        <v>0</v>
      </c>
      <c r="I29" s="115">
        <f t="shared" si="6"/>
        <v>0</v>
      </c>
      <c r="K29" s="166"/>
    </row>
    <row r="30">
      <c r="B30" s="166"/>
      <c r="C30" s="166"/>
      <c r="D30" s="166"/>
      <c r="E30" s="115">
        <f t="shared" ref="E30:E33" si="7">C30*B30</f>
        <v>0</v>
      </c>
      <c r="F30" s="166"/>
      <c r="G30" s="163">
        <f t="shared" si="4"/>
        <v>0</v>
      </c>
      <c r="H30" s="115">
        <f t="shared" si="5"/>
        <v>0</v>
      </c>
      <c r="I30" s="115">
        <f t="shared" si="6"/>
        <v>0</v>
      </c>
      <c r="K30" s="166"/>
    </row>
    <row r="31">
      <c r="B31" s="166"/>
      <c r="C31" s="166"/>
      <c r="D31" s="166"/>
      <c r="E31" s="115">
        <f t="shared" si="7"/>
        <v>0</v>
      </c>
      <c r="F31" s="166"/>
      <c r="G31" s="163">
        <f t="shared" si="4"/>
        <v>0</v>
      </c>
      <c r="H31" s="115">
        <f t="shared" si="5"/>
        <v>0</v>
      </c>
      <c r="I31" s="115">
        <f t="shared" si="6"/>
        <v>0</v>
      </c>
      <c r="K31" s="166"/>
    </row>
    <row r="32">
      <c r="B32" s="166"/>
      <c r="C32" s="166"/>
      <c r="D32" s="166"/>
      <c r="E32" s="115">
        <f t="shared" si="7"/>
        <v>0</v>
      </c>
      <c r="F32" s="166"/>
      <c r="G32" s="163">
        <f t="shared" si="4"/>
        <v>0</v>
      </c>
      <c r="H32" s="115">
        <f t="shared" si="5"/>
        <v>0</v>
      </c>
      <c r="I32" s="115">
        <f t="shared" si="6"/>
        <v>0</v>
      </c>
      <c r="K32" s="166"/>
    </row>
    <row r="33">
      <c r="B33" s="166"/>
      <c r="C33" s="166"/>
      <c r="D33" s="166"/>
      <c r="E33" s="115">
        <f t="shared" si="7"/>
        <v>0</v>
      </c>
      <c r="F33" s="166"/>
      <c r="G33" s="163">
        <f t="shared" si="4"/>
        <v>0</v>
      </c>
      <c r="H33" s="115">
        <f t="shared" si="5"/>
        <v>0</v>
      </c>
      <c r="I33" s="115">
        <f t="shared" si="6"/>
        <v>0</v>
      </c>
      <c r="K33" s="16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2.63" defaultRowHeight="15.75"/>
  <cols>
    <col customWidth="1" min="1" max="1" width="1.63"/>
    <col customWidth="1" min="2" max="2" width="14.0"/>
    <col customWidth="1" min="3" max="3" width="14.25"/>
    <col customWidth="1" min="4" max="4" width="9.13"/>
    <col customWidth="1" min="5" max="5" width="10.25"/>
    <col customWidth="1" min="6" max="6" width="12.88"/>
    <col customWidth="1" min="7" max="7" width="7.63"/>
    <col customWidth="1" min="8" max="8" width="21.13"/>
    <col customWidth="1" min="9" max="10" width="7.63"/>
    <col customWidth="1" min="11" max="11" width="2.25"/>
    <col customWidth="1" min="12" max="12" width="14.0"/>
    <col customWidth="1" min="13" max="13" width="15.38"/>
    <col customWidth="1" min="14" max="14" width="9.38"/>
    <col customWidth="1" min="15" max="15" width="8.88"/>
    <col customWidth="1" min="16" max="25" width="7.63"/>
  </cols>
  <sheetData>
    <row r="1" ht="14.25" customHeight="1">
      <c r="G1" s="167"/>
      <c r="H1" s="2"/>
      <c r="L1" s="111"/>
      <c r="M1" s="112"/>
      <c r="N1" s="112"/>
      <c r="O1" s="113"/>
      <c r="T1" s="168"/>
      <c r="Y1" s="168">
        <v>0.15</v>
      </c>
    </row>
    <row r="2" ht="14.25" customHeight="1">
      <c r="C2" s="169" t="s">
        <v>166</v>
      </c>
      <c r="D2" s="170">
        <f>F22+F42</f>
        <v>0</v>
      </c>
      <c r="L2" s="111"/>
      <c r="M2" s="112"/>
      <c r="N2" s="112"/>
      <c r="O2" s="113"/>
      <c r="T2" s="168"/>
      <c r="Y2" s="168"/>
    </row>
    <row r="3" ht="14.25" customHeight="1">
      <c r="C3" s="171" t="s">
        <v>132</v>
      </c>
      <c r="D3" s="172">
        <f>F20+F21+F40+F41</f>
        <v>0</v>
      </c>
      <c r="L3" s="111"/>
      <c r="M3" s="112"/>
      <c r="N3" s="112"/>
      <c r="O3" s="113"/>
      <c r="T3" s="168"/>
      <c r="Y3" s="2" t="s">
        <v>120</v>
      </c>
    </row>
    <row r="4" ht="14.25" customHeight="1">
      <c r="C4" s="173" t="s">
        <v>224</v>
      </c>
      <c r="D4" s="174" t="str">
        <f>(D2-D3)/D2</f>
        <v>#DIV/0!</v>
      </c>
      <c r="L4" s="111"/>
      <c r="M4" s="112"/>
      <c r="N4" s="112"/>
      <c r="O4" s="113"/>
      <c r="Y4" s="2" t="s">
        <v>225</v>
      </c>
    </row>
    <row r="5" ht="14.25" customHeight="1">
      <c r="H5" s="2"/>
      <c r="L5" s="135" t="s">
        <v>226</v>
      </c>
    </row>
    <row r="6" ht="14.25" customHeight="1">
      <c r="A6" s="175" t="s">
        <v>227</v>
      </c>
      <c r="B6" s="109"/>
      <c r="C6" s="109"/>
      <c r="D6" s="109"/>
      <c r="E6" s="109"/>
      <c r="F6" s="109"/>
      <c r="G6" s="109"/>
      <c r="H6" s="109"/>
      <c r="I6" s="109"/>
      <c r="J6" s="110"/>
      <c r="L6" s="176" t="s">
        <v>228</v>
      </c>
      <c r="M6" s="109"/>
      <c r="N6" s="109"/>
      <c r="O6" s="110"/>
    </row>
    <row r="7" ht="14.25" customHeight="1">
      <c r="L7" s="111"/>
      <c r="M7" s="112"/>
      <c r="N7" s="112"/>
      <c r="O7" s="113"/>
    </row>
    <row r="8" ht="14.25" customHeight="1">
      <c r="B8" s="177" t="s">
        <v>229</v>
      </c>
      <c r="C8" s="130" t="s">
        <v>120</v>
      </c>
      <c r="L8" s="111"/>
      <c r="M8" s="112"/>
      <c r="N8" s="112"/>
      <c r="O8" s="113"/>
    </row>
    <row r="9" ht="14.25" customHeight="1">
      <c r="L9" s="111"/>
      <c r="M9" s="112"/>
      <c r="N9" s="112"/>
      <c r="O9" s="113"/>
    </row>
    <row r="10" ht="14.25" customHeight="1">
      <c r="C10" s="178" t="s">
        <v>65</v>
      </c>
      <c r="D10" s="178" t="s">
        <v>230</v>
      </c>
      <c r="E10" s="178" t="s">
        <v>162</v>
      </c>
      <c r="F10" s="178" t="s">
        <v>166</v>
      </c>
      <c r="H10" s="179" t="s">
        <v>231</v>
      </c>
      <c r="I10" s="109"/>
      <c r="J10" s="110"/>
      <c r="L10" s="137" t="s">
        <v>65</v>
      </c>
      <c r="M10" s="137" t="s">
        <v>230</v>
      </c>
      <c r="N10" s="137" t="s">
        <v>162</v>
      </c>
      <c r="O10" s="137" t="s">
        <v>166</v>
      </c>
      <c r="Q10" s="12"/>
      <c r="R10" s="12"/>
      <c r="S10" s="12"/>
      <c r="T10" s="180">
        <v>0.08</v>
      </c>
      <c r="U10" s="115">
        <v>0.45</v>
      </c>
      <c r="V10" s="115">
        <v>0.16</v>
      </c>
    </row>
    <row r="11" ht="14.25" customHeight="1">
      <c r="C11" s="181" t="str">
        <f t="shared" ref="C11:D11" si="1">L11</f>
        <v>Carpet</v>
      </c>
      <c r="D11" s="182">
        <f t="shared" si="1"/>
        <v>0</v>
      </c>
      <c r="E11" s="183">
        <f>I11</f>
        <v>4.25</v>
      </c>
      <c r="F11" s="184">
        <f t="shared" ref="F11:F12" si="3">D11*E11</f>
        <v>0</v>
      </c>
      <c r="H11" s="185" t="s">
        <v>232</v>
      </c>
      <c r="I11" s="186">
        <v>4.25</v>
      </c>
      <c r="J11" s="187"/>
      <c r="L11" s="120" t="s">
        <v>181</v>
      </c>
      <c r="M11" s="116">
        <v>0.0</v>
      </c>
      <c r="N11" s="117">
        <f>1.25+0.45+0.45+0.08+0.16</f>
        <v>2.39</v>
      </c>
      <c r="O11" s="188">
        <f t="shared" ref="O11:O17" si="4">M11*N11</f>
        <v>0</v>
      </c>
      <c r="Q11" s="118" t="s">
        <v>181</v>
      </c>
      <c r="R11" s="118" t="s">
        <v>233</v>
      </c>
      <c r="S11" s="118" t="s">
        <v>151</v>
      </c>
      <c r="T11" s="118" t="s">
        <v>234</v>
      </c>
      <c r="U11" s="118" t="s">
        <v>235</v>
      </c>
      <c r="V11" s="118" t="s">
        <v>176</v>
      </c>
    </row>
    <row r="12" ht="14.25" customHeight="1">
      <c r="C12" s="181" t="str">
        <f t="shared" ref="C12:D12" si="2">L12</f>
        <v>Transitions</v>
      </c>
      <c r="D12" s="182">
        <f t="shared" si="2"/>
        <v>0</v>
      </c>
      <c r="E12" s="184">
        <f t="shared" ref="E12:E14" si="6">N12*(1+$I$12)</f>
        <v>4.2</v>
      </c>
      <c r="F12" s="184">
        <f t="shared" si="3"/>
        <v>0</v>
      </c>
      <c r="G12" s="189"/>
      <c r="H12" s="182" t="s">
        <v>236</v>
      </c>
      <c r="I12" s="190">
        <v>0.4</v>
      </c>
      <c r="J12" s="191"/>
      <c r="L12" s="120" t="s">
        <v>146</v>
      </c>
      <c r="M12" s="116">
        <v>0.0</v>
      </c>
      <c r="N12" s="188">
        <v>3.0</v>
      </c>
      <c r="O12" s="188">
        <f t="shared" si="4"/>
        <v>0</v>
      </c>
      <c r="Q12" s="115">
        <v>1.25</v>
      </c>
      <c r="R12" s="115">
        <v>0.43</v>
      </c>
      <c r="S12" s="192">
        <v>0.07</v>
      </c>
      <c r="T12" s="180">
        <v>0.08</v>
      </c>
      <c r="U12" s="115">
        <v>0.45</v>
      </c>
      <c r="V12" s="115">
        <v>0.16</v>
      </c>
    </row>
    <row r="13" ht="14.25" customHeight="1">
      <c r="C13" s="181" t="str">
        <f t="shared" ref="C13:D13" si="5">L13</f>
        <v># of Steps</v>
      </c>
      <c r="D13" s="182">
        <f t="shared" si="5"/>
        <v>0</v>
      </c>
      <c r="E13" s="184">
        <f t="shared" si="6"/>
        <v>7</v>
      </c>
      <c r="F13" s="193">
        <f t="shared" ref="F13:F14" si="10">E13*D13</f>
        <v>0</v>
      </c>
      <c r="H13" s="194"/>
      <c r="I13" s="194"/>
      <c r="L13" s="120" t="s">
        <v>237</v>
      </c>
      <c r="M13" s="116">
        <v>0.0</v>
      </c>
      <c r="N13" s="117">
        <v>5.0</v>
      </c>
      <c r="O13" s="117">
        <f t="shared" si="4"/>
        <v>0</v>
      </c>
      <c r="Q13" s="76">
        <f t="shared" ref="Q13:R13" si="7">Q12*$M$11</f>
        <v>0</v>
      </c>
      <c r="R13" s="76">
        <f t="shared" si="7"/>
        <v>0</v>
      </c>
      <c r="S13" s="76">
        <f>sum(Q13:R13)*S12</f>
        <v>0</v>
      </c>
      <c r="T13" s="76">
        <f t="shared" ref="T13:V13" si="8">T12*$M$11</f>
        <v>0</v>
      </c>
      <c r="U13" s="76">
        <f t="shared" si="8"/>
        <v>0</v>
      </c>
      <c r="V13" s="76">
        <f t="shared" si="8"/>
        <v>0</v>
      </c>
    </row>
    <row r="14" ht="14.25" customHeight="1">
      <c r="C14" s="181" t="str">
        <f t="shared" ref="C14:D14" si="9">L14</f>
        <v>Kilz Stain</v>
      </c>
      <c r="D14" s="182">
        <f t="shared" si="9"/>
        <v>0</v>
      </c>
      <c r="E14" s="184">
        <f t="shared" si="6"/>
        <v>0.378</v>
      </c>
      <c r="F14" s="193">
        <f t="shared" si="10"/>
        <v>0</v>
      </c>
      <c r="H14" s="194"/>
      <c r="I14" s="195"/>
      <c r="L14" s="129" t="s">
        <v>238</v>
      </c>
      <c r="M14" s="130">
        <v>0.0</v>
      </c>
      <c r="N14" s="196">
        <v>0.27</v>
      </c>
      <c r="O14" s="197">
        <f t="shared" si="4"/>
        <v>0</v>
      </c>
    </row>
    <row r="15" ht="14.25" customHeight="1">
      <c r="C15" s="181" t="str">
        <f t="shared" ref="C15:D15" si="11">L15</f>
        <v>Demo</v>
      </c>
      <c r="D15" s="182">
        <f t="shared" si="11"/>
        <v>0</v>
      </c>
      <c r="E15" s="183">
        <v>0.7</v>
      </c>
      <c r="F15" s="193">
        <f t="shared" ref="F15:F17" si="13">D15*E15</f>
        <v>0</v>
      </c>
      <c r="H15" s="194"/>
      <c r="I15" s="194"/>
      <c r="L15" s="129" t="s">
        <v>239</v>
      </c>
      <c r="M15" s="130">
        <v>0.0</v>
      </c>
      <c r="N15" s="198">
        <v>0.9</v>
      </c>
      <c r="O15" s="197">
        <f t="shared" si="4"/>
        <v>0</v>
      </c>
    </row>
    <row r="16" ht="14.25" customHeight="1">
      <c r="C16" s="181" t="str">
        <f t="shared" ref="C16:D16" si="12">L16</f>
        <v>Furniture Moving</v>
      </c>
      <c r="D16" s="182">
        <f t="shared" si="12"/>
        <v>0</v>
      </c>
      <c r="E16" s="199">
        <f>N16*(1+I12)</f>
        <v>0.504</v>
      </c>
      <c r="F16" s="193">
        <f t="shared" si="13"/>
        <v>0</v>
      </c>
      <c r="H16" s="200"/>
      <c r="I16" s="194"/>
      <c r="L16" s="129" t="s">
        <v>156</v>
      </c>
      <c r="M16" s="116">
        <v>0.0</v>
      </c>
      <c r="N16" s="198">
        <v>0.36</v>
      </c>
      <c r="O16" s="197">
        <f t="shared" si="4"/>
        <v>0</v>
      </c>
    </row>
    <row r="17" ht="14.25" customHeight="1">
      <c r="C17" s="181" t="str">
        <f t="shared" ref="C17:D17" si="14">L17</f>
        <v>Install Tack/Strips</v>
      </c>
      <c r="D17" s="182">
        <f t="shared" si="14"/>
        <v>0</v>
      </c>
      <c r="E17" s="199">
        <v>0.35</v>
      </c>
      <c r="F17" s="193">
        <f t="shared" si="13"/>
        <v>0</v>
      </c>
      <c r="H17" s="194"/>
      <c r="I17" s="194"/>
      <c r="L17" s="131" t="s">
        <v>160</v>
      </c>
      <c r="M17" s="116">
        <v>0.0</v>
      </c>
      <c r="N17" s="198">
        <v>0.15</v>
      </c>
      <c r="O17" s="201">
        <f t="shared" si="4"/>
        <v>0</v>
      </c>
    </row>
    <row r="18" ht="14.25" customHeight="1">
      <c r="C18" s="202" t="str">
        <f>M18</f>
        <v/>
      </c>
      <c r="D18" s="182" t="str">
        <f t="shared" ref="D18:F18" si="15">M18</f>
        <v/>
      </c>
      <c r="E18" s="203" t="str">
        <f t="shared" si="15"/>
        <v/>
      </c>
      <c r="F18" s="193">
        <f t="shared" si="15"/>
        <v>0</v>
      </c>
      <c r="H18" s="195"/>
      <c r="I18" s="194"/>
      <c r="L18" s="131" t="s">
        <v>151</v>
      </c>
      <c r="M18" s="204"/>
      <c r="N18" s="205"/>
      <c r="O18" s="197">
        <f>SUM(O11:O17)*0.078</f>
        <v>0</v>
      </c>
    </row>
    <row r="19" ht="14.25" customHeight="1">
      <c r="H19" s="195"/>
      <c r="I19" s="194"/>
      <c r="L19" s="111"/>
      <c r="M19" s="112"/>
      <c r="N19" s="112"/>
      <c r="O19" s="113"/>
    </row>
    <row r="20" ht="14.25" customHeight="1">
      <c r="C20" s="194"/>
      <c r="D20" s="178" t="s">
        <v>240</v>
      </c>
      <c r="E20" s="181"/>
      <c r="F20" s="183">
        <f>O20</f>
        <v>0</v>
      </c>
      <c r="G20" s="194"/>
      <c r="H20" s="194"/>
      <c r="I20" s="194"/>
      <c r="L20" s="111"/>
      <c r="M20" s="137" t="s">
        <v>240</v>
      </c>
      <c r="N20" s="120"/>
      <c r="O20" s="117">
        <f>SUM(O11:O18)</f>
        <v>0</v>
      </c>
    </row>
    <row r="21" ht="14.25" customHeight="1">
      <c r="C21" s="194"/>
      <c r="D21" s="206" t="s">
        <v>241</v>
      </c>
      <c r="E21" s="191"/>
      <c r="F21" s="207">
        <f>IF(C8="YES",((F11+F12+F13+F14+F17+F18)+(Y1*(F11+F12+F13+F14+F17+F18)))*Y1,0)</f>
        <v>0</v>
      </c>
      <c r="L21" s="208"/>
      <c r="M21" s="112"/>
      <c r="N21" s="112"/>
      <c r="O21" s="113"/>
    </row>
    <row r="22" ht="14.25" customHeight="1">
      <c r="C22" s="194"/>
      <c r="D22" s="209" t="s">
        <v>242</v>
      </c>
      <c r="E22" s="210"/>
      <c r="F22" s="211">
        <f>SUM(F11:F18)+F21</f>
        <v>0</v>
      </c>
      <c r="L22" s="208"/>
      <c r="M22" s="112"/>
      <c r="N22" s="112"/>
      <c r="O22" s="113"/>
    </row>
    <row r="23" ht="14.25" customHeight="1">
      <c r="C23" s="194"/>
      <c r="D23" s="178" t="s">
        <v>243</v>
      </c>
      <c r="E23" s="181"/>
      <c r="F23" s="184">
        <f>F22-F20-F21</f>
        <v>0</v>
      </c>
      <c r="L23" s="111"/>
      <c r="M23" s="112"/>
      <c r="N23" s="112"/>
      <c r="O23" s="113"/>
    </row>
    <row r="24" ht="14.25" customHeight="1">
      <c r="D24" s="178" t="s">
        <v>244</v>
      </c>
      <c r="E24" s="181"/>
      <c r="F24" s="212" t="str">
        <f>F23/F22</f>
        <v>#DIV/0!</v>
      </c>
      <c r="L24" s="111"/>
      <c r="M24" s="112"/>
      <c r="N24" s="112"/>
      <c r="O24" s="113"/>
    </row>
    <row r="25" ht="14.25" customHeight="1">
      <c r="L25" s="135" t="s">
        <v>226</v>
      </c>
    </row>
    <row r="26" ht="14.25" customHeight="1">
      <c r="A26" s="213" t="s">
        <v>245</v>
      </c>
      <c r="B26" s="109"/>
      <c r="C26" s="109"/>
      <c r="D26" s="109"/>
      <c r="E26" s="109"/>
      <c r="F26" s="109"/>
      <c r="G26" s="109"/>
      <c r="H26" s="109"/>
      <c r="I26" s="109"/>
      <c r="J26" s="110"/>
      <c r="L26" s="176" t="s">
        <v>228</v>
      </c>
      <c r="M26" s="109"/>
      <c r="N26" s="109"/>
      <c r="O26" s="110"/>
      <c r="R26" s="136"/>
      <c r="S26" s="136"/>
      <c r="T26" s="136"/>
      <c r="U26" s="136"/>
      <c r="V26" s="136"/>
      <c r="W26" s="136"/>
      <c r="X26" s="214"/>
      <c r="Y26" s="214"/>
    </row>
    <row r="27" ht="14.25" customHeight="1">
      <c r="B27" s="215"/>
      <c r="C27" s="215"/>
      <c r="D27" s="215"/>
      <c r="E27" s="215"/>
      <c r="G27" s="216"/>
      <c r="H27" s="216"/>
      <c r="I27" s="216"/>
      <c r="L27" s="111"/>
      <c r="M27" s="112"/>
      <c r="N27" s="112"/>
      <c r="O27" s="113"/>
    </row>
    <row r="28" ht="14.25" customHeight="1">
      <c r="B28" s="177" t="s">
        <v>229</v>
      </c>
      <c r="C28" s="217" t="s">
        <v>246</v>
      </c>
      <c r="L28" s="111"/>
      <c r="M28" s="112"/>
      <c r="N28" s="112"/>
      <c r="O28" s="113"/>
    </row>
    <row r="29" ht="14.25" customHeight="1">
      <c r="L29" s="111"/>
      <c r="M29" s="112"/>
      <c r="N29" s="112"/>
      <c r="O29" s="113"/>
    </row>
    <row r="30" ht="14.25" customHeight="1">
      <c r="C30" s="178" t="s">
        <v>65</v>
      </c>
      <c r="D30" s="178" t="s">
        <v>230</v>
      </c>
      <c r="E30" s="178" t="s">
        <v>162</v>
      </c>
      <c r="F30" s="178" t="s">
        <v>166</v>
      </c>
      <c r="H30" s="179" t="s">
        <v>231</v>
      </c>
      <c r="I30" s="109"/>
      <c r="J30" s="110"/>
      <c r="L30" s="137" t="s">
        <v>65</v>
      </c>
      <c r="M30" s="137" t="s">
        <v>230</v>
      </c>
      <c r="N30" s="137" t="s">
        <v>162</v>
      </c>
      <c r="O30" s="137" t="s">
        <v>166</v>
      </c>
    </row>
    <row r="31" ht="14.25" customHeight="1">
      <c r="C31" s="182" t="s">
        <v>154</v>
      </c>
      <c r="D31" s="182">
        <f>M31</f>
        <v>0</v>
      </c>
      <c r="E31" s="183">
        <f t="shared" ref="E31:E32" si="16">I31</f>
        <v>6.95</v>
      </c>
      <c r="F31" s="184">
        <f t="shared" ref="F31:F37" si="17">D31*E31</f>
        <v>0</v>
      </c>
      <c r="H31" s="185" t="s">
        <v>247</v>
      </c>
      <c r="I31" s="186">
        <v>6.95</v>
      </c>
      <c r="J31" s="203"/>
      <c r="L31" s="116" t="s">
        <v>154</v>
      </c>
      <c r="M31" s="116">
        <v>0.0</v>
      </c>
      <c r="N31" s="117">
        <f>3.15+1.25+0.4</f>
        <v>4.8</v>
      </c>
      <c r="O31" s="188">
        <f>M31*N31</f>
        <v>0</v>
      </c>
      <c r="Q31" s="115">
        <v>3.15</v>
      </c>
      <c r="R31" s="115">
        <v>1.0</v>
      </c>
      <c r="S31" s="192">
        <v>0.07</v>
      </c>
      <c r="T31" s="218">
        <v>0.25</v>
      </c>
      <c r="U31" s="115">
        <v>0.8</v>
      </c>
      <c r="V31" s="115">
        <v>1.25</v>
      </c>
      <c r="W31" s="115">
        <v>0.16</v>
      </c>
      <c r="X31" s="115">
        <v>1.6</v>
      </c>
    </row>
    <row r="32" ht="14.25" customHeight="1">
      <c r="C32" s="182" t="s">
        <v>248</v>
      </c>
      <c r="D32" s="182">
        <f>ROUNDUP(M31*0.4,0)</f>
        <v>0</v>
      </c>
      <c r="E32" s="183">
        <f t="shared" si="16"/>
        <v>3.6</v>
      </c>
      <c r="F32" s="184">
        <f t="shared" si="17"/>
        <v>0</v>
      </c>
      <c r="H32" s="185" t="s">
        <v>248</v>
      </c>
      <c r="I32" s="186">
        <v>3.6</v>
      </c>
      <c r="J32" s="203"/>
      <c r="L32" s="116" t="s">
        <v>248</v>
      </c>
      <c r="M32" s="116">
        <v>0.0</v>
      </c>
      <c r="N32" s="117">
        <f>1+0.55</f>
        <v>1.55</v>
      </c>
      <c r="O32" s="219">
        <v>0.0</v>
      </c>
      <c r="Q32" s="118" t="s">
        <v>154</v>
      </c>
      <c r="R32" s="118" t="s">
        <v>249</v>
      </c>
      <c r="S32" s="118" t="s">
        <v>151</v>
      </c>
      <c r="T32" s="12" t="s">
        <v>250</v>
      </c>
      <c r="U32" s="118" t="s">
        <v>234</v>
      </c>
      <c r="V32" s="118" t="s">
        <v>235</v>
      </c>
      <c r="W32" s="118" t="s">
        <v>176</v>
      </c>
      <c r="X32" s="12" t="s">
        <v>249</v>
      </c>
    </row>
    <row r="33" ht="14.25" customHeight="1">
      <c r="C33" s="182" t="s">
        <v>146</v>
      </c>
      <c r="D33" s="182">
        <f>M33</f>
        <v>0</v>
      </c>
      <c r="E33" s="220">
        <f>N33*(1+I33)</f>
        <v>4.2</v>
      </c>
      <c r="F33" s="221">
        <f t="shared" si="17"/>
        <v>0</v>
      </c>
      <c r="H33" s="182" t="s">
        <v>236</v>
      </c>
      <c r="I33" s="222">
        <v>0.4</v>
      </c>
      <c r="J33" s="191"/>
      <c r="L33" s="223" t="s">
        <v>146</v>
      </c>
      <c r="M33" s="116">
        <v>0.0</v>
      </c>
      <c r="N33" s="219">
        <v>3.0</v>
      </c>
      <c r="O33" s="219">
        <f t="shared" ref="O33:O37" si="19">M33*N33</f>
        <v>0</v>
      </c>
      <c r="Q33" s="115">
        <v>3.15</v>
      </c>
      <c r="R33" s="115">
        <v>1.9</v>
      </c>
      <c r="S33" s="192">
        <v>0.07</v>
      </c>
      <c r="T33" s="224">
        <v>0.25</v>
      </c>
      <c r="U33" s="43"/>
      <c r="V33" s="115">
        <v>1.25</v>
      </c>
      <c r="W33" s="43"/>
      <c r="X33" s="115">
        <v>1.6</v>
      </c>
    </row>
    <row r="34" ht="14.25" customHeight="1">
      <c r="C34" s="182" t="str">
        <f t="shared" ref="C34:D34" si="18">L34</f>
        <v>Furniture Moving</v>
      </c>
      <c r="D34" s="203">
        <f t="shared" si="18"/>
        <v>0</v>
      </c>
      <c r="E34" s="199">
        <f>N34*(1+I33)</f>
        <v>0.504</v>
      </c>
      <c r="F34" s="193">
        <f t="shared" si="17"/>
        <v>0</v>
      </c>
      <c r="I34" s="225"/>
      <c r="L34" s="116" t="s">
        <v>156</v>
      </c>
      <c r="M34" s="130">
        <v>0.0</v>
      </c>
      <c r="N34" s="198">
        <v>0.36</v>
      </c>
      <c r="O34" s="201">
        <f t="shared" si="19"/>
        <v>0</v>
      </c>
      <c r="Q34" s="76">
        <f>Q33*$M$31</f>
        <v>0</v>
      </c>
      <c r="R34" s="76">
        <f>(roundup(4*(SQRT(M31))/12,0)*12)*R33</f>
        <v>0</v>
      </c>
      <c r="S34" s="76">
        <f>sum(Q34:R34)*S33</f>
        <v>0</v>
      </c>
      <c r="T34" s="76">
        <f t="shared" ref="T34:W34" si="20">T33*$M$31</f>
        <v>0</v>
      </c>
      <c r="U34" s="76">
        <f t="shared" si="20"/>
        <v>0</v>
      </c>
      <c r="V34" s="76">
        <f t="shared" si="20"/>
        <v>0</v>
      </c>
      <c r="W34" s="76">
        <f t="shared" si="20"/>
        <v>0</v>
      </c>
      <c r="X34" s="76">
        <f>(roundup(4*(SQRT(M31))/12,0)*12)*X33</f>
        <v>0</v>
      </c>
    </row>
    <row r="35" ht="14.25" customHeight="1">
      <c r="C35" s="182" t="str">
        <f t="shared" ref="C35:D35" si="21">L35</f>
        <v>Toilet Moving</v>
      </c>
      <c r="D35" s="203">
        <f t="shared" si="21"/>
        <v>0</v>
      </c>
      <c r="E35" s="199">
        <f>N35*(1+I33)</f>
        <v>42</v>
      </c>
      <c r="F35" s="226">
        <f t="shared" si="17"/>
        <v>0</v>
      </c>
      <c r="L35" s="129" t="s">
        <v>170</v>
      </c>
      <c r="M35" s="130">
        <v>0.0</v>
      </c>
      <c r="N35" s="198">
        <v>30.0</v>
      </c>
      <c r="O35" s="197">
        <f t="shared" si="19"/>
        <v>0</v>
      </c>
    </row>
    <row r="36" ht="14.25" customHeight="1">
      <c r="C36" s="182" t="str">
        <f t="shared" ref="C36:D36" si="22">L36</f>
        <v>Appliance Moving</v>
      </c>
      <c r="D36" s="203">
        <f t="shared" si="22"/>
        <v>0</v>
      </c>
      <c r="E36" s="199">
        <f>N36*(1+I33)</f>
        <v>17.5</v>
      </c>
      <c r="F36" s="226">
        <f t="shared" si="17"/>
        <v>0</v>
      </c>
      <c r="L36" s="129" t="s">
        <v>172</v>
      </c>
      <c r="M36" s="130">
        <v>0.0</v>
      </c>
      <c r="N36" s="198">
        <v>12.5</v>
      </c>
      <c r="O36" s="197">
        <f t="shared" si="19"/>
        <v>0</v>
      </c>
    </row>
    <row r="37" ht="14.25" customHeight="1">
      <c r="C37" s="227" t="str">
        <f t="shared" ref="C37:D37" si="23">L37</f>
        <v>Demo</v>
      </c>
      <c r="D37" s="203">
        <f t="shared" si="23"/>
        <v>0</v>
      </c>
      <c r="E37" s="199">
        <f>N37*(1+I33)</f>
        <v>0.7</v>
      </c>
      <c r="F37" s="226">
        <f t="shared" si="17"/>
        <v>0</v>
      </c>
      <c r="L37" s="129" t="s">
        <v>239</v>
      </c>
      <c r="M37" s="116">
        <v>0.0</v>
      </c>
      <c r="N37" s="198">
        <v>0.5</v>
      </c>
      <c r="O37" s="197">
        <f t="shared" si="19"/>
        <v>0</v>
      </c>
    </row>
    <row r="38" ht="14.25" customHeight="1">
      <c r="C38" s="202" t="s">
        <v>151</v>
      </c>
      <c r="D38" s="228" t="str">
        <f t="shared" ref="D38:F38" si="24">M38</f>
        <v/>
      </c>
      <c r="E38" s="229" t="str">
        <f t="shared" si="24"/>
        <v/>
      </c>
      <c r="F38" s="193">
        <f t="shared" si="24"/>
        <v>0</v>
      </c>
      <c r="L38" s="131" t="s">
        <v>151</v>
      </c>
      <c r="M38" s="204"/>
      <c r="N38" s="230"/>
      <c r="O38" s="197">
        <v>0.0</v>
      </c>
    </row>
    <row r="39" ht="14.25" customHeight="1">
      <c r="B39" s="194"/>
      <c r="L39" s="208"/>
      <c r="M39" s="112"/>
      <c r="N39" s="112"/>
      <c r="O39" s="113"/>
    </row>
    <row r="40" ht="14.25" customHeight="1">
      <c r="B40" s="194"/>
      <c r="D40" s="178" t="s">
        <v>240</v>
      </c>
      <c r="E40" s="181"/>
      <c r="F40" s="183">
        <f>O40</f>
        <v>0</v>
      </c>
      <c r="L40" s="208"/>
      <c r="M40" s="137" t="s">
        <v>240</v>
      </c>
      <c r="N40" s="120"/>
      <c r="O40" s="117">
        <f>SUM(O31:O38)</f>
        <v>0</v>
      </c>
    </row>
    <row r="41" ht="14.25" customHeight="1">
      <c r="D41" s="206" t="s">
        <v>241</v>
      </c>
      <c r="E41" s="191"/>
      <c r="F41" s="193">
        <f>IF(C28="YES",((F31+F32+F33+F34+F37+F38)+($Y$1*(F31+F32+F33+F34+F37+F38)))*$Y$1,0)</f>
        <v>0</v>
      </c>
      <c r="L41" s="111"/>
      <c r="M41" s="112"/>
      <c r="N41" s="112"/>
      <c r="O41" s="113"/>
    </row>
    <row r="42" ht="14.25" customHeight="1">
      <c r="D42" s="209" t="s">
        <v>242</v>
      </c>
      <c r="E42" s="210"/>
      <c r="F42" s="231">
        <f>SUM(F31:F38)+F41</f>
        <v>0</v>
      </c>
      <c r="L42" s="111"/>
      <c r="M42" s="112"/>
      <c r="N42" s="112"/>
      <c r="O42" s="113"/>
    </row>
    <row r="43" ht="14.25" customHeight="1">
      <c r="D43" s="178" t="s">
        <v>243</v>
      </c>
      <c r="E43" s="181"/>
      <c r="F43" s="184">
        <f>F42-F40-F41</f>
        <v>0</v>
      </c>
      <c r="L43" s="111"/>
      <c r="M43" s="112"/>
      <c r="N43" s="112"/>
      <c r="O43" s="113"/>
    </row>
    <row r="44" ht="14.25" customHeight="1">
      <c r="D44" s="178" t="s">
        <v>244</v>
      </c>
      <c r="E44" s="181"/>
      <c r="F44" s="212" t="str">
        <f>F43/F42</f>
        <v>#DIV/0!</v>
      </c>
      <c r="L44" s="111"/>
      <c r="M44" s="232"/>
      <c r="N44" s="232"/>
      <c r="O44" s="113"/>
    </row>
    <row r="45" ht="14.25" customHeight="1">
      <c r="L45" s="111"/>
      <c r="M45" s="112"/>
      <c r="N45" s="112"/>
      <c r="O45" s="233"/>
    </row>
    <row r="46" ht="14.25" customHeight="1">
      <c r="L46" s="111"/>
      <c r="M46" s="112"/>
      <c r="N46" s="112"/>
      <c r="O46" s="113"/>
    </row>
    <row r="47" ht="14.25" customHeight="1">
      <c r="L47" s="111"/>
      <c r="M47" s="112"/>
      <c r="N47" s="112"/>
      <c r="O47" s="113"/>
    </row>
    <row r="48" ht="14.25" customHeight="1">
      <c r="L48" s="111"/>
      <c r="M48" s="112"/>
      <c r="N48" s="112"/>
      <c r="O48" s="113"/>
    </row>
    <row r="49" ht="14.25" customHeight="1">
      <c r="L49" s="111"/>
      <c r="M49" s="112"/>
      <c r="N49" s="112"/>
      <c r="O49" s="113"/>
    </row>
    <row r="50" ht="14.25" customHeight="1">
      <c r="L50" s="111"/>
      <c r="M50" s="112"/>
      <c r="N50" s="112"/>
      <c r="O50" s="113"/>
    </row>
    <row r="51" ht="14.25" customHeight="1">
      <c r="L51" s="111"/>
      <c r="M51" s="112"/>
      <c r="N51" s="112"/>
      <c r="O51" s="113"/>
    </row>
    <row r="52" ht="14.25" customHeight="1">
      <c r="L52" s="111"/>
      <c r="M52" s="112"/>
      <c r="N52" s="112"/>
      <c r="O52" s="113"/>
    </row>
    <row r="53" ht="14.25" customHeight="1">
      <c r="L53" s="111"/>
      <c r="M53" s="112"/>
      <c r="N53" s="112"/>
      <c r="O53" s="113"/>
    </row>
    <row r="54" ht="14.25" customHeight="1">
      <c r="L54" s="111"/>
      <c r="M54" s="112"/>
      <c r="N54" s="112"/>
      <c r="O54" s="113"/>
    </row>
    <row r="55" ht="14.25" customHeight="1">
      <c r="L55" s="111"/>
      <c r="M55" s="112"/>
      <c r="N55" s="112"/>
      <c r="O55" s="113"/>
    </row>
    <row r="56" ht="14.25" customHeight="1">
      <c r="L56" s="111"/>
      <c r="M56" s="112"/>
      <c r="N56" s="112"/>
      <c r="O56" s="113"/>
    </row>
    <row r="57" ht="14.25" customHeight="1">
      <c r="L57" s="111"/>
      <c r="M57" s="112"/>
      <c r="N57" s="112"/>
      <c r="O57" s="113"/>
    </row>
    <row r="58" ht="14.25" customHeight="1">
      <c r="L58" s="111"/>
      <c r="M58" s="112"/>
      <c r="N58" s="112"/>
      <c r="O58" s="113"/>
    </row>
    <row r="59" ht="14.25" customHeight="1">
      <c r="L59" s="111"/>
      <c r="M59" s="112"/>
      <c r="N59" s="112"/>
      <c r="O59" s="113"/>
    </row>
    <row r="60" ht="14.25" customHeight="1">
      <c r="L60" s="111"/>
      <c r="M60" s="112"/>
      <c r="N60" s="112"/>
      <c r="O60" s="113"/>
    </row>
    <row r="61" ht="14.25" customHeight="1">
      <c r="L61" s="111"/>
      <c r="M61" s="112"/>
      <c r="N61" s="112"/>
      <c r="O61" s="113"/>
    </row>
    <row r="62" ht="14.25" customHeight="1">
      <c r="L62" s="111"/>
      <c r="M62" s="112"/>
      <c r="N62" s="112"/>
      <c r="O62" s="113"/>
    </row>
    <row r="63" ht="14.25" customHeight="1">
      <c r="L63" s="111"/>
      <c r="M63" s="112"/>
      <c r="N63" s="112"/>
      <c r="O63" s="113"/>
    </row>
    <row r="64" ht="14.25" customHeight="1">
      <c r="L64" s="111"/>
      <c r="M64" s="112"/>
      <c r="N64" s="112"/>
      <c r="O64" s="113"/>
    </row>
    <row r="65" ht="14.25" customHeight="1">
      <c r="L65" s="111"/>
      <c r="M65" s="112"/>
      <c r="N65" s="112"/>
      <c r="O65" s="113"/>
    </row>
    <row r="66" ht="14.25" customHeight="1">
      <c r="L66" s="111"/>
      <c r="M66" s="112"/>
      <c r="N66" s="112"/>
      <c r="O66" s="113"/>
    </row>
    <row r="67" ht="14.25" customHeight="1">
      <c r="L67" s="111"/>
      <c r="M67" s="112"/>
      <c r="N67" s="112"/>
      <c r="O67" s="113"/>
    </row>
    <row r="68" ht="14.25" customHeight="1">
      <c r="L68" s="111"/>
      <c r="M68" s="112"/>
      <c r="N68" s="112"/>
      <c r="O68" s="113"/>
    </row>
    <row r="69" ht="14.25" customHeight="1">
      <c r="L69" s="111"/>
      <c r="M69" s="112"/>
      <c r="N69" s="112"/>
      <c r="O69" s="113"/>
    </row>
    <row r="70" ht="14.25" customHeight="1">
      <c r="L70" s="111"/>
      <c r="M70" s="112"/>
      <c r="N70" s="112"/>
      <c r="O70" s="113"/>
    </row>
    <row r="71" ht="14.25" customHeight="1">
      <c r="L71" s="111"/>
      <c r="M71" s="112"/>
      <c r="N71" s="112"/>
      <c r="O71" s="113"/>
    </row>
    <row r="72" ht="14.25" customHeight="1">
      <c r="L72" s="111"/>
      <c r="M72" s="112"/>
      <c r="N72" s="112"/>
      <c r="O72" s="113"/>
    </row>
    <row r="73" ht="14.25" customHeight="1">
      <c r="L73" s="111"/>
      <c r="M73" s="112"/>
      <c r="N73" s="112"/>
      <c r="O73" s="113"/>
    </row>
    <row r="74" ht="14.25" customHeight="1">
      <c r="L74" s="111"/>
      <c r="M74" s="112"/>
      <c r="N74" s="112"/>
      <c r="O74" s="113"/>
    </row>
    <row r="75" ht="14.25" customHeight="1">
      <c r="L75" s="111"/>
      <c r="M75" s="112"/>
      <c r="N75" s="112"/>
      <c r="O75" s="113"/>
    </row>
    <row r="76" ht="14.25" customHeight="1">
      <c r="L76" s="111"/>
      <c r="M76" s="112"/>
      <c r="N76" s="112"/>
      <c r="O76" s="113"/>
    </row>
    <row r="77" ht="14.25" customHeight="1">
      <c r="L77" s="111"/>
      <c r="M77" s="112"/>
      <c r="N77" s="112"/>
      <c r="O77" s="113"/>
    </row>
    <row r="78" ht="14.25" customHeight="1">
      <c r="L78" s="111"/>
      <c r="M78" s="112"/>
      <c r="N78" s="112"/>
      <c r="O78" s="113"/>
    </row>
    <row r="79" ht="14.25" customHeight="1">
      <c r="L79" s="111"/>
      <c r="M79" s="112"/>
      <c r="N79" s="112"/>
      <c r="O79" s="113"/>
    </row>
    <row r="80" ht="14.25" customHeight="1">
      <c r="L80" s="111"/>
      <c r="M80" s="112"/>
      <c r="N80" s="112"/>
      <c r="O80" s="113"/>
    </row>
    <row r="81" ht="14.25" customHeight="1">
      <c r="L81" s="111"/>
      <c r="M81" s="112"/>
      <c r="N81" s="112"/>
      <c r="O81" s="113"/>
    </row>
    <row r="82" ht="14.25" customHeight="1">
      <c r="L82" s="111"/>
      <c r="M82" s="112"/>
      <c r="N82" s="112"/>
      <c r="O82" s="113"/>
    </row>
    <row r="83" ht="14.25" customHeight="1">
      <c r="L83" s="111"/>
      <c r="M83" s="112"/>
      <c r="N83" s="112"/>
      <c r="O83" s="113"/>
    </row>
    <row r="84" ht="14.25" customHeight="1">
      <c r="L84" s="111"/>
      <c r="M84" s="112"/>
      <c r="N84" s="112"/>
      <c r="O84" s="113"/>
    </row>
    <row r="85" ht="14.25" customHeight="1">
      <c r="L85" s="111"/>
      <c r="M85" s="112"/>
      <c r="N85" s="112"/>
      <c r="O85" s="113"/>
    </row>
    <row r="86" ht="14.25" customHeight="1">
      <c r="L86" s="111"/>
      <c r="M86" s="112"/>
      <c r="N86" s="112"/>
      <c r="O86" s="113"/>
    </row>
    <row r="87" ht="14.25" customHeight="1">
      <c r="L87" s="111"/>
      <c r="M87" s="112"/>
      <c r="N87" s="112"/>
      <c r="O87" s="113"/>
    </row>
    <row r="88" ht="14.25" customHeight="1">
      <c r="L88" s="111"/>
      <c r="M88" s="112"/>
      <c r="N88" s="112"/>
      <c r="O88" s="113"/>
    </row>
    <row r="89" ht="14.25" customHeight="1">
      <c r="L89" s="111"/>
      <c r="M89" s="112"/>
      <c r="N89" s="112"/>
      <c r="O89" s="113"/>
    </row>
    <row r="90" ht="14.25" customHeight="1">
      <c r="L90" s="111"/>
      <c r="M90" s="112"/>
      <c r="N90" s="112"/>
      <c r="O90" s="113"/>
    </row>
    <row r="91" ht="14.25" customHeight="1">
      <c r="L91" s="111"/>
      <c r="M91" s="112"/>
      <c r="N91" s="112"/>
      <c r="O91" s="113"/>
    </row>
    <row r="92" ht="14.25" customHeight="1">
      <c r="L92" s="111"/>
      <c r="M92" s="112"/>
      <c r="N92" s="112"/>
      <c r="O92" s="113"/>
    </row>
    <row r="93" ht="14.25" customHeight="1">
      <c r="L93" s="111"/>
      <c r="M93" s="112"/>
      <c r="N93" s="112"/>
      <c r="O93" s="113"/>
    </row>
    <row r="94" ht="14.25" customHeight="1">
      <c r="L94" s="111"/>
      <c r="M94" s="112"/>
      <c r="N94" s="112"/>
      <c r="O94" s="113"/>
    </row>
    <row r="95" ht="14.25" customHeight="1">
      <c r="L95" s="111"/>
      <c r="M95" s="112"/>
      <c r="N95" s="112"/>
      <c r="O95" s="113"/>
    </row>
    <row r="96" ht="14.25" customHeight="1">
      <c r="L96" s="111"/>
      <c r="M96" s="112"/>
      <c r="N96" s="112"/>
      <c r="O96" s="113"/>
    </row>
    <row r="97" ht="14.25" customHeight="1">
      <c r="L97" s="111"/>
      <c r="M97" s="112"/>
      <c r="N97" s="112"/>
      <c r="O97" s="113"/>
    </row>
    <row r="98" ht="14.25" customHeight="1">
      <c r="L98" s="111"/>
      <c r="M98" s="112"/>
      <c r="N98" s="112"/>
      <c r="O98" s="113"/>
    </row>
    <row r="99" ht="14.25" customHeight="1">
      <c r="L99" s="111"/>
      <c r="M99" s="112"/>
      <c r="N99" s="112"/>
      <c r="O99" s="113"/>
    </row>
    <row r="100" ht="14.25" customHeight="1">
      <c r="L100" s="111"/>
      <c r="M100" s="112"/>
      <c r="N100" s="112"/>
      <c r="O100" s="113"/>
    </row>
    <row r="101" ht="14.25" customHeight="1">
      <c r="L101" s="111"/>
      <c r="M101" s="112"/>
      <c r="N101" s="112"/>
      <c r="O101" s="113"/>
    </row>
    <row r="102" ht="14.25" customHeight="1">
      <c r="L102" s="111"/>
      <c r="M102" s="112"/>
      <c r="N102" s="112"/>
      <c r="O102" s="113"/>
    </row>
    <row r="103" ht="14.25" customHeight="1">
      <c r="L103" s="111"/>
      <c r="M103" s="112"/>
      <c r="N103" s="112"/>
      <c r="O103" s="113"/>
    </row>
    <row r="104" ht="14.25" customHeight="1">
      <c r="L104" s="111"/>
      <c r="M104" s="112"/>
      <c r="N104" s="112"/>
      <c r="O104" s="113"/>
    </row>
    <row r="105" ht="14.25" customHeight="1">
      <c r="L105" s="111"/>
      <c r="M105" s="112"/>
      <c r="N105" s="112"/>
      <c r="O105" s="113"/>
    </row>
    <row r="106" ht="14.25" customHeight="1">
      <c r="L106" s="111"/>
      <c r="M106" s="112"/>
      <c r="N106" s="112"/>
      <c r="O106" s="113"/>
    </row>
    <row r="107" ht="14.25" customHeight="1">
      <c r="L107" s="111"/>
      <c r="M107" s="112"/>
      <c r="N107" s="112"/>
      <c r="O107" s="113"/>
    </row>
    <row r="108" ht="14.25" customHeight="1">
      <c r="L108" s="111"/>
      <c r="M108" s="112"/>
      <c r="N108" s="112"/>
      <c r="O108" s="113"/>
    </row>
    <row r="109" ht="14.25" customHeight="1">
      <c r="L109" s="111"/>
      <c r="M109" s="112"/>
      <c r="N109" s="112"/>
      <c r="O109" s="113"/>
    </row>
    <row r="110" ht="14.25" customHeight="1">
      <c r="L110" s="111"/>
      <c r="M110" s="112"/>
      <c r="N110" s="112"/>
      <c r="O110" s="113"/>
    </row>
    <row r="111" ht="14.25" customHeight="1">
      <c r="L111" s="111"/>
      <c r="M111" s="112"/>
      <c r="N111" s="112"/>
      <c r="O111" s="113"/>
    </row>
    <row r="112" ht="14.25" customHeight="1">
      <c r="L112" s="111"/>
      <c r="M112" s="112"/>
      <c r="N112" s="112"/>
      <c r="O112" s="113"/>
    </row>
    <row r="113" ht="14.25" customHeight="1">
      <c r="L113" s="111"/>
      <c r="M113" s="112"/>
      <c r="N113" s="112"/>
      <c r="O113" s="113"/>
    </row>
    <row r="114" ht="14.25" customHeight="1">
      <c r="L114" s="111"/>
      <c r="M114" s="112"/>
      <c r="N114" s="112"/>
      <c r="O114" s="113"/>
    </row>
    <row r="115" ht="14.25" customHeight="1">
      <c r="L115" s="111"/>
      <c r="M115" s="112"/>
      <c r="N115" s="112"/>
      <c r="O115" s="113"/>
    </row>
    <row r="116" ht="14.25" customHeight="1">
      <c r="L116" s="111"/>
      <c r="M116" s="112"/>
      <c r="N116" s="112"/>
      <c r="O116" s="113"/>
    </row>
    <row r="117" ht="14.25" customHeight="1">
      <c r="L117" s="111"/>
      <c r="M117" s="112"/>
      <c r="N117" s="112"/>
      <c r="O117" s="113"/>
    </row>
    <row r="118" ht="14.25" customHeight="1">
      <c r="L118" s="111"/>
      <c r="M118" s="112"/>
      <c r="N118" s="112"/>
      <c r="O118" s="113"/>
    </row>
    <row r="119" ht="14.25" customHeight="1">
      <c r="L119" s="111"/>
      <c r="M119" s="112"/>
      <c r="N119" s="112"/>
      <c r="O119" s="113"/>
    </row>
    <row r="120" ht="14.25" customHeight="1">
      <c r="L120" s="111"/>
      <c r="M120" s="112"/>
      <c r="N120" s="112"/>
      <c r="O120" s="113"/>
    </row>
    <row r="121" ht="14.25" customHeight="1">
      <c r="L121" s="111"/>
      <c r="M121" s="112"/>
      <c r="N121" s="112"/>
      <c r="O121" s="113"/>
    </row>
    <row r="122" ht="14.25" customHeight="1">
      <c r="L122" s="111"/>
      <c r="M122" s="112"/>
      <c r="N122" s="112"/>
      <c r="O122" s="113"/>
    </row>
    <row r="123" ht="14.25" customHeight="1">
      <c r="L123" s="111"/>
      <c r="M123" s="112"/>
      <c r="N123" s="112"/>
      <c r="O123" s="113"/>
    </row>
    <row r="124" ht="14.25" customHeight="1">
      <c r="L124" s="111"/>
      <c r="M124" s="112"/>
      <c r="N124" s="112"/>
      <c r="O124" s="113"/>
    </row>
    <row r="125" ht="14.25" customHeight="1">
      <c r="L125" s="111"/>
      <c r="M125" s="112"/>
      <c r="N125" s="112"/>
      <c r="O125" s="113"/>
    </row>
    <row r="126" ht="14.25" customHeight="1">
      <c r="L126" s="111"/>
      <c r="M126" s="112"/>
      <c r="N126" s="112"/>
      <c r="O126" s="113"/>
    </row>
    <row r="127" ht="14.25" customHeight="1">
      <c r="L127" s="111"/>
      <c r="M127" s="112"/>
      <c r="N127" s="112"/>
      <c r="O127" s="113"/>
    </row>
    <row r="128" ht="14.25" customHeight="1">
      <c r="L128" s="111"/>
      <c r="M128" s="112"/>
      <c r="N128" s="112"/>
      <c r="O128" s="113"/>
    </row>
    <row r="129" ht="14.25" customHeight="1">
      <c r="L129" s="111"/>
      <c r="M129" s="112"/>
      <c r="N129" s="112"/>
      <c r="O129" s="113"/>
    </row>
    <row r="130" ht="14.25" customHeight="1">
      <c r="L130" s="111"/>
      <c r="M130" s="112"/>
      <c r="N130" s="112"/>
      <c r="O130" s="113"/>
    </row>
    <row r="131" ht="14.25" customHeight="1">
      <c r="L131" s="111"/>
      <c r="M131" s="112"/>
      <c r="N131" s="112"/>
      <c r="O131" s="113"/>
    </row>
    <row r="132" ht="14.25" customHeight="1">
      <c r="L132" s="111"/>
      <c r="M132" s="112"/>
      <c r="N132" s="112"/>
      <c r="O132" s="113"/>
    </row>
    <row r="133" ht="14.25" customHeight="1">
      <c r="L133" s="111"/>
      <c r="M133" s="112"/>
      <c r="N133" s="112"/>
      <c r="O133" s="113"/>
    </row>
    <row r="134" ht="14.25" customHeight="1">
      <c r="L134" s="111"/>
      <c r="M134" s="112"/>
      <c r="N134" s="112"/>
      <c r="O134" s="113"/>
    </row>
    <row r="135" ht="14.25" customHeight="1">
      <c r="L135" s="111"/>
      <c r="M135" s="112"/>
      <c r="N135" s="112"/>
      <c r="O135" s="113"/>
    </row>
    <row r="136" ht="14.25" customHeight="1">
      <c r="L136" s="111"/>
      <c r="M136" s="112"/>
      <c r="N136" s="112"/>
      <c r="O136" s="113"/>
    </row>
    <row r="137" ht="14.25" customHeight="1">
      <c r="L137" s="111"/>
      <c r="M137" s="112"/>
      <c r="N137" s="112"/>
      <c r="O137" s="113"/>
    </row>
    <row r="138" ht="14.25" customHeight="1">
      <c r="L138" s="111"/>
      <c r="M138" s="112"/>
      <c r="N138" s="112"/>
      <c r="O138" s="113"/>
    </row>
    <row r="139" ht="14.25" customHeight="1">
      <c r="L139" s="111"/>
      <c r="M139" s="112"/>
      <c r="N139" s="112"/>
      <c r="O139" s="113"/>
    </row>
    <row r="140" ht="14.25" customHeight="1">
      <c r="L140" s="111"/>
      <c r="M140" s="112"/>
      <c r="N140" s="112"/>
      <c r="O140" s="113"/>
    </row>
    <row r="141" ht="14.25" customHeight="1">
      <c r="L141" s="111"/>
      <c r="M141" s="112"/>
      <c r="N141" s="112"/>
      <c r="O141" s="113"/>
    </row>
    <row r="142" ht="14.25" customHeight="1">
      <c r="L142" s="111"/>
      <c r="M142" s="112"/>
      <c r="N142" s="112"/>
      <c r="O142" s="113"/>
    </row>
    <row r="143" ht="14.25" customHeight="1">
      <c r="L143" s="111"/>
      <c r="M143" s="112"/>
      <c r="N143" s="112"/>
      <c r="O143" s="113"/>
    </row>
    <row r="144" ht="14.25" customHeight="1">
      <c r="L144" s="111"/>
      <c r="M144" s="112"/>
      <c r="N144" s="112"/>
      <c r="O144" s="113"/>
    </row>
    <row r="145" ht="14.25" customHeight="1">
      <c r="L145" s="111"/>
      <c r="M145" s="112"/>
      <c r="N145" s="112"/>
      <c r="O145" s="113"/>
    </row>
    <row r="146" ht="14.25" customHeight="1">
      <c r="L146" s="111"/>
      <c r="M146" s="112"/>
      <c r="N146" s="112"/>
      <c r="O146" s="113"/>
    </row>
    <row r="147" ht="14.25" customHeight="1">
      <c r="L147" s="111"/>
      <c r="M147" s="112"/>
      <c r="N147" s="112"/>
      <c r="O147" s="113"/>
    </row>
    <row r="148" ht="14.25" customHeight="1">
      <c r="L148" s="111"/>
      <c r="M148" s="112"/>
      <c r="N148" s="112"/>
      <c r="O148" s="113"/>
    </row>
    <row r="149" ht="14.25" customHeight="1">
      <c r="L149" s="111"/>
      <c r="M149" s="112"/>
      <c r="N149" s="112"/>
      <c r="O149" s="113"/>
    </row>
    <row r="150" ht="14.25" customHeight="1">
      <c r="L150" s="111"/>
      <c r="M150" s="112"/>
      <c r="N150" s="112"/>
      <c r="O150" s="113"/>
    </row>
    <row r="151" ht="14.25" customHeight="1">
      <c r="L151" s="111"/>
      <c r="M151" s="112"/>
      <c r="N151" s="112"/>
      <c r="O151" s="113"/>
    </row>
    <row r="152" ht="14.25" customHeight="1">
      <c r="L152" s="111"/>
      <c r="M152" s="112"/>
      <c r="N152" s="112"/>
      <c r="O152" s="113"/>
    </row>
    <row r="153" ht="14.25" customHeight="1">
      <c r="L153" s="111"/>
      <c r="M153" s="112"/>
      <c r="N153" s="112"/>
      <c r="O153" s="113"/>
    </row>
    <row r="154" ht="14.25" customHeight="1">
      <c r="L154" s="111"/>
      <c r="M154" s="112"/>
      <c r="N154" s="112"/>
      <c r="O154" s="113"/>
    </row>
    <row r="155" ht="14.25" customHeight="1">
      <c r="L155" s="111"/>
      <c r="M155" s="112"/>
      <c r="N155" s="112"/>
      <c r="O155" s="113"/>
    </row>
    <row r="156" ht="14.25" customHeight="1">
      <c r="L156" s="111"/>
      <c r="M156" s="112"/>
      <c r="N156" s="112"/>
      <c r="O156" s="113"/>
    </row>
    <row r="157" ht="14.25" customHeight="1">
      <c r="L157" s="111"/>
      <c r="M157" s="112"/>
      <c r="N157" s="112"/>
      <c r="O157" s="113"/>
    </row>
    <row r="158" ht="14.25" customHeight="1">
      <c r="L158" s="111"/>
      <c r="M158" s="112"/>
      <c r="N158" s="112"/>
      <c r="O158" s="113"/>
    </row>
    <row r="159" ht="14.25" customHeight="1">
      <c r="L159" s="111"/>
      <c r="M159" s="112"/>
      <c r="N159" s="112"/>
      <c r="O159" s="113"/>
    </row>
    <row r="160" ht="14.25" customHeight="1">
      <c r="L160" s="111"/>
      <c r="M160" s="112"/>
      <c r="N160" s="112"/>
      <c r="O160" s="113"/>
    </row>
    <row r="161" ht="14.25" customHeight="1">
      <c r="L161" s="111"/>
      <c r="M161" s="112"/>
      <c r="N161" s="112"/>
      <c r="O161" s="113"/>
    </row>
    <row r="162" ht="14.25" customHeight="1">
      <c r="L162" s="111"/>
      <c r="M162" s="112"/>
      <c r="N162" s="112"/>
      <c r="O162" s="113"/>
    </row>
    <row r="163" ht="14.25" customHeight="1">
      <c r="L163" s="111"/>
      <c r="M163" s="112"/>
      <c r="N163" s="112"/>
      <c r="O163" s="113"/>
    </row>
    <row r="164" ht="14.25" customHeight="1">
      <c r="L164" s="111"/>
      <c r="M164" s="112"/>
      <c r="N164" s="112"/>
      <c r="O164" s="113"/>
    </row>
    <row r="165" ht="14.25" customHeight="1">
      <c r="L165" s="111"/>
      <c r="M165" s="112"/>
      <c r="N165" s="112"/>
      <c r="O165" s="113"/>
    </row>
    <row r="166" ht="14.25" customHeight="1">
      <c r="L166" s="111"/>
      <c r="M166" s="112"/>
      <c r="N166" s="112"/>
      <c r="O166" s="113"/>
    </row>
    <row r="167" ht="14.25" customHeight="1">
      <c r="L167" s="111"/>
      <c r="M167" s="112"/>
      <c r="N167" s="112"/>
      <c r="O167" s="113"/>
    </row>
    <row r="168" ht="14.25" customHeight="1">
      <c r="L168" s="111"/>
      <c r="M168" s="112"/>
      <c r="N168" s="112"/>
      <c r="O168" s="113"/>
    </row>
    <row r="169" ht="14.25" customHeight="1">
      <c r="L169" s="111"/>
      <c r="M169" s="112"/>
      <c r="N169" s="112"/>
      <c r="O169" s="113"/>
    </row>
    <row r="170" ht="14.25" customHeight="1">
      <c r="L170" s="111"/>
      <c r="M170" s="112"/>
      <c r="N170" s="112"/>
      <c r="O170" s="113"/>
    </row>
    <row r="171" ht="14.25" customHeight="1">
      <c r="L171" s="111"/>
      <c r="M171" s="112"/>
      <c r="N171" s="112"/>
      <c r="O171" s="113"/>
    </row>
    <row r="172" ht="14.25" customHeight="1">
      <c r="L172" s="111"/>
      <c r="M172" s="112"/>
      <c r="N172" s="112"/>
      <c r="O172" s="113"/>
    </row>
    <row r="173" ht="14.25" customHeight="1">
      <c r="L173" s="111"/>
      <c r="M173" s="112"/>
      <c r="N173" s="112"/>
      <c r="O173" s="113"/>
    </row>
    <row r="174" ht="14.25" customHeight="1">
      <c r="L174" s="111"/>
      <c r="M174" s="112"/>
      <c r="N174" s="112"/>
      <c r="O174" s="113"/>
    </row>
    <row r="175" ht="14.25" customHeight="1">
      <c r="L175" s="111"/>
      <c r="M175" s="112"/>
      <c r="N175" s="112"/>
      <c r="O175" s="113"/>
    </row>
    <row r="176" ht="14.25" customHeight="1">
      <c r="L176" s="111"/>
      <c r="M176" s="112"/>
      <c r="N176" s="112"/>
      <c r="O176" s="113"/>
    </row>
    <row r="177" ht="14.25" customHeight="1">
      <c r="L177" s="111"/>
      <c r="M177" s="112"/>
      <c r="N177" s="112"/>
      <c r="O177" s="113"/>
    </row>
    <row r="178" ht="14.25" customHeight="1">
      <c r="L178" s="111"/>
      <c r="M178" s="112"/>
      <c r="N178" s="112"/>
      <c r="O178" s="113"/>
    </row>
    <row r="179" ht="14.25" customHeight="1">
      <c r="L179" s="111"/>
      <c r="M179" s="112"/>
      <c r="N179" s="112"/>
      <c r="O179" s="113"/>
    </row>
    <row r="180" ht="14.25" customHeight="1">
      <c r="L180" s="111"/>
      <c r="M180" s="112"/>
      <c r="N180" s="112"/>
      <c r="O180" s="113"/>
    </row>
    <row r="181" ht="14.25" customHeight="1">
      <c r="L181" s="111"/>
      <c r="M181" s="112"/>
      <c r="N181" s="112"/>
      <c r="O181" s="113"/>
    </row>
    <row r="182" ht="14.25" customHeight="1">
      <c r="L182" s="111"/>
      <c r="M182" s="112"/>
      <c r="N182" s="112"/>
      <c r="O182" s="113"/>
    </row>
    <row r="183" ht="14.25" customHeight="1">
      <c r="L183" s="111"/>
      <c r="M183" s="112"/>
      <c r="N183" s="112"/>
      <c r="O183" s="113"/>
    </row>
    <row r="184" ht="14.25" customHeight="1">
      <c r="L184" s="111"/>
      <c r="M184" s="112"/>
      <c r="N184" s="112"/>
      <c r="O184" s="113"/>
    </row>
    <row r="185" ht="14.25" customHeight="1">
      <c r="L185" s="111"/>
      <c r="M185" s="112"/>
      <c r="N185" s="112"/>
      <c r="O185" s="113"/>
    </row>
    <row r="186" ht="14.25" customHeight="1">
      <c r="L186" s="111"/>
      <c r="M186" s="112"/>
      <c r="N186" s="112"/>
      <c r="O186" s="113"/>
    </row>
    <row r="187" ht="14.25" customHeight="1">
      <c r="L187" s="111"/>
      <c r="M187" s="112"/>
      <c r="N187" s="112"/>
      <c r="O187" s="113"/>
    </row>
    <row r="188" ht="14.25" customHeight="1">
      <c r="L188" s="111"/>
      <c r="M188" s="112"/>
      <c r="N188" s="112"/>
      <c r="O188" s="113"/>
    </row>
    <row r="189" ht="14.25" customHeight="1">
      <c r="L189" s="111"/>
      <c r="M189" s="112"/>
      <c r="N189" s="112"/>
      <c r="O189" s="113"/>
    </row>
    <row r="190" ht="14.25" customHeight="1">
      <c r="L190" s="111"/>
      <c r="M190" s="112"/>
      <c r="N190" s="112"/>
      <c r="O190" s="113"/>
    </row>
    <row r="191" ht="14.25" customHeight="1">
      <c r="L191" s="111"/>
      <c r="M191" s="112"/>
      <c r="N191" s="112"/>
      <c r="O191" s="113"/>
    </row>
    <row r="192" ht="14.25" customHeight="1">
      <c r="L192" s="111"/>
      <c r="M192" s="112"/>
      <c r="N192" s="112"/>
      <c r="O192" s="113"/>
    </row>
    <row r="193" ht="14.25" customHeight="1">
      <c r="L193" s="111"/>
      <c r="M193" s="112"/>
      <c r="N193" s="112"/>
      <c r="O193" s="113"/>
    </row>
    <row r="194" ht="14.25" customHeight="1">
      <c r="L194" s="111"/>
      <c r="M194" s="112"/>
      <c r="N194" s="112"/>
      <c r="O194" s="113"/>
    </row>
    <row r="195" ht="14.25" customHeight="1">
      <c r="L195" s="111"/>
      <c r="M195" s="112"/>
      <c r="N195" s="112"/>
      <c r="O195" s="113"/>
    </row>
    <row r="196" ht="14.25" customHeight="1">
      <c r="L196" s="111"/>
      <c r="M196" s="112"/>
      <c r="N196" s="112"/>
      <c r="O196" s="113"/>
    </row>
    <row r="197" ht="14.25" customHeight="1">
      <c r="L197" s="111"/>
      <c r="M197" s="112"/>
      <c r="N197" s="112"/>
      <c r="O197" s="113"/>
    </row>
    <row r="198" ht="14.25" customHeight="1">
      <c r="L198" s="111"/>
      <c r="M198" s="112"/>
      <c r="N198" s="112"/>
      <c r="O198" s="113"/>
    </row>
    <row r="199" ht="14.25" customHeight="1">
      <c r="L199" s="111"/>
      <c r="M199" s="112"/>
      <c r="N199" s="112"/>
      <c r="O199" s="113"/>
    </row>
    <row r="200" ht="14.25" customHeight="1">
      <c r="L200" s="111"/>
      <c r="M200" s="112"/>
      <c r="N200" s="112"/>
      <c r="O200" s="113"/>
    </row>
    <row r="201" ht="14.25" customHeight="1">
      <c r="L201" s="111"/>
      <c r="M201" s="112"/>
      <c r="N201" s="112"/>
      <c r="O201" s="113"/>
    </row>
    <row r="202" ht="14.25" customHeight="1">
      <c r="L202" s="111"/>
      <c r="M202" s="112"/>
      <c r="N202" s="112"/>
      <c r="O202" s="113"/>
    </row>
    <row r="203" ht="14.25" customHeight="1">
      <c r="L203" s="111"/>
      <c r="M203" s="112"/>
      <c r="N203" s="112"/>
      <c r="O203" s="113"/>
    </row>
    <row r="204" ht="14.25" customHeight="1">
      <c r="L204" s="111"/>
      <c r="M204" s="112"/>
      <c r="N204" s="112"/>
      <c r="O204" s="113"/>
    </row>
    <row r="205" ht="14.25" customHeight="1">
      <c r="L205" s="111"/>
      <c r="M205" s="112"/>
      <c r="N205" s="112"/>
      <c r="O205" s="113"/>
    </row>
    <row r="206" ht="14.25" customHeight="1">
      <c r="L206" s="111"/>
      <c r="M206" s="112"/>
      <c r="N206" s="112"/>
      <c r="O206" s="113"/>
    </row>
    <row r="207" ht="14.25" customHeight="1">
      <c r="L207" s="111"/>
      <c r="M207" s="112"/>
      <c r="N207" s="112"/>
      <c r="O207" s="113"/>
    </row>
    <row r="208" ht="14.25" customHeight="1">
      <c r="L208" s="111"/>
      <c r="M208" s="112"/>
      <c r="N208" s="112"/>
      <c r="O208" s="113"/>
    </row>
    <row r="209" ht="14.25" customHeight="1">
      <c r="L209" s="111"/>
      <c r="M209" s="112"/>
      <c r="N209" s="112"/>
      <c r="O209" s="113"/>
    </row>
    <row r="210" ht="14.25" customHeight="1">
      <c r="L210" s="111"/>
      <c r="M210" s="112"/>
      <c r="N210" s="112"/>
      <c r="O210" s="113"/>
    </row>
    <row r="211" ht="14.25" customHeight="1">
      <c r="L211" s="111"/>
      <c r="M211" s="112"/>
      <c r="N211" s="112"/>
      <c r="O211" s="113"/>
    </row>
    <row r="212" ht="14.25" customHeight="1">
      <c r="L212" s="111"/>
      <c r="M212" s="112"/>
      <c r="N212" s="112"/>
      <c r="O212" s="113"/>
    </row>
    <row r="213" ht="14.25" customHeight="1">
      <c r="L213" s="111"/>
      <c r="M213" s="112"/>
      <c r="N213" s="112"/>
      <c r="O213" s="113"/>
    </row>
    <row r="214" ht="14.25" customHeight="1">
      <c r="L214" s="111"/>
      <c r="M214" s="112"/>
      <c r="N214" s="112"/>
      <c r="O214" s="113"/>
    </row>
    <row r="215" ht="14.25" customHeight="1">
      <c r="L215" s="111"/>
      <c r="M215" s="112"/>
      <c r="N215" s="112"/>
      <c r="O215" s="113"/>
    </row>
    <row r="216" ht="14.25" customHeight="1">
      <c r="L216" s="111"/>
      <c r="M216" s="112"/>
      <c r="N216" s="112"/>
      <c r="O216" s="113"/>
    </row>
    <row r="217" ht="14.25" customHeight="1">
      <c r="L217" s="111"/>
      <c r="M217" s="112"/>
      <c r="N217" s="112"/>
      <c r="O217" s="113"/>
    </row>
    <row r="218" ht="14.25" customHeight="1">
      <c r="L218" s="111"/>
      <c r="M218" s="112"/>
      <c r="N218" s="112"/>
      <c r="O218" s="113"/>
    </row>
    <row r="219" ht="14.25" customHeight="1">
      <c r="L219" s="111"/>
      <c r="M219" s="112"/>
      <c r="N219" s="112"/>
      <c r="O219" s="113"/>
    </row>
    <row r="220" ht="14.25" customHeight="1">
      <c r="L220" s="111"/>
      <c r="M220" s="112"/>
      <c r="N220" s="112"/>
      <c r="O220" s="113"/>
    </row>
    <row r="221" ht="14.25" customHeight="1">
      <c r="L221" s="111"/>
      <c r="M221" s="112"/>
      <c r="N221" s="112"/>
      <c r="O221" s="113"/>
    </row>
    <row r="222" ht="14.25" customHeight="1">
      <c r="L222" s="111"/>
      <c r="M222" s="112"/>
      <c r="N222" s="112"/>
      <c r="O222" s="113"/>
    </row>
    <row r="223" ht="14.25" customHeight="1">
      <c r="L223" s="111"/>
      <c r="M223" s="112"/>
      <c r="N223" s="112"/>
      <c r="O223" s="113"/>
    </row>
    <row r="224" ht="14.25" customHeight="1">
      <c r="L224" s="111"/>
      <c r="M224" s="112"/>
      <c r="N224" s="112"/>
      <c r="O224" s="113"/>
    </row>
    <row r="225" ht="14.25" customHeight="1">
      <c r="L225" s="111"/>
      <c r="M225" s="112"/>
      <c r="N225" s="112"/>
      <c r="O225" s="113"/>
    </row>
    <row r="226" ht="14.25" customHeight="1">
      <c r="L226" s="111"/>
      <c r="M226" s="112"/>
      <c r="N226" s="112"/>
      <c r="O226" s="113"/>
    </row>
    <row r="227" ht="14.25" customHeight="1">
      <c r="L227" s="111"/>
      <c r="M227" s="112"/>
      <c r="N227" s="112"/>
      <c r="O227" s="113"/>
    </row>
    <row r="228" ht="14.25" customHeight="1">
      <c r="L228" s="111"/>
      <c r="M228" s="112"/>
      <c r="N228" s="112"/>
      <c r="O228" s="113"/>
    </row>
    <row r="229" ht="14.25" customHeight="1">
      <c r="L229" s="111"/>
      <c r="M229" s="112"/>
      <c r="N229" s="112"/>
      <c r="O229" s="113"/>
    </row>
    <row r="230" ht="14.25" customHeight="1">
      <c r="L230" s="111"/>
      <c r="M230" s="112"/>
      <c r="N230" s="112"/>
      <c r="O230" s="113"/>
    </row>
    <row r="231" ht="14.25" customHeight="1">
      <c r="L231" s="111"/>
      <c r="M231" s="112"/>
      <c r="N231" s="112"/>
      <c r="O231" s="113"/>
    </row>
    <row r="232" ht="14.25" customHeight="1">
      <c r="L232" s="111"/>
      <c r="M232" s="112"/>
      <c r="N232" s="112"/>
      <c r="O232" s="113"/>
    </row>
    <row r="233" ht="14.25" customHeight="1">
      <c r="L233" s="111"/>
      <c r="M233" s="112"/>
      <c r="N233" s="112"/>
      <c r="O233" s="113"/>
    </row>
    <row r="234" ht="14.25" customHeight="1">
      <c r="L234" s="111"/>
      <c r="M234" s="112"/>
      <c r="N234" s="112"/>
      <c r="O234" s="113"/>
    </row>
    <row r="235" ht="14.25" customHeight="1">
      <c r="L235" s="111"/>
      <c r="M235" s="112"/>
      <c r="N235" s="112"/>
      <c r="O235" s="113"/>
    </row>
    <row r="236" ht="14.25" customHeight="1">
      <c r="L236" s="111"/>
      <c r="M236" s="112"/>
      <c r="N236" s="112"/>
      <c r="O236" s="113"/>
    </row>
    <row r="237" ht="14.25" customHeight="1">
      <c r="L237" s="111"/>
      <c r="M237" s="112"/>
      <c r="N237" s="112"/>
      <c r="O237" s="113"/>
    </row>
    <row r="238" ht="14.25" customHeight="1">
      <c r="L238" s="111"/>
      <c r="M238" s="112"/>
      <c r="N238" s="112"/>
      <c r="O238" s="113"/>
    </row>
    <row r="239" ht="14.25" customHeight="1">
      <c r="L239" s="111"/>
      <c r="M239" s="112"/>
      <c r="N239" s="112"/>
      <c r="O239" s="113"/>
    </row>
    <row r="240" ht="14.25" customHeight="1">
      <c r="L240" s="111"/>
      <c r="M240" s="112"/>
      <c r="N240" s="112"/>
      <c r="O240" s="113"/>
    </row>
    <row r="241" ht="14.25" customHeight="1">
      <c r="L241" s="111"/>
      <c r="M241" s="112"/>
      <c r="N241" s="112"/>
      <c r="O241" s="113"/>
    </row>
    <row r="242" ht="14.25" customHeight="1">
      <c r="L242" s="111"/>
      <c r="M242" s="112"/>
      <c r="N242" s="112"/>
      <c r="O242" s="113"/>
    </row>
    <row r="243" ht="14.25" customHeight="1">
      <c r="L243" s="111"/>
      <c r="M243" s="112"/>
      <c r="N243" s="112"/>
      <c r="O243" s="113"/>
    </row>
    <row r="244" ht="14.25" customHeight="1">
      <c r="L244" s="111"/>
      <c r="M244" s="112"/>
      <c r="N244" s="112"/>
      <c r="O244" s="113"/>
    </row>
    <row r="245" ht="14.25" customHeight="1">
      <c r="L245" s="111"/>
      <c r="M245" s="112"/>
      <c r="N245" s="112"/>
      <c r="O245" s="113"/>
    </row>
    <row r="246" ht="14.25" customHeight="1">
      <c r="L246" s="111"/>
      <c r="M246" s="112"/>
      <c r="N246" s="112"/>
      <c r="O246" s="113"/>
    </row>
    <row r="247" ht="14.25" customHeight="1">
      <c r="L247" s="111"/>
      <c r="M247" s="112"/>
      <c r="N247" s="112"/>
      <c r="O247" s="113"/>
    </row>
    <row r="248" ht="14.25" customHeight="1">
      <c r="L248" s="111"/>
      <c r="M248" s="112"/>
      <c r="N248" s="112"/>
      <c r="O248" s="113"/>
    </row>
    <row r="249" ht="14.25" customHeight="1">
      <c r="L249" s="111"/>
      <c r="M249" s="112"/>
      <c r="N249" s="112"/>
      <c r="O249" s="113"/>
    </row>
    <row r="250" ht="14.25" customHeight="1">
      <c r="L250" s="111"/>
      <c r="M250" s="112"/>
      <c r="N250" s="112"/>
      <c r="O250" s="113"/>
    </row>
    <row r="251" ht="14.25" customHeight="1">
      <c r="L251" s="111"/>
      <c r="M251" s="112"/>
      <c r="N251" s="112"/>
      <c r="O251" s="113"/>
    </row>
    <row r="252" ht="14.25" customHeight="1">
      <c r="L252" s="111"/>
      <c r="M252" s="112"/>
      <c r="N252" s="112"/>
      <c r="O252" s="113"/>
    </row>
    <row r="253" ht="14.25" customHeight="1">
      <c r="L253" s="111"/>
      <c r="M253" s="112"/>
      <c r="N253" s="112"/>
      <c r="O253" s="113"/>
    </row>
    <row r="254" ht="14.25" customHeight="1">
      <c r="L254" s="111"/>
      <c r="M254" s="112"/>
      <c r="N254" s="112"/>
      <c r="O254" s="113"/>
    </row>
    <row r="255" ht="14.25" customHeight="1">
      <c r="L255" s="111"/>
      <c r="M255" s="112"/>
      <c r="N255" s="112"/>
      <c r="O255" s="113"/>
    </row>
    <row r="256" ht="14.25" customHeight="1">
      <c r="L256" s="111"/>
      <c r="M256" s="112"/>
      <c r="N256" s="112"/>
      <c r="O256" s="113"/>
    </row>
    <row r="257" ht="14.25" customHeight="1">
      <c r="L257" s="111"/>
      <c r="M257" s="112"/>
      <c r="N257" s="112"/>
      <c r="O257" s="113"/>
    </row>
    <row r="258" ht="14.25" customHeight="1">
      <c r="L258" s="111"/>
      <c r="M258" s="112"/>
      <c r="N258" s="112"/>
      <c r="O258" s="113"/>
    </row>
    <row r="259" ht="14.25" customHeight="1">
      <c r="L259" s="111"/>
      <c r="M259" s="112"/>
      <c r="N259" s="112"/>
      <c r="O259" s="113"/>
    </row>
    <row r="260" ht="14.25" customHeight="1">
      <c r="L260" s="111"/>
      <c r="M260" s="112"/>
      <c r="N260" s="112"/>
      <c r="O260" s="113"/>
    </row>
    <row r="261" ht="14.25" customHeight="1">
      <c r="L261" s="111"/>
      <c r="M261" s="112"/>
      <c r="N261" s="112"/>
      <c r="O261" s="113"/>
    </row>
    <row r="262" ht="14.25" customHeight="1">
      <c r="L262" s="111"/>
      <c r="M262" s="112"/>
      <c r="N262" s="112"/>
      <c r="O262" s="113"/>
    </row>
    <row r="263" ht="14.25" customHeight="1">
      <c r="L263" s="111"/>
      <c r="M263" s="112"/>
      <c r="N263" s="112"/>
      <c r="O263" s="113"/>
    </row>
    <row r="264" ht="14.25" customHeight="1">
      <c r="L264" s="111"/>
      <c r="M264" s="112"/>
      <c r="N264" s="112"/>
      <c r="O264" s="113"/>
    </row>
    <row r="265" ht="14.25" customHeight="1">
      <c r="L265" s="111"/>
      <c r="M265" s="112"/>
      <c r="N265" s="112"/>
      <c r="O265" s="113"/>
    </row>
    <row r="266" ht="14.25" customHeight="1">
      <c r="L266" s="111"/>
      <c r="M266" s="112"/>
      <c r="N266" s="112"/>
      <c r="O266" s="113"/>
    </row>
    <row r="267" ht="14.25" customHeight="1">
      <c r="L267" s="111"/>
      <c r="M267" s="112"/>
      <c r="N267" s="112"/>
      <c r="O267" s="113"/>
    </row>
    <row r="268" ht="14.25" customHeight="1">
      <c r="L268" s="111"/>
      <c r="M268" s="112"/>
      <c r="N268" s="112"/>
      <c r="O268" s="113"/>
    </row>
    <row r="269" ht="14.25" customHeight="1">
      <c r="L269" s="111"/>
      <c r="M269" s="112"/>
      <c r="N269" s="112"/>
      <c r="O269" s="113"/>
    </row>
    <row r="270" ht="14.25" customHeight="1">
      <c r="L270" s="111"/>
      <c r="M270" s="112"/>
      <c r="N270" s="112"/>
      <c r="O270" s="113"/>
    </row>
    <row r="271" ht="14.25" customHeight="1">
      <c r="L271" s="111"/>
      <c r="M271" s="112"/>
      <c r="N271" s="112"/>
      <c r="O271" s="113"/>
    </row>
    <row r="272" ht="14.25" customHeight="1">
      <c r="L272" s="111"/>
      <c r="M272" s="112"/>
      <c r="N272" s="112"/>
      <c r="O272" s="113"/>
    </row>
    <row r="273" ht="14.25" customHeight="1">
      <c r="L273" s="111"/>
      <c r="M273" s="112"/>
      <c r="N273" s="112"/>
      <c r="O273" s="113"/>
    </row>
    <row r="274" ht="14.25" customHeight="1">
      <c r="L274" s="111"/>
      <c r="M274" s="112"/>
      <c r="N274" s="112"/>
      <c r="O274" s="113"/>
    </row>
    <row r="275" ht="14.25" customHeight="1">
      <c r="L275" s="111"/>
      <c r="M275" s="112"/>
      <c r="N275" s="112"/>
      <c r="O275" s="113"/>
    </row>
    <row r="276" ht="14.25" customHeight="1">
      <c r="L276" s="111"/>
      <c r="M276" s="112"/>
      <c r="N276" s="112"/>
      <c r="O276" s="113"/>
    </row>
    <row r="277" ht="14.25" customHeight="1">
      <c r="L277" s="111"/>
      <c r="M277" s="112"/>
      <c r="N277" s="112"/>
      <c r="O277" s="113"/>
    </row>
    <row r="278" ht="14.25" customHeight="1">
      <c r="L278" s="111"/>
      <c r="M278" s="112"/>
      <c r="N278" s="112"/>
      <c r="O278" s="113"/>
    </row>
    <row r="279" ht="14.25" customHeight="1">
      <c r="L279" s="111"/>
      <c r="M279" s="112"/>
      <c r="N279" s="112"/>
      <c r="O279" s="113"/>
    </row>
    <row r="280" ht="14.25" customHeight="1">
      <c r="L280" s="111"/>
      <c r="M280" s="112"/>
      <c r="N280" s="112"/>
      <c r="O280" s="113"/>
    </row>
    <row r="281" ht="14.25" customHeight="1">
      <c r="L281" s="111"/>
      <c r="M281" s="112"/>
      <c r="N281" s="112"/>
      <c r="O281" s="113"/>
    </row>
    <row r="282" ht="14.25" customHeight="1">
      <c r="L282" s="111"/>
      <c r="M282" s="112"/>
      <c r="N282" s="112"/>
      <c r="O282" s="113"/>
    </row>
    <row r="283" ht="14.25" customHeight="1">
      <c r="L283" s="111"/>
      <c r="M283" s="112"/>
      <c r="N283" s="112"/>
      <c r="O283" s="113"/>
    </row>
    <row r="284" ht="14.25" customHeight="1">
      <c r="L284" s="111"/>
      <c r="M284" s="112"/>
      <c r="N284" s="112"/>
      <c r="O284" s="113"/>
    </row>
    <row r="285" ht="14.25" customHeight="1">
      <c r="L285" s="111"/>
      <c r="M285" s="112"/>
      <c r="N285" s="112"/>
      <c r="O285" s="113"/>
    </row>
    <row r="286" ht="14.25" customHeight="1">
      <c r="L286" s="111"/>
      <c r="M286" s="112"/>
      <c r="N286" s="112"/>
      <c r="O286" s="113"/>
    </row>
    <row r="287" ht="14.25" customHeight="1">
      <c r="L287" s="111"/>
      <c r="M287" s="112"/>
      <c r="N287" s="112"/>
      <c r="O287" s="113"/>
    </row>
    <row r="288" ht="14.25" customHeight="1">
      <c r="L288" s="111"/>
      <c r="M288" s="112"/>
      <c r="N288" s="112"/>
      <c r="O288" s="113"/>
    </row>
    <row r="289" ht="14.25" customHeight="1">
      <c r="L289" s="111"/>
      <c r="M289" s="112"/>
      <c r="N289" s="112"/>
      <c r="O289" s="113"/>
    </row>
    <row r="290" ht="14.25" customHeight="1">
      <c r="L290" s="111"/>
      <c r="M290" s="112"/>
      <c r="N290" s="112"/>
      <c r="O290" s="113"/>
    </row>
    <row r="291" ht="14.25" customHeight="1">
      <c r="L291" s="111"/>
      <c r="M291" s="112"/>
      <c r="N291" s="112"/>
      <c r="O291" s="113"/>
    </row>
    <row r="292" ht="14.25" customHeight="1">
      <c r="L292" s="111"/>
      <c r="M292" s="112"/>
      <c r="N292" s="112"/>
      <c r="O292" s="113"/>
    </row>
    <row r="293" ht="14.25" customHeight="1">
      <c r="L293" s="111"/>
      <c r="M293" s="112"/>
      <c r="N293" s="112"/>
      <c r="O293" s="113"/>
    </row>
    <row r="294" ht="14.25" customHeight="1">
      <c r="L294" s="111"/>
      <c r="M294" s="112"/>
      <c r="N294" s="112"/>
      <c r="O294" s="113"/>
    </row>
    <row r="295" ht="14.25" customHeight="1">
      <c r="L295" s="111"/>
      <c r="M295" s="112"/>
      <c r="N295" s="112"/>
      <c r="O295" s="113"/>
    </row>
    <row r="296" ht="14.25" customHeight="1">
      <c r="L296" s="111"/>
      <c r="M296" s="112"/>
      <c r="N296" s="112"/>
      <c r="O296" s="113"/>
    </row>
    <row r="297" ht="14.25" customHeight="1">
      <c r="L297" s="111"/>
      <c r="M297" s="112"/>
      <c r="N297" s="112"/>
      <c r="O297" s="113"/>
    </row>
    <row r="298" ht="14.25" customHeight="1">
      <c r="L298" s="111"/>
      <c r="M298" s="112"/>
      <c r="N298" s="112"/>
      <c r="O298" s="113"/>
    </row>
    <row r="299" ht="14.25" customHeight="1">
      <c r="L299" s="111"/>
      <c r="M299" s="112"/>
      <c r="N299" s="112"/>
      <c r="O299" s="113"/>
    </row>
    <row r="300" ht="14.25" customHeight="1">
      <c r="L300" s="111"/>
      <c r="M300" s="112"/>
      <c r="N300" s="112"/>
      <c r="O300" s="113"/>
    </row>
    <row r="301" ht="14.25" customHeight="1">
      <c r="L301" s="111"/>
      <c r="M301" s="112"/>
      <c r="N301" s="112"/>
      <c r="O301" s="113"/>
    </row>
    <row r="302" ht="14.25" customHeight="1">
      <c r="L302" s="111"/>
      <c r="M302" s="112"/>
      <c r="N302" s="112"/>
      <c r="O302" s="113"/>
    </row>
    <row r="303" ht="14.25" customHeight="1">
      <c r="L303" s="111"/>
      <c r="M303" s="112"/>
      <c r="N303" s="112"/>
      <c r="O303" s="113"/>
    </row>
    <row r="304" ht="14.25" customHeight="1">
      <c r="L304" s="111"/>
      <c r="M304" s="112"/>
      <c r="N304" s="112"/>
      <c r="O304" s="113"/>
    </row>
    <row r="305" ht="14.25" customHeight="1">
      <c r="L305" s="111"/>
      <c r="M305" s="112"/>
      <c r="N305" s="112"/>
      <c r="O305" s="113"/>
    </row>
    <row r="306" ht="14.25" customHeight="1">
      <c r="L306" s="111"/>
      <c r="M306" s="112"/>
      <c r="N306" s="112"/>
      <c r="O306" s="113"/>
    </row>
    <row r="307" ht="14.25" customHeight="1">
      <c r="L307" s="111"/>
      <c r="M307" s="112"/>
      <c r="N307" s="112"/>
      <c r="O307" s="113"/>
    </row>
    <row r="308" ht="14.25" customHeight="1">
      <c r="L308" s="111"/>
      <c r="M308" s="112"/>
      <c r="N308" s="112"/>
      <c r="O308" s="113"/>
    </row>
    <row r="309" ht="14.25" customHeight="1">
      <c r="L309" s="111"/>
      <c r="M309" s="112"/>
      <c r="N309" s="112"/>
      <c r="O309" s="113"/>
    </row>
    <row r="310" ht="14.25" customHeight="1">
      <c r="L310" s="111"/>
      <c r="M310" s="112"/>
      <c r="N310" s="112"/>
      <c r="O310" s="113"/>
    </row>
    <row r="311" ht="14.25" customHeight="1">
      <c r="L311" s="111"/>
      <c r="M311" s="112"/>
      <c r="N311" s="112"/>
      <c r="O311" s="113"/>
    </row>
    <row r="312" ht="14.25" customHeight="1">
      <c r="L312" s="111"/>
      <c r="M312" s="112"/>
      <c r="N312" s="112"/>
      <c r="O312" s="113"/>
    </row>
    <row r="313" ht="14.25" customHeight="1">
      <c r="L313" s="111"/>
      <c r="M313" s="112"/>
      <c r="N313" s="112"/>
      <c r="O313" s="113"/>
    </row>
    <row r="314" ht="14.25" customHeight="1">
      <c r="L314" s="111"/>
      <c r="M314" s="112"/>
      <c r="N314" s="112"/>
      <c r="O314" s="113"/>
    </row>
    <row r="315" ht="14.25" customHeight="1">
      <c r="L315" s="111"/>
      <c r="M315" s="112"/>
      <c r="N315" s="112"/>
      <c r="O315" s="113"/>
    </row>
    <row r="316" ht="14.25" customHeight="1">
      <c r="L316" s="111"/>
      <c r="M316" s="112"/>
      <c r="N316" s="112"/>
      <c r="O316" s="113"/>
    </row>
    <row r="317" ht="14.25" customHeight="1">
      <c r="L317" s="111"/>
      <c r="M317" s="112"/>
      <c r="N317" s="112"/>
      <c r="O317" s="113"/>
    </row>
    <row r="318" ht="14.25" customHeight="1">
      <c r="L318" s="111"/>
      <c r="M318" s="112"/>
      <c r="N318" s="112"/>
      <c r="O318" s="113"/>
    </row>
    <row r="319" ht="14.25" customHeight="1">
      <c r="L319" s="111"/>
      <c r="M319" s="112"/>
      <c r="N319" s="112"/>
      <c r="O319" s="113"/>
    </row>
    <row r="320" ht="14.25" customHeight="1">
      <c r="L320" s="111"/>
      <c r="M320" s="112"/>
      <c r="N320" s="112"/>
      <c r="O320" s="113"/>
    </row>
    <row r="321" ht="14.25" customHeight="1">
      <c r="L321" s="111"/>
      <c r="M321" s="112"/>
      <c r="N321" s="112"/>
      <c r="O321" s="113"/>
    </row>
    <row r="322" ht="14.25" customHeight="1">
      <c r="L322" s="111"/>
      <c r="M322" s="112"/>
      <c r="N322" s="112"/>
      <c r="O322" s="113"/>
    </row>
    <row r="323" ht="14.25" customHeight="1">
      <c r="L323" s="111"/>
      <c r="M323" s="112"/>
      <c r="N323" s="112"/>
      <c r="O323" s="113"/>
    </row>
    <row r="324" ht="14.25" customHeight="1">
      <c r="L324" s="111"/>
      <c r="M324" s="112"/>
      <c r="N324" s="112"/>
      <c r="O324" s="113"/>
    </row>
    <row r="325" ht="14.25" customHeight="1">
      <c r="L325" s="111"/>
      <c r="M325" s="112"/>
      <c r="N325" s="112"/>
      <c r="O325" s="113"/>
    </row>
    <row r="326" ht="14.25" customHeight="1">
      <c r="L326" s="111"/>
      <c r="M326" s="112"/>
      <c r="N326" s="112"/>
      <c r="O326" s="113"/>
    </row>
    <row r="327" ht="14.25" customHeight="1">
      <c r="L327" s="111"/>
      <c r="M327" s="112"/>
      <c r="N327" s="112"/>
      <c r="O327" s="113"/>
    </row>
    <row r="328" ht="14.25" customHeight="1">
      <c r="L328" s="111"/>
      <c r="M328" s="112"/>
      <c r="N328" s="112"/>
      <c r="O328" s="113"/>
    </row>
    <row r="329" ht="14.25" customHeight="1">
      <c r="L329" s="111"/>
      <c r="M329" s="112"/>
      <c r="N329" s="112"/>
      <c r="O329" s="113"/>
    </row>
    <row r="330" ht="14.25" customHeight="1">
      <c r="L330" s="111"/>
      <c r="M330" s="112"/>
      <c r="N330" s="112"/>
      <c r="O330" s="113"/>
    </row>
    <row r="331" ht="14.25" customHeight="1">
      <c r="L331" s="111"/>
      <c r="M331" s="112"/>
      <c r="N331" s="112"/>
      <c r="O331" s="113"/>
    </row>
    <row r="332" ht="14.25" customHeight="1">
      <c r="L332" s="111"/>
      <c r="M332" s="112"/>
      <c r="N332" s="112"/>
      <c r="O332" s="113"/>
    </row>
    <row r="333" ht="14.25" customHeight="1">
      <c r="L333" s="111"/>
      <c r="M333" s="112"/>
      <c r="N333" s="112"/>
      <c r="O333" s="113"/>
    </row>
    <row r="334" ht="14.25" customHeight="1">
      <c r="L334" s="111"/>
      <c r="M334" s="112"/>
      <c r="N334" s="112"/>
      <c r="O334" s="113"/>
    </row>
    <row r="335" ht="14.25" customHeight="1">
      <c r="L335" s="111"/>
      <c r="M335" s="112"/>
      <c r="N335" s="112"/>
      <c r="O335" s="113"/>
    </row>
    <row r="336" ht="14.25" customHeight="1">
      <c r="L336" s="111"/>
      <c r="M336" s="112"/>
      <c r="N336" s="112"/>
      <c r="O336" s="113"/>
    </row>
    <row r="337" ht="14.25" customHeight="1">
      <c r="L337" s="111"/>
      <c r="M337" s="112"/>
      <c r="N337" s="112"/>
      <c r="O337" s="113"/>
    </row>
    <row r="338" ht="14.25" customHeight="1">
      <c r="L338" s="111"/>
      <c r="M338" s="112"/>
      <c r="N338" s="112"/>
      <c r="O338" s="113"/>
    </row>
    <row r="339" ht="14.25" customHeight="1">
      <c r="L339" s="111"/>
      <c r="M339" s="112"/>
      <c r="N339" s="112"/>
      <c r="O339" s="113"/>
    </row>
    <row r="340" ht="14.25" customHeight="1">
      <c r="L340" s="111"/>
      <c r="M340" s="112"/>
      <c r="N340" s="112"/>
      <c r="O340" s="113"/>
    </row>
    <row r="341" ht="14.25" customHeight="1">
      <c r="L341" s="111"/>
      <c r="M341" s="112"/>
      <c r="N341" s="112"/>
      <c r="O341" s="113"/>
    </row>
    <row r="342" ht="14.25" customHeight="1">
      <c r="L342" s="111"/>
      <c r="M342" s="112"/>
      <c r="N342" s="112"/>
      <c r="O342" s="113"/>
    </row>
    <row r="343" ht="14.25" customHeight="1">
      <c r="L343" s="111"/>
      <c r="M343" s="112"/>
      <c r="N343" s="112"/>
      <c r="O343" s="113"/>
    </row>
    <row r="344" ht="14.25" customHeight="1">
      <c r="L344" s="111"/>
      <c r="M344" s="112"/>
      <c r="N344" s="112"/>
      <c r="O344" s="113"/>
    </row>
    <row r="345" ht="14.25" customHeight="1">
      <c r="L345" s="111"/>
      <c r="M345" s="112"/>
      <c r="N345" s="112"/>
      <c r="O345" s="113"/>
    </row>
    <row r="346" ht="14.25" customHeight="1">
      <c r="L346" s="111"/>
      <c r="M346" s="112"/>
      <c r="N346" s="112"/>
      <c r="O346" s="113"/>
    </row>
    <row r="347" ht="14.25" customHeight="1">
      <c r="L347" s="111"/>
      <c r="M347" s="112"/>
      <c r="N347" s="112"/>
      <c r="O347" s="113"/>
    </row>
    <row r="348" ht="14.25" customHeight="1">
      <c r="L348" s="111"/>
      <c r="M348" s="112"/>
      <c r="N348" s="112"/>
      <c r="O348" s="113"/>
    </row>
    <row r="349" ht="14.25" customHeight="1">
      <c r="L349" s="111"/>
      <c r="M349" s="112"/>
      <c r="N349" s="112"/>
      <c r="O349" s="113"/>
    </row>
    <row r="350" ht="14.25" customHeight="1">
      <c r="L350" s="111"/>
      <c r="M350" s="112"/>
      <c r="N350" s="112"/>
      <c r="O350" s="113"/>
    </row>
    <row r="351" ht="14.25" customHeight="1">
      <c r="L351" s="111"/>
      <c r="M351" s="112"/>
      <c r="N351" s="112"/>
      <c r="O351" s="113"/>
    </row>
    <row r="352" ht="14.25" customHeight="1">
      <c r="L352" s="111"/>
      <c r="M352" s="112"/>
      <c r="N352" s="112"/>
      <c r="O352" s="113"/>
    </row>
    <row r="353" ht="14.25" customHeight="1">
      <c r="L353" s="111"/>
      <c r="M353" s="112"/>
      <c r="N353" s="112"/>
      <c r="O353" s="113"/>
    </row>
    <row r="354" ht="14.25" customHeight="1">
      <c r="L354" s="111"/>
      <c r="M354" s="112"/>
      <c r="N354" s="112"/>
      <c r="O354" s="113"/>
    </row>
    <row r="355" ht="14.25" customHeight="1">
      <c r="L355" s="111"/>
      <c r="M355" s="112"/>
      <c r="N355" s="112"/>
      <c r="O355" s="113"/>
    </row>
    <row r="356" ht="14.25" customHeight="1">
      <c r="L356" s="111"/>
      <c r="M356" s="112"/>
      <c r="N356" s="112"/>
      <c r="O356" s="113"/>
    </row>
    <row r="357" ht="14.25" customHeight="1">
      <c r="L357" s="111"/>
      <c r="M357" s="112"/>
      <c r="N357" s="112"/>
      <c r="O357" s="113"/>
    </row>
    <row r="358" ht="14.25" customHeight="1">
      <c r="L358" s="111"/>
      <c r="M358" s="112"/>
      <c r="N358" s="112"/>
      <c r="O358" s="113"/>
    </row>
    <row r="359" ht="14.25" customHeight="1">
      <c r="L359" s="111"/>
      <c r="M359" s="112"/>
      <c r="N359" s="112"/>
      <c r="O359" s="113"/>
    </row>
    <row r="360" ht="14.25" customHeight="1">
      <c r="L360" s="111"/>
      <c r="M360" s="112"/>
      <c r="N360" s="112"/>
      <c r="O360" s="113"/>
    </row>
    <row r="361" ht="14.25" customHeight="1">
      <c r="L361" s="111"/>
      <c r="M361" s="112"/>
      <c r="N361" s="112"/>
      <c r="O361" s="113"/>
    </row>
    <row r="362" ht="14.25" customHeight="1">
      <c r="L362" s="111"/>
      <c r="M362" s="112"/>
      <c r="N362" s="112"/>
      <c r="O362" s="113"/>
    </row>
    <row r="363" ht="14.25" customHeight="1">
      <c r="L363" s="111"/>
      <c r="M363" s="112"/>
      <c r="N363" s="112"/>
      <c r="O363" s="113"/>
    </row>
    <row r="364" ht="14.25" customHeight="1">
      <c r="L364" s="111"/>
      <c r="M364" s="112"/>
      <c r="N364" s="112"/>
      <c r="O364" s="113"/>
    </row>
    <row r="365" ht="14.25" customHeight="1">
      <c r="L365" s="111"/>
      <c r="M365" s="112"/>
      <c r="N365" s="112"/>
      <c r="O365" s="113"/>
    </row>
    <row r="366" ht="14.25" customHeight="1">
      <c r="L366" s="111"/>
      <c r="M366" s="112"/>
      <c r="N366" s="112"/>
      <c r="O366" s="113"/>
    </row>
    <row r="367" ht="14.25" customHeight="1">
      <c r="L367" s="111"/>
      <c r="M367" s="112"/>
      <c r="N367" s="112"/>
      <c r="O367" s="113"/>
    </row>
    <row r="368" ht="14.25" customHeight="1">
      <c r="L368" s="111"/>
      <c r="M368" s="112"/>
      <c r="N368" s="112"/>
      <c r="O368" s="113"/>
    </row>
    <row r="369" ht="14.25" customHeight="1">
      <c r="L369" s="111"/>
      <c r="M369" s="112"/>
      <c r="N369" s="112"/>
      <c r="O369" s="113"/>
    </row>
    <row r="370" ht="14.25" customHeight="1">
      <c r="L370" s="111"/>
      <c r="M370" s="112"/>
      <c r="N370" s="112"/>
      <c r="O370" s="113"/>
    </row>
    <row r="371" ht="14.25" customHeight="1">
      <c r="L371" s="111"/>
      <c r="M371" s="112"/>
      <c r="N371" s="112"/>
      <c r="O371" s="113"/>
    </row>
    <row r="372" ht="14.25" customHeight="1">
      <c r="L372" s="111"/>
      <c r="M372" s="112"/>
      <c r="N372" s="112"/>
      <c r="O372" s="113"/>
    </row>
    <row r="373" ht="14.25" customHeight="1">
      <c r="L373" s="111"/>
      <c r="M373" s="112"/>
      <c r="N373" s="112"/>
      <c r="O373" s="113"/>
    </row>
    <row r="374" ht="14.25" customHeight="1">
      <c r="L374" s="111"/>
      <c r="M374" s="112"/>
      <c r="N374" s="112"/>
      <c r="O374" s="113"/>
    </row>
    <row r="375" ht="14.25" customHeight="1">
      <c r="L375" s="111"/>
      <c r="M375" s="112"/>
      <c r="N375" s="112"/>
      <c r="O375" s="113"/>
    </row>
    <row r="376" ht="14.25" customHeight="1">
      <c r="L376" s="111"/>
      <c r="M376" s="112"/>
      <c r="N376" s="112"/>
      <c r="O376" s="113"/>
    </row>
    <row r="377" ht="14.25" customHeight="1">
      <c r="L377" s="111"/>
      <c r="M377" s="112"/>
      <c r="N377" s="112"/>
      <c r="O377" s="113"/>
    </row>
    <row r="378" ht="14.25" customHeight="1">
      <c r="L378" s="111"/>
      <c r="M378" s="112"/>
      <c r="N378" s="112"/>
      <c r="O378" s="113"/>
    </row>
    <row r="379" ht="14.25" customHeight="1">
      <c r="L379" s="111"/>
      <c r="M379" s="112"/>
      <c r="N379" s="112"/>
      <c r="O379" s="113"/>
    </row>
    <row r="380" ht="14.25" customHeight="1">
      <c r="L380" s="111"/>
      <c r="M380" s="112"/>
      <c r="N380" s="112"/>
      <c r="O380" s="113"/>
    </row>
    <row r="381" ht="14.25" customHeight="1">
      <c r="L381" s="111"/>
      <c r="M381" s="112"/>
      <c r="N381" s="112"/>
      <c r="O381" s="113"/>
    </row>
    <row r="382" ht="14.25" customHeight="1">
      <c r="L382" s="111"/>
      <c r="M382" s="112"/>
      <c r="N382" s="112"/>
      <c r="O382" s="113"/>
    </row>
    <row r="383" ht="14.25" customHeight="1">
      <c r="L383" s="111"/>
      <c r="M383" s="112"/>
      <c r="N383" s="112"/>
      <c r="O383" s="113"/>
    </row>
    <row r="384" ht="14.25" customHeight="1">
      <c r="L384" s="111"/>
      <c r="M384" s="112"/>
      <c r="N384" s="112"/>
      <c r="O384" s="113"/>
    </row>
    <row r="385" ht="14.25" customHeight="1">
      <c r="L385" s="111"/>
      <c r="M385" s="112"/>
      <c r="N385" s="112"/>
      <c r="O385" s="113"/>
    </row>
    <row r="386" ht="14.25" customHeight="1">
      <c r="L386" s="111"/>
      <c r="M386" s="112"/>
      <c r="N386" s="112"/>
      <c r="O386" s="113"/>
    </row>
    <row r="387" ht="14.25" customHeight="1">
      <c r="L387" s="111"/>
      <c r="M387" s="112"/>
      <c r="N387" s="112"/>
      <c r="O387" s="113"/>
    </row>
    <row r="388" ht="14.25" customHeight="1">
      <c r="L388" s="111"/>
      <c r="M388" s="112"/>
      <c r="N388" s="112"/>
      <c r="O388" s="113"/>
    </row>
    <row r="389" ht="14.25" customHeight="1">
      <c r="L389" s="111"/>
      <c r="M389" s="112"/>
      <c r="N389" s="112"/>
      <c r="O389" s="113"/>
    </row>
    <row r="390" ht="14.25" customHeight="1">
      <c r="L390" s="111"/>
      <c r="M390" s="112"/>
      <c r="N390" s="112"/>
      <c r="O390" s="113"/>
    </row>
    <row r="391" ht="14.25" customHeight="1">
      <c r="L391" s="111"/>
      <c r="M391" s="112"/>
      <c r="N391" s="112"/>
      <c r="O391" s="113"/>
    </row>
    <row r="392" ht="14.25" customHeight="1">
      <c r="L392" s="111"/>
      <c r="M392" s="112"/>
      <c r="N392" s="112"/>
      <c r="O392" s="113"/>
    </row>
    <row r="393" ht="14.25" customHeight="1">
      <c r="L393" s="111"/>
      <c r="M393" s="112"/>
      <c r="N393" s="112"/>
      <c r="O393" s="113"/>
    </row>
    <row r="394" ht="14.25" customHeight="1">
      <c r="L394" s="111"/>
      <c r="M394" s="112"/>
      <c r="N394" s="112"/>
      <c r="O394" s="113"/>
    </row>
    <row r="395" ht="14.25" customHeight="1">
      <c r="L395" s="111"/>
      <c r="M395" s="112"/>
      <c r="N395" s="112"/>
      <c r="O395" s="113"/>
    </row>
    <row r="396" ht="14.25" customHeight="1">
      <c r="L396" s="111"/>
      <c r="M396" s="112"/>
      <c r="N396" s="112"/>
      <c r="O396" s="113"/>
    </row>
    <row r="397" ht="14.25" customHeight="1">
      <c r="L397" s="111"/>
      <c r="M397" s="112"/>
      <c r="N397" s="112"/>
      <c r="O397" s="113"/>
    </row>
    <row r="398" ht="14.25" customHeight="1">
      <c r="L398" s="111"/>
      <c r="M398" s="112"/>
      <c r="N398" s="112"/>
      <c r="O398" s="113"/>
    </row>
    <row r="399" ht="14.25" customHeight="1">
      <c r="L399" s="111"/>
      <c r="M399" s="112"/>
      <c r="N399" s="112"/>
      <c r="O399" s="113"/>
    </row>
    <row r="400" ht="14.25" customHeight="1">
      <c r="L400" s="111"/>
      <c r="M400" s="112"/>
      <c r="N400" s="112"/>
      <c r="O400" s="113"/>
    </row>
    <row r="401" ht="14.25" customHeight="1">
      <c r="L401" s="111"/>
      <c r="M401" s="112"/>
      <c r="N401" s="112"/>
      <c r="O401" s="113"/>
    </row>
    <row r="402" ht="14.25" customHeight="1">
      <c r="L402" s="111"/>
      <c r="M402" s="112"/>
      <c r="N402" s="112"/>
      <c r="O402" s="113"/>
    </row>
    <row r="403" ht="14.25" customHeight="1">
      <c r="L403" s="111"/>
      <c r="M403" s="112"/>
      <c r="N403" s="112"/>
      <c r="O403" s="113"/>
    </row>
    <row r="404" ht="14.25" customHeight="1">
      <c r="L404" s="111"/>
      <c r="M404" s="112"/>
      <c r="N404" s="112"/>
      <c r="O404" s="113"/>
    </row>
    <row r="405" ht="14.25" customHeight="1">
      <c r="L405" s="111"/>
      <c r="M405" s="112"/>
      <c r="N405" s="112"/>
      <c r="O405" s="113"/>
    </row>
    <row r="406" ht="14.25" customHeight="1">
      <c r="L406" s="111"/>
      <c r="M406" s="112"/>
      <c r="N406" s="112"/>
      <c r="O406" s="113"/>
    </row>
    <row r="407" ht="14.25" customHeight="1">
      <c r="L407" s="111"/>
      <c r="M407" s="112"/>
      <c r="N407" s="112"/>
      <c r="O407" s="113"/>
    </row>
    <row r="408" ht="14.25" customHeight="1">
      <c r="L408" s="111"/>
      <c r="M408" s="112"/>
      <c r="N408" s="112"/>
      <c r="O408" s="113"/>
    </row>
    <row r="409" ht="14.25" customHeight="1">
      <c r="L409" s="111"/>
      <c r="M409" s="112"/>
      <c r="N409" s="112"/>
      <c r="O409" s="113"/>
    </row>
    <row r="410" ht="14.25" customHeight="1">
      <c r="L410" s="111"/>
      <c r="M410" s="112"/>
      <c r="N410" s="112"/>
      <c r="O410" s="113"/>
    </row>
    <row r="411" ht="14.25" customHeight="1">
      <c r="L411" s="111"/>
      <c r="M411" s="112"/>
      <c r="N411" s="112"/>
      <c r="O411" s="113"/>
    </row>
    <row r="412" ht="14.25" customHeight="1">
      <c r="L412" s="111"/>
      <c r="M412" s="112"/>
      <c r="N412" s="112"/>
      <c r="O412" s="113"/>
    </row>
    <row r="413" ht="14.25" customHeight="1">
      <c r="L413" s="111"/>
      <c r="M413" s="112"/>
      <c r="N413" s="112"/>
      <c r="O413" s="113"/>
    </row>
    <row r="414" ht="14.25" customHeight="1">
      <c r="L414" s="111"/>
      <c r="M414" s="112"/>
      <c r="N414" s="112"/>
      <c r="O414" s="113"/>
    </row>
    <row r="415" ht="14.25" customHeight="1">
      <c r="L415" s="111"/>
      <c r="M415" s="112"/>
      <c r="N415" s="112"/>
      <c r="O415" s="113"/>
    </row>
    <row r="416" ht="14.25" customHeight="1">
      <c r="L416" s="111"/>
      <c r="M416" s="112"/>
      <c r="N416" s="112"/>
      <c r="O416" s="113"/>
    </row>
    <row r="417" ht="14.25" customHeight="1">
      <c r="L417" s="111"/>
      <c r="M417" s="112"/>
      <c r="N417" s="112"/>
      <c r="O417" s="113"/>
    </row>
    <row r="418" ht="14.25" customHeight="1">
      <c r="L418" s="111"/>
      <c r="M418" s="112"/>
      <c r="N418" s="112"/>
      <c r="O418" s="113"/>
    </row>
    <row r="419" ht="14.25" customHeight="1">
      <c r="L419" s="111"/>
      <c r="M419" s="112"/>
      <c r="N419" s="112"/>
      <c r="O419" s="113"/>
    </row>
    <row r="420" ht="14.25" customHeight="1">
      <c r="L420" s="111"/>
      <c r="M420" s="112"/>
      <c r="N420" s="112"/>
      <c r="O420" s="113"/>
    </row>
    <row r="421" ht="14.25" customHeight="1">
      <c r="L421" s="111"/>
      <c r="M421" s="112"/>
      <c r="N421" s="112"/>
      <c r="O421" s="113"/>
    </row>
    <row r="422" ht="14.25" customHeight="1">
      <c r="L422" s="111"/>
      <c r="M422" s="112"/>
      <c r="N422" s="112"/>
      <c r="O422" s="113"/>
    </row>
    <row r="423" ht="14.25" customHeight="1">
      <c r="L423" s="111"/>
      <c r="M423" s="112"/>
      <c r="N423" s="112"/>
      <c r="O423" s="113"/>
    </row>
    <row r="424" ht="14.25" customHeight="1">
      <c r="L424" s="111"/>
      <c r="M424" s="112"/>
      <c r="N424" s="112"/>
      <c r="O424" s="113"/>
    </row>
    <row r="425" ht="14.25" customHeight="1">
      <c r="L425" s="111"/>
      <c r="M425" s="112"/>
      <c r="N425" s="112"/>
      <c r="O425" s="113"/>
    </row>
    <row r="426" ht="14.25" customHeight="1">
      <c r="L426" s="111"/>
      <c r="M426" s="112"/>
      <c r="N426" s="112"/>
      <c r="O426" s="113"/>
    </row>
    <row r="427" ht="14.25" customHeight="1">
      <c r="L427" s="111"/>
      <c r="M427" s="112"/>
      <c r="N427" s="112"/>
      <c r="O427" s="113"/>
    </row>
    <row r="428" ht="14.25" customHeight="1">
      <c r="L428" s="111"/>
      <c r="M428" s="112"/>
      <c r="N428" s="112"/>
      <c r="O428" s="113"/>
    </row>
    <row r="429" ht="14.25" customHeight="1">
      <c r="L429" s="111"/>
      <c r="M429" s="112"/>
      <c r="N429" s="112"/>
      <c r="O429" s="113"/>
    </row>
    <row r="430" ht="14.25" customHeight="1">
      <c r="L430" s="111"/>
      <c r="M430" s="112"/>
      <c r="N430" s="112"/>
      <c r="O430" s="113"/>
    </row>
    <row r="431" ht="14.25" customHeight="1">
      <c r="L431" s="111"/>
      <c r="M431" s="112"/>
      <c r="N431" s="112"/>
      <c r="O431" s="113"/>
    </row>
    <row r="432" ht="14.25" customHeight="1">
      <c r="L432" s="111"/>
      <c r="M432" s="112"/>
      <c r="N432" s="112"/>
      <c r="O432" s="113"/>
    </row>
    <row r="433" ht="14.25" customHeight="1">
      <c r="L433" s="111"/>
      <c r="M433" s="112"/>
      <c r="N433" s="112"/>
      <c r="O433" s="113"/>
    </row>
    <row r="434" ht="14.25" customHeight="1">
      <c r="L434" s="111"/>
      <c r="M434" s="112"/>
      <c r="N434" s="112"/>
      <c r="O434" s="113"/>
    </row>
    <row r="435" ht="14.25" customHeight="1">
      <c r="L435" s="111"/>
      <c r="M435" s="112"/>
      <c r="N435" s="112"/>
      <c r="O435" s="113"/>
    </row>
    <row r="436" ht="14.25" customHeight="1">
      <c r="L436" s="111"/>
      <c r="M436" s="112"/>
      <c r="N436" s="112"/>
      <c r="O436" s="113"/>
    </row>
    <row r="437" ht="14.25" customHeight="1">
      <c r="L437" s="111"/>
      <c r="M437" s="112"/>
      <c r="N437" s="112"/>
      <c r="O437" s="113"/>
    </row>
    <row r="438" ht="14.25" customHeight="1">
      <c r="L438" s="111"/>
      <c r="M438" s="112"/>
      <c r="N438" s="112"/>
      <c r="O438" s="113"/>
    </row>
    <row r="439" ht="14.25" customHeight="1">
      <c r="L439" s="111"/>
      <c r="M439" s="112"/>
      <c r="N439" s="112"/>
      <c r="O439" s="113"/>
    </row>
    <row r="440" ht="14.25" customHeight="1">
      <c r="L440" s="111"/>
      <c r="M440" s="112"/>
      <c r="N440" s="112"/>
      <c r="O440" s="113"/>
    </row>
    <row r="441" ht="14.25" customHeight="1">
      <c r="L441" s="111"/>
      <c r="M441" s="112"/>
      <c r="N441" s="112"/>
      <c r="O441" s="113"/>
    </row>
    <row r="442" ht="14.25" customHeight="1">
      <c r="L442" s="111"/>
      <c r="M442" s="112"/>
      <c r="N442" s="112"/>
      <c r="O442" s="113"/>
    </row>
    <row r="443" ht="14.25" customHeight="1">
      <c r="L443" s="111"/>
      <c r="M443" s="112"/>
      <c r="N443" s="112"/>
      <c r="O443" s="113"/>
    </row>
    <row r="444" ht="14.25" customHeight="1">
      <c r="L444" s="111"/>
      <c r="M444" s="112"/>
      <c r="N444" s="112"/>
      <c r="O444" s="113"/>
    </row>
    <row r="445" ht="14.25" customHeight="1">
      <c r="L445" s="111"/>
      <c r="M445" s="112"/>
      <c r="N445" s="112"/>
      <c r="O445" s="113"/>
    </row>
    <row r="446" ht="14.25" customHeight="1">
      <c r="L446" s="111"/>
      <c r="M446" s="112"/>
      <c r="N446" s="112"/>
      <c r="O446" s="113"/>
    </row>
    <row r="447" ht="14.25" customHeight="1">
      <c r="L447" s="111"/>
      <c r="M447" s="112"/>
      <c r="N447" s="112"/>
      <c r="O447" s="113"/>
    </row>
    <row r="448" ht="14.25" customHeight="1">
      <c r="L448" s="111"/>
      <c r="M448" s="112"/>
      <c r="N448" s="112"/>
      <c r="O448" s="113"/>
    </row>
    <row r="449" ht="14.25" customHeight="1">
      <c r="L449" s="111"/>
      <c r="M449" s="112"/>
      <c r="N449" s="112"/>
      <c r="O449" s="113"/>
    </row>
    <row r="450" ht="14.25" customHeight="1">
      <c r="L450" s="111"/>
      <c r="M450" s="112"/>
      <c r="N450" s="112"/>
      <c r="O450" s="113"/>
    </row>
    <row r="451" ht="14.25" customHeight="1">
      <c r="L451" s="111"/>
      <c r="M451" s="112"/>
      <c r="N451" s="112"/>
      <c r="O451" s="113"/>
    </row>
    <row r="452" ht="14.25" customHeight="1">
      <c r="L452" s="111"/>
      <c r="M452" s="112"/>
      <c r="N452" s="112"/>
      <c r="O452" s="113"/>
    </row>
    <row r="453" ht="14.25" customHeight="1">
      <c r="L453" s="111"/>
      <c r="M453" s="112"/>
      <c r="N453" s="112"/>
      <c r="O453" s="113"/>
    </row>
    <row r="454" ht="14.25" customHeight="1">
      <c r="L454" s="111"/>
      <c r="M454" s="112"/>
      <c r="N454" s="112"/>
      <c r="O454" s="113"/>
    </row>
    <row r="455" ht="14.25" customHeight="1">
      <c r="L455" s="111"/>
      <c r="M455" s="112"/>
      <c r="N455" s="112"/>
      <c r="O455" s="113"/>
    </row>
    <row r="456" ht="14.25" customHeight="1">
      <c r="L456" s="111"/>
      <c r="M456" s="112"/>
      <c r="N456" s="112"/>
      <c r="O456" s="113"/>
    </row>
    <row r="457" ht="14.25" customHeight="1">
      <c r="L457" s="111"/>
      <c r="M457" s="112"/>
      <c r="N457" s="112"/>
      <c r="O457" s="113"/>
    </row>
    <row r="458" ht="14.25" customHeight="1">
      <c r="L458" s="111"/>
      <c r="M458" s="112"/>
      <c r="N458" s="112"/>
      <c r="O458" s="113"/>
    </row>
    <row r="459" ht="14.25" customHeight="1">
      <c r="L459" s="111"/>
      <c r="M459" s="112"/>
      <c r="N459" s="112"/>
      <c r="O459" s="113"/>
    </row>
    <row r="460" ht="14.25" customHeight="1">
      <c r="L460" s="111"/>
      <c r="M460" s="112"/>
      <c r="N460" s="112"/>
      <c r="O460" s="113"/>
    </row>
    <row r="461" ht="14.25" customHeight="1">
      <c r="L461" s="111"/>
      <c r="M461" s="112"/>
      <c r="N461" s="112"/>
      <c r="O461" s="113"/>
    </row>
    <row r="462" ht="14.25" customHeight="1">
      <c r="L462" s="111"/>
      <c r="M462" s="112"/>
      <c r="N462" s="112"/>
      <c r="O462" s="113"/>
    </row>
    <row r="463" ht="14.25" customHeight="1">
      <c r="L463" s="111"/>
      <c r="M463" s="112"/>
      <c r="N463" s="112"/>
      <c r="O463" s="113"/>
    </row>
    <row r="464" ht="14.25" customHeight="1">
      <c r="L464" s="111"/>
      <c r="M464" s="112"/>
      <c r="N464" s="112"/>
      <c r="O464" s="113"/>
    </row>
    <row r="465" ht="14.25" customHeight="1">
      <c r="L465" s="111"/>
      <c r="M465" s="112"/>
      <c r="N465" s="112"/>
      <c r="O465" s="113"/>
    </row>
    <row r="466" ht="14.25" customHeight="1">
      <c r="L466" s="111"/>
      <c r="M466" s="112"/>
      <c r="N466" s="112"/>
      <c r="O466" s="113"/>
    </row>
    <row r="467" ht="14.25" customHeight="1">
      <c r="L467" s="111"/>
      <c r="M467" s="112"/>
      <c r="N467" s="112"/>
      <c r="O467" s="113"/>
    </row>
    <row r="468" ht="14.25" customHeight="1">
      <c r="L468" s="111"/>
      <c r="M468" s="112"/>
      <c r="N468" s="112"/>
      <c r="O468" s="113"/>
    </row>
    <row r="469" ht="14.25" customHeight="1">
      <c r="L469" s="111"/>
      <c r="M469" s="112"/>
      <c r="N469" s="112"/>
      <c r="O469" s="113"/>
    </row>
    <row r="470" ht="14.25" customHeight="1">
      <c r="L470" s="111"/>
      <c r="M470" s="112"/>
      <c r="N470" s="112"/>
      <c r="O470" s="113"/>
    </row>
    <row r="471" ht="14.25" customHeight="1">
      <c r="L471" s="111"/>
      <c r="M471" s="112"/>
      <c r="N471" s="112"/>
      <c r="O471" s="113"/>
    </row>
    <row r="472" ht="14.25" customHeight="1">
      <c r="L472" s="111"/>
      <c r="M472" s="112"/>
      <c r="N472" s="112"/>
      <c r="O472" s="113"/>
    </row>
    <row r="473" ht="14.25" customHeight="1">
      <c r="L473" s="111"/>
      <c r="M473" s="112"/>
      <c r="N473" s="112"/>
      <c r="O473" s="113"/>
    </row>
    <row r="474" ht="14.25" customHeight="1">
      <c r="L474" s="111"/>
      <c r="M474" s="112"/>
      <c r="N474" s="112"/>
      <c r="O474" s="113"/>
    </row>
    <row r="475" ht="14.25" customHeight="1">
      <c r="L475" s="111"/>
      <c r="M475" s="112"/>
      <c r="N475" s="112"/>
      <c r="O475" s="113"/>
    </row>
    <row r="476" ht="14.25" customHeight="1">
      <c r="L476" s="111"/>
      <c r="M476" s="112"/>
      <c r="N476" s="112"/>
      <c r="O476" s="113"/>
    </row>
    <row r="477" ht="14.25" customHeight="1">
      <c r="L477" s="111"/>
      <c r="M477" s="112"/>
      <c r="N477" s="112"/>
      <c r="O477" s="113"/>
    </row>
    <row r="478" ht="14.25" customHeight="1">
      <c r="L478" s="111"/>
      <c r="M478" s="112"/>
      <c r="N478" s="112"/>
      <c r="O478" s="113"/>
    </row>
    <row r="479" ht="14.25" customHeight="1">
      <c r="L479" s="111"/>
      <c r="M479" s="112"/>
      <c r="N479" s="112"/>
      <c r="O479" s="113"/>
    </row>
    <row r="480" ht="14.25" customHeight="1">
      <c r="L480" s="111"/>
      <c r="M480" s="112"/>
      <c r="N480" s="112"/>
      <c r="O480" s="113"/>
    </row>
    <row r="481" ht="14.25" customHeight="1">
      <c r="L481" s="111"/>
      <c r="M481" s="112"/>
      <c r="N481" s="112"/>
      <c r="O481" s="113"/>
    </row>
    <row r="482" ht="14.25" customHeight="1">
      <c r="L482" s="111"/>
      <c r="M482" s="112"/>
      <c r="N482" s="112"/>
      <c r="O482" s="113"/>
    </row>
    <row r="483" ht="14.25" customHeight="1">
      <c r="L483" s="111"/>
      <c r="M483" s="112"/>
      <c r="N483" s="112"/>
      <c r="O483" s="113"/>
    </row>
    <row r="484" ht="14.25" customHeight="1">
      <c r="L484" s="111"/>
      <c r="M484" s="112"/>
      <c r="N484" s="112"/>
      <c r="O484" s="113"/>
    </row>
    <row r="485" ht="14.25" customHeight="1">
      <c r="L485" s="111"/>
      <c r="M485" s="112"/>
      <c r="N485" s="112"/>
      <c r="O485" s="113"/>
    </row>
    <row r="486" ht="14.25" customHeight="1">
      <c r="L486" s="111"/>
      <c r="M486" s="112"/>
      <c r="N486" s="112"/>
      <c r="O486" s="113"/>
    </row>
    <row r="487" ht="14.25" customHeight="1">
      <c r="L487" s="111"/>
      <c r="M487" s="112"/>
      <c r="N487" s="112"/>
      <c r="O487" s="113"/>
    </row>
    <row r="488" ht="14.25" customHeight="1">
      <c r="L488" s="111"/>
      <c r="M488" s="112"/>
      <c r="N488" s="112"/>
      <c r="O488" s="113"/>
    </row>
    <row r="489" ht="14.25" customHeight="1">
      <c r="L489" s="111"/>
      <c r="M489" s="112"/>
      <c r="N489" s="112"/>
      <c r="O489" s="113"/>
    </row>
    <row r="490" ht="14.25" customHeight="1">
      <c r="L490" s="111"/>
      <c r="M490" s="112"/>
      <c r="N490" s="112"/>
      <c r="O490" s="113"/>
    </row>
    <row r="491" ht="14.25" customHeight="1">
      <c r="L491" s="111"/>
      <c r="M491" s="112"/>
      <c r="N491" s="112"/>
      <c r="O491" s="113"/>
    </row>
    <row r="492" ht="14.25" customHeight="1">
      <c r="L492" s="111"/>
      <c r="M492" s="112"/>
      <c r="N492" s="112"/>
      <c r="O492" s="113"/>
    </row>
    <row r="493" ht="14.25" customHeight="1">
      <c r="L493" s="111"/>
      <c r="M493" s="112"/>
      <c r="N493" s="112"/>
      <c r="O493" s="113"/>
    </row>
    <row r="494" ht="14.25" customHeight="1">
      <c r="L494" s="111"/>
      <c r="M494" s="112"/>
      <c r="N494" s="112"/>
      <c r="O494" s="113"/>
    </row>
    <row r="495" ht="14.25" customHeight="1">
      <c r="L495" s="111"/>
      <c r="M495" s="112"/>
      <c r="N495" s="112"/>
      <c r="O495" s="113"/>
    </row>
    <row r="496" ht="14.25" customHeight="1">
      <c r="L496" s="111"/>
      <c r="M496" s="112"/>
      <c r="N496" s="112"/>
      <c r="O496" s="113"/>
    </row>
    <row r="497" ht="14.25" customHeight="1">
      <c r="L497" s="111"/>
      <c r="M497" s="112"/>
      <c r="N497" s="112"/>
      <c r="O497" s="113"/>
    </row>
    <row r="498" ht="14.25" customHeight="1">
      <c r="L498" s="111"/>
      <c r="M498" s="112"/>
      <c r="N498" s="112"/>
      <c r="O498" s="113"/>
    </row>
    <row r="499" ht="14.25" customHeight="1">
      <c r="L499" s="111"/>
      <c r="M499" s="112"/>
      <c r="N499" s="112"/>
      <c r="O499" s="113"/>
    </row>
    <row r="500" ht="14.25" customHeight="1">
      <c r="L500" s="111"/>
      <c r="M500" s="112"/>
      <c r="N500" s="112"/>
      <c r="O500" s="113"/>
    </row>
    <row r="501" ht="14.25" customHeight="1">
      <c r="L501" s="111"/>
      <c r="M501" s="112"/>
      <c r="N501" s="112"/>
      <c r="O501" s="113"/>
    </row>
    <row r="502" ht="14.25" customHeight="1">
      <c r="L502" s="111"/>
      <c r="M502" s="112"/>
      <c r="N502" s="112"/>
      <c r="O502" s="113"/>
    </row>
    <row r="503" ht="14.25" customHeight="1">
      <c r="L503" s="111"/>
      <c r="M503" s="112"/>
      <c r="N503" s="112"/>
      <c r="O503" s="113"/>
    </row>
    <row r="504" ht="14.25" customHeight="1">
      <c r="L504" s="111"/>
      <c r="M504" s="112"/>
      <c r="N504" s="112"/>
      <c r="O504" s="113"/>
    </row>
    <row r="505" ht="14.25" customHeight="1">
      <c r="L505" s="111"/>
      <c r="M505" s="112"/>
      <c r="N505" s="112"/>
      <c r="O505" s="113"/>
    </row>
    <row r="506" ht="14.25" customHeight="1">
      <c r="L506" s="111"/>
      <c r="M506" s="112"/>
      <c r="N506" s="112"/>
      <c r="O506" s="113"/>
    </row>
    <row r="507" ht="14.25" customHeight="1">
      <c r="L507" s="111"/>
      <c r="M507" s="112"/>
      <c r="N507" s="112"/>
      <c r="O507" s="113"/>
    </row>
    <row r="508" ht="14.25" customHeight="1">
      <c r="L508" s="111"/>
      <c r="M508" s="112"/>
      <c r="N508" s="112"/>
      <c r="O508" s="113"/>
    </row>
    <row r="509" ht="14.25" customHeight="1">
      <c r="L509" s="111"/>
      <c r="M509" s="112"/>
      <c r="N509" s="112"/>
      <c r="O509" s="113"/>
    </row>
    <row r="510" ht="14.25" customHeight="1">
      <c r="L510" s="111"/>
      <c r="M510" s="112"/>
      <c r="N510" s="112"/>
      <c r="O510" s="113"/>
    </row>
    <row r="511" ht="14.25" customHeight="1">
      <c r="L511" s="111"/>
      <c r="M511" s="112"/>
      <c r="N511" s="112"/>
      <c r="O511" s="113"/>
    </row>
    <row r="512" ht="14.25" customHeight="1">
      <c r="L512" s="111"/>
      <c r="M512" s="112"/>
      <c r="N512" s="112"/>
      <c r="O512" s="113"/>
    </row>
    <row r="513" ht="14.25" customHeight="1">
      <c r="L513" s="111"/>
      <c r="M513" s="112"/>
      <c r="N513" s="112"/>
      <c r="O513" s="113"/>
    </row>
    <row r="514" ht="14.25" customHeight="1">
      <c r="L514" s="111"/>
      <c r="M514" s="112"/>
      <c r="N514" s="112"/>
      <c r="O514" s="113"/>
    </row>
    <row r="515" ht="14.25" customHeight="1">
      <c r="L515" s="111"/>
      <c r="M515" s="112"/>
      <c r="N515" s="112"/>
      <c r="O515" s="113"/>
    </row>
    <row r="516" ht="14.25" customHeight="1">
      <c r="L516" s="111"/>
      <c r="M516" s="112"/>
      <c r="N516" s="112"/>
      <c r="O516" s="113"/>
    </row>
    <row r="517" ht="14.25" customHeight="1">
      <c r="L517" s="111"/>
      <c r="M517" s="112"/>
      <c r="N517" s="112"/>
      <c r="O517" s="113"/>
    </row>
    <row r="518" ht="14.25" customHeight="1">
      <c r="L518" s="111"/>
      <c r="M518" s="112"/>
      <c r="N518" s="112"/>
      <c r="O518" s="113"/>
    </row>
    <row r="519" ht="14.25" customHeight="1">
      <c r="L519" s="111"/>
      <c r="M519" s="112"/>
      <c r="N519" s="112"/>
      <c r="O519" s="113"/>
    </row>
    <row r="520" ht="14.25" customHeight="1">
      <c r="L520" s="111"/>
      <c r="M520" s="112"/>
      <c r="N520" s="112"/>
      <c r="O520" s="113"/>
    </row>
    <row r="521" ht="14.25" customHeight="1">
      <c r="L521" s="111"/>
      <c r="M521" s="112"/>
      <c r="N521" s="112"/>
      <c r="O521" s="113"/>
    </row>
    <row r="522" ht="14.25" customHeight="1">
      <c r="L522" s="111"/>
      <c r="M522" s="112"/>
      <c r="N522" s="112"/>
      <c r="O522" s="113"/>
    </row>
    <row r="523" ht="14.25" customHeight="1">
      <c r="L523" s="111"/>
      <c r="M523" s="112"/>
      <c r="N523" s="112"/>
      <c r="O523" s="113"/>
    </row>
    <row r="524" ht="14.25" customHeight="1">
      <c r="L524" s="111"/>
      <c r="M524" s="112"/>
      <c r="N524" s="112"/>
      <c r="O524" s="113"/>
    </row>
    <row r="525" ht="14.25" customHeight="1">
      <c r="L525" s="111"/>
      <c r="M525" s="112"/>
      <c r="N525" s="112"/>
      <c r="O525" s="113"/>
    </row>
    <row r="526" ht="14.25" customHeight="1">
      <c r="L526" s="111"/>
      <c r="M526" s="112"/>
      <c r="N526" s="112"/>
      <c r="O526" s="113"/>
    </row>
    <row r="527" ht="14.25" customHeight="1">
      <c r="L527" s="111"/>
      <c r="M527" s="112"/>
      <c r="N527" s="112"/>
      <c r="O527" s="113"/>
    </row>
    <row r="528" ht="14.25" customHeight="1">
      <c r="L528" s="111"/>
      <c r="M528" s="112"/>
      <c r="N528" s="112"/>
      <c r="O528" s="113"/>
    </row>
    <row r="529" ht="14.25" customHeight="1">
      <c r="L529" s="111"/>
      <c r="M529" s="112"/>
      <c r="N529" s="112"/>
      <c r="O529" s="113"/>
    </row>
    <row r="530" ht="14.25" customHeight="1">
      <c r="L530" s="111"/>
      <c r="M530" s="112"/>
      <c r="N530" s="112"/>
      <c r="O530" s="113"/>
    </row>
    <row r="531" ht="14.25" customHeight="1">
      <c r="L531" s="111"/>
      <c r="M531" s="112"/>
      <c r="N531" s="112"/>
      <c r="O531" s="113"/>
    </row>
    <row r="532" ht="14.25" customHeight="1">
      <c r="L532" s="111"/>
      <c r="M532" s="112"/>
      <c r="N532" s="112"/>
      <c r="O532" s="113"/>
    </row>
    <row r="533" ht="14.25" customHeight="1">
      <c r="L533" s="111"/>
      <c r="M533" s="112"/>
      <c r="N533" s="112"/>
      <c r="O533" s="113"/>
    </row>
    <row r="534" ht="14.25" customHeight="1">
      <c r="L534" s="111"/>
      <c r="M534" s="112"/>
      <c r="N534" s="112"/>
      <c r="O534" s="113"/>
    </row>
    <row r="535" ht="14.25" customHeight="1">
      <c r="L535" s="111"/>
      <c r="M535" s="112"/>
      <c r="N535" s="112"/>
      <c r="O535" s="113"/>
    </row>
    <row r="536" ht="14.25" customHeight="1">
      <c r="L536" s="111"/>
      <c r="M536" s="112"/>
      <c r="N536" s="112"/>
      <c r="O536" s="113"/>
    </row>
    <row r="537" ht="14.25" customHeight="1">
      <c r="L537" s="111"/>
      <c r="M537" s="112"/>
      <c r="N537" s="112"/>
      <c r="O537" s="113"/>
    </row>
    <row r="538" ht="14.25" customHeight="1">
      <c r="L538" s="111"/>
      <c r="M538" s="112"/>
      <c r="N538" s="112"/>
      <c r="O538" s="113"/>
    </row>
    <row r="539" ht="14.25" customHeight="1">
      <c r="L539" s="111"/>
      <c r="M539" s="112"/>
      <c r="N539" s="112"/>
      <c r="O539" s="113"/>
    </row>
    <row r="540" ht="14.25" customHeight="1">
      <c r="L540" s="111"/>
      <c r="M540" s="112"/>
      <c r="N540" s="112"/>
      <c r="O540" s="113"/>
    </row>
    <row r="541" ht="14.25" customHeight="1">
      <c r="L541" s="111"/>
      <c r="M541" s="112"/>
      <c r="N541" s="112"/>
      <c r="O541" s="113"/>
    </row>
    <row r="542" ht="14.25" customHeight="1">
      <c r="L542" s="111"/>
      <c r="M542" s="112"/>
      <c r="N542" s="112"/>
      <c r="O542" s="113"/>
    </row>
    <row r="543" ht="14.25" customHeight="1">
      <c r="L543" s="111"/>
      <c r="M543" s="112"/>
      <c r="N543" s="112"/>
      <c r="O543" s="113"/>
    </row>
    <row r="544" ht="14.25" customHeight="1">
      <c r="L544" s="111"/>
      <c r="M544" s="112"/>
      <c r="N544" s="112"/>
      <c r="O544" s="113"/>
    </row>
    <row r="545" ht="14.25" customHeight="1">
      <c r="L545" s="111"/>
      <c r="M545" s="112"/>
      <c r="N545" s="112"/>
      <c r="O545" s="113"/>
    </row>
    <row r="546" ht="14.25" customHeight="1">
      <c r="L546" s="111"/>
      <c r="M546" s="112"/>
      <c r="N546" s="112"/>
      <c r="O546" s="113"/>
    </row>
    <row r="547" ht="14.25" customHeight="1">
      <c r="L547" s="111"/>
      <c r="M547" s="112"/>
      <c r="N547" s="112"/>
      <c r="O547" s="113"/>
    </row>
    <row r="548" ht="14.25" customHeight="1">
      <c r="L548" s="111"/>
      <c r="M548" s="112"/>
      <c r="N548" s="112"/>
      <c r="O548" s="113"/>
    </row>
    <row r="549" ht="14.25" customHeight="1">
      <c r="L549" s="111"/>
      <c r="M549" s="112"/>
      <c r="N549" s="112"/>
      <c r="O549" s="113"/>
    </row>
    <row r="550" ht="14.25" customHeight="1">
      <c r="L550" s="111"/>
      <c r="M550" s="112"/>
      <c r="N550" s="112"/>
      <c r="O550" s="113"/>
    </row>
    <row r="551" ht="14.25" customHeight="1">
      <c r="L551" s="111"/>
      <c r="M551" s="112"/>
      <c r="N551" s="112"/>
      <c r="O551" s="113"/>
    </row>
    <row r="552" ht="14.25" customHeight="1">
      <c r="L552" s="111"/>
      <c r="M552" s="112"/>
      <c r="N552" s="112"/>
      <c r="O552" s="113"/>
    </row>
    <row r="553" ht="14.25" customHeight="1">
      <c r="L553" s="111"/>
      <c r="M553" s="112"/>
      <c r="N553" s="112"/>
      <c r="O553" s="113"/>
    </row>
    <row r="554" ht="14.25" customHeight="1">
      <c r="L554" s="111"/>
      <c r="M554" s="112"/>
      <c r="N554" s="112"/>
      <c r="O554" s="113"/>
    </row>
    <row r="555" ht="14.25" customHeight="1">
      <c r="L555" s="111"/>
      <c r="M555" s="112"/>
      <c r="N555" s="112"/>
      <c r="O555" s="113"/>
    </row>
    <row r="556" ht="14.25" customHeight="1">
      <c r="L556" s="111"/>
      <c r="M556" s="112"/>
      <c r="N556" s="112"/>
      <c r="O556" s="113"/>
    </row>
    <row r="557" ht="14.25" customHeight="1">
      <c r="L557" s="111"/>
      <c r="M557" s="112"/>
      <c r="N557" s="112"/>
      <c r="O557" s="113"/>
    </row>
    <row r="558" ht="14.25" customHeight="1">
      <c r="L558" s="111"/>
      <c r="M558" s="112"/>
      <c r="N558" s="112"/>
      <c r="O558" s="113"/>
    </row>
    <row r="559" ht="14.25" customHeight="1">
      <c r="L559" s="111"/>
      <c r="M559" s="112"/>
      <c r="N559" s="112"/>
      <c r="O559" s="113"/>
    </row>
    <row r="560" ht="14.25" customHeight="1">
      <c r="L560" s="111"/>
      <c r="M560" s="112"/>
      <c r="N560" s="112"/>
      <c r="O560" s="113"/>
    </row>
    <row r="561" ht="14.25" customHeight="1">
      <c r="L561" s="111"/>
      <c r="M561" s="112"/>
      <c r="N561" s="112"/>
      <c r="O561" s="113"/>
    </row>
    <row r="562" ht="14.25" customHeight="1">
      <c r="L562" s="111"/>
      <c r="M562" s="112"/>
      <c r="N562" s="112"/>
      <c r="O562" s="113"/>
    </row>
    <row r="563" ht="14.25" customHeight="1">
      <c r="L563" s="111"/>
      <c r="M563" s="112"/>
      <c r="N563" s="112"/>
      <c r="O563" s="113"/>
    </row>
    <row r="564" ht="14.25" customHeight="1">
      <c r="L564" s="111"/>
      <c r="M564" s="112"/>
      <c r="N564" s="112"/>
      <c r="O564" s="113"/>
    </row>
    <row r="565" ht="14.25" customHeight="1">
      <c r="L565" s="111"/>
      <c r="M565" s="112"/>
      <c r="N565" s="112"/>
      <c r="O565" s="113"/>
    </row>
    <row r="566" ht="14.25" customHeight="1">
      <c r="L566" s="111"/>
      <c r="M566" s="112"/>
      <c r="N566" s="112"/>
      <c r="O566" s="113"/>
    </row>
    <row r="567" ht="14.25" customHeight="1">
      <c r="L567" s="111"/>
      <c r="M567" s="112"/>
      <c r="N567" s="112"/>
      <c r="O567" s="113"/>
    </row>
    <row r="568" ht="14.25" customHeight="1">
      <c r="L568" s="111"/>
      <c r="M568" s="112"/>
      <c r="N568" s="112"/>
      <c r="O568" s="113"/>
    </row>
    <row r="569" ht="14.25" customHeight="1">
      <c r="L569" s="111"/>
      <c r="M569" s="112"/>
      <c r="N569" s="112"/>
      <c r="O569" s="113"/>
    </row>
    <row r="570" ht="14.25" customHeight="1">
      <c r="L570" s="111"/>
      <c r="M570" s="112"/>
      <c r="N570" s="112"/>
      <c r="O570" s="113"/>
    </row>
    <row r="571" ht="14.25" customHeight="1">
      <c r="L571" s="111"/>
      <c r="M571" s="112"/>
      <c r="N571" s="112"/>
      <c r="O571" s="113"/>
    </row>
    <row r="572" ht="14.25" customHeight="1">
      <c r="L572" s="111"/>
      <c r="M572" s="112"/>
      <c r="N572" s="112"/>
      <c r="O572" s="113"/>
    </row>
    <row r="573" ht="14.25" customHeight="1">
      <c r="L573" s="111"/>
      <c r="M573" s="112"/>
      <c r="N573" s="112"/>
      <c r="O573" s="113"/>
    </row>
    <row r="574" ht="14.25" customHeight="1">
      <c r="L574" s="111"/>
      <c r="M574" s="112"/>
      <c r="N574" s="112"/>
      <c r="O574" s="113"/>
    </row>
    <row r="575" ht="14.25" customHeight="1">
      <c r="L575" s="111"/>
      <c r="M575" s="112"/>
      <c r="N575" s="112"/>
      <c r="O575" s="113"/>
    </row>
    <row r="576" ht="14.25" customHeight="1">
      <c r="L576" s="111"/>
      <c r="M576" s="112"/>
      <c r="N576" s="112"/>
      <c r="O576" s="113"/>
    </row>
    <row r="577" ht="14.25" customHeight="1">
      <c r="L577" s="111"/>
      <c r="M577" s="112"/>
      <c r="N577" s="112"/>
      <c r="O577" s="113"/>
    </row>
    <row r="578" ht="14.25" customHeight="1">
      <c r="L578" s="111"/>
      <c r="M578" s="112"/>
      <c r="N578" s="112"/>
      <c r="O578" s="113"/>
    </row>
    <row r="579" ht="14.25" customHeight="1">
      <c r="L579" s="111"/>
      <c r="M579" s="112"/>
      <c r="N579" s="112"/>
      <c r="O579" s="113"/>
    </row>
    <row r="580" ht="14.25" customHeight="1">
      <c r="L580" s="111"/>
      <c r="M580" s="112"/>
      <c r="N580" s="112"/>
      <c r="O580" s="113"/>
    </row>
    <row r="581" ht="14.25" customHeight="1">
      <c r="L581" s="111"/>
      <c r="M581" s="112"/>
      <c r="N581" s="112"/>
      <c r="O581" s="113"/>
    </row>
    <row r="582" ht="14.25" customHeight="1">
      <c r="L582" s="111"/>
      <c r="M582" s="112"/>
      <c r="N582" s="112"/>
      <c r="O582" s="113"/>
    </row>
    <row r="583" ht="14.25" customHeight="1">
      <c r="L583" s="111"/>
      <c r="M583" s="112"/>
      <c r="N583" s="112"/>
      <c r="O583" s="113"/>
    </row>
    <row r="584" ht="14.25" customHeight="1">
      <c r="L584" s="111"/>
      <c r="M584" s="112"/>
      <c r="N584" s="112"/>
      <c r="O584" s="113"/>
    </row>
    <row r="585" ht="14.25" customHeight="1">
      <c r="L585" s="111"/>
      <c r="M585" s="112"/>
      <c r="N585" s="112"/>
      <c r="O585" s="113"/>
    </row>
    <row r="586" ht="14.25" customHeight="1">
      <c r="L586" s="111"/>
      <c r="M586" s="112"/>
      <c r="N586" s="112"/>
      <c r="O586" s="113"/>
    </row>
    <row r="587" ht="14.25" customHeight="1">
      <c r="L587" s="111"/>
      <c r="M587" s="112"/>
      <c r="N587" s="112"/>
      <c r="O587" s="113"/>
    </row>
    <row r="588" ht="14.25" customHeight="1">
      <c r="L588" s="111"/>
      <c r="M588" s="112"/>
      <c r="N588" s="112"/>
      <c r="O588" s="113"/>
    </row>
    <row r="589" ht="14.25" customHeight="1">
      <c r="L589" s="111"/>
      <c r="M589" s="112"/>
      <c r="N589" s="112"/>
      <c r="O589" s="113"/>
    </row>
    <row r="590" ht="14.25" customHeight="1">
      <c r="L590" s="111"/>
      <c r="M590" s="112"/>
      <c r="N590" s="112"/>
      <c r="O590" s="113"/>
    </row>
    <row r="591" ht="14.25" customHeight="1">
      <c r="L591" s="111"/>
      <c r="M591" s="112"/>
      <c r="N591" s="112"/>
      <c r="O591" s="113"/>
    </row>
    <row r="592" ht="14.25" customHeight="1">
      <c r="L592" s="111"/>
      <c r="M592" s="112"/>
      <c r="N592" s="112"/>
      <c r="O592" s="113"/>
    </row>
    <row r="593" ht="14.25" customHeight="1">
      <c r="L593" s="111"/>
      <c r="M593" s="112"/>
      <c r="N593" s="112"/>
      <c r="O593" s="113"/>
    </row>
    <row r="594" ht="14.25" customHeight="1">
      <c r="L594" s="111"/>
      <c r="M594" s="112"/>
      <c r="N594" s="112"/>
      <c r="O594" s="113"/>
    </row>
    <row r="595" ht="14.25" customHeight="1">
      <c r="L595" s="111"/>
      <c r="M595" s="112"/>
      <c r="N595" s="112"/>
      <c r="O595" s="113"/>
    </row>
    <row r="596" ht="14.25" customHeight="1">
      <c r="L596" s="111"/>
      <c r="M596" s="112"/>
      <c r="N596" s="112"/>
      <c r="O596" s="113"/>
    </row>
    <row r="597" ht="14.25" customHeight="1">
      <c r="L597" s="111"/>
      <c r="M597" s="112"/>
      <c r="N597" s="112"/>
      <c r="O597" s="113"/>
    </row>
    <row r="598" ht="14.25" customHeight="1">
      <c r="L598" s="111"/>
      <c r="M598" s="112"/>
      <c r="N598" s="112"/>
      <c r="O598" s="113"/>
    </row>
    <row r="599" ht="14.25" customHeight="1">
      <c r="L599" s="111"/>
      <c r="M599" s="112"/>
      <c r="N599" s="112"/>
      <c r="O599" s="113"/>
    </row>
    <row r="600" ht="14.25" customHeight="1">
      <c r="L600" s="111"/>
      <c r="M600" s="112"/>
      <c r="N600" s="112"/>
      <c r="O600" s="113"/>
    </row>
    <row r="601" ht="14.25" customHeight="1">
      <c r="L601" s="111"/>
      <c r="M601" s="112"/>
      <c r="N601" s="112"/>
      <c r="O601" s="113"/>
    </row>
    <row r="602" ht="14.25" customHeight="1">
      <c r="L602" s="111"/>
      <c r="M602" s="112"/>
      <c r="N602" s="112"/>
      <c r="O602" s="113"/>
    </row>
    <row r="603" ht="14.25" customHeight="1">
      <c r="L603" s="111"/>
      <c r="M603" s="112"/>
      <c r="N603" s="112"/>
      <c r="O603" s="113"/>
    </row>
    <row r="604" ht="14.25" customHeight="1">
      <c r="L604" s="111"/>
      <c r="M604" s="112"/>
      <c r="N604" s="112"/>
      <c r="O604" s="113"/>
    </row>
    <row r="605" ht="14.25" customHeight="1">
      <c r="L605" s="111"/>
      <c r="M605" s="112"/>
      <c r="N605" s="112"/>
      <c r="O605" s="113"/>
    </row>
    <row r="606" ht="14.25" customHeight="1">
      <c r="L606" s="111"/>
      <c r="M606" s="112"/>
      <c r="N606" s="112"/>
      <c r="O606" s="113"/>
    </row>
    <row r="607" ht="14.25" customHeight="1">
      <c r="L607" s="111"/>
      <c r="M607" s="112"/>
      <c r="N607" s="112"/>
      <c r="O607" s="113"/>
    </row>
    <row r="608" ht="14.25" customHeight="1">
      <c r="L608" s="111"/>
      <c r="M608" s="112"/>
      <c r="N608" s="112"/>
      <c r="O608" s="113"/>
    </row>
    <row r="609" ht="14.25" customHeight="1">
      <c r="L609" s="111"/>
      <c r="M609" s="112"/>
      <c r="N609" s="112"/>
      <c r="O609" s="113"/>
    </row>
    <row r="610" ht="14.25" customHeight="1">
      <c r="L610" s="111"/>
      <c r="M610" s="112"/>
      <c r="N610" s="112"/>
      <c r="O610" s="113"/>
    </row>
    <row r="611" ht="14.25" customHeight="1">
      <c r="L611" s="111"/>
      <c r="M611" s="112"/>
      <c r="N611" s="112"/>
      <c r="O611" s="113"/>
    </row>
    <row r="612" ht="14.25" customHeight="1">
      <c r="L612" s="111"/>
      <c r="M612" s="112"/>
      <c r="N612" s="112"/>
      <c r="O612" s="113"/>
    </row>
    <row r="613" ht="14.25" customHeight="1">
      <c r="L613" s="111"/>
      <c r="M613" s="112"/>
      <c r="N613" s="112"/>
      <c r="O613" s="113"/>
    </row>
    <row r="614" ht="14.25" customHeight="1">
      <c r="L614" s="111"/>
      <c r="M614" s="112"/>
      <c r="N614" s="112"/>
      <c r="O614" s="113"/>
    </row>
    <row r="615" ht="14.25" customHeight="1">
      <c r="L615" s="111"/>
      <c r="M615" s="112"/>
      <c r="N615" s="112"/>
      <c r="O615" s="113"/>
    </row>
    <row r="616" ht="14.25" customHeight="1">
      <c r="L616" s="111"/>
      <c r="M616" s="112"/>
      <c r="N616" s="112"/>
      <c r="O616" s="113"/>
    </row>
    <row r="617" ht="14.25" customHeight="1">
      <c r="L617" s="111"/>
      <c r="M617" s="112"/>
      <c r="N617" s="112"/>
      <c r="O617" s="113"/>
    </row>
    <row r="618" ht="14.25" customHeight="1">
      <c r="L618" s="111"/>
      <c r="M618" s="112"/>
      <c r="N618" s="112"/>
      <c r="O618" s="113"/>
    </row>
    <row r="619" ht="14.25" customHeight="1">
      <c r="L619" s="111"/>
      <c r="M619" s="112"/>
      <c r="N619" s="112"/>
      <c r="O619" s="113"/>
    </row>
    <row r="620" ht="14.25" customHeight="1">
      <c r="L620" s="111"/>
      <c r="M620" s="112"/>
      <c r="N620" s="112"/>
      <c r="O620" s="113"/>
    </row>
    <row r="621" ht="14.25" customHeight="1">
      <c r="L621" s="111"/>
      <c r="M621" s="112"/>
      <c r="N621" s="112"/>
      <c r="O621" s="113"/>
    </row>
    <row r="622" ht="14.25" customHeight="1">
      <c r="L622" s="111"/>
      <c r="M622" s="112"/>
      <c r="N622" s="112"/>
      <c r="O622" s="113"/>
    </row>
    <row r="623" ht="14.25" customHeight="1">
      <c r="L623" s="111"/>
      <c r="M623" s="112"/>
      <c r="N623" s="112"/>
      <c r="O623" s="113"/>
    </row>
    <row r="624" ht="14.25" customHeight="1">
      <c r="L624" s="111"/>
      <c r="M624" s="112"/>
      <c r="N624" s="112"/>
      <c r="O624" s="113"/>
    </row>
    <row r="625" ht="14.25" customHeight="1">
      <c r="L625" s="111"/>
      <c r="M625" s="112"/>
      <c r="N625" s="112"/>
      <c r="O625" s="113"/>
    </row>
    <row r="626" ht="14.25" customHeight="1">
      <c r="L626" s="111"/>
      <c r="M626" s="112"/>
      <c r="N626" s="112"/>
      <c r="O626" s="113"/>
    </row>
    <row r="627" ht="14.25" customHeight="1">
      <c r="L627" s="111"/>
      <c r="M627" s="112"/>
      <c r="N627" s="112"/>
      <c r="O627" s="113"/>
    </row>
    <row r="628" ht="14.25" customHeight="1">
      <c r="L628" s="111"/>
      <c r="M628" s="112"/>
      <c r="N628" s="112"/>
      <c r="O628" s="113"/>
    </row>
    <row r="629" ht="14.25" customHeight="1">
      <c r="L629" s="111"/>
      <c r="M629" s="112"/>
      <c r="N629" s="112"/>
      <c r="O629" s="113"/>
    </row>
    <row r="630" ht="14.25" customHeight="1">
      <c r="L630" s="111"/>
      <c r="M630" s="112"/>
      <c r="N630" s="112"/>
      <c r="O630" s="113"/>
    </row>
    <row r="631" ht="14.25" customHeight="1">
      <c r="L631" s="111"/>
      <c r="M631" s="112"/>
      <c r="N631" s="112"/>
      <c r="O631" s="113"/>
    </row>
    <row r="632" ht="14.25" customHeight="1">
      <c r="L632" s="111"/>
      <c r="M632" s="112"/>
      <c r="N632" s="112"/>
      <c r="O632" s="113"/>
    </row>
    <row r="633" ht="14.25" customHeight="1">
      <c r="L633" s="111"/>
      <c r="M633" s="112"/>
      <c r="N633" s="112"/>
      <c r="O633" s="113"/>
    </row>
    <row r="634" ht="14.25" customHeight="1">
      <c r="L634" s="111"/>
      <c r="M634" s="112"/>
      <c r="N634" s="112"/>
      <c r="O634" s="113"/>
    </row>
    <row r="635" ht="14.25" customHeight="1">
      <c r="L635" s="111"/>
      <c r="M635" s="112"/>
      <c r="N635" s="112"/>
      <c r="O635" s="113"/>
    </row>
    <row r="636" ht="14.25" customHeight="1">
      <c r="L636" s="111"/>
      <c r="M636" s="112"/>
      <c r="N636" s="112"/>
      <c r="O636" s="113"/>
    </row>
    <row r="637" ht="14.25" customHeight="1">
      <c r="L637" s="111"/>
      <c r="M637" s="112"/>
      <c r="N637" s="112"/>
      <c r="O637" s="113"/>
    </row>
    <row r="638" ht="14.25" customHeight="1">
      <c r="L638" s="111"/>
      <c r="M638" s="112"/>
      <c r="N638" s="112"/>
      <c r="O638" s="113"/>
    </row>
    <row r="639" ht="14.25" customHeight="1">
      <c r="L639" s="111"/>
      <c r="M639" s="112"/>
      <c r="N639" s="112"/>
      <c r="O639" s="113"/>
    </row>
    <row r="640" ht="14.25" customHeight="1">
      <c r="L640" s="111"/>
      <c r="M640" s="112"/>
      <c r="N640" s="112"/>
      <c r="O640" s="113"/>
    </row>
    <row r="641" ht="14.25" customHeight="1">
      <c r="L641" s="111"/>
      <c r="M641" s="112"/>
      <c r="N641" s="112"/>
      <c r="O641" s="113"/>
    </row>
    <row r="642" ht="14.25" customHeight="1">
      <c r="L642" s="111"/>
      <c r="M642" s="112"/>
      <c r="N642" s="112"/>
      <c r="O642" s="113"/>
    </row>
    <row r="643" ht="14.25" customHeight="1">
      <c r="L643" s="111"/>
      <c r="M643" s="112"/>
      <c r="N643" s="112"/>
      <c r="O643" s="113"/>
    </row>
    <row r="644" ht="14.25" customHeight="1">
      <c r="L644" s="111"/>
      <c r="M644" s="112"/>
      <c r="N644" s="112"/>
      <c r="O644" s="113"/>
    </row>
    <row r="645" ht="14.25" customHeight="1">
      <c r="L645" s="111"/>
      <c r="M645" s="112"/>
      <c r="N645" s="112"/>
      <c r="O645" s="113"/>
    </row>
    <row r="646" ht="14.25" customHeight="1">
      <c r="L646" s="111"/>
      <c r="M646" s="112"/>
      <c r="N646" s="112"/>
      <c r="O646" s="113"/>
    </row>
    <row r="647" ht="14.25" customHeight="1">
      <c r="L647" s="111"/>
      <c r="M647" s="112"/>
      <c r="N647" s="112"/>
      <c r="O647" s="113"/>
    </row>
    <row r="648" ht="14.25" customHeight="1">
      <c r="L648" s="111"/>
      <c r="M648" s="112"/>
      <c r="N648" s="112"/>
      <c r="O648" s="113"/>
    </row>
    <row r="649" ht="14.25" customHeight="1">
      <c r="L649" s="111"/>
      <c r="M649" s="112"/>
      <c r="N649" s="112"/>
      <c r="O649" s="113"/>
    </row>
    <row r="650" ht="14.25" customHeight="1">
      <c r="L650" s="111"/>
      <c r="M650" s="112"/>
      <c r="N650" s="112"/>
      <c r="O650" s="113"/>
    </row>
    <row r="651" ht="14.25" customHeight="1">
      <c r="L651" s="111"/>
      <c r="M651" s="112"/>
      <c r="N651" s="112"/>
      <c r="O651" s="113"/>
    </row>
    <row r="652" ht="14.25" customHeight="1">
      <c r="L652" s="111"/>
      <c r="M652" s="112"/>
      <c r="N652" s="112"/>
      <c r="O652" s="113"/>
    </row>
    <row r="653" ht="14.25" customHeight="1">
      <c r="L653" s="111"/>
      <c r="M653" s="112"/>
      <c r="N653" s="112"/>
      <c r="O653" s="113"/>
    </row>
    <row r="654" ht="14.25" customHeight="1">
      <c r="L654" s="111"/>
      <c r="M654" s="112"/>
      <c r="N654" s="112"/>
      <c r="O654" s="113"/>
    </row>
    <row r="655" ht="14.25" customHeight="1">
      <c r="L655" s="111"/>
      <c r="M655" s="112"/>
      <c r="N655" s="112"/>
      <c r="O655" s="113"/>
    </row>
    <row r="656" ht="14.25" customHeight="1">
      <c r="L656" s="111"/>
      <c r="M656" s="112"/>
      <c r="N656" s="112"/>
      <c r="O656" s="113"/>
    </row>
    <row r="657" ht="14.25" customHeight="1">
      <c r="L657" s="111"/>
      <c r="M657" s="112"/>
      <c r="N657" s="112"/>
      <c r="O657" s="113"/>
    </row>
    <row r="658" ht="14.25" customHeight="1">
      <c r="L658" s="111"/>
      <c r="M658" s="112"/>
      <c r="N658" s="112"/>
      <c r="O658" s="113"/>
    </row>
    <row r="659" ht="14.25" customHeight="1">
      <c r="L659" s="111"/>
      <c r="M659" s="112"/>
      <c r="N659" s="112"/>
      <c r="O659" s="113"/>
    </row>
    <row r="660" ht="14.25" customHeight="1">
      <c r="L660" s="111"/>
      <c r="M660" s="112"/>
      <c r="N660" s="112"/>
      <c r="O660" s="113"/>
    </row>
    <row r="661" ht="14.25" customHeight="1">
      <c r="L661" s="111"/>
      <c r="M661" s="112"/>
      <c r="N661" s="112"/>
      <c r="O661" s="113"/>
    </row>
    <row r="662" ht="14.25" customHeight="1">
      <c r="L662" s="111"/>
      <c r="M662" s="112"/>
      <c r="N662" s="112"/>
      <c r="O662" s="113"/>
    </row>
    <row r="663" ht="14.25" customHeight="1">
      <c r="L663" s="111"/>
      <c r="M663" s="112"/>
      <c r="N663" s="112"/>
      <c r="O663" s="113"/>
    </row>
    <row r="664" ht="14.25" customHeight="1">
      <c r="L664" s="111"/>
      <c r="M664" s="112"/>
      <c r="N664" s="112"/>
      <c r="O664" s="113"/>
    </row>
    <row r="665" ht="14.25" customHeight="1">
      <c r="L665" s="111"/>
      <c r="M665" s="112"/>
      <c r="N665" s="112"/>
      <c r="O665" s="113"/>
    </row>
    <row r="666" ht="14.25" customHeight="1">
      <c r="L666" s="111"/>
      <c r="M666" s="112"/>
      <c r="N666" s="112"/>
      <c r="O666" s="113"/>
    </row>
    <row r="667" ht="14.25" customHeight="1">
      <c r="L667" s="111"/>
      <c r="M667" s="112"/>
      <c r="N667" s="112"/>
      <c r="O667" s="113"/>
    </row>
    <row r="668" ht="14.25" customHeight="1">
      <c r="L668" s="111"/>
      <c r="M668" s="112"/>
      <c r="N668" s="112"/>
      <c r="O668" s="113"/>
    </row>
    <row r="669" ht="14.25" customHeight="1">
      <c r="L669" s="111"/>
      <c r="M669" s="112"/>
      <c r="N669" s="112"/>
      <c r="O669" s="113"/>
    </row>
    <row r="670" ht="14.25" customHeight="1">
      <c r="L670" s="111"/>
      <c r="M670" s="112"/>
      <c r="N670" s="112"/>
      <c r="O670" s="113"/>
    </row>
    <row r="671" ht="14.25" customHeight="1">
      <c r="L671" s="111"/>
      <c r="M671" s="112"/>
      <c r="N671" s="112"/>
      <c r="O671" s="113"/>
    </row>
    <row r="672" ht="14.25" customHeight="1">
      <c r="L672" s="111"/>
      <c r="M672" s="112"/>
      <c r="N672" s="112"/>
      <c r="O672" s="113"/>
    </row>
    <row r="673" ht="14.25" customHeight="1">
      <c r="L673" s="111"/>
      <c r="M673" s="112"/>
      <c r="N673" s="112"/>
      <c r="O673" s="113"/>
    </row>
    <row r="674" ht="14.25" customHeight="1">
      <c r="L674" s="111"/>
      <c r="M674" s="112"/>
      <c r="N674" s="112"/>
      <c r="O674" s="113"/>
    </row>
    <row r="675" ht="14.25" customHeight="1">
      <c r="L675" s="111"/>
      <c r="M675" s="112"/>
      <c r="N675" s="112"/>
      <c r="O675" s="113"/>
    </row>
    <row r="676" ht="14.25" customHeight="1">
      <c r="L676" s="111"/>
      <c r="M676" s="112"/>
      <c r="N676" s="112"/>
      <c r="O676" s="113"/>
    </row>
    <row r="677" ht="14.25" customHeight="1">
      <c r="L677" s="111"/>
      <c r="M677" s="112"/>
      <c r="N677" s="112"/>
      <c r="O677" s="113"/>
    </row>
    <row r="678" ht="14.25" customHeight="1">
      <c r="L678" s="111"/>
      <c r="M678" s="112"/>
      <c r="N678" s="112"/>
      <c r="O678" s="113"/>
    </row>
    <row r="679" ht="14.25" customHeight="1">
      <c r="L679" s="111"/>
      <c r="M679" s="112"/>
      <c r="N679" s="112"/>
      <c r="O679" s="113"/>
    </row>
    <row r="680" ht="14.25" customHeight="1">
      <c r="L680" s="111"/>
      <c r="M680" s="112"/>
      <c r="N680" s="112"/>
      <c r="O680" s="113"/>
    </row>
    <row r="681" ht="14.25" customHeight="1">
      <c r="L681" s="111"/>
      <c r="M681" s="112"/>
      <c r="N681" s="112"/>
      <c r="O681" s="113"/>
    </row>
    <row r="682" ht="14.25" customHeight="1">
      <c r="L682" s="111"/>
      <c r="M682" s="112"/>
      <c r="N682" s="112"/>
      <c r="O682" s="113"/>
    </row>
    <row r="683" ht="14.25" customHeight="1">
      <c r="L683" s="111"/>
      <c r="M683" s="112"/>
      <c r="N683" s="112"/>
      <c r="O683" s="113"/>
    </row>
    <row r="684" ht="14.25" customHeight="1">
      <c r="L684" s="111"/>
      <c r="M684" s="112"/>
      <c r="N684" s="112"/>
      <c r="O684" s="113"/>
    </row>
    <row r="685" ht="14.25" customHeight="1">
      <c r="L685" s="111"/>
      <c r="M685" s="112"/>
      <c r="N685" s="112"/>
      <c r="O685" s="113"/>
    </row>
    <row r="686" ht="14.25" customHeight="1">
      <c r="L686" s="111"/>
      <c r="M686" s="112"/>
      <c r="N686" s="112"/>
      <c r="O686" s="113"/>
    </row>
    <row r="687" ht="14.25" customHeight="1">
      <c r="L687" s="111"/>
      <c r="M687" s="112"/>
      <c r="N687" s="112"/>
      <c r="O687" s="113"/>
    </row>
    <row r="688" ht="14.25" customHeight="1">
      <c r="L688" s="111"/>
      <c r="M688" s="112"/>
      <c r="N688" s="112"/>
      <c r="O688" s="113"/>
    </row>
    <row r="689" ht="14.25" customHeight="1">
      <c r="L689" s="111"/>
      <c r="M689" s="112"/>
      <c r="N689" s="112"/>
      <c r="O689" s="113"/>
    </row>
    <row r="690" ht="14.25" customHeight="1">
      <c r="L690" s="111"/>
      <c r="M690" s="112"/>
      <c r="N690" s="112"/>
      <c r="O690" s="113"/>
    </row>
    <row r="691" ht="14.25" customHeight="1">
      <c r="L691" s="111"/>
      <c r="M691" s="112"/>
      <c r="N691" s="112"/>
      <c r="O691" s="113"/>
    </row>
    <row r="692" ht="14.25" customHeight="1">
      <c r="L692" s="111"/>
      <c r="M692" s="112"/>
      <c r="N692" s="112"/>
      <c r="O692" s="113"/>
    </row>
    <row r="693" ht="14.25" customHeight="1">
      <c r="L693" s="111"/>
      <c r="M693" s="112"/>
      <c r="N693" s="112"/>
      <c r="O693" s="113"/>
    </row>
    <row r="694" ht="14.25" customHeight="1">
      <c r="L694" s="111"/>
      <c r="M694" s="112"/>
      <c r="N694" s="112"/>
      <c r="O694" s="113"/>
    </row>
    <row r="695" ht="14.25" customHeight="1">
      <c r="L695" s="111"/>
      <c r="M695" s="112"/>
      <c r="N695" s="112"/>
      <c r="O695" s="113"/>
    </row>
    <row r="696" ht="14.25" customHeight="1">
      <c r="L696" s="111"/>
      <c r="M696" s="112"/>
      <c r="N696" s="112"/>
      <c r="O696" s="113"/>
    </row>
    <row r="697" ht="14.25" customHeight="1">
      <c r="L697" s="111"/>
      <c r="M697" s="112"/>
      <c r="N697" s="112"/>
      <c r="O697" s="113"/>
    </row>
    <row r="698" ht="14.25" customHeight="1">
      <c r="L698" s="111"/>
      <c r="M698" s="112"/>
      <c r="N698" s="112"/>
      <c r="O698" s="113"/>
    </row>
    <row r="699" ht="14.25" customHeight="1">
      <c r="L699" s="111"/>
      <c r="M699" s="112"/>
      <c r="N699" s="112"/>
      <c r="O699" s="113"/>
    </row>
    <row r="700" ht="14.25" customHeight="1">
      <c r="L700" s="111"/>
      <c r="M700" s="112"/>
      <c r="N700" s="112"/>
      <c r="O700" s="113"/>
    </row>
    <row r="701" ht="14.25" customHeight="1">
      <c r="L701" s="111"/>
      <c r="M701" s="112"/>
      <c r="N701" s="112"/>
      <c r="O701" s="113"/>
    </row>
    <row r="702" ht="14.25" customHeight="1">
      <c r="L702" s="111"/>
      <c r="M702" s="112"/>
      <c r="N702" s="112"/>
      <c r="O702" s="113"/>
    </row>
    <row r="703" ht="14.25" customHeight="1">
      <c r="L703" s="111"/>
      <c r="M703" s="112"/>
      <c r="N703" s="112"/>
      <c r="O703" s="113"/>
    </row>
    <row r="704" ht="14.25" customHeight="1">
      <c r="L704" s="111"/>
      <c r="M704" s="112"/>
      <c r="N704" s="112"/>
      <c r="O704" s="113"/>
    </row>
    <row r="705" ht="14.25" customHeight="1">
      <c r="L705" s="111"/>
      <c r="M705" s="112"/>
      <c r="N705" s="112"/>
      <c r="O705" s="113"/>
    </row>
    <row r="706" ht="14.25" customHeight="1">
      <c r="L706" s="111"/>
      <c r="M706" s="112"/>
      <c r="N706" s="112"/>
      <c r="O706" s="113"/>
    </row>
    <row r="707" ht="14.25" customHeight="1">
      <c r="L707" s="111"/>
      <c r="M707" s="112"/>
      <c r="N707" s="112"/>
      <c r="O707" s="113"/>
    </row>
    <row r="708" ht="14.25" customHeight="1">
      <c r="L708" s="111"/>
      <c r="M708" s="112"/>
      <c r="N708" s="112"/>
      <c r="O708" s="113"/>
    </row>
    <row r="709" ht="14.25" customHeight="1">
      <c r="L709" s="111"/>
      <c r="M709" s="112"/>
      <c r="N709" s="112"/>
      <c r="O709" s="113"/>
    </row>
    <row r="710" ht="14.25" customHeight="1">
      <c r="L710" s="111"/>
      <c r="M710" s="112"/>
      <c r="N710" s="112"/>
      <c r="O710" s="113"/>
    </row>
    <row r="711" ht="14.25" customHeight="1">
      <c r="L711" s="111"/>
      <c r="M711" s="112"/>
      <c r="N711" s="112"/>
      <c r="O711" s="113"/>
    </row>
    <row r="712" ht="14.25" customHeight="1">
      <c r="L712" s="111"/>
      <c r="M712" s="112"/>
      <c r="N712" s="112"/>
      <c r="O712" s="113"/>
    </row>
    <row r="713" ht="14.25" customHeight="1">
      <c r="L713" s="111"/>
      <c r="M713" s="112"/>
      <c r="N713" s="112"/>
      <c r="O713" s="113"/>
    </row>
    <row r="714" ht="14.25" customHeight="1">
      <c r="L714" s="111"/>
      <c r="M714" s="112"/>
      <c r="N714" s="112"/>
      <c r="O714" s="113"/>
    </row>
    <row r="715" ht="14.25" customHeight="1">
      <c r="L715" s="111"/>
      <c r="M715" s="112"/>
      <c r="N715" s="112"/>
      <c r="O715" s="113"/>
    </row>
    <row r="716" ht="14.25" customHeight="1">
      <c r="L716" s="111"/>
      <c r="M716" s="112"/>
      <c r="N716" s="112"/>
      <c r="O716" s="113"/>
    </row>
    <row r="717" ht="14.25" customHeight="1">
      <c r="L717" s="111"/>
      <c r="M717" s="112"/>
      <c r="N717" s="112"/>
      <c r="O717" s="113"/>
    </row>
    <row r="718" ht="14.25" customHeight="1">
      <c r="L718" s="111"/>
      <c r="M718" s="112"/>
      <c r="N718" s="112"/>
      <c r="O718" s="113"/>
    </row>
    <row r="719" ht="14.25" customHeight="1">
      <c r="L719" s="111"/>
      <c r="M719" s="112"/>
      <c r="N719" s="112"/>
      <c r="O719" s="113"/>
    </row>
    <row r="720" ht="14.25" customHeight="1">
      <c r="L720" s="111"/>
      <c r="M720" s="112"/>
      <c r="N720" s="112"/>
      <c r="O720" s="113"/>
    </row>
    <row r="721" ht="14.25" customHeight="1">
      <c r="L721" s="111"/>
      <c r="M721" s="112"/>
      <c r="N721" s="112"/>
      <c r="O721" s="113"/>
    </row>
    <row r="722" ht="14.25" customHeight="1">
      <c r="L722" s="111"/>
      <c r="M722" s="112"/>
      <c r="N722" s="112"/>
      <c r="O722" s="113"/>
    </row>
    <row r="723" ht="14.25" customHeight="1">
      <c r="L723" s="111"/>
      <c r="M723" s="112"/>
      <c r="N723" s="112"/>
      <c r="O723" s="113"/>
    </row>
    <row r="724" ht="14.25" customHeight="1">
      <c r="L724" s="111"/>
      <c r="M724" s="112"/>
      <c r="N724" s="112"/>
      <c r="O724" s="113"/>
    </row>
    <row r="725" ht="14.25" customHeight="1">
      <c r="L725" s="111"/>
      <c r="M725" s="112"/>
      <c r="N725" s="112"/>
      <c r="O725" s="113"/>
    </row>
    <row r="726" ht="14.25" customHeight="1">
      <c r="L726" s="111"/>
      <c r="M726" s="112"/>
      <c r="N726" s="112"/>
      <c r="O726" s="113"/>
    </row>
    <row r="727" ht="14.25" customHeight="1">
      <c r="L727" s="111"/>
      <c r="M727" s="112"/>
      <c r="N727" s="112"/>
      <c r="O727" s="113"/>
    </row>
    <row r="728" ht="14.25" customHeight="1">
      <c r="L728" s="111"/>
      <c r="M728" s="112"/>
      <c r="N728" s="112"/>
      <c r="O728" s="113"/>
    </row>
    <row r="729" ht="14.25" customHeight="1">
      <c r="L729" s="111"/>
      <c r="M729" s="112"/>
      <c r="N729" s="112"/>
      <c r="O729" s="113"/>
    </row>
    <row r="730" ht="14.25" customHeight="1">
      <c r="L730" s="111"/>
      <c r="M730" s="112"/>
      <c r="N730" s="112"/>
      <c r="O730" s="113"/>
    </row>
    <row r="731" ht="14.25" customHeight="1">
      <c r="L731" s="111"/>
      <c r="M731" s="112"/>
      <c r="N731" s="112"/>
      <c r="O731" s="113"/>
    </row>
    <row r="732" ht="14.25" customHeight="1">
      <c r="L732" s="111"/>
      <c r="M732" s="112"/>
      <c r="N732" s="112"/>
      <c r="O732" s="113"/>
    </row>
    <row r="733" ht="14.25" customHeight="1">
      <c r="L733" s="111"/>
      <c r="M733" s="112"/>
      <c r="N733" s="112"/>
      <c r="O733" s="113"/>
    </row>
    <row r="734" ht="14.25" customHeight="1">
      <c r="L734" s="111"/>
      <c r="M734" s="112"/>
      <c r="N734" s="112"/>
      <c r="O734" s="113"/>
    </row>
    <row r="735" ht="14.25" customHeight="1">
      <c r="L735" s="111"/>
      <c r="M735" s="112"/>
      <c r="N735" s="112"/>
      <c r="O735" s="113"/>
    </row>
    <row r="736" ht="14.25" customHeight="1">
      <c r="L736" s="111"/>
      <c r="M736" s="112"/>
      <c r="N736" s="112"/>
      <c r="O736" s="113"/>
    </row>
    <row r="737" ht="14.25" customHeight="1">
      <c r="L737" s="111"/>
      <c r="M737" s="112"/>
      <c r="N737" s="112"/>
      <c r="O737" s="113"/>
    </row>
    <row r="738" ht="14.25" customHeight="1">
      <c r="L738" s="111"/>
      <c r="M738" s="112"/>
      <c r="N738" s="112"/>
      <c r="O738" s="113"/>
    </row>
    <row r="739" ht="14.25" customHeight="1">
      <c r="L739" s="111"/>
      <c r="M739" s="112"/>
      <c r="N739" s="112"/>
      <c r="O739" s="113"/>
    </row>
    <row r="740" ht="14.25" customHeight="1">
      <c r="L740" s="111"/>
      <c r="M740" s="112"/>
      <c r="N740" s="112"/>
      <c r="O740" s="113"/>
    </row>
    <row r="741" ht="14.25" customHeight="1">
      <c r="L741" s="111"/>
      <c r="M741" s="112"/>
      <c r="N741" s="112"/>
      <c r="O741" s="113"/>
    </row>
    <row r="742" ht="14.25" customHeight="1">
      <c r="L742" s="111"/>
      <c r="M742" s="112"/>
      <c r="N742" s="112"/>
      <c r="O742" s="113"/>
    </row>
    <row r="743" ht="14.25" customHeight="1">
      <c r="L743" s="111"/>
      <c r="M743" s="112"/>
      <c r="N743" s="112"/>
      <c r="O743" s="113"/>
    </row>
    <row r="744" ht="14.25" customHeight="1">
      <c r="L744" s="111"/>
      <c r="M744" s="112"/>
      <c r="N744" s="112"/>
      <c r="O744" s="113"/>
    </row>
    <row r="745" ht="14.25" customHeight="1">
      <c r="L745" s="111"/>
      <c r="M745" s="112"/>
      <c r="N745" s="112"/>
      <c r="O745" s="113"/>
    </row>
    <row r="746" ht="14.25" customHeight="1">
      <c r="L746" s="111"/>
      <c r="M746" s="112"/>
      <c r="N746" s="112"/>
      <c r="O746" s="113"/>
    </row>
    <row r="747" ht="14.25" customHeight="1">
      <c r="L747" s="111"/>
      <c r="M747" s="112"/>
      <c r="N747" s="112"/>
      <c r="O747" s="113"/>
    </row>
    <row r="748" ht="14.25" customHeight="1">
      <c r="L748" s="111"/>
      <c r="M748" s="112"/>
      <c r="N748" s="112"/>
      <c r="O748" s="113"/>
    </row>
    <row r="749" ht="14.25" customHeight="1">
      <c r="L749" s="111"/>
      <c r="M749" s="112"/>
      <c r="N749" s="112"/>
      <c r="O749" s="113"/>
    </row>
    <row r="750" ht="14.25" customHeight="1">
      <c r="L750" s="111"/>
      <c r="M750" s="112"/>
      <c r="N750" s="112"/>
      <c r="O750" s="113"/>
    </row>
    <row r="751" ht="14.25" customHeight="1">
      <c r="L751" s="111"/>
      <c r="M751" s="112"/>
      <c r="N751" s="112"/>
      <c r="O751" s="113"/>
    </row>
    <row r="752" ht="14.25" customHeight="1">
      <c r="L752" s="111"/>
      <c r="M752" s="112"/>
      <c r="N752" s="112"/>
      <c r="O752" s="113"/>
    </row>
    <row r="753" ht="14.25" customHeight="1">
      <c r="L753" s="111"/>
      <c r="M753" s="112"/>
      <c r="N753" s="112"/>
      <c r="O753" s="113"/>
    </row>
    <row r="754" ht="14.25" customHeight="1">
      <c r="L754" s="111"/>
      <c r="M754" s="112"/>
      <c r="N754" s="112"/>
      <c r="O754" s="113"/>
    </row>
    <row r="755" ht="14.25" customHeight="1">
      <c r="L755" s="111"/>
      <c r="M755" s="112"/>
      <c r="N755" s="112"/>
      <c r="O755" s="113"/>
    </row>
    <row r="756" ht="14.25" customHeight="1">
      <c r="L756" s="111"/>
      <c r="M756" s="112"/>
      <c r="N756" s="112"/>
      <c r="O756" s="113"/>
    </row>
    <row r="757" ht="14.25" customHeight="1">
      <c r="L757" s="111"/>
      <c r="M757" s="112"/>
      <c r="N757" s="112"/>
      <c r="O757" s="113"/>
    </row>
    <row r="758" ht="14.25" customHeight="1">
      <c r="L758" s="111"/>
      <c r="M758" s="112"/>
      <c r="N758" s="112"/>
      <c r="O758" s="113"/>
    </row>
    <row r="759" ht="14.25" customHeight="1">
      <c r="L759" s="111"/>
      <c r="M759" s="112"/>
      <c r="N759" s="112"/>
      <c r="O759" s="113"/>
    </row>
    <row r="760" ht="14.25" customHeight="1">
      <c r="L760" s="111"/>
      <c r="M760" s="112"/>
      <c r="N760" s="112"/>
      <c r="O760" s="113"/>
    </row>
    <row r="761" ht="14.25" customHeight="1">
      <c r="L761" s="111"/>
      <c r="M761" s="112"/>
      <c r="N761" s="112"/>
      <c r="O761" s="113"/>
    </row>
    <row r="762" ht="14.25" customHeight="1">
      <c r="L762" s="111"/>
      <c r="M762" s="112"/>
      <c r="N762" s="112"/>
      <c r="O762" s="113"/>
    </row>
    <row r="763" ht="14.25" customHeight="1">
      <c r="L763" s="111"/>
      <c r="M763" s="112"/>
      <c r="N763" s="112"/>
      <c r="O763" s="113"/>
    </row>
    <row r="764" ht="14.25" customHeight="1">
      <c r="L764" s="111"/>
      <c r="M764" s="112"/>
      <c r="N764" s="112"/>
      <c r="O764" s="113"/>
    </row>
    <row r="765" ht="14.25" customHeight="1">
      <c r="L765" s="111"/>
      <c r="M765" s="112"/>
      <c r="N765" s="112"/>
      <c r="O765" s="113"/>
    </row>
    <row r="766" ht="14.25" customHeight="1">
      <c r="L766" s="111"/>
      <c r="M766" s="112"/>
      <c r="N766" s="112"/>
      <c r="O766" s="113"/>
    </row>
    <row r="767" ht="14.25" customHeight="1">
      <c r="L767" s="111"/>
      <c r="M767" s="112"/>
      <c r="N767" s="112"/>
      <c r="O767" s="113"/>
    </row>
    <row r="768" ht="14.25" customHeight="1">
      <c r="L768" s="111"/>
      <c r="M768" s="112"/>
      <c r="N768" s="112"/>
      <c r="O768" s="113"/>
    </row>
    <row r="769" ht="14.25" customHeight="1">
      <c r="L769" s="111"/>
      <c r="M769" s="112"/>
      <c r="N769" s="112"/>
      <c r="O769" s="113"/>
    </row>
    <row r="770" ht="14.25" customHeight="1">
      <c r="L770" s="111"/>
      <c r="M770" s="112"/>
      <c r="N770" s="112"/>
      <c r="O770" s="113"/>
    </row>
    <row r="771" ht="14.25" customHeight="1">
      <c r="L771" s="111"/>
      <c r="M771" s="112"/>
      <c r="N771" s="112"/>
      <c r="O771" s="113"/>
    </row>
    <row r="772" ht="14.25" customHeight="1">
      <c r="L772" s="111"/>
      <c r="M772" s="112"/>
      <c r="N772" s="112"/>
      <c r="O772" s="113"/>
    </row>
    <row r="773" ht="14.25" customHeight="1">
      <c r="L773" s="111"/>
      <c r="M773" s="112"/>
      <c r="N773" s="112"/>
      <c r="O773" s="113"/>
    </row>
    <row r="774" ht="14.25" customHeight="1">
      <c r="L774" s="111"/>
      <c r="M774" s="112"/>
      <c r="N774" s="112"/>
      <c r="O774" s="113"/>
    </row>
    <row r="775" ht="14.25" customHeight="1">
      <c r="L775" s="111"/>
      <c r="M775" s="112"/>
      <c r="N775" s="112"/>
      <c r="O775" s="113"/>
    </row>
    <row r="776" ht="14.25" customHeight="1">
      <c r="L776" s="111"/>
      <c r="M776" s="112"/>
      <c r="N776" s="112"/>
      <c r="O776" s="113"/>
    </row>
    <row r="777" ht="14.25" customHeight="1">
      <c r="L777" s="111"/>
      <c r="M777" s="112"/>
      <c r="N777" s="112"/>
      <c r="O777" s="113"/>
    </row>
    <row r="778" ht="14.25" customHeight="1">
      <c r="L778" s="111"/>
      <c r="M778" s="112"/>
      <c r="N778" s="112"/>
      <c r="O778" s="113"/>
    </row>
    <row r="779" ht="14.25" customHeight="1">
      <c r="L779" s="111"/>
      <c r="M779" s="112"/>
      <c r="N779" s="112"/>
      <c r="O779" s="113"/>
    </row>
    <row r="780" ht="14.25" customHeight="1">
      <c r="L780" s="111"/>
      <c r="M780" s="112"/>
      <c r="N780" s="112"/>
      <c r="O780" s="113"/>
    </row>
    <row r="781" ht="14.25" customHeight="1">
      <c r="L781" s="111"/>
      <c r="M781" s="112"/>
      <c r="N781" s="112"/>
      <c r="O781" s="113"/>
    </row>
    <row r="782" ht="14.25" customHeight="1">
      <c r="L782" s="111"/>
      <c r="M782" s="112"/>
      <c r="N782" s="112"/>
      <c r="O782" s="113"/>
    </row>
    <row r="783" ht="14.25" customHeight="1">
      <c r="L783" s="111"/>
      <c r="M783" s="112"/>
      <c r="N783" s="112"/>
      <c r="O783" s="113"/>
    </row>
    <row r="784" ht="14.25" customHeight="1">
      <c r="L784" s="111"/>
      <c r="M784" s="112"/>
      <c r="N784" s="112"/>
      <c r="O784" s="113"/>
    </row>
    <row r="785" ht="14.25" customHeight="1">
      <c r="L785" s="111"/>
      <c r="M785" s="112"/>
      <c r="N785" s="112"/>
      <c r="O785" s="113"/>
    </row>
    <row r="786" ht="14.25" customHeight="1">
      <c r="L786" s="111"/>
      <c r="M786" s="112"/>
      <c r="N786" s="112"/>
      <c r="O786" s="113"/>
    </row>
    <row r="787" ht="14.25" customHeight="1">
      <c r="L787" s="111"/>
      <c r="M787" s="112"/>
      <c r="N787" s="112"/>
      <c r="O787" s="113"/>
    </row>
    <row r="788" ht="14.25" customHeight="1">
      <c r="L788" s="111"/>
      <c r="M788" s="112"/>
      <c r="N788" s="112"/>
      <c r="O788" s="113"/>
    </row>
    <row r="789" ht="14.25" customHeight="1">
      <c r="L789" s="111"/>
      <c r="M789" s="112"/>
      <c r="N789" s="112"/>
      <c r="O789" s="113"/>
    </row>
    <row r="790" ht="14.25" customHeight="1">
      <c r="L790" s="111"/>
      <c r="M790" s="112"/>
      <c r="N790" s="112"/>
      <c r="O790" s="113"/>
    </row>
    <row r="791" ht="14.25" customHeight="1">
      <c r="L791" s="111"/>
      <c r="M791" s="112"/>
      <c r="N791" s="112"/>
      <c r="O791" s="113"/>
    </row>
    <row r="792" ht="14.25" customHeight="1">
      <c r="L792" s="111"/>
      <c r="M792" s="112"/>
      <c r="N792" s="112"/>
      <c r="O792" s="113"/>
    </row>
    <row r="793" ht="14.25" customHeight="1">
      <c r="L793" s="111"/>
      <c r="M793" s="112"/>
      <c r="N793" s="112"/>
      <c r="O793" s="113"/>
    </row>
    <row r="794" ht="14.25" customHeight="1">
      <c r="L794" s="111"/>
      <c r="M794" s="112"/>
      <c r="N794" s="112"/>
      <c r="O794" s="113"/>
    </row>
    <row r="795" ht="14.25" customHeight="1">
      <c r="L795" s="111"/>
      <c r="M795" s="112"/>
      <c r="N795" s="112"/>
      <c r="O795" s="113"/>
    </row>
    <row r="796" ht="14.25" customHeight="1">
      <c r="L796" s="111"/>
      <c r="M796" s="112"/>
      <c r="N796" s="112"/>
      <c r="O796" s="113"/>
    </row>
    <row r="797" ht="14.25" customHeight="1">
      <c r="L797" s="111"/>
      <c r="M797" s="112"/>
      <c r="N797" s="112"/>
      <c r="O797" s="113"/>
    </row>
    <row r="798" ht="14.25" customHeight="1">
      <c r="L798" s="111"/>
      <c r="M798" s="112"/>
      <c r="N798" s="112"/>
      <c r="O798" s="113"/>
    </row>
    <row r="799" ht="14.25" customHeight="1">
      <c r="L799" s="111"/>
      <c r="M799" s="112"/>
      <c r="N799" s="112"/>
      <c r="O799" s="113"/>
    </row>
    <row r="800" ht="14.25" customHeight="1">
      <c r="L800" s="111"/>
      <c r="M800" s="112"/>
      <c r="N800" s="112"/>
      <c r="O800" s="113"/>
    </row>
    <row r="801" ht="14.25" customHeight="1">
      <c r="L801" s="111"/>
      <c r="M801" s="112"/>
      <c r="N801" s="112"/>
      <c r="O801" s="113"/>
    </row>
    <row r="802" ht="14.25" customHeight="1">
      <c r="L802" s="111"/>
      <c r="M802" s="112"/>
      <c r="N802" s="112"/>
      <c r="O802" s="113"/>
    </row>
    <row r="803" ht="14.25" customHeight="1">
      <c r="L803" s="111"/>
      <c r="M803" s="112"/>
      <c r="N803" s="112"/>
      <c r="O803" s="113"/>
    </row>
    <row r="804" ht="14.25" customHeight="1">
      <c r="L804" s="111"/>
      <c r="M804" s="112"/>
      <c r="N804" s="112"/>
      <c r="O804" s="113"/>
    </row>
    <row r="805" ht="14.25" customHeight="1">
      <c r="L805" s="111"/>
      <c r="M805" s="112"/>
      <c r="N805" s="112"/>
      <c r="O805" s="113"/>
    </row>
    <row r="806" ht="14.25" customHeight="1">
      <c r="L806" s="111"/>
      <c r="M806" s="112"/>
      <c r="N806" s="112"/>
      <c r="O806" s="113"/>
    </row>
    <row r="807" ht="14.25" customHeight="1">
      <c r="L807" s="111"/>
      <c r="M807" s="112"/>
      <c r="N807" s="112"/>
      <c r="O807" s="113"/>
    </row>
    <row r="808" ht="14.25" customHeight="1">
      <c r="L808" s="111"/>
      <c r="M808" s="112"/>
      <c r="N808" s="112"/>
      <c r="O808" s="113"/>
    </row>
    <row r="809" ht="14.25" customHeight="1">
      <c r="L809" s="111"/>
      <c r="M809" s="112"/>
      <c r="N809" s="112"/>
      <c r="O809" s="113"/>
    </row>
    <row r="810" ht="14.25" customHeight="1">
      <c r="L810" s="111"/>
      <c r="M810" s="112"/>
      <c r="N810" s="112"/>
      <c r="O810" s="113"/>
    </row>
    <row r="811" ht="14.25" customHeight="1">
      <c r="L811" s="111"/>
      <c r="M811" s="112"/>
      <c r="N811" s="112"/>
      <c r="O811" s="113"/>
    </row>
    <row r="812" ht="14.25" customHeight="1">
      <c r="L812" s="111"/>
      <c r="M812" s="112"/>
      <c r="N812" s="112"/>
      <c r="O812" s="113"/>
    </row>
    <row r="813" ht="14.25" customHeight="1">
      <c r="L813" s="111"/>
      <c r="M813" s="112"/>
      <c r="N813" s="112"/>
      <c r="O813" s="113"/>
    </row>
    <row r="814" ht="14.25" customHeight="1">
      <c r="L814" s="111"/>
      <c r="M814" s="112"/>
      <c r="N814" s="112"/>
      <c r="O814" s="113"/>
    </row>
    <row r="815" ht="14.25" customHeight="1">
      <c r="L815" s="111"/>
      <c r="M815" s="112"/>
      <c r="N815" s="112"/>
      <c r="O815" s="113"/>
    </row>
    <row r="816" ht="14.25" customHeight="1">
      <c r="L816" s="111"/>
      <c r="M816" s="112"/>
      <c r="N816" s="112"/>
      <c r="O816" s="113"/>
    </row>
    <row r="817" ht="14.25" customHeight="1">
      <c r="L817" s="111"/>
      <c r="M817" s="112"/>
      <c r="N817" s="112"/>
      <c r="O817" s="113"/>
    </row>
    <row r="818" ht="14.25" customHeight="1">
      <c r="L818" s="111"/>
      <c r="M818" s="112"/>
      <c r="N818" s="112"/>
      <c r="O818" s="113"/>
    </row>
    <row r="819" ht="14.25" customHeight="1">
      <c r="L819" s="111"/>
      <c r="M819" s="112"/>
      <c r="N819" s="112"/>
      <c r="O819" s="113"/>
    </row>
    <row r="820" ht="14.25" customHeight="1">
      <c r="L820" s="111"/>
      <c r="M820" s="112"/>
      <c r="N820" s="112"/>
      <c r="O820" s="113"/>
    </row>
    <row r="821" ht="14.25" customHeight="1">
      <c r="L821" s="111"/>
      <c r="M821" s="112"/>
      <c r="N821" s="112"/>
      <c r="O821" s="113"/>
    </row>
    <row r="822" ht="14.25" customHeight="1">
      <c r="L822" s="111"/>
      <c r="M822" s="112"/>
      <c r="N822" s="112"/>
      <c r="O822" s="113"/>
    </row>
    <row r="823" ht="14.25" customHeight="1">
      <c r="L823" s="111"/>
      <c r="M823" s="112"/>
      <c r="N823" s="112"/>
      <c r="O823" s="113"/>
    </row>
    <row r="824" ht="14.25" customHeight="1">
      <c r="L824" s="111"/>
      <c r="M824" s="112"/>
      <c r="N824" s="112"/>
      <c r="O824" s="113"/>
    </row>
    <row r="825" ht="14.25" customHeight="1">
      <c r="L825" s="111"/>
      <c r="M825" s="112"/>
      <c r="N825" s="112"/>
      <c r="O825" s="113"/>
    </row>
    <row r="826" ht="14.25" customHeight="1">
      <c r="L826" s="111"/>
      <c r="M826" s="112"/>
      <c r="N826" s="112"/>
      <c r="O826" s="113"/>
    </row>
    <row r="827" ht="14.25" customHeight="1">
      <c r="L827" s="111"/>
      <c r="M827" s="112"/>
      <c r="N827" s="112"/>
      <c r="O827" s="113"/>
    </row>
    <row r="828" ht="14.25" customHeight="1">
      <c r="L828" s="111"/>
      <c r="M828" s="112"/>
      <c r="N828" s="112"/>
      <c r="O828" s="113"/>
    </row>
    <row r="829" ht="14.25" customHeight="1">
      <c r="L829" s="111"/>
      <c r="M829" s="112"/>
      <c r="N829" s="112"/>
      <c r="O829" s="113"/>
    </row>
    <row r="830" ht="14.25" customHeight="1">
      <c r="L830" s="111"/>
      <c r="M830" s="112"/>
      <c r="N830" s="112"/>
      <c r="O830" s="113"/>
    </row>
    <row r="831" ht="14.25" customHeight="1">
      <c r="L831" s="111"/>
      <c r="M831" s="112"/>
      <c r="N831" s="112"/>
      <c r="O831" s="113"/>
    </row>
    <row r="832" ht="14.25" customHeight="1">
      <c r="L832" s="111"/>
      <c r="M832" s="112"/>
      <c r="N832" s="112"/>
      <c r="O832" s="113"/>
    </row>
    <row r="833" ht="14.25" customHeight="1">
      <c r="L833" s="111"/>
      <c r="M833" s="112"/>
      <c r="N833" s="112"/>
      <c r="O833" s="113"/>
    </row>
    <row r="834" ht="14.25" customHeight="1">
      <c r="L834" s="111"/>
      <c r="M834" s="112"/>
      <c r="N834" s="112"/>
      <c r="O834" s="113"/>
    </row>
    <row r="835" ht="14.25" customHeight="1">
      <c r="L835" s="111"/>
      <c r="M835" s="112"/>
      <c r="N835" s="112"/>
      <c r="O835" s="113"/>
    </row>
    <row r="836" ht="14.25" customHeight="1">
      <c r="L836" s="111"/>
      <c r="M836" s="112"/>
      <c r="N836" s="112"/>
      <c r="O836" s="113"/>
    </row>
    <row r="837" ht="14.25" customHeight="1">
      <c r="L837" s="111"/>
      <c r="M837" s="112"/>
      <c r="N837" s="112"/>
      <c r="O837" s="113"/>
    </row>
    <row r="838" ht="14.25" customHeight="1">
      <c r="L838" s="111"/>
      <c r="M838" s="112"/>
      <c r="N838" s="112"/>
      <c r="O838" s="113"/>
    </row>
    <row r="839" ht="14.25" customHeight="1">
      <c r="L839" s="111"/>
      <c r="M839" s="112"/>
      <c r="N839" s="112"/>
      <c r="O839" s="113"/>
    </row>
    <row r="840" ht="14.25" customHeight="1">
      <c r="L840" s="111"/>
      <c r="M840" s="112"/>
      <c r="N840" s="112"/>
      <c r="O840" s="113"/>
    </row>
    <row r="841" ht="14.25" customHeight="1">
      <c r="L841" s="111"/>
      <c r="M841" s="112"/>
      <c r="N841" s="112"/>
      <c r="O841" s="113"/>
    </row>
    <row r="842" ht="14.25" customHeight="1">
      <c r="L842" s="111"/>
      <c r="M842" s="112"/>
      <c r="N842" s="112"/>
      <c r="O842" s="113"/>
    </row>
    <row r="843" ht="14.25" customHeight="1">
      <c r="L843" s="111"/>
      <c r="M843" s="112"/>
      <c r="N843" s="112"/>
      <c r="O843" s="113"/>
    </row>
    <row r="844" ht="14.25" customHeight="1">
      <c r="L844" s="111"/>
      <c r="M844" s="112"/>
      <c r="N844" s="112"/>
      <c r="O844" s="113"/>
    </row>
    <row r="845" ht="14.25" customHeight="1">
      <c r="L845" s="111"/>
      <c r="M845" s="112"/>
      <c r="N845" s="112"/>
      <c r="O845" s="113"/>
    </row>
    <row r="846" ht="14.25" customHeight="1">
      <c r="L846" s="111"/>
      <c r="M846" s="112"/>
      <c r="N846" s="112"/>
      <c r="O846" s="113"/>
    </row>
    <row r="847" ht="14.25" customHeight="1">
      <c r="L847" s="111"/>
      <c r="M847" s="112"/>
      <c r="N847" s="112"/>
      <c r="O847" s="113"/>
    </row>
    <row r="848" ht="14.25" customHeight="1">
      <c r="L848" s="111"/>
      <c r="M848" s="112"/>
      <c r="N848" s="112"/>
      <c r="O848" s="113"/>
    </row>
    <row r="849" ht="14.25" customHeight="1">
      <c r="L849" s="111"/>
      <c r="M849" s="112"/>
      <c r="N849" s="112"/>
      <c r="O849" s="113"/>
    </row>
    <row r="850" ht="14.25" customHeight="1">
      <c r="L850" s="111"/>
      <c r="M850" s="112"/>
      <c r="N850" s="112"/>
      <c r="O850" s="113"/>
    </row>
    <row r="851" ht="14.25" customHeight="1">
      <c r="L851" s="111"/>
      <c r="M851" s="112"/>
      <c r="N851" s="112"/>
      <c r="O851" s="113"/>
    </row>
    <row r="852" ht="14.25" customHeight="1">
      <c r="L852" s="111"/>
      <c r="M852" s="112"/>
      <c r="N852" s="112"/>
      <c r="O852" s="113"/>
    </row>
    <row r="853" ht="14.25" customHeight="1">
      <c r="L853" s="111"/>
      <c r="M853" s="112"/>
      <c r="N853" s="112"/>
      <c r="O853" s="113"/>
    </row>
    <row r="854" ht="14.25" customHeight="1">
      <c r="L854" s="111"/>
      <c r="M854" s="112"/>
      <c r="N854" s="112"/>
      <c r="O854" s="113"/>
    </row>
    <row r="855" ht="14.25" customHeight="1">
      <c r="L855" s="111"/>
      <c r="M855" s="112"/>
      <c r="N855" s="112"/>
      <c r="O855" s="113"/>
    </row>
    <row r="856" ht="14.25" customHeight="1">
      <c r="L856" s="111"/>
      <c r="M856" s="112"/>
      <c r="N856" s="112"/>
      <c r="O856" s="113"/>
    </row>
    <row r="857" ht="14.25" customHeight="1">
      <c r="L857" s="111"/>
      <c r="M857" s="112"/>
      <c r="N857" s="112"/>
      <c r="O857" s="113"/>
    </row>
    <row r="858" ht="14.25" customHeight="1">
      <c r="L858" s="111"/>
      <c r="M858" s="112"/>
      <c r="N858" s="112"/>
      <c r="O858" s="113"/>
    </row>
    <row r="859" ht="14.25" customHeight="1">
      <c r="L859" s="111"/>
      <c r="M859" s="112"/>
      <c r="N859" s="112"/>
      <c r="O859" s="113"/>
    </row>
    <row r="860" ht="14.25" customHeight="1">
      <c r="L860" s="111"/>
      <c r="M860" s="112"/>
      <c r="N860" s="112"/>
      <c r="O860" s="113"/>
    </row>
    <row r="861" ht="14.25" customHeight="1">
      <c r="L861" s="111"/>
      <c r="M861" s="112"/>
      <c r="N861" s="112"/>
      <c r="O861" s="113"/>
    </row>
    <row r="862" ht="14.25" customHeight="1">
      <c r="L862" s="111"/>
      <c r="M862" s="112"/>
      <c r="N862" s="112"/>
      <c r="O862" s="113"/>
    </row>
    <row r="863" ht="14.25" customHeight="1">
      <c r="L863" s="111"/>
      <c r="M863" s="112"/>
      <c r="N863" s="112"/>
      <c r="O863" s="113"/>
    </row>
    <row r="864" ht="14.25" customHeight="1">
      <c r="L864" s="111"/>
      <c r="M864" s="112"/>
      <c r="N864" s="112"/>
      <c r="O864" s="113"/>
    </row>
    <row r="865" ht="14.25" customHeight="1">
      <c r="L865" s="111"/>
      <c r="M865" s="112"/>
      <c r="N865" s="112"/>
      <c r="O865" s="113"/>
    </row>
    <row r="866" ht="14.25" customHeight="1">
      <c r="L866" s="111"/>
      <c r="M866" s="112"/>
      <c r="N866" s="112"/>
      <c r="O866" s="113"/>
    </row>
    <row r="867" ht="14.25" customHeight="1">
      <c r="L867" s="111"/>
      <c r="M867" s="112"/>
      <c r="N867" s="112"/>
      <c r="O867" s="113"/>
    </row>
    <row r="868" ht="14.25" customHeight="1">
      <c r="L868" s="111"/>
      <c r="M868" s="112"/>
      <c r="N868" s="112"/>
      <c r="O868" s="113"/>
    </row>
    <row r="869" ht="14.25" customHeight="1">
      <c r="L869" s="111"/>
      <c r="M869" s="112"/>
      <c r="N869" s="112"/>
      <c r="O869" s="113"/>
    </row>
    <row r="870" ht="14.25" customHeight="1">
      <c r="L870" s="111"/>
      <c r="M870" s="112"/>
      <c r="N870" s="112"/>
      <c r="O870" s="113"/>
    </row>
    <row r="871" ht="14.25" customHeight="1">
      <c r="L871" s="111"/>
      <c r="M871" s="112"/>
      <c r="N871" s="112"/>
      <c r="O871" s="113"/>
    </row>
    <row r="872" ht="14.25" customHeight="1">
      <c r="L872" s="111"/>
      <c r="M872" s="112"/>
      <c r="N872" s="112"/>
      <c r="O872" s="113"/>
    </row>
    <row r="873" ht="14.25" customHeight="1">
      <c r="L873" s="111"/>
      <c r="M873" s="112"/>
      <c r="N873" s="112"/>
      <c r="O873" s="113"/>
    </row>
    <row r="874" ht="14.25" customHeight="1">
      <c r="L874" s="111"/>
      <c r="M874" s="112"/>
      <c r="N874" s="112"/>
      <c r="O874" s="113"/>
    </row>
    <row r="875" ht="14.25" customHeight="1">
      <c r="L875" s="111"/>
      <c r="M875" s="112"/>
      <c r="N875" s="112"/>
      <c r="O875" s="113"/>
    </row>
    <row r="876" ht="14.25" customHeight="1">
      <c r="L876" s="111"/>
      <c r="M876" s="112"/>
      <c r="N876" s="112"/>
      <c r="O876" s="113"/>
    </row>
    <row r="877" ht="14.25" customHeight="1">
      <c r="L877" s="111"/>
      <c r="M877" s="112"/>
      <c r="N877" s="112"/>
      <c r="O877" s="113"/>
    </row>
    <row r="878" ht="14.25" customHeight="1">
      <c r="L878" s="111"/>
      <c r="M878" s="112"/>
      <c r="N878" s="112"/>
      <c r="O878" s="113"/>
    </row>
    <row r="879" ht="14.25" customHeight="1">
      <c r="L879" s="111"/>
      <c r="M879" s="112"/>
      <c r="N879" s="112"/>
      <c r="O879" s="113"/>
    </row>
    <row r="880" ht="14.25" customHeight="1">
      <c r="L880" s="111"/>
      <c r="M880" s="112"/>
      <c r="N880" s="112"/>
      <c r="O880" s="113"/>
    </row>
    <row r="881" ht="14.25" customHeight="1">
      <c r="L881" s="111"/>
      <c r="M881" s="112"/>
      <c r="N881" s="112"/>
      <c r="O881" s="113"/>
    </row>
    <row r="882" ht="14.25" customHeight="1">
      <c r="L882" s="111"/>
      <c r="M882" s="112"/>
      <c r="N882" s="112"/>
      <c r="O882" s="113"/>
    </row>
    <row r="883" ht="14.25" customHeight="1">
      <c r="L883" s="111"/>
      <c r="M883" s="112"/>
      <c r="N883" s="112"/>
      <c r="O883" s="113"/>
    </row>
    <row r="884" ht="14.25" customHeight="1">
      <c r="L884" s="111"/>
      <c r="M884" s="112"/>
      <c r="N884" s="112"/>
      <c r="O884" s="113"/>
    </row>
    <row r="885" ht="14.25" customHeight="1">
      <c r="L885" s="111"/>
      <c r="M885" s="112"/>
      <c r="N885" s="112"/>
      <c r="O885" s="113"/>
    </row>
    <row r="886" ht="14.25" customHeight="1">
      <c r="L886" s="111"/>
      <c r="M886" s="112"/>
      <c r="N886" s="112"/>
      <c r="O886" s="113"/>
    </row>
    <row r="887" ht="14.25" customHeight="1">
      <c r="L887" s="111"/>
      <c r="M887" s="112"/>
      <c r="N887" s="112"/>
      <c r="O887" s="113"/>
    </row>
    <row r="888" ht="14.25" customHeight="1">
      <c r="L888" s="111"/>
      <c r="M888" s="112"/>
      <c r="N888" s="112"/>
      <c r="O888" s="113"/>
    </row>
    <row r="889" ht="14.25" customHeight="1">
      <c r="L889" s="111"/>
      <c r="M889" s="112"/>
      <c r="N889" s="112"/>
      <c r="O889" s="113"/>
    </row>
    <row r="890" ht="14.25" customHeight="1">
      <c r="L890" s="111"/>
      <c r="M890" s="112"/>
      <c r="N890" s="112"/>
      <c r="O890" s="113"/>
    </row>
    <row r="891" ht="14.25" customHeight="1">
      <c r="L891" s="111"/>
      <c r="M891" s="112"/>
      <c r="N891" s="112"/>
      <c r="O891" s="113"/>
    </row>
    <row r="892" ht="14.25" customHeight="1">
      <c r="L892" s="111"/>
      <c r="M892" s="112"/>
      <c r="N892" s="112"/>
      <c r="O892" s="113"/>
    </row>
    <row r="893" ht="14.25" customHeight="1">
      <c r="L893" s="111"/>
      <c r="M893" s="112"/>
      <c r="N893" s="112"/>
      <c r="O893" s="113"/>
    </row>
    <row r="894" ht="14.25" customHeight="1">
      <c r="L894" s="111"/>
      <c r="M894" s="112"/>
      <c r="N894" s="112"/>
      <c r="O894" s="113"/>
    </row>
    <row r="895" ht="14.25" customHeight="1">
      <c r="L895" s="111"/>
      <c r="M895" s="112"/>
      <c r="N895" s="112"/>
      <c r="O895" s="113"/>
    </row>
    <row r="896" ht="14.25" customHeight="1">
      <c r="L896" s="111"/>
      <c r="M896" s="112"/>
      <c r="N896" s="112"/>
      <c r="O896" s="113"/>
    </row>
    <row r="897" ht="14.25" customHeight="1">
      <c r="L897" s="111"/>
      <c r="M897" s="112"/>
      <c r="N897" s="112"/>
      <c r="O897" s="113"/>
    </row>
    <row r="898" ht="14.25" customHeight="1">
      <c r="L898" s="111"/>
      <c r="M898" s="112"/>
      <c r="N898" s="112"/>
      <c r="O898" s="113"/>
    </row>
    <row r="899" ht="14.25" customHeight="1">
      <c r="L899" s="111"/>
      <c r="M899" s="112"/>
      <c r="N899" s="112"/>
      <c r="O899" s="113"/>
    </row>
    <row r="900" ht="14.25" customHeight="1">
      <c r="L900" s="111"/>
      <c r="M900" s="112"/>
      <c r="N900" s="112"/>
      <c r="O900" s="113"/>
    </row>
    <row r="901" ht="14.25" customHeight="1">
      <c r="L901" s="111"/>
      <c r="M901" s="112"/>
      <c r="N901" s="112"/>
      <c r="O901" s="113"/>
    </row>
    <row r="902" ht="14.25" customHeight="1">
      <c r="L902" s="111"/>
      <c r="M902" s="112"/>
      <c r="N902" s="112"/>
      <c r="O902" s="113"/>
    </row>
    <row r="903" ht="14.25" customHeight="1">
      <c r="L903" s="111"/>
      <c r="M903" s="112"/>
      <c r="N903" s="112"/>
      <c r="O903" s="113"/>
    </row>
    <row r="904" ht="14.25" customHeight="1">
      <c r="L904" s="111"/>
      <c r="M904" s="112"/>
      <c r="N904" s="112"/>
      <c r="O904" s="113"/>
    </row>
    <row r="905" ht="14.25" customHeight="1">
      <c r="L905" s="111"/>
      <c r="M905" s="112"/>
      <c r="N905" s="112"/>
      <c r="O905" s="113"/>
    </row>
    <row r="906" ht="14.25" customHeight="1">
      <c r="L906" s="111"/>
      <c r="M906" s="112"/>
      <c r="N906" s="112"/>
      <c r="O906" s="113"/>
    </row>
    <row r="907" ht="14.25" customHeight="1">
      <c r="L907" s="111"/>
      <c r="M907" s="112"/>
      <c r="N907" s="112"/>
      <c r="O907" s="113"/>
    </row>
    <row r="908" ht="14.25" customHeight="1">
      <c r="L908" s="111"/>
      <c r="M908" s="112"/>
      <c r="N908" s="112"/>
      <c r="O908" s="113"/>
    </row>
    <row r="909" ht="14.25" customHeight="1">
      <c r="L909" s="111"/>
      <c r="M909" s="112"/>
      <c r="N909" s="112"/>
      <c r="O909" s="113"/>
    </row>
    <row r="910" ht="14.25" customHeight="1">
      <c r="L910" s="111"/>
      <c r="M910" s="112"/>
      <c r="N910" s="112"/>
      <c r="O910" s="113"/>
    </row>
    <row r="911" ht="14.25" customHeight="1">
      <c r="L911" s="111"/>
      <c r="M911" s="112"/>
      <c r="N911" s="112"/>
      <c r="O911" s="113"/>
    </row>
    <row r="912" ht="14.25" customHeight="1">
      <c r="L912" s="111"/>
      <c r="M912" s="112"/>
      <c r="N912" s="112"/>
      <c r="O912" s="113"/>
    </row>
    <row r="913" ht="14.25" customHeight="1">
      <c r="L913" s="111"/>
      <c r="M913" s="112"/>
      <c r="N913" s="112"/>
      <c r="O913" s="113"/>
    </row>
    <row r="914" ht="14.25" customHeight="1">
      <c r="L914" s="111"/>
      <c r="M914" s="112"/>
      <c r="N914" s="112"/>
      <c r="O914" s="113"/>
    </row>
    <row r="915" ht="14.25" customHeight="1">
      <c r="L915" s="111"/>
      <c r="M915" s="112"/>
      <c r="N915" s="112"/>
      <c r="O915" s="113"/>
    </row>
    <row r="916" ht="14.25" customHeight="1">
      <c r="L916" s="111"/>
      <c r="M916" s="112"/>
      <c r="N916" s="112"/>
      <c r="O916" s="113"/>
    </row>
    <row r="917" ht="14.25" customHeight="1">
      <c r="L917" s="111"/>
      <c r="M917" s="112"/>
      <c r="N917" s="112"/>
      <c r="O917" s="113"/>
    </row>
    <row r="918" ht="14.25" customHeight="1">
      <c r="L918" s="111"/>
      <c r="M918" s="112"/>
      <c r="N918" s="112"/>
      <c r="O918" s="113"/>
    </row>
    <row r="919" ht="14.25" customHeight="1">
      <c r="L919" s="111"/>
      <c r="M919" s="112"/>
      <c r="N919" s="112"/>
      <c r="O919" s="113"/>
    </row>
    <row r="920" ht="14.25" customHeight="1">
      <c r="L920" s="111"/>
      <c r="M920" s="112"/>
      <c r="N920" s="112"/>
      <c r="O920" s="113"/>
    </row>
    <row r="921" ht="14.25" customHeight="1">
      <c r="L921" s="111"/>
      <c r="M921" s="112"/>
      <c r="N921" s="112"/>
      <c r="O921" s="113"/>
    </row>
    <row r="922" ht="14.25" customHeight="1">
      <c r="L922" s="111"/>
      <c r="M922" s="112"/>
      <c r="N922" s="112"/>
      <c r="O922" s="113"/>
    </row>
    <row r="923" ht="14.25" customHeight="1">
      <c r="L923" s="111"/>
      <c r="M923" s="112"/>
      <c r="N923" s="112"/>
      <c r="O923" s="113"/>
    </row>
    <row r="924" ht="14.25" customHeight="1">
      <c r="L924" s="111"/>
      <c r="M924" s="112"/>
      <c r="N924" s="112"/>
      <c r="O924" s="113"/>
    </row>
    <row r="925" ht="14.25" customHeight="1">
      <c r="L925" s="111"/>
      <c r="M925" s="112"/>
      <c r="N925" s="112"/>
      <c r="O925" s="113"/>
    </row>
    <row r="926" ht="14.25" customHeight="1">
      <c r="L926" s="111"/>
      <c r="M926" s="112"/>
      <c r="N926" s="112"/>
      <c r="O926" s="113"/>
    </row>
    <row r="927" ht="14.25" customHeight="1">
      <c r="L927" s="111"/>
      <c r="M927" s="112"/>
      <c r="N927" s="112"/>
      <c r="O927" s="113"/>
    </row>
    <row r="928" ht="14.25" customHeight="1">
      <c r="L928" s="111"/>
      <c r="M928" s="112"/>
      <c r="N928" s="112"/>
      <c r="O928" s="113"/>
    </row>
    <row r="929" ht="14.25" customHeight="1">
      <c r="L929" s="111"/>
      <c r="M929" s="112"/>
      <c r="N929" s="112"/>
      <c r="O929" s="113"/>
    </row>
    <row r="930" ht="14.25" customHeight="1">
      <c r="L930" s="111"/>
      <c r="M930" s="112"/>
      <c r="N930" s="112"/>
      <c r="O930" s="113"/>
    </row>
    <row r="931" ht="14.25" customHeight="1">
      <c r="L931" s="111"/>
      <c r="M931" s="112"/>
      <c r="N931" s="112"/>
      <c r="O931" s="113"/>
    </row>
    <row r="932" ht="14.25" customHeight="1">
      <c r="L932" s="111"/>
      <c r="M932" s="112"/>
      <c r="N932" s="112"/>
      <c r="O932" s="113"/>
    </row>
    <row r="933" ht="14.25" customHeight="1">
      <c r="L933" s="111"/>
      <c r="M933" s="112"/>
      <c r="N933" s="112"/>
      <c r="O933" s="113"/>
    </row>
    <row r="934" ht="14.25" customHeight="1">
      <c r="L934" s="111"/>
      <c r="M934" s="112"/>
      <c r="N934" s="112"/>
      <c r="O934" s="113"/>
    </row>
    <row r="935" ht="14.25" customHeight="1">
      <c r="L935" s="111"/>
      <c r="M935" s="112"/>
      <c r="N935" s="112"/>
      <c r="O935" s="113"/>
    </row>
    <row r="936" ht="14.25" customHeight="1">
      <c r="L936" s="111"/>
      <c r="M936" s="112"/>
      <c r="N936" s="112"/>
      <c r="O936" s="113"/>
    </row>
    <row r="937" ht="14.25" customHeight="1">
      <c r="L937" s="111"/>
      <c r="M937" s="112"/>
      <c r="N937" s="112"/>
      <c r="O937" s="113"/>
    </row>
    <row r="938" ht="14.25" customHeight="1">
      <c r="L938" s="111"/>
      <c r="M938" s="112"/>
      <c r="N938" s="112"/>
      <c r="O938" s="113"/>
    </row>
    <row r="939" ht="14.25" customHeight="1">
      <c r="L939" s="111"/>
      <c r="M939" s="112"/>
      <c r="N939" s="112"/>
      <c r="O939" s="113"/>
    </row>
    <row r="940" ht="14.25" customHeight="1">
      <c r="L940" s="111"/>
      <c r="M940" s="112"/>
      <c r="N940" s="112"/>
      <c r="O940" s="113"/>
    </row>
    <row r="941" ht="14.25" customHeight="1">
      <c r="L941" s="111"/>
      <c r="M941" s="112"/>
      <c r="N941" s="112"/>
      <c r="O941" s="113"/>
    </row>
    <row r="942" ht="14.25" customHeight="1">
      <c r="L942" s="111"/>
      <c r="M942" s="112"/>
      <c r="N942" s="112"/>
      <c r="O942" s="113"/>
    </row>
    <row r="943" ht="14.25" customHeight="1">
      <c r="L943" s="111"/>
      <c r="M943" s="112"/>
      <c r="N943" s="112"/>
      <c r="O943" s="113"/>
    </row>
    <row r="944" ht="14.25" customHeight="1">
      <c r="L944" s="111"/>
      <c r="M944" s="112"/>
      <c r="N944" s="112"/>
      <c r="O944" s="113"/>
    </row>
    <row r="945" ht="14.25" customHeight="1">
      <c r="L945" s="111"/>
      <c r="M945" s="112"/>
      <c r="N945" s="112"/>
      <c r="O945" s="113"/>
    </row>
    <row r="946" ht="14.25" customHeight="1">
      <c r="L946" s="111"/>
      <c r="M946" s="112"/>
      <c r="N946" s="112"/>
      <c r="O946" s="113"/>
    </row>
    <row r="947" ht="14.25" customHeight="1">
      <c r="L947" s="111"/>
      <c r="M947" s="112"/>
      <c r="N947" s="112"/>
      <c r="O947" s="113"/>
    </row>
    <row r="948" ht="14.25" customHeight="1">
      <c r="L948" s="111"/>
      <c r="M948" s="112"/>
      <c r="N948" s="112"/>
      <c r="O948" s="113"/>
    </row>
    <row r="949" ht="14.25" customHeight="1">
      <c r="L949" s="111"/>
      <c r="M949" s="112"/>
      <c r="N949" s="112"/>
      <c r="O949" s="113"/>
    </row>
    <row r="950" ht="14.25" customHeight="1">
      <c r="L950" s="111"/>
      <c r="M950" s="112"/>
      <c r="N950" s="112"/>
      <c r="O950" s="113"/>
    </row>
    <row r="951" ht="14.25" customHeight="1">
      <c r="L951" s="111"/>
      <c r="M951" s="112"/>
      <c r="N951" s="112"/>
      <c r="O951" s="113"/>
    </row>
    <row r="952" ht="14.25" customHeight="1">
      <c r="L952" s="111"/>
      <c r="M952" s="112"/>
      <c r="N952" s="112"/>
      <c r="O952" s="113"/>
    </row>
    <row r="953" ht="14.25" customHeight="1">
      <c r="L953" s="111"/>
      <c r="M953" s="112"/>
      <c r="N953" s="112"/>
      <c r="O953" s="113"/>
    </row>
    <row r="954" ht="14.25" customHeight="1">
      <c r="L954" s="111"/>
      <c r="M954" s="112"/>
      <c r="N954" s="112"/>
      <c r="O954" s="113"/>
    </row>
    <row r="955" ht="14.25" customHeight="1">
      <c r="L955" s="111"/>
      <c r="M955" s="112"/>
      <c r="N955" s="112"/>
      <c r="O955" s="113"/>
    </row>
    <row r="956" ht="14.25" customHeight="1">
      <c r="L956" s="111"/>
      <c r="M956" s="112"/>
      <c r="N956" s="112"/>
      <c r="O956" s="113"/>
    </row>
    <row r="957" ht="14.25" customHeight="1">
      <c r="L957" s="111"/>
      <c r="M957" s="112"/>
      <c r="N957" s="112"/>
      <c r="O957" s="113"/>
    </row>
    <row r="958" ht="14.25" customHeight="1">
      <c r="L958" s="111"/>
      <c r="M958" s="112"/>
      <c r="N958" s="112"/>
      <c r="O958" s="113"/>
    </row>
    <row r="959" ht="14.25" customHeight="1">
      <c r="L959" s="111"/>
      <c r="M959" s="112"/>
      <c r="N959" s="112"/>
      <c r="O959" s="113"/>
    </row>
    <row r="960" ht="14.25" customHeight="1">
      <c r="L960" s="111"/>
      <c r="M960" s="112"/>
      <c r="N960" s="112"/>
      <c r="O960" s="113"/>
    </row>
    <row r="961" ht="14.25" customHeight="1">
      <c r="L961" s="111"/>
      <c r="M961" s="112"/>
      <c r="N961" s="112"/>
      <c r="O961" s="113"/>
    </row>
    <row r="962" ht="14.25" customHeight="1">
      <c r="L962" s="111"/>
      <c r="M962" s="112"/>
      <c r="N962" s="112"/>
      <c r="O962" s="113"/>
    </row>
    <row r="963" ht="14.25" customHeight="1">
      <c r="L963" s="111"/>
      <c r="M963" s="112"/>
      <c r="N963" s="112"/>
      <c r="O963" s="113"/>
    </row>
    <row r="964" ht="14.25" customHeight="1">
      <c r="L964" s="111"/>
      <c r="M964" s="112"/>
      <c r="N964" s="112"/>
      <c r="O964" s="113"/>
    </row>
    <row r="965" ht="14.25" customHeight="1">
      <c r="L965" s="111"/>
      <c r="M965" s="112"/>
      <c r="N965" s="112"/>
      <c r="O965" s="113"/>
    </row>
    <row r="966" ht="14.25" customHeight="1">
      <c r="L966" s="111"/>
      <c r="M966" s="112"/>
      <c r="N966" s="112"/>
      <c r="O966" s="113"/>
    </row>
    <row r="967" ht="14.25" customHeight="1">
      <c r="L967" s="111"/>
      <c r="M967" s="112"/>
      <c r="N967" s="112"/>
      <c r="O967" s="113"/>
    </row>
    <row r="968" ht="14.25" customHeight="1">
      <c r="L968" s="111"/>
      <c r="M968" s="112"/>
      <c r="N968" s="112"/>
      <c r="O968" s="113"/>
    </row>
    <row r="969" ht="14.25" customHeight="1">
      <c r="L969" s="111"/>
      <c r="M969" s="112"/>
      <c r="N969" s="112"/>
      <c r="O969" s="113"/>
    </row>
    <row r="970" ht="14.25" customHeight="1">
      <c r="L970" s="111"/>
      <c r="M970" s="112"/>
      <c r="N970" s="112"/>
      <c r="O970" s="113"/>
    </row>
    <row r="971" ht="14.25" customHeight="1">
      <c r="L971" s="111"/>
      <c r="M971" s="112"/>
      <c r="N971" s="112"/>
      <c r="O971" s="113"/>
    </row>
    <row r="972" ht="14.25" customHeight="1">
      <c r="L972" s="111"/>
      <c r="M972" s="112"/>
      <c r="N972" s="112"/>
      <c r="O972" s="113"/>
    </row>
    <row r="973" ht="14.25" customHeight="1">
      <c r="L973" s="111"/>
      <c r="M973" s="112"/>
      <c r="N973" s="112"/>
      <c r="O973" s="113"/>
    </row>
    <row r="974" ht="14.25" customHeight="1">
      <c r="L974" s="111"/>
      <c r="M974" s="112"/>
      <c r="N974" s="112"/>
      <c r="O974" s="113"/>
    </row>
    <row r="975" ht="14.25" customHeight="1">
      <c r="L975" s="111"/>
      <c r="M975" s="112"/>
      <c r="N975" s="112"/>
      <c r="O975" s="113"/>
    </row>
    <row r="976" ht="14.25" customHeight="1">
      <c r="L976" s="111"/>
      <c r="M976" s="112"/>
      <c r="N976" s="112"/>
      <c r="O976" s="113"/>
    </row>
    <row r="977" ht="14.25" customHeight="1">
      <c r="L977" s="111"/>
      <c r="M977" s="112"/>
      <c r="N977" s="112"/>
      <c r="O977" s="113"/>
    </row>
    <row r="978" ht="14.25" customHeight="1">
      <c r="L978" s="111"/>
      <c r="M978" s="112"/>
      <c r="N978" s="112"/>
      <c r="O978" s="113"/>
    </row>
    <row r="979" ht="14.25" customHeight="1">
      <c r="L979" s="111"/>
      <c r="M979" s="112"/>
      <c r="N979" s="112"/>
      <c r="O979" s="113"/>
    </row>
    <row r="980" ht="14.25" customHeight="1">
      <c r="L980" s="111"/>
      <c r="M980" s="112"/>
      <c r="N980" s="112"/>
      <c r="O980" s="113"/>
    </row>
    <row r="981" ht="14.25" customHeight="1">
      <c r="L981" s="111"/>
      <c r="M981" s="112"/>
      <c r="N981" s="112"/>
      <c r="O981" s="113"/>
    </row>
    <row r="982" ht="14.25" customHeight="1">
      <c r="L982" s="111"/>
      <c r="M982" s="112"/>
      <c r="N982" s="112"/>
      <c r="O982" s="113"/>
    </row>
    <row r="983" ht="14.25" customHeight="1">
      <c r="L983" s="111"/>
      <c r="M983" s="112"/>
      <c r="N983" s="112"/>
      <c r="O983" s="113"/>
    </row>
    <row r="984" ht="14.25" customHeight="1">
      <c r="L984" s="111"/>
      <c r="M984" s="112"/>
      <c r="N984" s="112"/>
      <c r="O984" s="113"/>
    </row>
    <row r="985" ht="14.25" customHeight="1">
      <c r="L985" s="111"/>
      <c r="M985" s="112"/>
      <c r="N985" s="112"/>
      <c r="O985" s="113"/>
    </row>
    <row r="986" ht="14.25" customHeight="1">
      <c r="L986" s="111"/>
      <c r="M986" s="112"/>
      <c r="N986" s="112"/>
      <c r="O986" s="113"/>
    </row>
    <row r="987" ht="14.25" customHeight="1">
      <c r="L987" s="111"/>
      <c r="M987" s="112"/>
      <c r="N987" s="112"/>
      <c r="O987" s="113"/>
    </row>
    <row r="988" ht="14.25" customHeight="1">
      <c r="L988" s="111"/>
      <c r="M988" s="112"/>
      <c r="N988" s="112"/>
      <c r="O988" s="113"/>
    </row>
    <row r="989" ht="14.25" customHeight="1">
      <c r="L989" s="111"/>
      <c r="M989" s="112"/>
      <c r="N989" s="112"/>
      <c r="O989" s="113"/>
    </row>
    <row r="990" ht="14.25" customHeight="1">
      <c r="L990" s="111"/>
      <c r="M990" s="112"/>
      <c r="N990" s="112"/>
      <c r="O990" s="113"/>
    </row>
    <row r="991" ht="14.25" customHeight="1">
      <c r="L991" s="111"/>
      <c r="M991" s="112"/>
      <c r="N991" s="112"/>
      <c r="O991" s="113"/>
    </row>
    <row r="992" ht="14.25" customHeight="1">
      <c r="L992" s="111"/>
      <c r="M992" s="112"/>
      <c r="N992" s="112"/>
      <c r="O992" s="113"/>
    </row>
    <row r="993" ht="14.25" customHeight="1">
      <c r="L993" s="111"/>
      <c r="M993" s="112"/>
      <c r="N993" s="112"/>
      <c r="O993" s="113"/>
    </row>
    <row r="994" ht="14.25" customHeight="1">
      <c r="L994" s="111"/>
      <c r="M994" s="112"/>
      <c r="N994" s="112"/>
      <c r="O994" s="113"/>
    </row>
    <row r="995" ht="14.25" customHeight="1">
      <c r="L995" s="111"/>
      <c r="M995" s="112"/>
      <c r="N995" s="112"/>
      <c r="O995" s="113"/>
    </row>
    <row r="996" ht="14.25" customHeight="1">
      <c r="L996" s="111"/>
      <c r="M996" s="112"/>
      <c r="N996" s="112"/>
      <c r="O996" s="113"/>
    </row>
    <row r="997" ht="14.25" customHeight="1">
      <c r="L997" s="111"/>
      <c r="M997" s="112"/>
      <c r="N997" s="112"/>
      <c r="O997" s="113"/>
    </row>
    <row r="998" ht="14.25" customHeight="1">
      <c r="L998" s="111"/>
      <c r="M998" s="112"/>
      <c r="N998" s="112"/>
      <c r="O998" s="113"/>
    </row>
    <row r="999" ht="14.25" customHeight="1">
      <c r="L999" s="111"/>
      <c r="M999" s="112"/>
      <c r="N999" s="112"/>
      <c r="O999" s="113"/>
    </row>
    <row r="1000" ht="14.25" customHeight="1">
      <c r="L1000" s="111"/>
      <c r="M1000" s="112"/>
      <c r="N1000" s="112"/>
      <c r="O1000" s="113"/>
    </row>
    <row r="1001" ht="14.25" customHeight="1">
      <c r="L1001" s="111"/>
      <c r="M1001" s="112"/>
      <c r="N1001" s="112"/>
      <c r="O1001" s="113"/>
    </row>
    <row r="1002" ht="14.25" customHeight="1">
      <c r="L1002" s="111"/>
      <c r="M1002" s="112"/>
      <c r="N1002" s="112"/>
      <c r="O1002" s="113"/>
    </row>
    <row r="1003" ht="14.25" customHeight="1">
      <c r="L1003" s="111"/>
      <c r="M1003" s="112"/>
      <c r="N1003" s="112"/>
      <c r="O1003" s="113"/>
    </row>
    <row r="1004" ht="14.25" customHeight="1">
      <c r="L1004" s="111"/>
      <c r="M1004" s="112"/>
      <c r="N1004" s="112"/>
      <c r="O1004" s="113"/>
    </row>
    <row r="1005" ht="14.25" customHeight="1">
      <c r="L1005" s="111"/>
      <c r="M1005" s="112"/>
      <c r="N1005" s="112"/>
      <c r="O1005" s="113"/>
    </row>
    <row r="1006" ht="14.25" customHeight="1">
      <c r="L1006" s="111"/>
      <c r="M1006" s="112"/>
      <c r="N1006" s="112"/>
      <c r="O1006" s="113"/>
    </row>
    <row r="1007" ht="14.25" customHeight="1">
      <c r="L1007" s="111"/>
      <c r="M1007" s="112"/>
      <c r="N1007" s="112"/>
      <c r="O1007" s="113"/>
    </row>
    <row r="1008" ht="14.25" customHeight="1">
      <c r="L1008" s="111"/>
      <c r="M1008" s="112"/>
      <c r="N1008" s="112"/>
      <c r="O1008" s="113"/>
    </row>
    <row r="1009" ht="14.25" customHeight="1">
      <c r="L1009" s="111"/>
      <c r="M1009" s="112"/>
      <c r="N1009" s="112"/>
      <c r="O1009" s="113"/>
    </row>
    <row r="1010" ht="14.25" customHeight="1">
      <c r="L1010" s="111"/>
      <c r="M1010" s="112"/>
      <c r="N1010" s="112"/>
      <c r="O1010" s="113"/>
    </row>
  </sheetData>
  <mergeCells count="8">
    <mergeCell ref="L5:O5"/>
    <mergeCell ref="A6:J6"/>
    <mergeCell ref="L6:O6"/>
    <mergeCell ref="H10:J10"/>
    <mergeCell ref="L25:O25"/>
    <mergeCell ref="A26:J26"/>
    <mergeCell ref="L26:O26"/>
    <mergeCell ref="H30:J30"/>
  </mergeCells>
  <dataValidations>
    <dataValidation type="list" allowBlank="1" showErrorMessage="1" sqref="C8">
      <formula1>$Y$3:$Y$4</formula1>
    </dataValidation>
    <dataValidation type="custom" allowBlank="1" showDropDown="1" showErrorMessage="1" sqref="O18">
      <formula1>SUM(O10:O17)*0.078</formula1>
    </dataValidation>
    <dataValidation type="custom" allowBlank="1" showDropDown="1" showErrorMessage="1" sqref="O11">
      <formula1>M11*N11</formula1>
    </dataValidation>
    <dataValidation type="list" allowBlank="1" showErrorMessage="1" sqref="G1">
      <formula1>"Option 1,Option 2"</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63"/>
    <col customWidth="1" min="2" max="2" width="14.0"/>
    <col customWidth="1" min="3" max="3" width="14.25"/>
    <col customWidth="1" min="4" max="4" width="9.13"/>
    <col customWidth="1" min="5" max="5" width="10.25"/>
    <col customWidth="1" min="6" max="6" width="12.88"/>
    <col customWidth="1" min="7" max="7" width="7.63"/>
    <col customWidth="1" min="8" max="8" width="21.13"/>
    <col customWidth="1" min="9" max="10" width="7.63"/>
    <col customWidth="1" min="11" max="11" width="2.25"/>
    <col customWidth="1" min="12" max="12" width="14.0"/>
    <col customWidth="1" min="13" max="13" width="15.38"/>
    <col customWidth="1" min="14" max="14" width="9.38"/>
    <col customWidth="1" min="15" max="15" width="8.88"/>
    <col customWidth="1" min="16" max="25" width="7.63"/>
  </cols>
  <sheetData>
    <row r="1" ht="14.25" customHeight="1">
      <c r="H1" s="2"/>
      <c r="L1" s="111"/>
      <c r="M1" s="112"/>
      <c r="N1" s="112"/>
      <c r="O1" s="113"/>
      <c r="T1" s="168"/>
    </row>
    <row r="2" ht="14.25" customHeight="1">
      <c r="C2" s="169" t="s">
        <v>166</v>
      </c>
      <c r="D2" s="170">
        <f>F22+F42</f>
        <v>0</v>
      </c>
      <c r="L2" s="111"/>
      <c r="M2" s="112"/>
      <c r="N2" s="112"/>
      <c r="O2" s="113"/>
      <c r="T2" s="168"/>
    </row>
    <row r="3" ht="14.25" customHeight="1">
      <c r="C3" s="171" t="s">
        <v>132</v>
      </c>
      <c r="D3" s="172">
        <f>F20+F21+F40+F41</f>
        <v>0</v>
      </c>
      <c r="L3" s="111"/>
      <c r="M3" s="112"/>
      <c r="N3" s="112"/>
      <c r="O3" s="113"/>
      <c r="T3" s="168"/>
    </row>
    <row r="4" ht="14.25" customHeight="1">
      <c r="C4" s="173" t="s">
        <v>224</v>
      </c>
      <c r="D4" s="174" t="str">
        <f>(D2-D3)/D2</f>
        <v>#DIV/0!</v>
      </c>
      <c r="L4" s="111"/>
      <c r="M4" s="112"/>
      <c r="N4" s="112"/>
      <c r="O4" s="113"/>
      <c r="T4" s="168">
        <v>0.15</v>
      </c>
    </row>
    <row r="5" ht="14.25" customHeight="1">
      <c r="H5" s="2"/>
      <c r="L5" s="135" t="s">
        <v>226</v>
      </c>
      <c r="T5" s="168"/>
    </row>
    <row r="6" ht="14.25" customHeight="1">
      <c r="A6" s="175" t="s">
        <v>251</v>
      </c>
      <c r="B6" s="109"/>
      <c r="C6" s="109"/>
      <c r="D6" s="109"/>
      <c r="E6" s="109"/>
      <c r="F6" s="109"/>
      <c r="G6" s="109"/>
      <c r="H6" s="109"/>
      <c r="I6" s="109"/>
      <c r="J6" s="110"/>
      <c r="L6" s="176" t="s">
        <v>228</v>
      </c>
      <c r="M6" s="109"/>
      <c r="N6" s="109"/>
      <c r="O6" s="110"/>
      <c r="T6" s="2" t="s">
        <v>120</v>
      </c>
    </row>
    <row r="7" ht="14.25" customHeight="1">
      <c r="L7" s="111"/>
      <c r="M7" s="112"/>
      <c r="N7" s="112"/>
      <c r="O7" s="113"/>
      <c r="T7" s="2" t="s">
        <v>225</v>
      </c>
    </row>
    <row r="8" ht="14.25" customHeight="1">
      <c r="B8" s="177" t="s">
        <v>229</v>
      </c>
      <c r="C8" s="130" t="s">
        <v>120</v>
      </c>
      <c r="L8" s="111"/>
      <c r="M8" s="112"/>
      <c r="N8" s="112"/>
      <c r="O8" s="113"/>
    </row>
    <row r="9" ht="14.25" customHeight="1">
      <c r="L9" s="111"/>
      <c r="M9" s="112"/>
      <c r="N9" s="112"/>
      <c r="O9" s="113"/>
    </row>
    <row r="10" ht="14.25" customHeight="1">
      <c r="C10" s="178" t="s">
        <v>65</v>
      </c>
      <c r="D10" s="178" t="s">
        <v>230</v>
      </c>
      <c r="E10" s="178" t="s">
        <v>162</v>
      </c>
      <c r="F10" s="178" t="s">
        <v>166</v>
      </c>
      <c r="H10" s="179" t="s">
        <v>231</v>
      </c>
      <c r="I10" s="109"/>
      <c r="J10" s="110"/>
      <c r="L10" s="137" t="s">
        <v>65</v>
      </c>
      <c r="M10" s="137" t="s">
        <v>230</v>
      </c>
      <c r="N10" s="137" t="s">
        <v>162</v>
      </c>
      <c r="O10" s="137" t="s">
        <v>166</v>
      </c>
      <c r="Q10" s="12"/>
      <c r="R10" s="12"/>
      <c r="S10" s="12"/>
      <c r="T10" s="115">
        <v>0.8</v>
      </c>
      <c r="U10" s="115">
        <v>0.45</v>
      </c>
      <c r="V10" s="115">
        <v>0.16</v>
      </c>
    </row>
    <row r="11" ht="14.25" customHeight="1">
      <c r="C11" s="181" t="str">
        <f t="shared" ref="C11:D11" si="1">L11</f>
        <v>Carpet</v>
      </c>
      <c r="D11" s="182">
        <f t="shared" si="1"/>
        <v>0</v>
      </c>
      <c r="E11" s="183">
        <f>I11</f>
        <v>5.25</v>
      </c>
      <c r="F11" s="184">
        <f t="shared" ref="F11:F17" si="3">D11*E11</f>
        <v>0</v>
      </c>
      <c r="H11" s="185" t="s">
        <v>232</v>
      </c>
      <c r="I11" s="186">
        <v>5.25</v>
      </c>
      <c r="J11" s="187"/>
      <c r="L11" s="120" t="s">
        <v>181</v>
      </c>
      <c r="M11" s="116">
        <v>0.0</v>
      </c>
      <c r="N11" s="117">
        <f>1.8+0.45+0.45+0.08+0.16</f>
        <v>2.94</v>
      </c>
      <c r="O11" s="188">
        <f t="shared" ref="O11:O17" si="4">M11*N11</f>
        <v>0</v>
      </c>
      <c r="Q11" s="118" t="s">
        <v>181</v>
      </c>
      <c r="R11" s="118" t="s">
        <v>233</v>
      </c>
      <c r="S11" s="118" t="s">
        <v>151</v>
      </c>
      <c r="T11" s="118" t="s">
        <v>234</v>
      </c>
      <c r="U11" s="118" t="s">
        <v>235</v>
      </c>
      <c r="V11" s="118" t="s">
        <v>176</v>
      </c>
    </row>
    <row r="12" ht="14.25" customHeight="1">
      <c r="C12" s="181" t="str">
        <f t="shared" ref="C12:D12" si="2">L12</f>
        <v>Transitions</v>
      </c>
      <c r="D12" s="182">
        <f t="shared" si="2"/>
        <v>0</v>
      </c>
      <c r="E12" s="184">
        <f t="shared" ref="E12:E16" si="6">N12*(1+$I$12)</f>
        <v>4.2</v>
      </c>
      <c r="F12" s="184">
        <f t="shared" si="3"/>
        <v>0</v>
      </c>
      <c r="G12" s="189"/>
      <c r="H12" s="182" t="s">
        <v>236</v>
      </c>
      <c r="I12" s="190">
        <v>0.4</v>
      </c>
      <c r="J12" s="191"/>
      <c r="L12" s="120" t="s">
        <v>146</v>
      </c>
      <c r="M12" s="116">
        <v>0.0</v>
      </c>
      <c r="N12" s="188">
        <v>3.0</v>
      </c>
      <c r="O12" s="188">
        <f t="shared" si="4"/>
        <v>0</v>
      </c>
      <c r="Q12" s="115">
        <v>1.25</v>
      </c>
      <c r="R12" s="115">
        <v>0.43</v>
      </c>
      <c r="S12" s="192">
        <v>0.07</v>
      </c>
      <c r="T12" s="115">
        <v>0.8</v>
      </c>
      <c r="U12" s="115">
        <v>0.45</v>
      </c>
      <c r="V12" s="115">
        <v>0.16</v>
      </c>
    </row>
    <row r="13" ht="14.25" customHeight="1">
      <c r="C13" s="181" t="str">
        <f t="shared" ref="C13:D13" si="5">L13</f>
        <v># of Steps</v>
      </c>
      <c r="D13" s="182">
        <f t="shared" si="5"/>
        <v>0</v>
      </c>
      <c r="E13" s="184">
        <f t="shared" si="6"/>
        <v>10.5</v>
      </c>
      <c r="F13" s="193">
        <f t="shared" si="3"/>
        <v>0</v>
      </c>
      <c r="H13" s="194"/>
      <c r="I13" s="194"/>
      <c r="L13" s="120" t="s">
        <v>237</v>
      </c>
      <c r="M13" s="116">
        <v>0.0</v>
      </c>
      <c r="N13" s="117">
        <v>7.5</v>
      </c>
      <c r="O13" s="117">
        <f t="shared" si="4"/>
        <v>0</v>
      </c>
      <c r="Q13" s="76">
        <f t="shared" ref="Q13:R13" si="7">Q12*$M$11</f>
        <v>0</v>
      </c>
      <c r="R13" s="76">
        <f t="shared" si="7"/>
        <v>0</v>
      </c>
      <c r="S13" s="76">
        <f>sum(Q13:R13)*S12</f>
        <v>0</v>
      </c>
      <c r="T13" s="76">
        <f t="shared" ref="T13:V13" si="8">T12*$M$11</f>
        <v>0</v>
      </c>
      <c r="U13" s="76">
        <f t="shared" si="8"/>
        <v>0</v>
      </c>
      <c r="V13" s="76">
        <f t="shared" si="8"/>
        <v>0</v>
      </c>
    </row>
    <row r="14" ht="14.25" customHeight="1">
      <c r="C14" s="181" t="str">
        <f t="shared" ref="C14:D14" si="9">L14</f>
        <v>Kilz Stain</v>
      </c>
      <c r="D14" s="182">
        <f t="shared" si="9"/>
        <v>0</v>
      </c>
      <c r="E14" s="184">
        <f t="shared" si="6"/>
        <v>0.378</v>
      </c>
      <c r="F14" s="193">
        <f t="shared" si="3"/>
        <v>0</v>
      </c>
      <c r="H14" s="194"/>
      <c r="I14" s="195"/>
      <c r="L14" s="129" t="s">
        <v>238</v>
      </c>
      <c r="M14" s="116">
        <v>0.0</v>
      </c>
      <c r="N14" s="198">
        <v>0.27</v>
      </c>
      <c r="O14" s="197">
        <f t="shared" si="4"/>
        <v>0</v>
      </c>
    </row>
    <row r="15" ht="14.25" customHeight="1">
      <c r="C15" s="181" t="str">
        <f t="shared" ref="C15:D15" si="10">L15</f>
        <v>Demo</v>
      </c>
      <c r="D15" s="182">
        <f t="shared" si="10"/>
        <v>0</v>
      </c>
      <c r="E15" s="184">
        <f t="shared" si="6"/>
        <v>2.45</v>
      </c>
      <c r="F15" s="193">
        <f t="shared" si="3"/>
        <v>0</v>
      </c>
      <c r="H15" s="194"/>
      <c r="I15" s="194"/>
      <c r="L15" s="129" t="s">
        <v>239</v>
      </c>
      <c r="M15" s="130">
        <v>0.0</v>
      </c>
      <c r="N15" s="198">
        <v>1.75</v>
      </c>
      <c r="O15" s="197">
        <f t="shared" si="4"/>
        <v>0</v>
      </c>
    </row>
    <row r="16" ht="14.25" customHeight="1">
      <c r="C16" s="181" t="str">
        <f t="shared" ref="C16:D16" si="11">L16</f>
        <v>Furniture Moving</v>
      </c>
      <c r="D16" s="182">
        <f t="shared" si="11"/>
        <v>0</v>
      </c>
      <c r="E16" s="184">
        <f t="shared" si="6"/>
        <v>0.504</v>
      </c>
      <c r="F16" s="193">
        <f t="shared" si="3"/>
        <v>0</v>
      </c>
      <c r="H16" s="194"/>
      <c r="I16" s="194"/>
      <c r="L16" s="129" t="s">
        <v>156</v>
      </c>
      <c r="M16" s="116">
        <v>0.0</v>
      </c>
      <c r="N16" s="198">
        <v>0.36</v>
      </c>
      <c r="O16" s="197">
        <f t="shared" si="4"/>
        <v>0</v>
      </c>
    </row>
    <row r="17" ht="14.25" customHeight="1">
      <c r="C17" s="181" t="str">
        <f t="shared" ref="C17:D17" si="12">L17</f>
        <v>Install Tack/Strips</v>
      </c>
      <c r="D17" s="182">
        <f t="shared" si="12"/>
        <v>0</v>
      </c>
      <c r="E17" s="199">
        <v>0.35</v>
      </c>
      <c r="F17" s="193">
        <f t="shared" si="3"/>
        <v>0</v>
      </c>
      <c r="H17" s="194"/>
      <c r="I17" s="194"/>
      <c r="L17" s="131" t="s">
        <v>160</v>
      </c>
      <c r="M17" s="116">
        <v>0.0</v>
      </c>
      <c r="N17" s="198">
        <v>0.15</v>
      </c>
      <c r="O17" s="201">
        <f t="shared" si="4"/>
        <v>0</v>
      </c>
    </row>
    <row r="18" ht="14.25" customHeight="1">
      <c r="C18" s="181" t="str">
        <f t="shared" ref="C18:F18" si="13">L18</f>
        <v>Tax</v>
      </c>
      <c r="D18" s="182" t="str">
        <f t="shared" si="13"/>
        <v/>
      </c>
      <c r="E18" s="203" t="str">
        <f t="shared" si="13"/>
        <v/>
      </c>
      <c r="F18" s="193">
        <f t="shared" si="13"/>
        <v>0</v>
      </c>
      <c r="H18" s="195"/>
      <c r="I18" s="194"/>
      <c r="L18" s="131" t="s">
        <v>151</v>
      </c>
      <c r="M18" s="204"/>
      <c r="N18" s="205"/>
      <c r="O18" s="197">
        <f>SUM(O11:O17)*0.078</f>
        <v>0</v>
      </c>
    </row>
    <row r="19" ht="14.25" customHeight="1">
      <c r="H19" s="195"/>
      <c r="I19" s="194"/>
      <c r="L19" s="111"/>
      <c r="M19" s="112"/>
      <c r="N19" s="112"/>
      <c r="O19" s="113"/>
    </row>
    <row r="20" ht="14.25" customHeight="1">
      <c r="C20" s="194"/>
      <c r="D20" s="178" t="s">
        <v>240</v>
      </c>
      <c r="E20" s="181"/>
      <c r="F20" s="183">
        <f>O20</f>
        <v>0</v>
      </c>
      <c r="G20" s="194"/>
      <c r="H20" s="195"/>
      <c r="I20" s="194"/>
      <c r="L20" s="111"/>
      <c r="M20" s="137" t="s">
        <v>240</v>
      </c>
      <c r="N20" s="120"/>
      <c r="O20" s="117">
        <f>SUM(O11:O18)</f>
        <v>0</v>
      </c>
    </row>
    <row r="21" ht="14.25" customHeight="1">
      <c r="C21" s="194"/>
      <c r="D21" s="206" t="s">
        <v>241</v>
      </c>
      <c r="E21" s="191"/>
      <c r="F21" s="207">
        <f>IF(C8="YES",((F11+F12+F13+F14+F17+F18)+(T4*(F11+F12+F13+F14+F17+F18)))*T4,0)</f>
        <v>0</v>
      </c>
      <c r="L21" s="208"/>
      <c r="M21" s="112"/>
      <c r="N21" s="112"/>
      <c r="O21" s="113"/>
    </row>
    <row r="22" ht="14.25" customHeight="1">
      <c r="C22" s="194"/>
      <c r="D22" s="209" t="s">
        <v>242</v>
      </c>
      <c r="E22" s="210"/>
      <c r="F22" s="231">
        <f>SUM(F11:F18)+F21</f>
        <v>0</v>
      </c>
      <c r="L22" s="208"/>
      <c r="M22" s="112"/>
      <c r="N22" s="112"/>
      <c r="O22" s="113"/>
    </row>
    <row r="23" ht="14.25" customHeight="1">
      <c r="C23" s="194"/>
      <c r="D23" s="178" t="s">
        <v>243</v>
      </c>
      <c r="E23" s="181"/>
      <c r="F23" s="184">
        <f>F22-F20-F21</f>
        <v>0</v>
      </c>
      <c r="L23" s="111"/>
      <c r="M23" s="112"/>
      <c r="N23" s="112"/>
      <c r="O23" s="113"/>
    </row>
    <row r="24" ht="14.25" customHeight="1">
      <c r="D24" s="178" t="s">
        <v>244</v>
      </c>
      <c r="E24" s="181"/>
      <c r="F24" s="212" t="str">
        <f>F23/F22</f>
        <v>#DIV/0!</v>
      </c>
      <c r="L24" s="111"/>
      <c r="M24" s="112"/>
      <c r="N24" s="112"/>
      <c r="O24" s="113"/>
    </row>
    <row r="25" ht="14.25" customHeight="1">
      <c r="L25" s="135" t="s">
        <v>226</v>
      </c>
    </row>
    <row r="26" ht="14.25" customHeight="1">
      <c r="A26" s="213" t="s">
        <v>245</v>
      </c>
      <c r="B26" s="109"/>
      <c r="C26" s="109"/>
      <c r="D26" s="109"/>
      <c r="E26" s="109"/>
      <c r="F26" s="109"/>
      <c r="G26" s="109"/>
      <c r="H26" s="109"/>
      <c r="I26" s="109"/>
      <c r="J26" s="110"/>
      <c r="L26" s="176" t="s">
        <v>228</v>
      </c>
      <c r="M26" s="109"/>
      <c r="N26" s="109"/>
      <c r="O26" s="110"/>
      <c r="R26" s="136"/>
      <c r="S26" s="136"/>
      <c r="T26" s="136"/>
      <c r="U26" s="136"/>
      <c r="V26" s="136"/>
      <c r="W26" s="136"/>
      <c r="X26" s="214"/>
      <c r="Y26" s="214"/>
    </row>
    <row r="27" ht="14.25" customHeight="1">
      <c r="B27" s="215"/>
      <c r="C27" s="215"/>
      <c r="D27" s="215"/>
      <c r="E27" s="215"/>
      <c r="G27" s="216"/>
      <c r="H27" s="216"/>
      <c r="I27" s="216"/>
      <c r="L27" s="111"/>
      <c r="M27" s="112"/>
      <c r="N27" s="112"/>
      <c r="O27" s="113"/>
    </row>
    <row r="28" ht="14.25" customHeight="1">
      <c r="B28" s="177" t="s">
        <v>229</v>
      </c>
      <c r="C28" s="217" t="s">
        <v>120</v>
      </c>
      <c r="L28" s="111"/>
      <c r="M28" s="112"/>
      <c r="N28" s="112"/>
      <c r="O28" s="113"/>
    </row>
    <row r="29" ht="14.25" customHeight="1">
      <c r="L29" s="111"/>
      <c r="M29" s="112"/>
      <c r="N29" s="112"/>
      <c r="O29" s="113"/>
    </row>
    <row r="30" ht="14.25" customHeight="1">
      <c r="C30" s="178" t="s">
        <v>65</v>
      </c>
      <c r="D30" s="178" t="s">
        <v>230</v>
      </c>
      <c r="E30" s="178" t="s">
        <v>162</v>
      </c>
      <c r="F30" s="178" t="s">
        <v>166</v>
      </c>
      <c r="H30" s="179" t="s">
        <v>231</v>
      </c>
      <c r="I30" s="109"/>
      <c r="J30" s="110"/>
      <c r="L30" s="137" t="s">
        <v>65</v>
      </c>
      <c r="M30" s="137" t="s">
        <v>230</v>
      </c>
      <c r="N30" s="137" t="s">
        <v>162</v>
      </c>
      <c r="O30" s="137" t="s">
        <v>166</v>
      </c>
    </row>
    <row r="31" ht="14.25" customHeight="1">
      <c r="C31" s="182" t="s">
        <v>154</v>
      </c>
      <c r="D31" s="182">
        <f>M31</f>
        <v>0</v>
      </c>
      <c r="E31" s="183">
        <f t="shared" ref="E31:E32" si="14">I31</f>
        <v>6.95</v>
      </c>
      <c r="F31" s="184">
        <f t="shared" ref="F31:F36" si="15">D31*E31</f>
        <v>0</v>
      </c>
      <c r="H31" s="185" t="s">
        <v>247</v>
      </c>
      <c r="I31" s="186">
        <v>6.95</v>
      </c>
      <c r="J31" s="203"/>
      <c r="L31" s="116" t="s">
        <v>154</v>
      </c>
      <c r="M31" s="116">
        <v>0.0</v>
      </c>
      <c r="N31" s="117">
        <f>3.15+1.25+0.4</f>
        <v>4.8</v>
      </c>
      <c r="O31" s="188">
        <f>M31*N31</f>
        <v>0</v>
      </c>
    </row>
    <row r="32" ht="14.25" customHeight="1">
      <c r="C32" s="182" t="s">
        <v>248</v>
      </c>
      <c r="D32" s="182">
        <f>ROUNDUP(M31*0.4,0)</f>
        <v>0</v>
      </c>
      <c r="E32" s="183">
        <f t="shared" si="14"/>
        <v>3.75</v>
      </c>
      <c r="F32" s="184">
        <f t="shared" si="15"/>
        <v>0</v>
      </c>
      <c r="H32" s="185" t="s">
        <v>248</v>
      </c>
      <c r="I32" s="186">
        <v>3.75</v>
      </c>
      <c r="J32" s="203"/>
      <c r="L32" s="116" t="s">
        <v>248</v>
      </c>
      <c r="M32" s="116">
        <v>0.0</v>
      </c>
      <c r="N32" s="117">
        <f>1+0.55</f>
        <v>1.55</v>
      </c>
      <c r="O32" s="117">
        <v>0.0</v>
      </c>
    </row>
    <row r="33" ht="14.25" customHeight="1">
      <c r="C33" s="182" t="s">
        <v>146</v>
      </c>
      <c r="D33" s="182">
        <f>M33</f>
        <v>0</v>
      </c>
      <c r="E33" s="220">
        <f>N33*(1+I33)</f>
        <v>4.2</v>
      </c>
      <c r="F33" s="221">
        <f t="shared" si="15"/>
        <v>0</v>
      </c>
      <c r="H33" s="182" t="s">
        <v>236</v>
      </c>
      <c r="I33" s="222">
        <v>0.4</v>
      </c>
      <c r="J33" s="191"/>
      <c r="L33" s="116" t="s">
        <v>146</v>
      </c>
      <c r="M33" s="116">
        <v>0.0</v>
      </c>
      <c r="N33" s="219">
        <v>3.0</v>
      </c>
      <c r="O33" s="219">
        <f t="shared" ref="O33:O37" si="17">M33*N33</f>
        <v>0</v>
      </c>
    </row>
    <row r="34" ht="14.25" customHeight="1">
      <c r="C34" s="182" t="str">
        <f t="shared" ref="C34:D34" si="16">L34</f>
        <v>Furniture Moving</v>
      </c>
      <c r="D34" s="203">
        <f t="shared" si="16"/>
        <v>0</v>
      </c>
      <c r="E34" s="199">
        <f>N34*(1+I33)</f>
        <v>0.504</v>
      </c>
      <c r="F34" s="193">
        <f t="shared" si="15"/>
        <v>0</v>
      </c>
      <c r="L34" s="116" t="s">
        <v>156</v>
      </c>
      <c r="M34" s="130">
        <v>0.0</v>
      </c>
      <c r="N34" s="198">
        <v>0.36</v>
      </c>
      <c r="O34" s="201">
        <f t="shared" si="17"/>
        <v>0</v>
      </c>
    </row>
    <row r="35" ht="14.25" customHeight="1">
      <c r="C35" s="182" t="str">
        <f t="shared" ref="C35:D35" si="18">L35</f>
        <v>Toilet Moving</v>
      </c>
      <c r="D35" s="203">
        <f t="shared" si="18"/>
        <v>0</v>
      </c>
      <c r="E35" s="199">
        <f>N35*(1+I33)</f>
        <v>42</v>
      </c>
      <c r="F35" s="226">
        <f t="shared" si="15"/>
        <v>0</v>
      </c>
      <c r="L35" s="129" t="s">
        <v>170</v>
      </c>
      <c r="M35" s="130">
        <v>0.0</v>
      </c>
      <c r="N35" s="198">
        <v>30.0</v>
      </c>
      <c r="O35" s="197">
        <f t="shared" si="17"/>
        <v>0</v>
      </c>
    </row>
    <row r="36" ht="14.25" customHeight="1">
      <c r="C36" s="182" t="str">
        <f t="shared" ref="C36:D36" si="19">L36</f>
        <v>Appliance Moving</v>
      </c>
      <c r="D36" s="203">
        <f t="shared" si="19"/>
        <v>0</v>
      </c>
      <c r="E36" s="199">
        <f>N36*(1+I33)</f>
        <v>17.5</v>
      </c>
      <c r="F36" s="226">
        <f t="shared" si="15"/>
        <v>0</v>
      </c>
      <c r="L36" s="129" t="s">
        <v>172</v>
      </c>
      <c r="M36" s="130">
        <v>0.0</v>
      </c>
      <c r="N36" s="198">
        <v>12.5</v>
      </c>
      <c r="O36" s="197">
        <f t="shared" si="17"/>
        <v>0</v>
      </c>
    </row>
    <row r="37" ht="14.25" customHeight="1">
      <c r="C37" s="227" t="str">
        <f t="shared" ref="C37:D37" si="20">L37</f>
        <v>Demo</v>
      </c>
      <c r="D37" s="203">
        <f t="shared" si="20"/>
        <v>0</v>
      </c>
      <c r="E37" s="229">
        <f>N37*(1+I33)</f>
        <v>2.45</v>
      </c>
      <c r="F37" s="226">
        <f>O37*1.35</f>
        <v>0</v>
      </c>
      <c r="L37" s="129" t="s">
        <v>239</v>
      </c>
      <c r="M37" s="130">
        <v>0.0</v>
      </c>
      <c r="N37" s="198">
        <v>1.75</v>
      </c>
      <c r="O37" s="197">
        <f t="shared" si="17"/>
        <v>0</v>
      </c>
    </row>
    <row r="38" ht="14.25" customHeight="1">
      <c r="C38" s="202" t="s">
        <v>151</v>
      </c>
      <c r="D38" s="228" t="str">
        <f t="shared" ref="D38:F38" si="21">M38</f>
        <v/>
      </c>
      <c r="E38" s="229" t="str">
        <f t="shared" si="21"/>
        <v/>
      </c>
      <c r="F38" s="193">
        <f t="shared" si="21"/>
        <v>0</v>
      </c>
      <c r="L38" s="131" t="s">
        <v>151</v>
      </c>
      <c r="M38" s="204"/>
      <c r="N38" s="230"/>
      <c r="O38" s="197">
        <v>0.0</v>
      </c>
    </row>
    <row r="39" ht="14.25" customHeight="1">
      <c r="B39" s="194"/>
      <c r="L39" s="208"/>
      <c r="M39" s="112"/>
      <c r="N39" s="112"/>
      <c r="O39" s="113"/>
    </row>
    <row r="40" ht="14.25" customHeight="1">
      <c r="B40" s="194"/>
      <c r="D40" s="178" t="s">
        <v>240</v>
      </c>
      <c r="E40" s="181"/>
      <c r="F40" s="183">
        <f>O40</f>
        <v>0</v>
      </c>
      <c r="L40" s="208"/>
      <c r="M40" s="137" t="s">
        <v>240</v>
      </c>
      <c r="N40" s="120"/>
      <c r="O40" s="117">
        <f>SUM(O31:O38)</f>
        <v>0</v>
      </c>
    </row>
    <row r="41" ht="14.25" customHeight="1">
      <c r="D41" s="206" t="s">
        <v>241</v>
      </c>
      <c r="E41" s="191"/>
      <c r="F41" s="193">
        <f>IF(C28="YES",((F31+F32+F33+F34+F37+F38)+($T$4*(F31+F32+F33+F34+F37+F38)))*$T$4,0)</f>
        <v>0</v>
      </c>
      <c r="L41" s="111"/>
      <c r="M41" s="112"/>
      <c r="N41" s="112"/>
      <c r="O41" s="113"/>
    </row>
    <row r="42" ht="14.25" customHeight="1">
      <c r="D42" s="209" t="s">
        <v>242</v>
      </c>
      <c r="E42" s="210"/>
      <c r="F42" s="231">
        <f>SUM(F31:F38)+F41</f>
        <v>0</v>
      </c>
      <c r="L42" s="111"/>
      <c r="M42" s="112"/>
      <c r="N42" s="112"/>
      <c r="O42" s="113"/>
    </row>
    <row r="43" ht="14.25" customHeight="1">
      <c r="D43" s="178" t="s">
        <v>243</v>
      </c>
      <c r="E43" s="181"/>
      <c r="F43" s="184">
        <f>F42-F40-F41</f>
        <v>0</v>
      </c>
      <c r="L43" s="111"/>
      <c r="M43" s="112"/>
      <c r="N43" s="112"/>
      <c r="O43" s="113"/>
    </row>
    <row r="44" ht="14.25" customHeight="1">
      <c r="D44" s="178" t="s">
        <v>244</v>
      </c>
      <c r="E44" s="181"/>
      <c r="F44" s="212" t="str">
        <f>F43/F42</f>
        <v>#DIV/0!</v>
      </c>
      <c r="L44" s="111"/>
      <c r="M44" s="112"/>
      <c r="N44" s="112"/>
      <c r="O44" s="113"/>
    </row>
    <row r="45" ht="14.25" customHeight="1">
      <c r="L45" s="111"/>
      <c r="M45" s="112"/>
      <c r="N45" s="112"/>
      <c r="O45" s="113"/>
    </row>
    <row r="46" ht="14.25" customHeight="1">
      <c r="L46" s="111"/>
      <c r="M46" s="112"/>
      <c r="N46" s="112"/>
      <c r="O46" s="113"/>
    </row>
    <row r="47" ht="14.25" customHeight="1">
      <c r="L47" s="111"/>
      <c r="M47" s="112"/>
      <c r="N47" s="112"/>
      <c r="O47" s="113"/>
    </row>
    <row r="48" ht="14.25" customHeight="1">
      <c r="L48" s="111"/>
      <c r="M48" s="112"/>
      <c r="N48" s="112"/>
      <c r="O48" s="113"/>
    </row>
    <row r="49" ht="14.25" customHeight="1">
      <c r="L49" s="111"/>
      <c r="M49" s="112"/>
      <c r="N49" s="112"/>
      <c r="O49" s="113"/>
    </row>
    <row r="50" ht="14.25" customHeight="1">
      <c r="L50" s="111"/>
      <c r="M50" s="112"/>
      <c r="N50" s="112"/>
      <c r="O50" s="113"/>
    </row>
    <row r="51" ht="14.25" customHeight="1">
      <c r="L51" s="111"/>
      <c r="M51" s="112"/>
      <c r="N51" s="112"/>
      <c r="O51" s="113"/>
    </row>
    <row r="52" ht="14.25" customHeight="1">
      <c r="L52" s="111"/>
      <c r="M52" s="112"/>
      <c r="N52" s="112"/>
      <c r="O52" s="113"/>
    </row>
    <row r="53" ht="14.25" customHeight="1">
      <c r="L53" s="111"/>
      <c r="M53" s="112"/>
      <c r="N53" s="112"/>
      <c r="O53" s="113"/>
    </row>
    <row r="54" ht="14.25" customHeight="1">
      <c r="L54" s="111"/>
      <c r="M54" s="112"/>
      <c r="N54" s="112"/>
      <c r="O54" s="113"/>
    </row>
    <row r="55" ht="14.25" customHeight="1">
      <c r="L55" s="111"/>
      <c r="M55" s="112"/>
      <c r="N55" s="112"/>
      <c r="O55" s="113"/>
    </row>
    <row r="56" ht="14.25" customHeight="1">
      <c r="L56" s="111"/>
      <c r="M56" s="112"/>
      <c r="N56" s="112"/>
      <c r="O56" s="113"/>
    </row>
    <row r="57" ht="14.25" customHeight="1">
      <c r="L57" s="111"/>
      <c r="M57" s="112"/>
      <c r="N57" s="112"/>
      <c r="O57" s="113"/>
    </row>
    <row r="58" ht="14.25" customHeight="1">
      <c r="L58" s="111"/>
      <c r="M58" s="112"/>
      <c r="N58" s="112"/>
      <c r="O58" s="113"/>
    </row>
    <row r="59" ht="14.25" customHeight="1">
      <c r="L59" s="111"/>
      <c r="M59" s="112"/>
      <c r="N59" s="112"/>
      <c r="O59" s="113"/>
    </row>
    <row r="60" ht="14.25" customHeight="1">
      <c r="L60" s="111"/>
      <c r="M60" s="112"/>
      <c r="N60" s="112"/>
      <c r="O60" s="113"/>
    </row>
    <row r="61" ht="14.25" customHeight="1">
      <c r="L61" s="111"/>
      <c r="M61" s="112"/>
      <c r="N61" s="112"/>
      <c r="O61" s="113"/>
    </row>
    <row r="62" ht="14.25" customHeight="1">
      <c r="L62" s="111"/>
      <c r="M62" s="112"/>
      <c r="N62" s="112"/>
      <c r="O62" s="113"/>
    </row>
    <row r="63" ht="14.25" customHeight="1">
      <c r="L63" s="111"/>
      <c r="M63" s="112"/>
      <c r="N63" s="112"/>
      <c r="O63" s="113"/>
    </row>
    <row r="64" ht="14.25" customHeight="1">
      <c r="L64" s="111"/>
      <c r="M64" s="112"/>
      <c r="N64" s="112"/>
      <c r="O64" s="113"/>
    </row>
    <row r="65" ht="14.25" customHeight="1">
      <c r="L65" s="111"/>
      <c r="M65" s="112"/>
      <c r="N65" s="112"/>
      <c r="O65" s="113"/>
    </row>
    <row r="66" ht="14.25" customHeight="1">
      <c r="L66" s="111"/>
      <c r="M66" s="112"/>
      <c r="N66" s="112"/>
      <c r="O66" s="113"/>
    </row>
    <row r="67" ht="14.25" customHeight="1">
      <c r="L67" s="111"/>
      <c r="M67" s="112"/>
      <c r="N67" s="112"/>
      <c r="O67" s="113"/>
    </row>
    <row r="68" ht="14.25" customHeight="1">
      <c r="L68" s="111"/>
      <c r="M68" s="112"/>
      <c r="N68" s="112"/>
      <c r="O68" s="113"/>
    </row>
    <row r="69" ht="14.25" customHeight="1">
      <c r="L69" s="111"/>
      <c r="M69" s="112"/>
      <c r="N69" s="112"/>
      <c r="O69" s="113"/>
    </row>
    <row r="70" ht="14.25" customHeight="1">
      <c r="L70" s="111"/>
      <c r="M70" s="112"/>
      <c r="N70" s="112"/>
      <c r="O70" s="113"/>
    </row>
    <row r="71" ht="14.25" customHeight="1">
      <c r="L71" s="111"/>
      <c r="M71" s="112"/>
      <c r="N71" s="112"/>
      <c r="O71" s="113"/>
    </row>
    <row r="72" ht="14.25" customHeight="1">
      <c r="L72" s="111"/>
      <c r="M72" s="112"/>
      <c r="N72" s="112"/>
      <c r="O72" s="113"/>
    </row>
    <row r="73" ht="14.25" customHeight="1">
      <c r="L73" s="111"/>
      <c r="M73" s="112"/>
      <c r="N73" s="112"/>
      <c r="O73" s="113"/>
    </row>
    <row r="74" ht="14.25" customHeight="1">
      <c r="L74" s="111"/>
      <c r="M74" s="112"/>
      <c r="N74" s="112"/>
      <c r="O74" s="113"/>
    </row>
    <row r="75" ht="14.25" customHeight="1">
      <c r="L75" s="111"/>
      <c r="M75" s="112"/>
      <c r="N75" s="112"/>
      <c r="O75" s="113"/>
    </row>
    <row r="76" ht="14.25" customHeight="1">
      <c r="L76" s="111"/>
      <c r="M76" s="112"/>
      <c r="N76" s="112"/>
      <c r="O76" s="113"/>
    </row>
    <row r="77" ht="14.25" customHeight="1">
      <c r="L77" s="111"/>
      <c r="M77" s="112"/>
      <c r="N77" s="112"/>
      <c r="O77" s="113"/>
    </row>
    <row r="78" ht="14.25" customHeight="1">
      <c r="L78" s="111"/>
      <c r="M78" s="112"/>
      <c r="N78" s="112"/>
      <c r="O78" s="113"/>
    </row>
    <row r="79" ht="14.25" customHeight="1">
      <c r="L79" s="111"/>
      <c r="M79" s="112"/>
      <c r="N79" s="112"/>
      <c r="O79" s="113"/>
    </row>
    <row r="80" ht="14.25" customHeight="1">
      <c r="L80" s="111"/>
      <c r="M80" s="112"/>
      <c r="N80" s="112"/>
      <c r="O80" s="113"/>
    </row>
    <row r="81" ht="14.25" customHeight="1">
      <c r="L81" s="111"/>
      <c r="M81" s="112"/>
      <c r="N81" s="112"/>
      <c r="O81" s="113"/>
    </row>
    <row r="82" ht="14.25" customHeight="1">
      <c r="L82" s="111"/>
      <c r="M82" s="112"/>
      <c r="N82" s="112"/>
      <c r="O82" s="113"/>
    </row>
    <row r="83" ht="14.25" customHeight="1">
      <c r="L83" s="111"/>
      <c r="M83" s="112"/>
      <c r="N83" s="112"/>
      <c r="O83" s="113"/>
    </row>
    <row r="84" ht="14.25" customHeight="1">
      <c r="L84" s="111"/>
      <c r="M84" s="112"/>
      <c r="N84" s="112"/>
      <c r="O84" s="113"/>
    </row>
    <row r="85" ht="14.25" customHeight="1">
      <c r="L85" s="111"/>
      <c r="M85" s="112"/>
      <c r="N85" s="112"/>
      <c r="O85" s="113"/>
    </row>
    <row r="86" ht="14.25" customHeight="1">
      <c r="L86" s="111"/>
      <c r="M86" s="112"/>
      <c r="N86" s="112"/>
      <c r="O86" s="113"/>
    </row>
    <row r="87" ht="14.25" customHeight="1">
      <c r="L87" s="111"/>
      <c r="M87" s="112"/>
      <c r="N87" s="112"/>
      <c r="O87" s="113"/>
    </row>
    <row r="88" ht="14.25" customHeight="1">
      <c r="L88" s="111"/>
      <c r="M88" s="112"/>
      <c r="N88" s="112"/>
      <c r="O88" s="113"/>
    </row>
    <row r="89" ht="14.25" customHeight="1">
      <c r="L89" s="111"/>
      <c r="M89" s="112"/>
      <c r="N89" s="112"/>
      <c r="O89" s="113"/>
    </row>
    <row r="90" ht="14.25" customHeight="1">
      <c r="L90" s="111"/>
      <c r="M90" s="112"/>
      <c r="N90" s="112"/>
      <c r="O90" s="113"/>
    </row>
    <row r="91" ht="14.25" customHeight="1">
      <c r="L91" s="111"/>
      <c r="M91" s="112"/>
      <c r="N91" s="112"/>
      <c r="O91" s="113"/>
    </row>
    <row r="92" ht="14.25" customHeight="1">
      <c r="L92" s="111"/>
      <c r="M92" s="112"/>
      <c r="N92" s="112"/>
      <c r="O92" s="113"/>
    </row>
    <row r="93" ht="14.25" customHeight="1">
      <c r="L93" s="111"/>
      <c r="M93" s="112"/>
      <c r="N93" s="112"/>
      <c r="O93" s="113"/>
    </row>
    <row r="94" ht="14.25" customHeight="1">
      <c r="L94" s="111"/>
      <c r="M94" s="112"/>
      <c r="N94" s="112"/>
      <c r="O94" s="113"/>
    </row>
    <row r="95" ht="14.25" customHeight="1">
      <c r="L95" s="111"/>
      <c r="M95" s="112"/>
      <c r="N95" s="112"/>
      <c r="O95" s="113"/>
    </row>
    <row r="96" ht="14.25" customHeight="1">
      <c r="L96" s="111"/>
      <c r="M96" s="112"/>
      <c r="N96" s="112"/>
      <c r="O96" s="113"/>
    </row>
    <row r="97" ht="14.25" customHeight="1">
      <c r="L97" s="111"/>
      <c r="M97" s="112"/>
      <c r="N97" s="112"/>
      <c r="O97" s="113"/>
    </row>
    <row r="98" ht="14.25" customHeight="1">
      <c r="L98" s="111"/>
      <c r="M98" s="112"/>
      <c r="N98" s="112"/>
      <c r="O98" s="113"/>
    </row>
    <row r="99" ht="14.25" customHeight="1">
      <c r="L99" s="111"/>
      <c r="M99" s="112"/>
      <c r="N99" s="112"/>
      <c r="O99" s="113"/>
    </row>
    <row r="100" ht="14.25" customHeight="1">
      <c r="L100" s="111"/>
      <c r="M100" s="112"/>
      <c r="N100" s="112"/>
      <c r="O100" s="113"/>
    </row>
    <row r="101" ht="14.25" customHeight="1">
      <c r="L101" s="111"/>
      <c r="M101" s="112"/>
      <c r="N101" s="112"/>
      <c r="O101" s="113"/>
    </row>
    <row r="102" ht="14.25" customHeight="1">
      <c r="L102" s="111"/>
      <c r="M102" s="112"/>
      <c r="N102" s="112"/>
      <c r="O102" s="113"/>
    </row>
    <row r="103" ht="14.25" customHeight="1">
      <c r="L103" s="111"/>
      <c r="M103" s="112"/>
      <c r="N103" s="112"/>
      <c r="O103" s="113"/>
    </row>
    <row r="104" ht="14.25" customHeight="1">
      <c r="L104" s="111"/>
      <c r="M104" s="112"/>
      <c r="N104" s="112"/>
      <c r="O104" s="113"/>
    </row>
    <row r="105" ht="14.25" customHeight="1">
      <c r="L105" s="111"/>
      <c r="M105" s="112"/>
      <c r="N105" s="112"/>
      <c r="O105" s="113"/>
    </row>
    <row r="106" ht="14.25" customHeight="1">
      <c r="L106" s="111"/>
      <c r="M106" s="112"/>
      <c r="N106" s="112"/>
      <c r="O106" s="113"/>
    </row>
    <row r="107" ht="14.25" customHeight="1">
      <c r="L107" s="111"/>
      <c r="M107" s="112"/>
      <c r="N107" s="112"/>
      <c r="O107" s="113"/>
    </row>
    <row r="108" ht="14.25" customHeight="1">
      <c r="L108" s="111"/>
      <c r="M108" s="112"/>
      <c r="N108" s="112"/>
      <c r="O108" s="113"/>
    </row>
    <row r="109" ht="14.25" customHeight="1">
      <c r="L109" s="111"/>
      <c r="M109" s="112"/>
      <c r="N109" s="112"/>
      <c r="O109" s="113"/>
    </row>
    <row r="110" ht="14.25" customHeight="1">
      <c r="L110" s="111"/>
      <c r="M110" s="112"/>
      <c r="N110" s="112"/>
      <c r="O110" s="113"/>
    </row>
    <row r="111" ht="14.25" customHeight="1">
      <c r="L111" s="111"/>
      <c r="M111" s="112"/>
      <c r="N111" s="112"/>
      <c r="O111" s="113"/>
    </row>
    <row r="112" ht="14.25" customHeight="1">
      <c r="L112" s="111"/>
      <c r="M112" s="112"/>
      <c r="N112" s="112"/>
      <c r="O112" s="113"/>
    </row>
    <row r="113" ht="14.25" customHeight="1">
      <c r="L113" s="111"/>
      <c r="M113" s="112"/>
      <c r="N113" s="112"/>
      <c r="O113" s="113"/>
    </row>
    <row r="114" ht="14.25" customHeight="1">
      <c r="L114" s="111"/>
      <c r="M114" s="112"/>
      <c r="N114" s="112"/>
      <c r="O114" s="113"/>
    </row>
    <row r="115" ht="14.25" customHeight="1">
      <c r="L115" s="111"/>
      <c r="M115" s="112"/>
      <c r="N115" s="112"/>
      <c r="O115" s="113"/>
    </row>
    <row r="116" ht="14.25" customHeight="1">
      <c r="L116" s="111"/>
      <c r="M116" s="112"/>
      <c r="N116" s="112"/>
      <c r="O116" s="113"/>
    </row>
    <row r="117" ht="14.25" customHeight="1">
      <c r="L117" s="111"/>
      <c r="M117" s="112"/>
      <c r="N117" s="112"/>
      <c r="O117" s="113"/>
    </row>
    <row r="118" ht="14.25" customHeight="1">
      <c r="L118" s="111"/>
      <c r="M118" s="112"/>
      <c r="N118" s="112"/>
      <c r="O118" s="113"/>
    </row>
    <row r="119" ht="14.25" customHeight="1">
      <c r="L119" s="111"/>
      <c r="M119" s="112"/>
      <c r="N119" s="112"/>
      <c r="O119" s="113"/>
    </row>
    <row r="120" ht="14.25" customHeight="1">
      <c r="L120" s="111"/>
      <c r="M120" s="112"/>
      <c r="N120" s="112"/>
      <c r="O120" s="113"/>
    </row>
    <row r="121" ht="14.25" customHeight="1">
      <c r="L121" s="111"/>
      <c r="M121" s="112"/>
      <c r="N121" s="112"/>
      <c r="O121" s="113"/>
    </row>
    <row r="122" ht="14.25" customHeight="1">
      <c r="L122" s="111"/>
      <c r="M122" s="112"/>
      <c r="N122" s="112"/>
      <c r="O122" s="113"/>
    </row>
    <row r="123" ht="14.25" customHeight="1">
      <c r="L123" s="111"/>
      <c r="M123" s="112"/>
      <c r="N123" s="112"/>
      <c r="O123" s="113"/>
    </row>
    <row r="124" ht="14.25" customHeight="1">
      <c r="L124" s="111"/>
      <c r="M124" s="112"/>
      <c r="N124" s="112"/>
      <c r="O124" s="113"/>
    </row>
    <row r="125" ht="14.25" customHeight="1">
      <c r="L125" s="111"/>
      <c r="M125" s="112"/>
      <c r="N125" s="112"/>
      <c r="O125" s="113"/>
    </row>
    <row r="126" ht="14.25" customHeight="1">
      <c r="L126" s="111"/>
      <c r="M126" s="112"/>
      <c r="N126" s="112"/>
      <c r="O126" s="113"/>
    </row>
    <row r="127" ht="14.25" customHeight="1">
      <c r="L127" s="111"/>
      <c r="M127" s="112"/>
      <c r="N127" s="112"/>
      <c r="O127" s="113"/>
    </row>
    <row r="128" ht="14.25" customHeight="1">
      <c r="L128" s="111"/>
      <c r="M128" s="112"/>
      <c r="N128" s="112"/>
      <c r="O128" s="113"/>
    </row>
    <row r="129" ht="14.25" customHeight="1">
      <c r="L129" s="111"/>
      <c r="M129" s="112"/>
      <c r="N129" s="112"/>
      <c r="O129" s="113"/>
    </row>
    <row r="130" ht="14.25" customHeight="1">
      <c r="L130" s="111"/>
      <c r="M130" s="112"/>
      <c r="N130" s="112"/>
      <c r="O130" s="113"/>
    </row>
    <row r="131" ht="14.25" customHeight="1">
      <c r="L131" s="111"/>
      <c r="M131" s="112"/>
      <c r="N131" s="112"/>
      <c r="O131" s="113"/>
    </row>
    <row r="132" ht="14.25" customHeight="1">
      <c r="L132" s="111"/>
      <c r="M132" s="112"/>
      <c r="N132" s="112"/>
      <c r="O132" s="113"/>
    </row>
    <row r="133" ht="14.25" customHeight="1">
      <c r="L133" s="111"/>
      <c r="M133" s="112"/>
      <c r="N133" s="112"/>
      <c r="O133" s="113"/>
    </row>
    <row r="134" ht="14.25" customHeight="1">
      <c r="L134" s="111"/>
      <c r="M134" s="112"/>
      <c r="N134" s="112"/>
      <c r="O134" s="113"/>
    </row>
    <row r="135" ht="14.25" customHeight="1">
      <c r="L135" s="111"/>
      <c r="M135" s="112"/>
      <c r="N135" s="112"/>
      <c r="O135" s="113"/>
    </row>
    <row r="136" ht="14.25" customHeight="1">
      <c r="L136" s="111"/>
      <c r="M136" s="112"/>
      <c r="N136" s="112"/>
      <c r="O136" s="113"/>
    </row>
    <row r="137" ht="14.25" customHeight="1">
      <c r="L137" s="111"/>
      <c r="M137" s="112"/>
      <c r="N137" s="112"/>
      <c r="O137" s="113"/>
    </row>
    <row r="138" ht="14.25" customHeight="1">
      <c r="L138" s="111"/>
      <c r="M138" s="112"/>
      <c r="N138" s="112"/>
      <c r="O138" s="113"/>
    </row>
    <row r="139" ht="14.25" customHeight="1">
      <c r="L139" s="111"/>
      <c r="M139" s="112"/>
      <c r="N139" s="112"/>
      <c r="O139" s="113"/>
    </row>
    <row r="140" ht="14.25" customHeight="1">
      <c r="L140" s="111"/>
      <c r="M140" s="112"/>
      <c r="N140" s="112"/>
      <c r="O140" s="113"/>
    </row>
    <row r="141" ht="14.25" customHeight="1">
      <c r="L141" s="111"/>
      <c r="M141" s="112"/>
      <c r="N141" s="112"/>
      <c r="O141" s="113"/>
    </row>
    <row r="142" ht="14.25" customHeight="1">
      <c r="L142" s="111"/>
      <c r="M142" s="112"/>
      <c r="N142" s="112"/>
      <c r="O142" s="113"/>
    </row>
    <row r="143" ht="14.25" customHeight="1">
      <c r="L143" s="111"/>
      <c r="M143" s="112"/>
      <c r="N143" s="112"/>
      <c r="O143" s="113"/>
    </row>
    <row r="144" ht="14.25" customHeight="1">
      <c r="L144" s="111"/>
      <c r="M144" s="112"/>
      <c r="N144" s="112"/>
      <c r="O144" s="113"/>
    </row>
    <row r="145" ht="14.25" customHeight="1">
      <c r="L145" s="111"/>
      <c r="M145" s="112"/>
      <c r="N145" s="112"/>
      <c r="O145" s="113"/>
    </row>
    <row r="146" ht="14.25" customHeight="1">
      <c r="L146" s="111"/>
      <c r="M146" s="112"/>
      <c r="N146" s="112"/>
      <c r="O146" s="113"/>
    </row>
    <row r="147" ht="14.25" customHeight="1">
      <c r="L147" s="111"/>
      <c r="M147" s="112"/>
      <c r="N147" s="112"/>
      <c r="O147" s="113"/>
    </row>
    <row r="148" ht="14.25" customHeight="1">
      <c r="L148" s="111"/>
      <c r="M148" s="112"/>
      <c r="N148" s="112"/>
      <c r="O148" s="113"/>
    </row>
    <row r="149" ht="14.25" customHeight="1">
      <c r="L149" s="111"/>
      <c r="M149" s="112"/>
      <c r="N149" s="112"/>
      <c r="O149" s="113"/>
    </row>
    <row r="150" ht="14.25" customHeight="1">
      <c r="L150" s="111"/>
      <c r="M150" s="112"/>
      <c r="N150" s="112"/>
      <c r="O150" s="113"/>
    </row>
    <row r="151" ht="14.25" customHeight="1">
      <c r="L151" s="111"/>
      <c r="M151" s="112"/>
      <c r="N151" s="112"/>
      <c r="O151" s="113"/>
    </row>
    <row r="152" ht="14.25" customHeight="1">
      <c r="L152" s="111"/>
      <c r="M152" s="112"/>
      <c r="N152" s="112"/>
      <c r="O152" s="113"/>
    </row>
    <row r="153" ht="14.25" customHeight="1">
      <c r="L153" s="111"/>
      <c r="M153" s="112"/>
      <c r="N153" s="112"/>
      <c r="O153" s="113"/>
    </row>
    <row r="154" ht="14.25" customHeight="1">
      <c r="L154" s="111"/>
      <c r="M154" s="112"/>
      <c r="N154" s="112"/>
      <c r="O154" s="113"/>
    </row>
    <row r="155" ht="14.25" customHeight="1">
      <c r="L155" s="111"/>
      <c r="M155" s="112"/>
      <c r="N155" s="112"/>
      <c r="O155" s="113"/>
    </row>
    <row r="156" ht="14.25" customHeight="1">
      <c r="L156" s="111"/>
      <c r="M156" s="112"/>
      <c r="N156" s="112"/>
      <c r="O156" s="113"/>
    </row>
    <row r="157" ht="14.25" customHeight="1">
      <c r="L157" s="111"/>
      <c r="M157" s="112"/>
      <c r="N157" s="112"/>
      <c r="O157" s="113"/>
    </row>
    <row r="158" ht="14.25" customHeight="1">
      <c r="L158" s="111"/>
      <c r="M158" s="112"/>
      <c r="N158" s="112"/>
      <c r="O158" s="113"/>
    </row>
    <row r="159" ht="14.25" customHeight="1">
      <c r="L159" s="111"/>
      <c r="M159" s="112"/>
      <c r="N159" s="112"/>
      <c r="O159" s="113"/>
    </row>
    <row r="160" ht="14.25" customHeight="1">
      <c r="L160" s="111"/>
      <c r="M160" s="112"/>
      <c r="N160" s="112"/>
      <c r="O160" s="113"/>
    </row>
    <row r="161" ht="14.25" customHeight="1">
      <c r="L161" s="111"/>
      <c r="M161" s="112"/>
      <c r="N161" s="112"/>
      <c r="O161" s="113"/>
    </row>
    <row r="162" ht="14.25" customHeight="1">
      <c r="L162" s="111"/>
      <c r="M162" s="112"/>
      <c r="N162" s="112"/>
      <c r="O162" s="113"/>
    </row>
    <row r="163" ht="14.25" customHeight="1">
      <c r="L163" s="111"/>
      <c r="M163" s="112"/>
      <c r="N163" s="112"/>
      <c r="O163" s="113"/>
    </row>
    <row r="164" ht="14.25" customHeight="1">
      <c r="L164" s="111"/>
      <c r="M164" s="112"/>
      <c r="N164" s="112"/>
      <c r="O164" s="113"/>
    </row>
    <row r="165" ht="14.25" customHeight="1">
      <c r="L165" s="111"/>
      <c r="M165" s="112"/>
      <c r="N165" s="112"/>
      <c r="O165" s="113"/>
    </row>
    <row r="166" ht="14.25" customHeight="1">
      <c r="L166" s="111"/>
      <c r="M166" s="112"/>
      <c r="N166" s="112"/>
      <c r="O166" s="113"/>
    </row>
    <row r="167" ht="14.25" customHeight="1">
      <c r="L167" s="111"/>
      <c r="M167" s="112"/>
      <c r="N167" s="112"/>
      <c r="O167" s="113"/>
    </row>
    <row r="168" ht="14.25" customHeight="1">
      <c r="L168" s="111"/>
      <c r="M168" s="112"/>
      <c r="N168" s="112"/>
      <c r="O168" s="113"/>
    </row>
    <row r="169" ht="14.25" customHeight="1">
      <c r="L169" s="111"/>
      <c r="M169" s="112"/>
      <c r="N169" s="112"/>
      <c r="O169" s="113"/>
    </row>
    <row r="170" ht="14.25" customHeight="1">
      <c r="L170" s="111"/>
      <c r="M170" s="112"/>
      <c r="N170" s="112"/>
      <c r="O170" s="113"/>
    </row>
    <row r="171" ht="14.25" customHeight="1">
      <c r="L171" s="111"/>
      <c r="M171" s="112"/>
      <c r="N171" s="112"/>
      <c r="O171" s="113"/>
    </row>
    <row r="172" ht="14.25" customHeight="1">
      <c r="L172" s="111"/>
      <c r="M172" s="112"/>
      <c r="N172" s="112"/>
      <c r="O172" s="113"/>
    </row>
    <row r="173" ht="14.25" customHeight="1">
      <c r="L173" s="111"/>
      <c r="M173" s="112"/>
      <c r="N173" s="112"/>
      <c r="O173" s="113"/>
    </row>
    <row r="174" ht="14.25" customHeight="1">
      <c r="L174" s="111"/>
      <c r="M174" s="112"/>
      <c r="N174" s="112"/>
      <c r="O174" s="113"/>
    </row>
    <row r="175" ht="14.25" customHeight="1">
      <c r="L175" s="111"/>
      <c r="M175" s="112"/>
      <c r="N175" s="112"/>
      <c r="O175" s="113"/>
    </row>
    <row r="176" ht="14.25" customHeight="1">
      <c r="L176" s="111"/>
      <c r="M176" s="112"/>
      <c r="N176" s="112"/>
      <c r="O176" s="113"/>
    </row>
    <row r="177" ht="14.25" customHeight="1">
      <c r="L177" s="111"/>
      <c r="M177" s="112"/>
      <c r="N177" s="112"/>
      <c r="O177" s="113"/>
    </row>
    <row r="178" ht="14.25" customHeight="1">
      <c r="L178" s="111"/>
      <c r="M178" s="112"/>
      <c r="N178" s="112"/>
      <c r="O178" s="113"/>
    </row>
    <row r="179" ht="14.25" customHeight="1">
      <c r="L179" s="111"/>
      <c r="M179" s="112"/>
      <c r="N179" s="112"/>
      <c r="O179" s="113"/>
    </row>
    <row r="180" ht="14.25" customHeight="1">
      <c r="L180" s="111"/>
      <c r="M180" s="112"/>
      <c r="N180" s="112"/>
      <c r="O180" s="113"/>
    </row>
    <row r="181" ht="14.25" customHeight="1">
      <c r="L181" s="111"/>
      <c r="M181" s="112"/>
      <c r="N181" s="112"/>
      <c r="O181" s="113"/>
    </row>
    <row r="182" ht="14.25" customHeight="1">
      <c r="L182" s="111"/>
      <c r="M182" s="112"/>
      <c r="N182" s="112"/>
      <c r="O182" s="113"/>
    </row>
    <row r="183" ht="14.25" customHeight="1">
      <c r="L183" s="111"/>
      <c r="M183" s="112"/>
      <c r="N183" s="112"/>
      <c r="O183" s="113"/>
    </row>
    <row r="184" ht="14.25" customHeight="1">
      <c r="L184" s="111"/>
      <c r="M184" s="112"/>
      <c r="N184" s="112"/>
      <c r="O184" s="113"/>
    </row>
    <row r="185" ht="14.25" customHeight="1">
      <c r="L185" s="111"/>
      <c r="M185" s="112"/>
      <c r="N185" s="112"/>
      <c r="O185" s="113"/>
    </row>
    <row r="186" ht="14.25" customHeight="1">
      <c r="L186" s="111"/>
      <c r="M186" s="112"/>
      <c r="N186" s="112"/>
      <c r="O186" s="113"/>
    </row>
    <row r="187" ht="14.25" customHeight="1">
      <c r="L187" s="111"/>
      <c r="M187" s="112"/>
      <c r="N187" s="112"/>
      <c r="O187" s="113"/>
    </row>
    <row r="188" ht="14.25" customHeight="1">
      <c r="L188" s="111"/>
      <c r="M188" s="112"/>
      <c r="N188" s="112"/>
      <c r="O188" s="113"/>
    </row>
    <row r="189" ht="14.25" customHeight="1">
      <c r="L189" s="111"/>
      <c r="M189" s="112"/>
      <c r="N189" s="112"/>
      <c r="O189" s="113"/>
    </row>
    <row r="190" ht="14.25" customHeight="1">
      <c r="L190" s="111"/>
      <c r="M190" s="112"/>
      <c r="N190" s="112"/>
      <c r="O190" s="113"/>
    </row>
    <row r="191" ht="14.25" customHeight="1">
      <c r="L191" s="111"/>
      <c r="M191" s="112"/>
      <c r="N191" s="112"/>
      <c r="O191" s="113"/>
    </row>
    <row r="192" ht="14.25" customHeight="1">
      <c r="L192" s="111"/>
      <c r="M192" s="112"/>
      <c r="N192" s="112"/>
      <c r="O192" s="113"/>
    </row>
    <row r="193" ht="14.25" customHeight="1">
      <c r="L193" s="111"/>
      <c r="M193" s="112"/>
      <c r="N193" s="112"/>
      <c r="O193" s="113"/>
    </row>
    <row r="194" ht="14.25" customHeight="1">
      <c r="L194" s="111"/>
      <c r="M194" s="112"/>
      <c r="N194" s="112"/>
      <c r="O194" s="113"/>
    </row>
    <row r="195" ht="14.25" customHeight="1">
      <c r="L195" s="111"/>
      <c r="M195" s="112"/>
      <c r="N195" s="112"/>
      <c r="O195" s="113"/>
    </row>
    <row r="196" ht="14.25" customHeight="1">
      <c r="L196" s="111"/>
      <c r="M196" s="112"/>
      <c r="N196" s="112"/>
      <c r="O196" s="113"/>
    </row>
    <row r="197" ht="14.25" customHeight="1">
      <c r="L197" s="111"/>
      <c r="M197" s="112"/>
      <c r="N197" s="112"/>
      <c r="O197" s="113"/>
    </row>
    <row r="198" ht="14.25" customHeight="1">
      <c r="L198" s="111"/>
      <c r="M198" s="112"/>
      <c r="N198" s="112"/>
      <c r="O198" s="113"/>
    </row>
    <row r="199" ht="14.25" customHeight="1">
      <c r="L199" s="111"/>
      <c r="M199" s="112"/>
      <c r="N199" s="112"/>
      <c r="O199" s="113"/>
    </row>
    <row r="200" ht="14.25" customHeight="1">
      <c r="L200" s="111"/>
      <c r="M200" s="112"/>
      <c r="N200" s="112"/>
      <c r="O200" s="113"/>
    </row>
    <row r="201" ht="14.25" customHeight="1">
      <c r="L201" s="111"/>
      <c r="M201" s="112"/>
      <c r="N201" s="112"/>
      <c r="O201" s="113"/>
    </row>
    <row r="202" ht="14.25" customHeight="1">
      <c r="L202" s="111"/>
      <c r="M202" s="112"/>
      <c r="N202" s="112"/>
      <c r="O202" s="113"/>
    </row>
    <row r="203" ht="14.25" customHeight="1">
      <c r="L203" s="111"/>
      <c r="M203" s="112"/>
      <c r="N203" s="112"/>
      <c r="O203" s="113"/>
    </row>
    <row r="204" ht="14.25" customHeight="1">
      <c r="L204" s="111"/>
      <c r="M204" s="112"/>
      <c r="N204" s="112"/>
      <c r="O204" s="113"/>
    </row>
    <row r="205" ht="14.25" customHeight="1">
      <c r="L205" s="111"/>
      <c r="M205" s="112"/>
      <c r="N205" s="112"/>
      <c r="O205" s="113"/>
    </row>
    <row r="206" ht="14.25" customHeight="1">
      <c r="L206" s="111"/>
      <c r="M206" s="112"/>
      <c r="N206" s="112"/>
      <c r="O206" s="113"/>
    </row>
    <row r="207" ht="14.25" customHeight="1">
      <c r="L207" s="111"/>
      <c r="M207" s="112"/>
      <c r="N207" s="112"/>
      <c r="O207" s="113"/>
    </row>
    <row r="208" ht="14.25" customHeight="1">
      <c r="L208" s="111"/>
      <c r="M208" s="112"/>
      <c r="N208" s="112"/>
      <c r="O208" s="113"/>
    </row>
    <row r="209" ht="14.25" customHeight="1">
      <c r="L209" s="111"/>
      <c r="M209" s="112"/>
      <c r="N209" s="112"/>
      <c r="O209" s="113"/>
    </row>
    <row r="210" ht="14.25" customHeight="1">
      <c r="L210" s="111"/>
      <c r="M210" s="112"/>
      <c r="N210" s="112"/>
      <c r="O210" s="113"/>
    </row>
    <row r="211" ht="14.25" customHeight="1">
      <c r="L211" s="111"/>
      <c r="M211" s="112"/>
      <c r="N211" s="112"/>
      <c r="O211" s="113"/>
    </row>
    <row r="212" ht="14.25" customHeight="1">
      <c r="L212" s="111"/>
      <c r="M212" s="112"/>
      <c r="N212" s="112"/>
      <c r="O212" s="113"/>
    </row>
    <row r="213" ht="14.25" customHeight="1">
      <c r="L213" s="111"/>
      <c r="M213" s="112"/>
      <c r="N213" s="112"/>
      <c r="O213" s="113"/>
    </row>
    <row r="214" ht="14.25" customHeight="1">
      <c r="L214" s="111"/>
      <c r="M214" s="112"/>
      <c r="N214" s="112"/>
      <c r="O214" s="113"/>
    </row>
    <row r="215" ht="14.25" customHeight="1">
      <c r="L215" s="111"/>
      <c r="M215" s="112"/>
      <c r="N215" s="112"/>
      <c r="O215" s="113"/>
    </row>
    <row r="216" ht="14.25" customHeight="1">
      <c r="L216" s="111"/>
      <c r="M216" s="112"/>
      <c r="N216" s="112"/>
      <c r="O216" s="113"/>
    </row>
    <row r="217" ht="14.25" customHeight="1">
      <c r="L217" s="111"/>
      <c r="M217" s="112"/>
      <c r="N217" s="112"/>
      <c r="O217" s="113"/>
    </row>
    <row r="218" ht="14.25" customHeight="1">
      <c r="L218" s="111"/>
      <c r="M218" s="112"/>
      <c r="N218" s="112"/>
      <c r="O218" s="113"/>
    </row>
    <row r="219" ht="14.25" customHeight="1">
      <c r="L219" s="111"/>
      <c r="M219" s="112"/>
      <c r="N219" s="112"/>
      <c r="O219" s="113"/>
    </row>
    <row r="220" ht="14.25" customHeight="1">
      <c r="L220" s="111"/>
      <c r="M220" s="112"/>
      <c r="N220" s="112"/>
      <c r="O220" s="113"/>
    </row>
    <row r="221" ht="14.25" customHeight="1">
      <c r="L221" s="111"/>
      <c r="M221" s="112"/>
      <c r="N221" s="112"/>
      <c r="O221" s="113"/>
    </row>
    <row r="222" ht="14.25" customHeight="1">
      <c r="L222" s="111"/>
      <c r="M222" s="112"/>
      <c r="N222" s="112"/>
      <c r="O222" s="113"/>
    </row>
    <row r="223" ht="14.25" customHeight="1">
      <c r="L223" s="111"/>
      <c r="M223" s="112"/>
      <c r="N223" s="112"/>
      <c r="O223" s="113"/>
    </row>
    <row r="224" ht="14.25" customHeight="1">
      <c r="L224" s="111"/>
      <c r="M224" s="112"/>
      <c r="N224" s="112"/>
      <c r="O224" s="113"/>
    </row>
    <row r="225" ht="14.25" customHeight="1">
      <c r="L225" s="111"/>
      <c r="M225" s="112"/>
      <c r="N225" s="112"/>
      <c r="O225" s="113"/>
    </row>
    <row r="226" ht="14.25" customHeight="1">
      <c r="L226" s="111"/>
      <c r="M226" s="112"/>
      <c r="N226" s="112"/>
      <c r="O226" s="113"/>
    </row>
    <row r="227" ht="14.25" customHeight="1">
      <c r="L227" s="111"/>
      <c r="M227" s="112"/>
      <c r="N227" s="112"/>
      <c r="O227" s="113"/>
    </row>
    <row r="228" ht="14.25" customHeight="1">
      <c r="L228" s="111"/>
      <c r="M228" s="112"/>
      <c r="N228" s="112"/>
      <c r="O228" s="113"/>
    </row>
    <row r="229" ht="14.25" customHeight="1">
      <c r="L229" s="111"/>
      <c r="M229" s="112"/>
      <c r="N229" s="112"/>
      <c r="O229" s="113"/>
    </row>
    <row r="230" ht="14.25" customHeight="1">
      <c r="L230" s="111"/>
      <c r="M230" s="112"/>
      <c r="N230" s="112"/>
      <c r="O230" s="113"/>
    </row>
    <row r="231" ht="14.25" customHeight="1">
      <c r="L231" s="111"/>
      <c r="M231" s="112"/>
      <c r="N231" s="112"/>
      <c r="O231" s="113"/>
    </row>
    <row r="232" ht="14.25" customHeight="1">
      <c r="L232" s="111"/>
      <c r="M232" s="112"/>
      <c r="N232" s="112"/>
      <c r="O232" s="113"/>
    </row>
    <row r="233" ht="14.25" customHeight="1">
      <c r="L233" s="111"/>
      <c r="M233" s="112"/>
      <c r="N233" s="112"/>
      <c r="O233" s="113"/>
    </row>
    <row r="234" ht="14.25" customHeight="1">
      <c r="L234" s="111"/>
      <c r="M234" s="112"/>
      <c r="N234" s="112"/>
      <c r="O234" s="113"/>
    </row>
    <row r="235" ht="14.25" customHeight="1">
      <c r="L235" s="111"/>
      <c r="M235" s="112"/>
      <c r="N235" s="112"/>
      <c r="O235" s="113"/>
    </row>
    <row r="236" ht="14.25" customHeight="1">
      <c r="L236" s="111"/>
      <c r="M236" s="112"/>
      <c r="N236" s="112"/>
      <c r="O236" s="113"/>
    </row>
    <row r="237" ht="14.25" customHeight="1">
      <c r="L237" s="111"/>
      <c r="M237" s="112"/>
      <c r="N237" s="112"/>
      <c r="O237" s="113"/>
    </row>
    <row r="238" ht="14.25" customHeight="1">
      <c r="L238" s="111"/>
      <c r="M238" s="112"/>
      <c r="N238" s="112"/>
      <c r="O238" s="113"/>
    </row>
    <row r="239" ht="14.25" customHeight="1">
      <c r="L239" s="111"/>
      <c r="M239" s="112"/>
      <c r="N239" s="112"/>
      <c r="O239" s="113"/>
    </row>
    <row r="240" ht="14.25" customHeight="1">
      <c r="L240" s="111"/>
      <c r="M240" s="112"/>
      <c r="N240" s="112"/>
      <c r="O240" s="113"/>
    </row>
    <row r="241" ht="14.25" customHeight="1">
      <c r="L241" s="111"/>
      <c r="M241" s="112"/>
      <c r="N241" s="112"/>
      <c r="O241" s="113"/>
    </row>
    <row r="242" ht="14.25" customHeight="1">
      <c r="L242" s="111"/>
      <c r="M242" s="112"/>
      <c r="N242" s="112"/>
      <c r="O242" s="113"/>
    </row>
    <row r="243" ht="14.25" customHeight="1">
      <c r="L243" s="111"/>
      <c r="M243" s="112"/>
      <c r="N243" s="112"/>
      <c r="O243" s="113"/>
    </row>
    <row r="244" ht="14.25" customHeight="1">
      <c r="L244" s="111"/>
      <c r="M244" s="112"/>
      <c r="N244" s="112"/>
      <c r="O244" s="113"/>
    </row>
    <row r="245" ht="14.25" customHeight="1">
      <c r="L245" s="111"/>
      <c r="M245" s="112"/>
      <c r="N245" s="112"/>
      <c r="O245" s="113"/>
    </row>
    <row r="246" ht="14.25" customHeight="1">
      <c r="L246" s="111"/>
      <c r="M246" s="112"/>
      <c r="N246" s="112"/>
      <c r="O246" s="113"/>
    </row>
    <row r="247" ht="14.25" customHeight="1">
      <c r="L247" s="111"/>
      <c r="M247" s="112"/>
      <c r="N247" s="112"/>
      <c r="O247" s="113"/>
    </row>
    <row r="248" ht="14.25" customHeight="1">
      <c r="L248" s="111"/>
      <c r="M248" s="112"/>
      <c r="N248" s="112"/>
      <c r="O248" s="113"/>
    </row>
    <row r="249" ht="14.25" customHeight="1">
      <c r="L249" s="111"/>
      <c r="M249" s="112"/>
      <c r="N249" s="112"/>
      <c r="O249" s="113"/>
    </row>
    <row r="250" ht="14.25" customHeight="1">
      <c r="L250" s="111"/>
      <c r="M250" s="112"/>
      <c r="N250" s="112"/>
      <c r="O250" s="113"/>
    </row>
    <row r="251" ht="14.25" customHeight="1">
      <c r="L251" s="111"/>
      <c r="M251" s="112"/>
      <c r="N251" s="112"/>
      <c r="O251" s="113"/>
    </row>
    <row r="252" ht="14.25" customHeight="1">
      <c r="L252" s="111"/>
      <c r="M252" s="112"/>
      <c r="N252" s="112"/>
      <c r="O252" s="113"/>
    </row>
    <row r="253" ht="14.25" customHeight="1">
      <c r="L253" s="111"/>
      <c r="M253" s="112"/>
      <c r="N253" s="112"/>
      <c r="O253" s="113"/>
    </row>
    <row r="254" ht="14.25" customHeight="1">
      <c r="L254" s="111"/>
      <c r="M254" s="112"/>
      <c r="N254" s="112"/>
      <c r="O254" s="113"/>
    </row>
    <row r="255" ht="14.25" customHeight="1">
      <c r="L255" s="111"/>
      <c r="M255" s="112"/>
      <c r="N255" s="112"/>
      <c r="O255" s="113"/>
    </row>
    <row r="256" ht="14.25" customHeight="1">
      <c r="L256" s="111"/>
      <c r="M256" s="112"/>
      <c r="N256" s="112"/>
      <c r="O256" s="113"/>
    </row>
    <row r="257" ht="14.25" customHeight="1">
      <c r="L257" s="111"/>
      <c r="M257" s="112"/>
      <c r="N257" s="112"/>
      <c r="O257" s="113"/>
    </row>
    <row r="258" ht="14.25" customHeight="1">
      <c r="L258" s="111"/>
      <c r="M258" s="112"/>
      <c r="N258" s="112"/>
      <c r="O258" s="113"/>
    </row>
    <row r="259" ht="14.25" customHeight="1">
      <c r="L259" s="111"/>
      <c r="M259" s="112"/>
      <c r="N259" s="112"/>
      <c r="O259" s="113"/>
    </row>
    <row r="260" ht="14.25" customHeight="1">
      <c r="L260" s="111"/>
      <c r="M260" s="112"/>
      <c r="N260" s="112"/>
      <c r="O260" s="113"/>
    </row>
    <row r="261" ht="14.25" customHeight="1">
      <c r="L261" s="111"/>
      <c r="M261" s="112"/>
      <c r="N261" s="112"/>
      <c r="O261" s="113"/>
    </row>
    <row r="262" ht="14.25" customHeight="1">
      <c r="L262" s="111"/>
      <c r="M262" s="112"/>
      <c r="N262" s="112"/>
      <c r="O262" s="113"/>
    </row>
    <row r="263" ht="14.25" customHeight="1">
      <c r="L263" s="111"/>
      <c r="M263" s="112"/>
      <c r="N263" s="112"/>
      <c r="O263" s="113"/>
    </row>
    <row r="264" ht="14.25" customHeight="1">
      <c r="L264" s="111"/>
      <c r="M264" s="112"/>
      <c r="N264" s="112"/>
      <c r="O264" s="113"/>
    </row>
    <row r="265" ht="14.25" customHeight="1">
      <c r="L265" s="111"/>
      <c r="M265" s="112"/>
      <c r="N265" s="112"/>
      <c r="O265" s="113"/>
    </row>
    <row r="266" ht="14.25" customHeight="1">
      <c r="L266" s="111"/>
      <c r="M266" s="112"/>
      <c r="N266" s="112"/>
      <c r="O266" s="113"/>
    </row>
    <row r="267" ht="14.25" customHeight="1">
      <c r="L267" s="111"/>
      <c r="M267" s="112"/>
      <c r="N267" s="112"/>
      <c r="O267" s="113"/>
    </row>
    <row r="268" ht="14.25" customHeight="1">
      <c r="L268" s="111"/>
      <c r="M268" s="112"/>
      <c r="N268" s="112"/>
      <c r="O268" s="113"/>
    </row>
    <row r="269" ht="14.25" customHeight="1">
      <c r="L269" s="111"/>
      <c r="M269" s="112"/>
      <c r="N269" s="112"/>
      <c r="O269" s="113"/>
    </row>
    <row r="270" ht="14.25" customHeight="1">
      <c r="L270" s="111"/>
      <c r="M270" s="112"/>
      <c r="N270" s="112"/>
      <c r="O270" s="113"/>
    </row>
    <row r="271" ht="14.25" customHeight="1">
      <c r="L271" s="111"/>
      <c r="M271" s="112"/>
      <c r="N271" s="112"/>
      <c r="O271" s="113"/>
    </row>
    <row r="272" ht="14.25" customHeight="1">
      <c r="L272" s="111"/>
      <c r="M272" s="112"/>
      <c r="N272" s="112"/>
      <c r="O272" s="113"/>
    </row>
    <row r="273" ht="14.25" customHeight="1">
      <c r="L273" s="111"/>
      <c r="M273" s="112"/>
      <c r="N273" s="112"/>
      <c r="O273" s="113"/>
    </row>
    <row r="274" ht="14.25" customHeight="1">
      <c r="L274" s="111"/>
      <c r="M274" s="112"/>
      <c r="N274" s="112"/>
      <c r="O274" s="113"/>
    </row>
    <row r="275" ht="14.25" customHeight="1">
      <c r="L275" s="111"/>
      <c r="M275" s="112"/>
      <c r="N275" s="112"/>
      <c r="O275" s="113"/>
    </row>
    <row r="276" ht="14.25" customHeight="1">
      <c r="L276" s="111"/>
      <c r="M276" s="112"/>
      <c r="N276" s="112"/>
      <c r="O276" s="113"/>
    </row>
    <row r="277" ht="14.25" customHeight="1">
      <c r="L277" s="111"/>
      <c r="M277" s="112"/>
      <c r="N277" s="112"/>
      <c r="O277" s="113"/>
    </row>
    <row r="278" ht="14.25" customHeight="1">
      <c r="L278" s="111"/>
      <c r="M278" s="112"/>
      <c r="N278" s="112"/>
      <c r="O278" s="113"/>
    </row>
    <row r="279" ht="14.25" customHeight="1">
      <c r="L279" s="111"/>
      <c r="M279" s="112"/>
      <c r="N279" s="112"/>
      <c r="O279" s="113"/>
    </row>
    <row r="280" ht="14.25" customHeight="1">
      <c r="L280" s="111"/>
      <c r="M280" s="112"/>
      <c r="N280" s="112"/>
      <c r="O280" s="113"/>
    </row>
    <row r="281" ht="14.25" customHeight="1">
      <c r="L281" s="111"/>
      <c r="M281" s="112"/>
      <c r="N281" s="112"/>
      <c r="O281" s="113"/>
    </row>
    <row r="282" ht="14.25" customHeight="1">
      <c r="L282" s="111"/>
      <c r="M282" s="112"/>
      <c r="N282" s="112"/>
      <c r="O282" s="113"/>
    </row>
    <row r="283" ht="14.25" customHeight="1">
      <c r="L283" s="111"/>
      <c r="M283" s="112"/>
      <c r="N283" s="112"/>
      <c r="O283" s="113"/>
    </row>
    <row r="284" ht="14.25" customHeight="1">
      <c r="L284" s="111"/>
      <c r="M284" s="112"/>
      <c r="N284" s="112"/>
      <c r="O284" s="113"/>
    </row>
    <row r="285" ht="14.25" customHeight="1">
      <c r="L285" s="111"/>
      <c r="M285" s="112"/>
      <c r="N285" s="112"/>
      <c r="O285" s="113"/>
    </row>
    <row r="286" ht="14.25" customHeight="1">
      <c r="L286" s="111"/>
      <c r="M286" s="112"/>
      <c r="N286" s="112"/>
      <c r="O286" s="113"/>
    </row>
    <row r="287" ht="14.25" customHeight="1">
      <c r="L287" s="111"/>
      <c r="M287" s="112"/>
      <c r="N287" s="112"/>
      <c r="O287" s="113"/>
    </row>
    <row r="288" ht="14.25" customHeight="1">
      <c r="L288" s="111"/>
      <c r="M288" s="112"/>
      <c r="N288" s="112"/>
      <c r="O288" s="113"/>
    </row>
    <row r="289" ht="14.25" customHeight="1">
      <c r="L289" s="111"/>
      <c r="M289" s="112"/>
      <c r="N289" s="112"/>
      <c r="O289" s="113"/>
    </row>
    <row r="290" ht="14.25" customHeight="1">
      <c r="L290" s="111"/>
      <c r="M290" s="112"/>
      <c r="N290" s="112"/>
      <c r="O290" s="113"/>
    </row>
    <row r="291" ht="14.25" customHeight="1">
      <c r="L291" s="111"/>
      <c r="M291" s="112"/>
      <c r="N291" s="112"/>
      <c r="O291" s="113"/>
    </row>
    <row r="292" ht="14.25" customHeight="1">
      <c r="L292" s="111"/>
      <c r="M292" s="112"/>
      <c r="N292" s="112"/>
      <c r="O292" s="113"/>
    </row>
    <row r="293" ht="14.25" customHeight="1">
      <c r="L293" s="111"/>
      <c r="M293" s="112"/>
      <c r="N293" s="112"/>
      <c r="O293" s="113"/>
    </row>
    <row r="294" ht="14.25" customHeight="1">
      <c r="L294" s="111"/>
      <c r="M294" s="112"/>
      <c r="N294" s="112"/>
      <c r="O294" s="113"/>
    </row>
    <row r="295" ht="14.25" customHeight="1">
      <c r="L295" s="111"/>
      <c r="M295" s="112"/>
      <c r="N295" s="112"/>
      <c r="O295" s="113"/>
    </row>
    <row r="296" ht="14.25" customHeight="1">
      <c r="L296" s="111"/>
      <c r="M296" s="112"/>
      <c r="N296" s="112"/>
      <c r="O296" s="113"/>
    </row>
    <row r="297" ht="14.25" customHeight="1">
      <c r="L297" s="111"/>
      <c r="M297" s="112"/>
      <c r="N297" s="112"/>
      <c r="O297" s="113"/>
    </row>
    <row r="298" ht="14.25" customHeight="1">
      <c r="L298" s="111"/>
      <c r="M298" s="112"/>
      <c r="N298" s="112"/>
      <c r="O298" s="113"/>
    </row>
    <row r="299" ht="14.25" customHeight="1">
      <c r="L299" s="111"/>
      <c r="M299" s="112"/>
      <c r="N299" s="112"/>
      <c r="O299" s="113"/>
    </row>
    <row r="300" ht="14.25" customHeight="1">
      <c r="L300" s="111"/>
      <c r="M300" s="112"/>
      <c r="N300" s="112"/>
      <c r="O300" s="113"/>
    </row>
    <row r="301" ht="14.25" customHeight="1">
      <c r="L301" s="111"/>
      <c r="M301" s="112"/>
      <c r="N301" s="112"/>
      <c r="O301" s="113"/>
    </row>
    <row r="302" ht="14.25" customHeight="1">
      <c r="L302" s="111"/>
      <c r="M302" s="112"/>
      <c r="N302" s="112"/>
      <c r="O302" s="113"/>
    </row>
    <row r="303" ht="14.25" customHeight="1">
      <c r="L303" s="111"/>
      <c r="M303" s="112"/>
      <c r="N303" s="112"/>
      <c r="O303" s="113"/>
    </row>
    <row r="304" ht="14.25" customHeight="1">
      <c r="L304" s="111"/>
      <c r="M304" s="112"/>
      <c r="N304" s="112"/>
      <c r="O304" s="113"/>
    </row>
    <row r="305" ht="14.25" customHeight="1">
      <c r="L305" s="111"/>
      <c r="M305" s="112"/>
      <c r="N305" s="112"/>
      <c r="O305" s="113"/>
    </row>
    <row r="306" ht="14.25" customHeight="1">
      <c r="L306" s="111"/>
      <c r="M306" s="112"/>
      <c r="N306" s="112"/>
      <c r="O306" s="113"/>
    </row>
    <row r="307" ht="14.25" customHeight="1">
      <c r="L307" s="111"/>
      <c r="M307" s="112"/>
      <c r="N307" s="112"/>
      <c r="O307" s="113"/>
    </row>
    <row r="308" ht="14.25" customHeight="1">
      <c r="L308" s="111"/>
      <c r="M308" s="112"/>
      <c r="N308" s="112"/>
      <c r="O308" s="113"/>
    </row>
    <row r="309" ht="14.25" customHeight="1">
      <c r="L309" s="111"/>
      <c r="M309" s="112"/>
      <c r="N309" s="112"/>
      <c r="O309" s="113"/>
    </row>
    <row r="310" ht="14.25" customHeight="1">
      <c r="L310" s="111"/>
      <c r="M310" s="112"/>
      <c r="N310" s="112"/>
      <c r="O310" s="113"/>
    </row>
    <row r="311" ht="14.25" customHeight="1">
      <c r="L311" s="111"/>
      <c r="M311" s="112"/>
      <c r="N311" s="112"/>
      <c r="O311" s="113"/>
    </row>
    <row r="312" ht="14.25" customHeight="1">
      <c r="L312" s="111"/>
      <c r="M312" s="112"/>
      <c r="N312" s="112"/>
      <c r="O312" s="113"/>
    </row>
    <row r="313" ht="14.25" customHeight="1">
      <c r="L313" s="111"/>
      <c r="M313" s="112"/>
      <c r="N313" s="112"/>
      <c r="O313" s="113"/>
    </row>
    <row r="314" ht="14.25" customHeight="1">
      <c r="L314" s="111"/>
      <c r="M314" s="112"/>
      <c r="N314" s="112"/>
      <c r="O314" s="113"/>
    </row>
    <row r="315" ht="14.25" customHeight="1">
      <c r="L315" s="111"/>
      <c r="M315" s="112"/>
      <c r="N315" s="112"/>
      <c r="O315" s="113"/>
    </row>
    <row r="316" ht="14.25" customHeight="1">
      <c r="L316" s="111"/>
      <c r="M316" s="112"/>
      <c r="N316" s="112"/>
      <c r="O316" s="113"/>
    </row>
    <row r="317" ht="14.25" customHeight="1">
      <c r="L317" s="111"/>
      <c r="M317" s="112"/>
      <c r="N317" s="112"/>
      <c r="O317" s="113"/>
    </row>
    <row r="318" ht="14.25" customHeight="1">
      <c r="L318" s="111"/>
      <c r="M318" s="112"/>
      <c r="N318" s="112"/>
      <c r="O318" s="113"/>
    </row>
    <row r="319" ht="14.25" customHeight="1">
      <c r="L319" s="111"/>
      <c r="M319" s="112"/>
      <c r="N319" s="112"/>
      <c r="O319" s="113"/>
    </row>
    <row r="320" ht="14.25" customHeight="1">
      <c r="L320" s="111"/>
      <c r="M320" s="112"/>
      <c r="N320" s="112"/>
      <c r="O320" s="113"/>
    </row>
    <row r="321" ht="14.25" customHeight="1">
      <c r="L321" s="111"/>
      <c r="M321" s="112"/>
      <c r="N321" s="112"/>
      <c r="O321" s="113"/>
    </row>
    <row r="322" ht="14.25" customHeight="1">
      <c r="L322" s="111"/>
      <c r="M322" s="112"/>
      <c r="N322" s="112"/>
      <c r="O322" s="113"/>
    </row>
    <row r="323" ht="14.25" customHeight="1">
      <c r="L323" s="111"/>
      <c r="M323" s="112"/>
      <c r="N323" s="112"/>
      <c r="O323" s="113"/>
    </row>
    <row r="324" ht="14.25" customHeight="1">
      <c r="L324" s="111"/>
      <c r="M324" s="112"/>
      <c r="N324" s="112"/>
      <c r="O324" s="113"/>
    </row>
    <row r="325" ht="14.25" customHeight="1">
      <c r="L325" s="111"/>
      <c r="M325" s="112"/>
      <c r="N325" s="112"/>
      <c r="O325" s="113"/>
    </row>
    <row r="326" ht="14.25" customHeight="1">
      <c r="L326" s="111"/>
      <c r="M326" s="112"/>
      <c r="N326" s="112"/>
      <c r="O326" s="113"/>
    </row>
    <row r="327" ht="14.25" customHeight="1">
      <c r="L327" s="111"/>
      <c r="M327" s="112"/>
      <c r="N327" s="112"/>
      <c r="O327" s="113"/>
    </row>
    <row r="328" ht="14.25" customHeight="1">
      <c r="L328" s="111"/>
      <c r="M328" s="112"/>
      <c r="N328" s="112"/>
      <c r="O328" s="113"/>
    </row>
    <row r="329" ht="14.25" customHeight="1">
      <c r="L329" s="111"/>
      <c r="M329" s="112"/>
      <c r="N329" s="112"/>
      <c r="O329" s="113"/>
    </row>
    <row r="330" ht="14.25" customHeight="1">
      <c r="L330" s="111"/>
      <c r="M330" s="112"/>
      <c r="N330" s="112"/>
      <c r="O330" s="113"/>
    </row>
    <row r="331" ht="14.25" customHeight="1">
      <c r="L331" s="111"/>
      <c r="M331" s="112"/>
      <c r="N331" s="112"/>
      <c r="O331" s="113"/>
    </row>
    <row r="332" ht="14.25" customHeight="1">
      <c r="L332" s="111"/>
      <c r="M332" s="112"/>
      <c r="N332" s="112"/>
      <c r="O332" s="113"/>
    </row>
    <row r="333" ht="14.25" customHeight="1">
      <c r="L333" s="111"/>
      <c r="M333" s="112"/>
      <c r="N333" s="112"/>
      <c r="O333" s="113"/>
    </row>
    <row r="334" ht="14.25" customHeight="1">
      <c r="L334" s="111"/>
      <c r="M334" s="112"/>
      <c r="N334" s="112"/>
      <c r="O334" s="113"/>
    </row>
    <row r="335" ht="14.25" customHeight="1">
      <c r="L335" s="111"/>
      <c r="M335" s="112"/>
      <c r="N335" s="112"/>
      <c r="O335" s="113"/>
    </row>
    <row r="336" ht="14.25" customHeight="1">
      <c r="L336" s="111"/>
      <c r="M336" s="112"/>
      <c r="N336" s="112"/>
      <c r="O336" s="113"/>
    </row>
    <row r="337" ht="14.25" customHeight="1">
      <c r="L337" s="111"/>
      <c r="M337" s="112"/>
      <c r="N337" s="112"/>
      <c r="O337" s="113"/>
    </row>
    <row r="338" ht="14.25" customHeight="1">
      <c r="L338" s="111"/>
      <c r="M338" s="112"/>
      <c r="N338" s="112"/>
      <c r="O338" s="113"/>
    </row>
    <row r="339" ht="14.25" customHeight="1">
      <c r="L339" s="111"/>
      <c r="M339" s="112"/>
      <c r="N339" s="112"/>
      <c r="O339" s="113"/>
    </row>
    <row r="340" ht="14.25" customHeight="1">
      <c r="L340" s="111"/>
      <c r="M340" s="112"/>
      <c r="N340" s="112"/>
      <c r="O340" s="113"/>
    </row>
    <row r="341" ht="14.25" customHeight="1">
      <c r="L341" s="111"/>
      <c r="M341" s="112"/>
      <c r="N341" s="112"/>
      <c r="O341" s="113"/>
    </row>
    <row r="342" ht="14.25" customHeight="1">
      <c r="L342" s="111"/>
      <c r="M342" s="112"/>
      <c r="N342" s="112"/>
      <c r="O342" s="113"/>
    </row>
    <row r="343" ht="14.25" customHeight="1">
      <c r="L343" s="111"/>
      <c r="M343" s="112"/>
      <c r="N343" s="112"/>
      <c r="O343" s="113"/>
    </row>
    <row r="344" ht="14.25" customHeight="1">
      <c r="L344" s="111"/>
      <c r="M344" s="112"/>
      <c r="N344" s="112"/>
      <c r="O344" s="113"/>
    </row>
    <row r="345" ht="14.25" customHeight="1">
      <c r="L345" s="111"/>
      <c r="M345" s="112"/>
      <c r="N345" s="112"/>
      <c r="O345" s="113"/>
    </row>
    <row r="346" ht="14.25" customHeight="1">
      <c r="L346" s="111"/>
      <c r="M346" s="112"/>
      <c r="N346" s="112"/>
      <c r="O346" s="113"/>
    </row>
    <row r="347" ht="14.25" customHeight="1">
      <c r="L347" s="111"/>
      <c r="M347" s="112"/>
      <c r="N347" s="112"/>
      <c r="O347" s="113"/>
    </row>
    <row r="348" ht="14.25" customHeight="1">
      <c r="L348" s="111"/>
      <c r="M348" s="112"/>
      <c r="N348" s="112"/>
      <c r="O348" s="113"/>
    </row>
    <row r="349" ht="14.25" customHeight="1">
      <c r="L349" s="111"/>
      <c r="M349" s="112"/>
      <c r="N349" s="112"/>
      <c r="O349" s="113"/>
    </row>
    <row r="350" ht="14.25" customHeight="1">
      <c r="L350" s="111"/>
      <c r="M350" s="112"/>
      <c r="N350" s="112"/>
      <c r="O350" s="113"/>
    </row>
    <row r="351" ht="14.25" customHeight="1">
      <c r="L351" s="111"/>
      <c r="M351" s="112"/>
      <c r="N351" s="112"/>
      <c r="O351" s="113"/>
    </row>
    <row r="352" ht="14.25" customHeight="1">
      <c r="L352" s="111"/>
      <c r="M352" s="112"/>
      <c r="N352" s="112"/>
      <c r="O352" s="113"/>
    </row>
    <row r="353" ht="14.25" customHeight="1">
      <c r="L353" s="111"/>
      <c r="M353" s="112"/>
      <c r="N353" s="112"/>
      <c r="O353" s="113"/>
    </row>
    <row r="354" ht="14.25" customHeight="1">
      <c r="L354" s="111"/>
      <c r="M354" s="112"/>
      <c r="N354" s="112"/>
      <c r="O354" s="113"/>
    </row>
    <row r="355" ht="14.25" customHeight="1">
      <c r="L355" s="111"/>
      <c r="M355" s="112"/>
      <c r="N355" s="112"/>
      <c r="O355" s="113"/>
    </row>
    <row r="356" ht="14.25" customHeight="1">
      <c r="L356" s="111"/>
      <c r="M356" s="112"/>
      <c r="N356" s="112"/>
      <c r="O356" s="113"/>
    </row>
    <row r="357" ht="14.25" customHeight="1">
      <c r="L357" s="111"/>
      <c r="M357" s="112"/>
      <c r="N357" s="112"/>
      <c r="O357" s="113"/>
    </row>
    <row r="358" ht="14.25" customHeight="1">
      <c r="L358" s="111"/>
      <c r="M358" s="112"/>
      <c r="N358" s="112"/>
      <c r="O358" s="113"/>
    </row>
    <row r="359" ht="14.25" customHeight="1">
      <c r="L359" s="111"/>
      <c r="M359" s="112"/>
      <c r="N359" s="112"/>
      <c r="O359" s="113"/>
    </row>
    <row r="360" ht="14.25" customHeight="1">
      <c r="L360" s="111"/>
      <c r="M360" s="112"/>
      <c r="N360" s="112"/>
      <c r="O360" s="113"/>
    </row>
    <row r="361" ht="14.25" customHeight="1">
      <c r="L361" s="111"/>
      <c r="M361" s="112"/>
      <c r="N361" s="112"/>
      <c r="O361" s="113"/>
    </row>
    <row r="362" ht="14.25" customHeight="1">
      <c r="L362" s="111"/>
      <c r="M362" s="112"/>
      <c r="N362" s="112"/>
      <c r="O362" s="113"/>
    </row>
    <row r="363" ht="14.25" customHeight="1">
      <c r="L363" s="111"/>
      <c r="M363" s="112"/>
      <c r="N363" s="112"/>
      <c r="O363" s="113"/>
    </row>
    <row r="364" ht="14.25" customHeight="1">
      <c r="L364" s="111"/>
      <c r="M364" s="112"/>
      <c r="N364" s="112"/>
      <c r="O364" s="113"/>
    </row>
    <row r="365" ht="14.25" customHeight="1">
      <c r="L365" s="111"/>
      <c r="M365" s="112"/>
      <c r="N365" s="112"/>
      <c r="O365" s="113"/>
    </row>
    <row r="366" ht="14.25" customHeight="1">
      <c r="L366" s="111"/>
      <c r="M366" s="112"/>
      <c r="N366" s="112"/>
      <c r="O366" s="113"/>
    </row>
    <row r="367" ht="14.25" customHeight="1">
      <c r="L367" s="111"/>
      <c r="M367" s="112"/>
      <c r="N367" s="112"/>
      <c r="O367" s="113"/>
    </row>
    <row r="368" ht="14.25" customHeight="1">
      <c r="L368" s="111"/>
      <c r="M368" s="112"/>
      <c r="N368" s="112"/>
      <c r="O368" s="113"/>
    </row>
    <row r="369" ht="14.25" customHeight="1">
      <c r="L369" s="111"/>
      <c r="M369" s="112"/>
      <c r="N369" s="112"/>
      <c r="O369" s="113"/>
    </row>
    <row r="370" ht="14.25" customHeight="1">
      <c r="L370" s="111"/>
      <c r="M370" s="112"/>
      <c r="N370" s="112"/>
      <c r="O370" s="113"/>
    </row>
    <row r="371" ht="14.25" customHeight="1">
      <c r="L371" s="111"/>
      <c r="M371" s="112"/>
      <c r="N371" s="112"/>
      <c r="O371" s="113"/>
    </row>
    <row r="372" ht="14.25" customHeight="1">
      <c r="L372" s="111"/>
      <c r="M372" s="112"/>
      <c r="N372" s="112"/>
      <c r="O372" s="113"/>
    </row>
    <row r="373" ht="14.25" customHeight="1">
      <c r="L373" s="111"/>
      <c r="M373" s="112"/>
      <c r="N373" s="112"/>
      <c r="O373" s="113"/>
    </row>
    <row r="374" ht="14.25" customHeight="1">
      <c r="L374" s="111"/>
      <c r="M374" s="112"/>
      <c r="N374" s="112"/>
      <c r="O374" s="113"/>
    </row>
    <row r="375" ht="14.25" customHeight="1">
      <c r="L375" s="111"/>
      <c r="M375" s="112"/>
      <c r="N375" s="112"/>
      <c r="O375" s="113"/>
    </row>
    <row r="376" ht="14.25" customHeight="1">
      <c r="L376" s="111"/>
      <c r="M376" s="112"/>
      <c r="N376" s="112"/>
      <c r="O376" s="113"/>
    </row>
    <row r="377" ht="14.25" customHeight="1">
      <c r="L377" s="111"/>
      <c r="M377" s="112"/>
      <c r="N377" s="112"/>
      <c r="O377" s="113"/>
    </row>
    <row r="378" ht="14.25" customHeight="1">
      <c r="L378" s="111"/>
      <c r="M378" s="112"/>
      <c r="N378" s="112"/>
      <c r="O378" s="113"/>
    </row>
    <row r="379" ht="14.25" customHeight="1">
      <c r="L379" s="111"/>
      <c r="M379" s="112"/>
      <c r="N379" s="112"/>
      <c r="O379" s="113"/>
    </row>
    <row r="380" ht="14.25" customHeight="1">
      <c r="L380" s="111"/>
      <c r="M380" s="112"/>
      <c r="N380" s="112"/>
      <c r="O380" s="113"/>
    </row>
    <row r="381" ht="14.25" customHeight="1">
      <c r="L381" s="111"/>
      <c r="M381" s="112"/>
      <c r="N381" s="112"/>
      <c r="O381" s="113"/>
    </row>
    <row r="382" ht="14.25" customHeight="1">
      <c r="L382" s="111"/>
      <c r="M382" s="112"/>
      <c r="N382" s="112"/>
      <c r="O382" s="113"/>
    </row>
    <row r="383" ht="14.25" customHeight="1">
      <c r="L383" s="111"/>
      <c r="M383" s="112"/>
      <c r="N383" s="112"/>
      <c r="O383" s="113"/>
    </row>
    <row r="384" ht="14.25" customHeight="1">
      <c r="L384" s="111"/>
      <c r="M384" s="112"/>
      <c r="N384" s="112"/>
      <c r="O384" s="113"/>
    </row>
    <row r="385" ht="14.25" customHeight="1">
      <c r="L385" s="111"/>
      <c r="M385" s="112"/>
      <c r="N385" s="112"/>
      <c r="O385" s="113"/>
    </row>
    <row r="386" ht="14.25" customHeight="1">
      <c r="L386" s="111"/>
      <c r="M386" s="112"/>
      <c r="N386" s="112"/>
      <c r="O386" s="113"/>
    </row>
    <row r="387" ht="14.25" customHeight="1">
      <c r="L387" s="111"/>
      <c r="M387" s="112"/>
      <c r="N387" s="112"/>
      <c r="O387" s="113"/>
    </row>
    <row r="388" ht="14.25" customHeight="1">
      <c r="L388" s="111"/>
      <c r="M388" s="112"/>
      <c r="N388" s="112"/>
      <c r="O388" s="113"/>
    </row>
    <row r="389" ht="14.25" customHeight="1">
      <c r="L389" s="111"/>
      <c r="M389" s="112"/>
      <c r="N389" s="112"/>
      <c r="O389" s="113"/>
    </row>
    <row r="390" ht="14.25" customHeight="1">
      <c r="L390" s="111"/>
      <c r="M390" s="112"/>
      <c r="N390" s="112"/>
      <c r="O390" s="113"/>
    </row>
    <row r="391" ht="14.25" customHeight="1">
      <c r="L391" s="111"/>
      <c r="M391" s="112"/>
      <c r="N391" s="112"/>
      <c r="O391" s="113"/>
    </row>
    <row r="392" ht="14.25" customHeight="1">
      <c r="L392" s="111"/>
      <c r="M392" s="112"/>
      <c r="N392" s="112"/>
      <c r="O392" s="113"/>
    </row>
    <row r="393" ht="14.25" customHeight="1">
      <c r="L393" s="111"/>
      <c r="M393" s="112"/>
      <c r="N393" s="112"/>
      <c r="O393" s="113"/>
    </row>
    <row r="394" ht="14.25" customHeight="1">
      <c r="L394" s="111"/>
      <c r="M394" s="112"/>
      <c r="N394" s="112"/>
      <c r="O394" s="113"/>
    </row>
    <row r="395" ht="14.25" customHeight="1">
      <c r="L395" s="111"/>
      <c r="M395" s="112"/>
      <c r="N395" s="112"/>
      <c r="O395" s="113"/>
    </row>
    <row r="396" ht="14.25" customHeight="1">
      <c r="L396" s="111"/>
      <c r="M396" s="112"/>
      <c r="N396" s="112"/>
      <c r="O396" s="113"/>
    </row>
    <row r="397" ht="14.25" customHeight="1">
      <c r="L397" s="111"/>
      <c r="M397" s="112"/>
      <c r="N397" s="112"/>
      <c r="O397" s="113"/>
    </row>
    <row r="398" ht="14.25" customHeight="1">
      <c r="L398" s="111"/>
      <c r="M398" s="112"/>
      <c r="N398" s="112"/>
      <c r="O398" s="113"/>
    </row>
    <row r="399" ht="14.25" customHeight="1">
      <c r="L399" s="111"/>
      <c r="M399" s="112"/>
      <c r="N399" s="112"/>
      <c r="O399" s="113"/>
    </row>
    <row r="400" ht="14.25" customHeight="1">
      <c r="L400" s="111"/>
      <c r="M400" s="112"/>
      <c r="N400" s="112"/>
      <c r="O400" s="113"/>
    </row>
    <row r="401" ht="14.25" customHeight="1">
      <c r="L401" s="111"/>
      <c r="M401" s="112"/>
      <c r="N401" s="112"/>
      <c r="O401" s="113"/>
    </row>
    <row r="402" ht="14.25" customHeight="1">
      <c r="L402" s="111"/>
      <c r="M402" s="112"/>
      <c r="N402" s="112"/>
      <c r="O402" s="113"/>
    </row>
    <row r="403" ht="14.25" customHeight="1">
      <c r="L403" s="111"/>
      <c r="M403" s="112"/>
      <c r="N403" s="112"/>
      <c r="O403" s="113"/>
    </row>
    <row r="404" ht="14.25" customHeight="1">
      <c r="L404" s="111"/>
      <c r="M404" s="112"/>
      <c r="N404" s="112"/>
      <c r="O404" s="113"/>
    </row>
    <row r="405" ht="14.25" customHeight="1">
      <c r="L405" s="111"/>
      <c r="M405" s="112"/>
      <c r="N405" s="112"/>
      <c r="O405" s="113"/>
    </row>
    <row r="406" ht="14.25" customHeight="1">
      <c r="L406" s="111"/>
      <c r="M406" s="112"/>
      <c r="N406" s="112"/>
      <c r="O406" s="113"/>
    </row>
    <row r="407" ht="14.25" customHeight="1">
      <c r="L407" s="111"/>
      <c r="M407" s="112"/>
      <c r="N407" s="112"/>
      <c r="O407" s="113"/>
    </row>
    <row r="408" ht="14.25" customHeight="1">
      <c r="L408" s="111"/>
      <c r="M408" s="112"/>
      <c r="N408" s="112"/>
      <c r="O408" s="113"/>
    </row>
    <row r="409" ht="14.25" customHeight="1">
      <c r="L409" s="111"/>
      <c r="M409" s="112"/>
      <c r="N409" s="112"/>
      <c r="O409" s="113"/>
    </row>
    <row r="410" ht="14.25" customHeight="1">
      <c r="L410" s="111"/>
      <c r="M410" s="112"/>
      <c r="N410" s="112"/>
      <c r="O410" s="113"/>
    </row>
    <row r="411" ht="14.25" customHeight="1">
      <c r="L411" s="111"/>
      <c r="M411" s="112"/>
      <c r="N411" s="112"/>
      <c r="O411" s="113"/>
    </row>
    <row r="412" ht="14.25" customHeight="1">
      <c r="L412" s="111"/>
      <c r="M412" s="112"/>
      <c r="N412" s="112"/>
      <c r="O412" s="113"/>
    </row>
    <row r="413" ht="14.25" customHeight="1">
      <c r="L413" s="111"/>
      <c r="M413" s="112"/>
      <c r="N413" s="112"/>
      <c r="O413" s="113"/>
    </row>
    <row r="414" ht="14.25" customHeight="1">
      <c r="L414" s="111"/>
      <c r="M414" s="112"/>
      <c r="N414" s="112"/>
      <c r="O414" s="113"/>
    </row>
    <row r="415" ht="14.25" customHeight="1">
      <c r="L415" s="111"/>
      <c r="M415" s="112"/>
      <c r="N415" s="112"/>
      <c r="O415" s="113"/>
    </row>
    <row r="416" ht="14.25" customHeight="1">
      <c r="L416" s="111"/>
      <c r="M416" s="112"/>
      <c r="N416" s="112"/>
      <c r="O416" s="113"/>
    </row>
    <row r="417" ht="14.25" customHeight="1">
      <c r="L417" s="111"/>
      <c r="M417" s="112"/>
      <c r="N417" s="112"/>
      <c r="O417" s="113"/>
    </row>
    <row r="418" ht="14.25" customHeight="1">
      <c r="L418" s="111"/>
      <c r="M418" s="112"/>
      <c r="N418" s="112"/>
      <c r="O418" s="113"/>
    </row>
    <row r="419" ht="14.25" customHeight="1">
      <c r="L419" s="111"/>
      <c r="M419" s="112"/>
      <c r="N419" s="112"/>
      <c r="O419" s="113"/>
    </row>
    <row r="420" ht="14.25" customHeight="1">
      <c r="L420" s="111"/>
      <c r="M420" s="112"/>
      <c r="N420" s="112"/>
      <c r="O420" s="113"/>
    </row>
    <row r="421" ht="14.25" customHeight="1">
      <c r="L421" s="111"/>
      <c r="M421" s="112"/>
      <c r="N421" s="112"/>
      <c r="O421" s="113"/>
    </row>
    <row r="422" ht="14.25" customHeight="1">
      <c r="L422" s="111"/>
      <c r="M422" s="112"/>
      <c r="N422" s="112"/>
      <c r="O422" s="113"/>
    </row>
    <row r="423" ht="14.25" customHeight="1">
      <c r="L423" s="111"/>
      <c r="M423" s="112"/>
      <c r="N423" s="112"/>
      <c r="O423" s="113"/>
    </row>
    <row r="424" ht="14.25" customHeight="1">
      <c r="L424" s="111"/>
      <c r="M424" s="112"/>
      <c r="N424" s="112"/>
      <c r="O424" s="113"/>
    </row>
    <row r="425" ht="14.25" customHeight="1">
      <c r="L425" s="111"/>
      <c r="M425" s="112"/>
      <c r="N425" s="112"/>
      <c r="O425" s="113"/>
    </row>
    <row r="426" ht="14.25" customHeight="1">
      <c r="L426" s="111"/>
      <c r="M426" s="112"/>
      <c r="N426" s="112"/>
      <c r="O426" s="113"/>
    </row>
    <row r="427" ht="14.25" customHeight="1">
      <c r="L427" s="111"/>
      <c r="M427" s="112"/>
      <c r="N427" s="112"/>
      <c r="O427" s="113"/>
    </row>
    <row r="428" ht="14.25" customHeight="1">
      <c r="L428" s="111"/>
      <c r="M428" s="112"/>
      <c r="N428" s="112"/>
      <c r="O428" s="113"/>
    </row>
    <row r="429" ht="14.25" customHeight="1">
      <c r="L429" s="111"/>
      <c r="M429" s="112"/>
      <c r="N429" s="112"/>
      <c r="O429" s="113"/>
    </row>
    <row r="430" ht="14.25" customHeight="1">
      <c r="L430" s="111"/>
      <c r="M430" s="112"/>
      <c r="N430" s="112"/>
      <c r="O430" s="113"/>
    </row>
    <row r="431" ht="14.25" customHeight="1">
      <c r="L431" s="111"/>
      <c r="M431" s="112"/>
      <c r="N431" s="112"/>
      <c r="O431" s="113"/>
    </row>
    <row r="432" ht="14.25" customHeight="1">
      <c r="L432" s="111"/>
      <c r="M432" s="112"/>
      <c r="N432" s="112"/>
      <c r="O432" s="113"/>
    </row>
    <row r="433" ht="14.25" customHeight="1">
      <c r="L433" s="111"/>
      <c r="M433" s="112"/>
      <c r="N433" s="112"/>
      <c r="O433" s="113"/>
    </row>
    <row r="434" ht="14.25" customHeight="1">
      <c r="L434" s="111"/>
      <c r="M434" s="112"/>
      <c r="N434" s="112"/>
      <c r="O434" s="113"/>
    </row>
    <row r="435" ht="14.25" customHeight="1">
      <c r="L435" s="111"/>
      <c r="M435" s="112"/>
      <c r="N435" s="112"/>
      <c r="O435" s="113"/>
    </row>
    <row r="436" ht="14.25" customHeight="1">
      <c r="L436" s="111"/>
      <c r="M436" s="112"/>
      <c r="N436" s="112"/>
      <c r="O436" s="113"/>
    </row>
    <row r="437" ht="14.25" customHeight="1">
      <c r="L437" s="111"/>
      <c r="M437" s="112"/>
      <c r="N437" s="112"/>
      <c r="O437" s="113"/>
    </row>
    <row r="438" ht="14.25" customHeight="1">
      <c r="L438" s="111"/>
      <c r="M438" s="112"/>
      <c r="N438" s="112"/>
      <c r="O438" s="113"/>
    </row>
    <row r="439" ht="14.25" customHeight="1">
      <c r="L439" s="111"/>
      <c r="M439" s="112"/>
      <c r="N439" s="112"/>
      <c r="O439" s="113"/>
    </row>
    <row r="440" ht="14.25" customHeight="1">
      <c r="L440" s="111"/>
      <c r="M440" s="112"/>
      <c r="N440" s="112"/>
      <c r="O440" s="113"/>
    </row>
    <row r="441" ht="14.25" customHeight="1">
      <c r="L441" s="111"/>
      <c r="M441" s="112"/>
      <c r="N441" s="112"/>
      <c r="O441" s="113"/>
    </row>
    <row r="442" ht="14.25" customHeight="1">
      <c r="L442" s="111"/>
      <c r="M442" s="112"/>
      <c r="N442" s="112"/>
      <c r="O442" s="113"/>
    </row>
    <row r="443" ht="14.25" customHeight="1">
      <c r="L443" s="111"/>
      <c r="M443" s="112"/>
      <c r="N443" s="112"/>
      <c r="O443" s="113"/>
    </row>
    <row r="444" ht="14.25" customHeight="1">
      <c r="L444" s="111"/>
      <c r="M444" s="112"/>
      <c r="N444" s="112"/>
      <c r="O444" s="113"/>
    </row>
    <row r="445" ht="14.25" customHeight="1">
      <c r="L445" s="111"/>
      <c r="M445" s="112"/>
      <c r="N445" s="112"/>
      <c r="O445" s="113"/>
    </row>
    <row r="446" ht="14.25" customHeight="1">
      <c r="L446" s="111"/>
      <c r="M446" s="112"/>
      <c r="N446" s="112"/>
      <c r="O446" s="113"/>
    </row>
    <row r="447" ht="14.25" customHeight="1">
      <c r="L447" s="111"/>
      <c r="M447" s="112"/>
      <c r="N447" s="112"/>
      <c r="O447" s="113"/>
    </row>
    <row r="448" ht="14.25" customHeight="1">
      <c r="L448" s="111"/>
      <c r="M448" s="112"/>
      <c r="N448" s="112"/>
      <c r="O448" s="113"/>
    </row>
    <row r="449" ht="14.25" customHeight="1">
      <c r="L449" s="111"/>
      <c r="M449" s="112"/>
      <c r="N449" s="112"/>
      <c r="O449" s="113"/>
    </row>
    <row r="450" ht="14.25" customHeight="1">
      <c r="L450" s="111"/>
      <c r="M450" s="112"/>
      <c r="N450" s="112"/>
      <c r="O450" s="113"/>
    </row>
    <row r="451" ht="14.25" customHeight="1">
      <c r="L451" s="111"/>
      <c r="M451" s="112"/>
      <c r="N451" s="112"/>
      <c r="O451" s="113"/>
    </row>
    <row r="452" ht="14.25" customHeight="1">
      <c r="L452" s="111"/>
      <c r="M452" s="112"/>
      <c r="N452" s="112"/>
      <c r="O452" s="113"/>
    </row>
    <row r="453" ht="14.25" customHeight="1">
      <c r="L453" s="111"/>
      <c r="M453" s="112"/>
      <c r="N453" s="112"/>
      <c r="O453" s="113"/>
    </row>
    <row r="454" ht="14.25" customHeight="1">
      <c r="L454" s="111"/>
      <c r="M454" s="112"/>
      <c r="N454" s="112"/>
      <c r="O454" s="113"/>
    </row>
    <row r="455" ht="14.25" customHeight="1">
      <c r="L455" s="111"/>
      <c r="M455" s="112"/>
      <c r="N455" s="112"/>
      <c r="O455" s="113"/>
    </row>
    <row r="456" ht="14.25" customHeight="1">
      <c r="L456" s="111"/>
      <c r="M456" s="112"/>
      <c r="N456" s="112"/>
      <c r="O456" s="113"/>
    </row>
    <row r="457" ht="14.25" customHeight="1">
      <c r="L457" s="111"/>
      <c r="M457" s="112"/>
      <c r="N457" s="112"/>
      <c r="O457" s="113"/>
    </row>
    <row r="458" ht="14.25" customHeight="1">
      <c r="L458" s="111"/>
      <c r="M458" s="112"/>
      <c r="N458" s="112"/>
      <c r="O458" s="113"/>
    </row>
    <row r="459" ht="14.25" customHeight="1">
      <c r="L459" s="111"/>
      <c r="M459" s="112"/>
      <c r="N459" s="112"/>
      <c r="O459" s="113"/>
    </row>
    <row r="460" ht="14.25" customHeight="1">
      <c r="L460" s="111"/>
      <c r="M460" s="112"/>
      <c r="N460" s="112"/>
      <c r="O460" s="113"/>
    </row>
    <row r="461" ht="14.25" customHeight="1">
      <c r="L461" s="111"/>
      <c r="M461" s="112"/>
      <c r="N461" s="112"/>
      <c r="O461" s="113"/>
    </row>
    <row r="462" ht="14.25" customHeight="1">
      <c r="L462" s="111"/>
      <c r="M462" s="112"/>
      <c r="N462" s="112"/>
      <c r="O462" s="113"/>
    </row>
    <row r="463" ht="14.25" customHeight="1">
      <c r="L463" s="111"/>
      <c r="M463" s="112"/>
      <c r="N463" s="112"/>
      <c r="O463" s="113"/>
    </row>
    <row r="464" ht="14.25" customHeight="1">
      <c r="L464" s="111"/>
      <c r="M464" s="112"/>
      <c r="N464" s="112"/>
      <c r="O464" s="113"/>
    </row>
    <row r="465" ht="14.25" customHeight="1">
      <c r="L465" s="111"/>
      <c r="M465" s="112"/>
      <c r="N465" s="112"/>
      <c r="O465" s="113"/>
    </row>
    <row r="466" ht="14.25" customHeight="1">
      <c r="L466" s="111"/>
      <c r="M466" s="112"/>
      <c r="N466" s="112"/>
      <c r="O466" s="113"/>
    </row>
    <row r="467" ht="14.25" customHeight="1">
      <c r="L467" s="111"/>
      <c r="M467" s="112"/>
      <c r="N467" s="112"/>
      <c r="O467" s="113"/>
    </row>
    <row r="468" ht="14.25" customHeight="1">
      <c r="L468" s="111"/>
      <c r="M468" s="112"/>
      <c r="N468" s="112"/>
      <c r="O468" s="113"/>
    </row>
    <row r="469" ht="14.25" customHeight="1">
      <c r="L469" s="111"/>
      <c r="M469" s="112"/>
      <c r="N469" s="112"/>
      <c r="O469" s="113"/>
    </row>
    <row r="470" ht="14.25" customHeight="1">
      <c r="L470" s="111"/>
      <c r="M470" s="112"/>
      <c r="N470" s="112"/>
      <c r="O470" s="113"/>
    </row>
    <row r="471" ht="14.25" customHeight="1">
      <c r="L471" s="111"/>
      <c r="M471" s="112"/>
      <c r="N471" s="112"/>
      <c r="O471" s="113"/>
    </row>
    <row r="472" ht="14.25" customHeight="1">
      <c r="L472" s="111"/>
      <c r="M472" s="112"/>
      <c r="N472" s="112"/>
      <c r="O472" s="113"/>
    </row>
    <row r="473" ht="14.25" customHeight="1">
      <c r="L473" s="111"/>
      <c r="M473" s="112"/>
      <c r="N473" s="112"/>
      <c r="O473" s="113"/>
    </row>
    <row r="474" ht="14.25" customHeight="1">
      <c r="L474" s="111"/>
      <c r="M474" s="112"/>
      <c r="N474" s="112"/>
      <c r="O474" s="113"/>
    </row>
    <row r="475" ht="14.25" customHeight="1">
      <c r="L475" s="111"/>
      <c r="M475" s="112"/>
      <c r="N475" s="112"/>
      <c r="O475" s="113"/>
    </row>
    <row r="476" ht="14.25" customHeight="1">
      <c r="L476" s="111"/>
      <c r="M476" s="112"/>
      <c r="N476" s="112"/>
      <c r="O476" s="113"/>
    </row>
    <row r="477" ht="14.25" customHeight="1">
      <c r="L477" s="111"/>
      <c r="M477" s="112"/>
      <c r="N477" s="112"/>
      <c r="O477" s="113"/>
    </row>
    <row r="478" ht="14.25" customHeight="1">
      <c r="L478" s="111"/>
      <c r="M478" s="112"/>
      <c r="N478" s="112"/>
      <c r="O478" s="113"/>
    </row>
    <row r="479" ht="14.25" customHeight="1">
      <c r="L479" s="111"/>
      <c r="M479" s="112"/>
      <c r="N479" s="112"/>
      <c r="O479" s="113"/>
    </row>
    <row r="480" ht="14.25" customHeight="1">
      <c r="L480" s="111"/>
      <c r="M480" s="112"/>
      <c r="N480" s="112"/>
      <c r="O480" s="113"/>
    </row>
    <row r="481" ht="14.25" customHeight="1">
      <c r="L481" s="111"/>
      <c r="M481" s="112"/>
      <c r="N481" s="112"/>
      <c r="O481" s="113"/>
    </row>
    <row r="482" ht="14.25" customHeight="1">
      <c r="L482" s="111"/>
      <c r="M482" s="112"/>
      <c r="N482" s="112"/>
      <c r="O482" s="113"/>
    </row>
    <row r="483" ht="14.25" customHeight="1">
      <c r="L483" s="111"/>
      <c r="M483" s="112"/>
      <c r="N483" s="112"/>
      <c r="O483" s="113"/>
    </row>
    <row r="484" ht="14.25" customHeight="1">
      <c r="L484" s="111"/>
      <c r="M484" s="112"/>
      <c r="N484" s="112"/>
      <c r="O484" s="113"/>
    </row>
    <row r="485" ht="14.25" customHeight="1">
      <c r="L485" s="111"/>
      <c r="M485" s="112"/>
      <c r="N485" s="112"/>
      <c r="O485" s="113"/>
    </row>
    <row r="486" ht="14.25" customHeight="1">
      <c r="L486" s="111"/>
      <c r="M486" s="112"/>
      <c r="N486" s="112"/>
      <c r="O486" s="113"/>
    </row>
    <row r="487" ht="14.25" customHeight="1">
      <c r="L487" s="111"/>
      <c r="M487" s="112"/>
      <c r="N487" s="112"/>
      <c r="O487" s="113"/>
    </row>
    <row r="488" ht="14.25" customHeight="1">
      <c r="L488" s="111"/>
      <c r="M488" s="112"/>
      <c r="N488" s="112"/>
      <c r="O488" s="113"/>
    </row>
    <row r="489" ht="14.25" customHeight="1">
      <c r="L489" s="111"/>
      <c r="M489" s="112"/>
      <c r="N489" s="112"/>
      <c r="O489" s="113"/>
    </row>
    <row r="490" ht="14.25" customHeight="1">
      <c r="L490" s="111"/>
      <c r="M490" s="112"/>
      <c r="N490" s="112"/>
      <c r="O490" s="113"/>
    </row>
    <row r="491" ht="14.25" customHeight="1">
      <c r="L491" s="111"/>
      <c r="M491" s="112"/>
      <c r="N491" s="112"/>
      <c r="O491" s="113"/>
    </row>
    <row r="492" ht="14.25" customHeight="1">
      <c r="L492" s="111"/>
      <c r="M492" s="112"/>
      <c r="N492" s="112"/>
      <c r="O492" s="113"/>
    </row>
    <row r="493" ht="14.25" customHeight="1">
      <c r="L493" s="111"/>
      <c r="M493" s="112"/>
      <c r="N493" s="112"/>
      <c r="O493" s="113"/>
    </row>
    <row r="494" ht="14.25" customHeight="1">
      <c r="L494" s="111"/>
      <c r="M494" s="112"/>
      <c r="N494" s="112"/>
      <c r="O494" s="113"/>
    </row>
    <row r="495" ht="14.25" customHeight="1">
      <c r="L495" s="111"/>
      <c r="M495" s="112"/>
      <c r="N495" s="112"/>
      <c r="O495" s="113"/>
    </row>
    <row r="496" ht="14.25" customHeight="1">
      <c r="L496" s="111"/>
      <c r="M496" s="112"/>
      <c r="N496" s="112"/>
      <c r="O496" s="113"/>
    </row>
    <row r="497" ht="14.25" customHeight="1">
      <c r="L497" s="111"/>
      <c r="M497" s="112"/>
      <c r="N497" s="112"/>
      <c r="O497" s="113"/>
    </row>
    <row r="498" ht="14.25" customHeight="1">
      <c r="L498" s="111"/>
      <c r="M498" s="112"/>
      <c r="N498" s="112"/>
      <c r="O498" s="113"/>
    </row>
    <row r="499" ht="14.25" customHeight="1">
      <c r="L499" s="111"/>
      <c r="M499" s="112"/>
      <c r="N499" s="112"/>
      <c r="O499" s="113"/>
    </row>
    <row r="500" ht="14.25" customHeight="1">
      <c r="L500" s="111"/>
      <c r="M500" s="112"/>
      <c r="N500" s="112"/>
      <c r="O500" s="113"/>
    </row>
    <row r="501" ht="14.25" customHeight="1">
      <c r="L501" s="111"/>
      <c r="M501" s="112"/>
      <c r="N501" s="112"/>
      <c r="O501" s="113"/>
    </row>
    <row r="502" ht="14.25" customHeight="1">
      <c r="L502" s="111"/>
      <c r="M502" s="112"/>
      <c r="N502" s="112"/>
      <c r="O502" s="113"/>
    </row>
    <row r="503" ht="14.25" customHeight="1">
      <c r="L503" s="111"/>
      <c r="M503" s="112"/>
      <c r="N503" s="112"/>
      <c r="O503" s="113"/>
    </row>
    <row r="504" ht="14.25" customHeight="1">
      <c r="L504" s="111"/>
      <c r="M504" s="112"/>
      <c r="N504" s="112"/>
      <c r="O504" s="113"/>
    </row>
    <row r="505" ht="14.25" customHeight="1">
      <c r="L505" s="111"/>
      <c r="M505" s="112"/>
      <c r="N505" s="112"/>
      <c r="O505" s="113"/>
    </row>
    <row r="506" ht="14.25" customHeight="1">
      <c r="L506" s="111"/>
      <c r="M506" s="112"/>
      <c r="N506" s="112"/>
      <c r="O506" s="113"/>
    </row>
    <row r="507" ht="14.25" customHeight="1">
      <c r="L507" s="111"/>
      <c r="M507" s="112"/>
      <c r="N507" s="112"/>
      <c r="O507" s="113"/>
    </row>
    <row r="508" ht="14.25" customHeight="1">
      <c r="L508" s="111"/>
      <c r="M508" s="112"/>
      <c r="N508" s="112"/>
      <c r="O508" s="113"/>
    </row>
    <row r="509" ht="14.25" customHeight="1">
      <c r="L509" s="111"/>
      <c r="M509" s="112"/>
      <c r="N509" s="112"/>
      <c r="O509" s="113"/>
    </row>
    <row r="510" ht="14.25" customHeight="1">
      <c r="L510" s="111"/>
      <c r="M510" s="112"/>
      <c r="N510" s="112"/>
      <c r="O510" s="113"/>
    </row>
    <row r="511" ht="14.25" customHeight="1">
      <c r="L511" s="111"/>
      <c r="M511" s="112"/>
      <c r="N511" s="112"/>
      <c r="O511" s="113"/>
    </row>
    <row r="512" ht="14.25" customHeight="1">
      <c r="L512" s="111"/>
      <c r="M512" s="112"/>
      <c r="N512" s="112"/>
      <c r="O512" s="113"/>
    </row>
    <row r="513" ht="14.25" customHeight="1">
      <c r="L513" s="111"/>
      <c r="M513" s="112"/>
      <c r="N513" s="112"/>
      <c r="O513" s="113"/>
    </row>
    <row r="514" ht="14.25" customHeight="1">
      <c r="L514" s="111"/>
      <c r="M514" s="112"/>
      <c r="N514" s="112"/>
      <c r="O514" s="113"/>
    </row>
    <row r="515" ht="14.25" customHeight="1">
      <c r="L515" s="111"/>
      <c r="M515" s="112"/>
      <c r="N515" s="112"/>
      <c r="O515" s="113"/>
    </row>
    <row r="516" ht="14.25" customHeight="1">
      <c r="L516" s="111"/>
      <c r="M516" s="112"/>
      <c r="N516" s="112"/>
      <c r="O516" s="113"/>
    </row>
    <row r="517" ht="14.25" customHeight="1">
      <c r="L517" s="111"/>
      <c r="M517" s="112"/>
      <c r="N517" s="112"/>
      <c r="O517" s="113"/>
    </row>
    <row r="518" ht="14.25" customHeight="1">
      <c r="L518" s="111"/>
      <c r="M518" s="112"/>
      <c r="N518" s="112"/>
      <c r="O518" s="113"/>
    </row>
    <row r="519" ht="14.25" customHeight="1">
      <c r="L519" s="111"/>
      <c r="M519" s="112"/>
      <c r="N519" s="112"/>
      <c r="O519" s="113"/>
    </row>
    <row r="520" ht="14.25" customHeight="1">
      <c r="L520" s="111"/>
      <c r="M520" s="112"/>
      <c r="N520" s="112"/>
      <c r="O520" s="113"/>
    </row>
    <row r="521" ht="14.25" customHeight="1">
      <c r="L521" s="111"/>
      <c r="M521" s="112"/>
      <c r="N521" s="112"/>
      <c r="O521" s="113"/>
    </row>
    <row r="522" ht="14.25" customHeight="1">
      <c r="L522" s="111"/>
      <c r="M522" s="112"/>
      <c r="N522" s="112"/>
      <c r="O522" s="113"/>
    </row>
    <row r="523" ht="14.25" customHeight="1">
      <c r="L523" s="111"/>
      <c r="M523" s="112"/>
      <c r="N523" s="112"/>
      <c r="O523" s="113"/>
    </row>
    <row r="524" ht="14.25" customHeight="1">
      <c r="L524" s="111"/>
      <c r="M524" s="112"/>
      <c r="N524" s="112"/>
      <c r="O524" s="113"/>
    </row>
    <row r="525" ht="14.25" customHeight="1">
      <c r="L525" s="111"/>
      <c r="M525" s="112"/>
      <c r="N525" s="112"/>
      <c r="O525" s="113"/>
    </row>
    <row r="526" ht="14.25" customHeight="1">
      <c r="L526" s="111"/>
      <c r="M526" s="112"/>
      <c r="N526" s="112"/>
      <c r="O526" s="113"/>
    </row>
    <row r="527" ht="14.25" customHeight="1">
      <c r="L527" s="111"/>
      <c r="M527" s="112"/>
      <c r="N527" s="112"/>
      <c r="O527" s="113"/>
    </row>
    <row r="528" ht="14.25" customHeight="1">
      <c r="L528" s="111"/>
      <c r="M528" s="112"/>
      <c r="N528" s="112"/>
      <c r="O528" s="113"/>
    </row>
    <row r="529" ht="14.25" customHeight="1">
      <c r="L529" s="111"/>
      <c r="M529" s="112"/>
      <c r="N529" s="112"/>
      <c r="O529" s="113"/>
    </row>
    <row r="530" ht="14.25" customHeight="1">
      <c r="L530" s="111"/>
      <c r="M530" s="112"/>
      <c r="N530" s="112"/>
      <c r="O530" s="113"/>
    </row>
    <row r="531" ht="14.25" customHeight="1">
      <c r="L531" s="111"/>
      <c r="M531" s="112"/>
      <c r="N531" s="112"/>
      <c r="O531" s="113"/>
    </row>
    <row r="532" ht="14.25" customHeight="1">
      <c r="L532" s="111"/>
      <c r="M532" s="112"/>
      <c r="N532" s="112"/>
      <c r="O532" s="113"/>
    </row>
    <row r="533" ht="14.25" customHeight="1">
      <c r="L533" s="111"/>
      <c r="M533" s="112"/>
      <c r="N533" s="112"/>
      <c r="O533" s="113"/>
    </row>
    <row r="534" ht="14.25" customHeight="1">
      <c r="L534" s="111"/>
      <c r="M534" s="112"/>
      <c r="N534" s="112"/>
      <c r="O534" s="113"/>
    </row>
    <row r="535" ht="14.25" customHeight="1">
      <c r="L535" s="111"/>
      <c r="M535" s="112"/>
      <c r="N535" s="112"/>
      <c r="O535" s="113"/>
    </row>
    <row r="536" ht="14.25" customHeight="1">
      <c r="L536" s="111"/>
      <c r="M536" s="112"/>
      <c r="N536" s="112"/>
      <c r="O536" s="113"/>
    </row>
    <row r="537" ht="14.25" customHeight="1">
      <c r="L537" s="111"/>
      <c r="M537" s="112"/>
      <c r="N537" s="112"/>
      <c r="O537" s="113"/>
    </row>
    <row r="538" ht="14.25" customHeight="1">
      <c r="L538" s="111"/>
      <c r="M538" s="112"/>
      <c r="N538" s="112"/>
      <c r="O538" s="113"/>
    </row>
    <row r="539" ht="14.25" customHeight="1">
      <c r="L539" s="111"/>
      <c r="M539" s="112"/>
      <c r="N539" s="112"/>
      <c r="O539" s="113"/>
    </row>
    <row r="540" ht="14.25" customHeight="1">
      <c r="L540" s="111"/>
      <c r="M540" s="112"/>
      <c r="N540" s="112"/>
      <c r="O540" s="113"/>
    </row>
    <row r="541" ht="14.25" customHeight="1">
      <c r="L541" s="111"/>
      <c r="M541" s="112"/>
      <c r="N541" s="112"/>
      <c r="O541" s="113"/>
    </row>
    <row r="542" ht="14.25" customHeight="1">
      <c r="L542" s="111"/>
      <c r="M542" s="112"/>
      <c r="N542" s="112"/>
      <c r="O542" s="113"/>
    </row>
    <row r="543" ht="14.25" customHeight="1">
      <c r="L543" s="111"/>
      <c r="M543" s="112"/>
      <c r="N543" s="112"/>
      <c r="O543" s="113"/>
    </row>
    <row r="544" ht="14.25" customHeight="1">
      <c r="L544" s="111"/>
      <c r="M544" s="112"/>
      <c r="N544" s="112"/>
      <c r="O544" s="113"/>
    </row>
    <row r="545" ht="14.25" customHeight="1">
      <c r="L545" s="111"/>
      <c r="M545" s="112"/>
      <c r="N545" s="112"/>
      <c r="O545" s="113"/>
    </row>
    <row r="546" ht="14.25" customHeight="1">
      <c r="L546" s="111"/>
      <c r="M546" s="112"/>
      <c r="N546" s="112"/>
      <c r="O546" s="113"/>
    </row>
    <row r="547" ht="14.25" customHeight="1">
      <c r="L547" s="111"/>
      <c r="M547" s="112"/>
      <c r="N547" s="112"/>
      <c r="O547" s="113"/>
    </row>
    <row r="548" ht="14.25" customHeight="1">
      <c r="L548" s="111"/>
      <c r="M548" s="112"/>
      <c r="N548" s="112"/>
      <c r="O548" s="113"/>
    </row>
    <row r="549" ht="14.25" customHeight="1">
      <c r="L549" s="111"/>
      <c r="M549" s="112"/>
      <c r="N549" s="112"/>
      <c r="O549" s="113"/>
    </row>
    <row r="550" ht="14.25" customHeight="1">
      <c r="L550" s="111"/>
      <c r="M550" s="112"/>
      <c r="N550" s="112"/>
      <c r="O550" s="113"/>
    </row>
    <row r="551" ht="14.25" customHeight="1">
      <c r="L551" s="111"/>
      <c r="M551" s="112"/>
      <c r="N551" s="112"/>
      <c r="O551" s="113"/>
    </row>
    <row r="552" ht="14.25" customHeight="1">
      <c r="L552" s="111"/>
      <c r="M552" s="112"/>
      <c r="N552" s="112"/>
      <c r="O552" s="113"/>
    </row>
    <row r="553" ht="14.25" customHeight="1">
      <c r="L553" s="111"/>
      <c r="M553" s="112"/>
      <c r="N553" s="112"/>
      <c r="O553" s="113"/>
    </row>
    <row r="554" ht="14.25" customHeight="1">
      <c r="L554" s="111"/>
      <c r="M554" s="112"/>
      <c r="N554" s="112"/>
      <c r="O554" s="113"/>
    </row>
    <row r="555" ht="14.25" customHeight="1">
      <c r="L555" s="111"/>
      <c r="M555" s="112"/>
      <c r="N555" s="112"/>
      <c r="O555" s="113"/>
    </row>
    <row r="556" ht="14.25" customHeight="1">
      <c r="L556" s="111"/>
      <c r="M556" s="112"/>
      <c r="N556" s="112"/>
      <c r="O556" s="113"/>
    </row>
    <row r="557" ht="14.25" customHeight="1">
      <c r="L557" s="111"/>
      <c r="M557" s="112"/>
      <c r="N557" s="112"/>
      <c r="O557" s="113"/>
    </row>
    <row r="558" ht="14.25" customHeight="1">
      <c r="L558" s="111"/>
      <c r="M558" s="112"/>
      <c r="N558" s="112"/>
      <c r="O558" s="113"/>
    </row>
    <row r="559" ht="14.25" customHeight="1">
      <c r="L559" s="111"/>
      <c r="M559" s="112"/>
      <c r="N559" s="112"/>
      <c r="O559" s="113"/>
    </row>
    <row r="560" ht="14.25" customHeight="1">
      <c r="L560" s="111"/>
      <c r="M560" s="112"/>
      <c r="N560" s="112"/>
      <c r="O560" s="113"/>
    </row>
    <row r="561" ht="14.25" customHeight="1">
      <c r="L561" s="111"/>
      <c r="M561" s="112"/>
      <c r="N561" s="112"/>
      <c r="O561" s="113"/>
    </row>
    <row r="562" ht="14.25" customHeight="1">
      <c r="L562" s="111"/>
      <c r="M562" s="112"/>
      <c r="N562" s="112"/>
      <c r="O562" s="113"/>
    </row>
    <row r="563" ht="14.25" customHeight="1">
      <c r="L563" s="111"/>
      <c r="M563" s="112"/>
      <c r="N563" s="112"/>
      <c r="O563" s="113"/>
    </row>
    <row r="564" ht="14.25" customHeight="1">
      <c r="L564" s="111"/>
      <c r="M564" s="112"/>
      <c r="N564" s="112"/>
      <c r="O564" s="113"/>
    </row>
    <row r="565" ht="14.25" customHeight="1">
      <c r="L565" s="111"/>
      <c r="M565" s="112"/>
      <c r="N565" s="112"/>
      <c r="O565" s="113"/>
    </row>
    <row r="566" ht="14.25" customHeight="1">
      <c r="L566" s="111"/>
      <c r="M566" s="112"/>
      <c r="N566" s="112"/>
      <c r="O566" s="113"/>
    </row>
    <row r="567" ht="14.25" customHeight="1">
      <c r="L567" s="111"/>
      <c r="M567" s="112"/>
      <c r="N567" s="112"/>
      <c r="O567" s="113"/>
    </row>
    <row r="568" ht="14.25" customHeight="1">
      <c r="L568" s="111"/>
      <c r="M568" s="112"/>
      <c r="N568" s="112"/>
      <c r="O568" s="113"/>
    </row>
    <row r="569" ht="14.25" customHeight="1">
      <c r="L569" s="111"/>
      <c r="M569" s="112"/>
      <c r="N569" s="112"/>
      <c r="O569" s="113"/>
    </row>
    <row r="570" ht="14.25" customHeight="1">
      <c r="L570" s="111"/>
      <c r="M570" s="112"/>
      <c r="N570" s="112"/>
      <c r="O570" s="113"/>
    </row>
    <row r="571" ht="14.25" customHeight="1">
      <c r="L571" s="111"/>
      <c r="M571" s="112"/>
      <c r="N571" s="112"/>
      <c r="O571" s="113"/>
    </row>
    <row r="572" ht="14.25" customHeight="1">
      <c r="L572" s="111"/>
      <c r="M572" s="112"/>
      <c r="N572" s="112"/>
      <c r="O572" s="113"/>
    </row>
    <row r="573" ht="14.25" customHeight="1">
      <c r="L573" s="111"/>
      <c r="M573" s="112"/>
      <c r="N573" s="112"/>
      <c r="O573" s="113"/>
    </row>
    <row r="574" ht="14.25" customHeight="1">
      <c r="L574" s="111"/>
      <c r="M574" s="112"/>
      <c r="N574" s="112"/>
      <c r="O574" s="113"/>
    </row>
    <row r="575" ht="14.25" customHeight="1">
      <c r="L575" s="111"/>
      <c r="M575" s="112"/>
      <c r="N575" s="112"/>
      <c r="O575" s="113"/>
    </row>
    <row r="576" ht="14.25" customHeight="1">
      <c r="L576" s="111"/>
      <c r="M576" s="112"/>
      <c r="N576" s="112"/>
      <c r="O576" s="113"/>
    </row>
    <row r="577" ht="14.25" customHeight="1">
      <c r="L577" s="111"/>
      <c r="M577" s="112"/>
      <c r="N577" s="112"/>
      <c r="O577" s="113"/>
    </row>
    <row r="578" ht="14.25" customHeight="1">
      <c r="L578" s="111"/>
      <c r="M578" s="112"/>
      <c r="N578" s="112"/>
      <c r="O578" s="113"/>
    </row>
    <row r="579" ht="14.25" customHeight="1">
      <c r="L579" s="111"/>
      <c r="M579" s="112"/>
      <c r="N579" s="112"/>
      <c r="O579" s="113"/>
    </row>
    <row r="580" ht="14.25" customHeight="1">
      <c r="L580" s="111"/>
      <c r="M580" s="112"/>
      <c r="N580" s="112"/>
      <c r="O580" s="113"/>
    </row>
    <row r="581" ht="14.25" customHeight="1">
      <c r="L581" s="111"/>
      <c r="M581" s="112"/>
      <c r="N581" s="112"/>
      <c r="O581" s="113"/>
    </row>
    <row r="582" ht="14.25" customHeight="1">
      <c r="L582" s="111"/>
      <c r="M582" s="112"/>
      <c r="N582" s="112"/>
      <c r="O582" s="113"/>
    </row>
    <row r="583" ht="14.25" customHeight="1">
      <c r="L583" s="111"/>
      <c r="M583" s="112"/>
      <c r="N583" s="112"/>
      <c r="O583" s="113"/>
    </row>
    <row r="584" ht="14.25" customHeight="1">
      <c r="L584" s="111"/>
      <c r="M584" s="112"/>
      <c r="N584" s="112"/>
      <c r="O584" s="113"/>
    </row>
    <row r="585" ht="14.25" customHeight="1">
      <c r="L585" s="111"/>
      <c r="M585" s="112"/>
      <c r="N585" s="112"/>
      <c r="O585" s="113"/>
    </row>
    <row r="586" ht="14.25" customHeight="1">
      <c r="L586" s="111"/>
      <c r="M586" s="112"/>
      <c r="N586" s="112"/>
      <c r="O586" s="113"/>
    </row>
    <row r="587" ht="14.25" customHeight="1">
      <c r="L587" s="111"/>
      <c r="M587" s="112"/>
      <c r="N587" s="112"/>
      <c r="O587" s="113"/>
    </row>
    <row r="588" ht="14.25" customHeight="1">
      <c r="L588" s="111"/>
      <c r="M588" s="112"/>
      <c r="N588" s="112"/>
      <c r="O588" s="113"/>
    </row>
    <row r="589" ht="14.25" customHeight="1">
      <c r="L589" s="111"/>
      <c r="M589" s="112"/>
      <c r="N589" s="112"/>
      <c r="O589" s="113"/>
    </row>
    <row r="590" ht="14.25" customHeight="1">
      <c r="L590" s="111"/>
      <c r="M590" s="112"/>
      <c r="N590" s="112"/>
      <c r="O590" s="113"/>
    </row>
    <row r="591" ht="14.25" customHeight="1">
      <c r="L591" s="111"/>
      <c r="M591" s="112"/>
      <c r="N591" s="112"/>
      <c r="O591" s="113"/>
    </row>
    <row r="592" ht="14.25" customHeight="1">
      <c r="L592" s="111"/>
      <c r="M592" s="112"/>
      <c r="N592" s="112"/>
      <c r="O592" s="113"/>
    </row>
    <row r="593" ht="14.25" customHeight="1">
      <c r="L593" s="111"/>
      <c r="M593" s="112"/>
      <c r="N593" s="112"/>
      <c r="O593" s="113"/>
    </row>
    <row r="594" ht="14.25" customHeight="1">
      <c r="L594" s="111"/>
      <c r="M594" s="112"/>
      <c r="N594" s="112"/>
      <c r="O594" s="113"/>
    </row>
    <row r="595" ht="14.25" customHeight="1">
      <c r="L595" s="111"/>
      <c r="M595" s="112"/>
      <c r="N595" s="112"/>
      <c r="O595" s="113"/>
    </row>
    <row r="596" ht="14.25" customHeight="1">
      <c r="L596" s="111"/>
      <c r="M596" s="112"/>
      <c r="N596" s="112"/>
      <c r="O596" s="113"/>
    </row>
    <row r="597" ht="14.25" customHeight="1">
      <c r="L597" s="111"/>
      <c r="M597" s="112"/>
      <c r="N597" s="112"/>
      <c r="O597" s="113"/>
    </row>
    <row r="598" ht="14.25" customHeight="1">
      <c r="L598" s="111"/>
      <c r="M598" s="112"/>
      <c r="N598" s="112"/>
      <c r="O598" s="113"/>
    </row>
    <row r="599" ht="14.25" customHeight="1">
      <c r="L599" s="111"/>
      <c r="M599" s="112"/>
      <c r="N599" s="112"/>
      <c r="O599" s="113"/>
    </row>
    <row r="600" ht="14.25" customHeight="1">
      <c r="L600" s="111"/>
      <c r="M600" s="112"/>
      <c r="N600" s="112"/>
      <c r="O600" s="113"/>
    </row>
    <row r="601" ht="14.25" customHeight="1">
      <c r="L601" s="111"/>
      <c r="M601" s="112"/>
      <c r="N601" s="112"/>
      <c r="O601" s="113"/>
    </row>
    <row r="602" ht="14.25" customHeight="1">
      <c r="L602" s="111"/>
      <c r="M602" s="112"/>
      <c r="N602" s="112"/>
      <c r="O602" s="113"/>
    </row>
    <row r="603" ht="14.25" customHeight="1">
      <c r="L603" s="111"/>
      <c r="M603" s="112"/>
      <c r="N603" s="112"/>
      <c r="O603" s="113"/>
    </row>
    <row r="604" ht="14.25" customHeight="1">
      <c r="L604" s="111"/>
      <c r="M604" s="112"/>
      <c r="N604" s="112"/>
      <c r="O604" s="113"/>
    </row>
    <row r="605" ht="14.25" customHeight="1">
      <c r="L605" s="111"/>
      <c r="M605" s="112"/>
      <c r="N605" s="112"/>
      <c r="O605" s="113"/>
    </row>
    <row r="606" ht="14.25" customHeight="1">
      <c r="L606" s="111"/>
      <c r="M606" s="112"/>
      <c r="N606" s="112"/>
      <c r="O606" s="113"/>
    </row>
    <row r="607" ht="14.25" customHeight="1">
      <c r="L607" s="111"/>
      <c r="M607" s="112"/>
      <c r="N607" s="112"/>
      <c r="O607" s="113"/>
    </row>
    <row r="608" ht="14.25" customHeight="1">
      <c r="L608" s="111"/>
      <c r="M608" s="112"/>
      <c r="N608" s="112"/>
      <c r="O608" s="113"/>
    </row>
    <row r="609" ht="14.25" customHeight="1">
      <c r="L609" s="111"/>
      <c r="M609" s="112"/>
      <c r="N609" s="112"/>
      <c r="O609" s="113"/>
    </row>
    <row r="610" ht="14.25" customHeight="1">
      <c r="L610" s="111"/>
      <c r="M610" s="112"/>
      <c r="N610" s="112"/>
      <c r="O610" s="113"/>
    </row>
    <row r="611" ht="14.25" customHeight="1">
      <c r="L611" s="111"/>
      <c r="M611" s="112"/>
      <c r="N611" s="112"/>
      <c r="O611" s="113"/>
    </row>
    <row r="612" ht="14.25" customHeight="1">
      <c r="L612" s="111"/>
      <c r="M612" s="112"/>
      <c r="N612" s="112"/>
      <c r="O612" s="113"/>
    </row>
    <row r="613" ht="14.25" customHeight="1">
      <c r="L613" s="111"/>
      <c r="M613" s="112"/>
      <c r="N613" s="112"/>
      <c r="O613" s="113"/>
    </row>
    <row r="614" ht="14.25" customHeight="1">
      <c r="L614" s="111"/>
      <c r="M614" s="112"/>
      <c r="N614" s="112"/>
      <c r="O614" s="113"/>
    </row>
    <row r="615" ht="14.25" customHeight="1">
      <c r="L615" s="111"/>
      <c r="M615" s="112"/>
      <c r="N615" s="112"/>
      <c r="O615" s="113"/>
    </row>
    <row r="616" ht="14.25" customHeight="1">
      <c r="L616" s="111"/>
      <c r="M616" s="112"/>
      <c r="N616" s="112"/>
      <c r="O616" s="113"/>
    </row>
    <row r="617" ht="14.25" customHeight="1">
      <c r="L617" s="111"/>
      <c r="M617" s="112"/>
      <c r="N617" s="112"/>
      <c r="O617" s="113"/>
    </row>
    <row r="618" ht="14.25" customHeight="1">
      <c r="L618" s="111"/>
      <c r="M618" s="112"/>
      <c r="N618" s="112"/>
      <c r="O618" s="113"/>
    </row>
    <row r="619" ht="14.25" customHeight="1">
      <c r="L619" s="111"/>
      <c r="M619" s="112"/>
      <c r="N619" s="112"/>
      <c r="O619" s="113"/>
    </row>
    <row r="620" ht="14.25" customHeight="1">
      <c r="L620" s="111"/>
      <c r="M620" s="112"/>
      <c r="N620" s="112"/>
      <c r="O620" s="113"/>
    </row>
    <row r="621" ht="14.25" customHeight="1">
      <c r="L621" s="111"/>
      <c r="M621" s="112"/>
      <c r="N621" s="112"/>
      <c r="O621" s="113"/>
    </row>
    <row r="622" ht="14.25" customHeight="1">
      <c r="L622" s="111"/>
      <c r="M622" s="112"/>
      <c r="N622" s="112"/>
      <c r="O622" s="113"/>
    </row>
    <row r="623" ht="14.25" customHeight="1">
      <c r="L623" s="111"/>
      <c r="M623" s="112"/>
      <c r="N623" s="112"/>
      <c r="O623" s="113"/>
    </row>
    <row r="624" ht="14.25" customHeight="1">
      <c r="L624" s="111"/>
      <c r="M624" s="112"/>
      <c r="N624" s="112"/>
      <c r="O624" s="113"/>
    </row>
    <row r="625" ht="14.25" customHeight="1">
      <c r="L625" s="111"/>
      <c r="M625" s="112"/>
      <c r="N625" s="112"/>
      <c r="O625" s="113"/>
    </row>
    <row r="626" ht="14.25" customHeight="1">
      <c r="L626" s="111"/>
      <c r="M626" s="112"/>
      <c r="N626" s="112"/>
      <c r="O626" s="113"/>
    </row>
    <row r="627" ht="14.25" customHeight="1">
      <c r="L627" s="111"/>
      <c r="M627" s="112"/>
      <c r="N627" s="112"/>
      <c r="O627" s="113"/>
    </row>
    <row r="628" ht="14.25" customHeight="1">
      <c r="L628" s="111"/>
      <c r="M628" s="112"/>
      <c r="N628" s="112"/>
      <c r="O628" s="113"/>
    </row>
    <row r="629" ht="14.25" customHeight="1">
      <c r="L629" s="111"/>
      <c r="M629" s="112"/>
      <c r="N629" s="112"/>
      <c r="O629" s="113"/>
    </row>
    <row r="630" ht="14.25" customHeight="1">
      <c r="L630" s="111"/>
      <c r="M630" s="112"/>
      <c r="N630" s="112"/>
      <c r="O630" s="113"/>
    </row>
    <row r="631" ht="14.25" customHeight="1">
      <c r="L631" s="111"/>
      <c r="M631" s="112"/>
      <c r="N631" s="112"/>
      <c r="O631" s="113"/>
    </row>
    <row r="632" ht="14.25" customHeight="1">
      <c r="L632" s="111"/>
      <c r="M632" s="112"/>
      <c r="N632" s="112"/>
      <c r="O632" s="113"/>
    </row>
    <row r="633" ht="14.25" customHeight="1">
      <c r="L633" s="111"/>
      <c r="M633" s="112"/>
      <c r="N633" s="112"/>
      <c r="O633" s="113"/>
    </row>
    <row r="634" ht="14.25" customHeight="1">
      <c r="L634" s="111"/>
      <c r="M634" s="112"/>
      <c r="N634" s="112"/>
      <c r="O634" s="113"/>
    </row>
    <row r="635" ht="14.25" customHeight="1">
      <c r="L635" s="111"/>
      <c r="M635" s="112"/>
      <c r="N635" s="112"/>
      <c r="O635" s="113"/>
    </row>
    <row r="636" ht="14.25" customHeight="1">
      <c r="L636" s="111"/>
      <c r="M636" s="112"/>
      <c r="N636" s="112"/>
      <c r="O636" s="113"/>
    </row>
    <row r="637" ht="14.25" customHeight="1">
      <c r="L637" s="111"/>
      <c r="M637" s="112"/>
      <c r="N637" s="112"/>
      <c r="O637" s="113"/>
    </row>
    <row r="638" ht="14.25" customHeight="1">
      <c r="L638" s="111"/>
      <c r="M638" s="112"/>
      <c r="N638" s="112"/>
      <c r="O638" s="113"/>
    </row>
    <row r="639" ht="14.25" customHeight="1">
      <c r="L639" s="111"/>
      <c r="M639" s="112"/>
      <c r="N639" s="112"/>
      <c r="O639" s="113"/>
    </row>
    <row r="640" ht="14.25" customHeight="1">
      <c r="L640" s="111"/>
      <c r="M640" s="112"/>
      <c r="N640" s="112"/>
      <c r="O640" s="113"/>
    </row>
    <row r="641" ht="14.25" customHeight="1">
      <c r="L641" s="111"/>
      <c r="M641" s="112"/>
      <c r="N641" s="112"/>
      <c r="O641" s="113"/>
    </row>
    <row r="642" ht="14.25" customHeight="1">
      <c r="L642" s="111"/>
      <c r="M642" s="112"/>
      <c r="N642" s="112"/>
      <c r="O642" s="113"/>
    </row>
    <row r="643" ht="14.25" customHeight="1">
      <c r="L643" s="111"/>
      <c r="M643" s="112"/>
      <c r="N643" s="112"/>
      <c r="O643" s="113"/>
    </row>
    <row r="644" ht="14.25" customHeight="1">
      <c r="L644" s="111"/>
      <c r="M644" s="112"/>
      <c r="N644" s="112"/>
      <c r="O644" s="113"/>
    </row>
    <row r="645" ht="14.25" customHeight="1">
      <c r="L645" s="111"/>
      <c r="M645" s="112"/>
      <c r="N645" s="112"/>
      <c r="O645" s="113"/>
    </row>
    <row r="646" ht="14.25" customHeight="1">
      <c r="L646" s="111"/>
      <c r="M646" s="112"/>
      <c r="N646" s="112"/>
      <c r="O646" s="113"/>
    </row>
    <row r="647" ht="14.25" customHeight="1">
      <c r="L647" s="111"/>
      <c r="M647" s="112"/>
      <c r="N647" s="112"/>
      <c r="O647" s="113"/>
    </row>
    <row r="648" ht="14.25" customHeight="1">
      <c r="L648" s="111"/>
      <c r="M648" s="112"/>
      <c r="N648" s="112"/>
      <c r="O648" s="113"/>
    </row>
    <row r="649" ht="14.25" customHeight="1">
      <c r="L649" s="111"/>
      <c r="M649" s="112"/>
      <c r="N649" s="112"/>
      <c r="O649" s="113"/>
    </row>
    <row r="650" ht="14.25" customHeight="1">
      <c r="L650" s="111"/>
      <c r="M650" s="112"/>
      <c r="N650" s="112"/>
      <c r="O650" s="113"/>
    </row>
    <row r="651" ht="14.25" customHeight="1">
      <c r="L651" s="111"/>
      <c r="M651" s="112"/>
      <c r="N651" s="112"/>
      <c r="O651" s="113"/>
    </row>
    <row r="652" ht="14.25" customHeight="1">
      <c r="L652" s="111"/>
      <c r="M652" s="112"/>
      <c r="N652" s="112"/>
      <c r="O652" s="113"/>
    </row>
    <row r="653" ht="14.25" customHeight="1">
      <c r="L653" s="111"/>
      <c r="M653" s="112"/>
      <c r="N653" s="112"/>
      <c r="O653" s="113"/>
    </row>
    <row r="654" ht="14.25" customHeight="1">
      <c r="L654" s="111"/>
      <c r="M654" s="112"/>
      <c r="N654" s="112"/>
      <c r="O654" s="113"/>
    </row>
    <row r="655" ht="14.25" customHeight="1">
      <c r="L655" s="111"/>
      <c r="M655" s="112"/>
      <c r="N655" s="112"/>
      <c r="O655" s="113"/>
    </row>
    <row r="656" ht="14.25" customHeight="1">
      <c r="L656" s="111"/>
      <c r="M656" s="112"/>
      <c r="N656" s="112"/>
      <c r="O656" s="113"/>
    </row>
    <row r="657" ht="14.25" customHeight="1">
      <c r="L657" s="111"/>
      <c r="M657" s="112"/>
      <c r="N657" s="112"/>
      <c r="O657" s="113"/>
    </row>
    <row r="658" ht="14.25" customHeight="1">
      <c r="L658" s="111"/>
      <c r="M658" s="112"/>
      <c r="N658" s="112"/>
      <c r="O658" s="113"/>
    </row>
    <row r="659" ht="14.25" customHeight="1">
      <c r="L659" s="111"/>
      <c r="M659" s="112"/>
      <c r="N659" s="112"/>
      <c r="O659" s="113"/>
    </row>
    <row r="660" ht="14.25" customHeight="1">
      <c r="L660" s="111"/>
      <c r="M660" s="112"/>
      <c r="N660" s="112"/>
      <c r="O660" s="113"/>
    </row>
    <row r="661" ht="14.25" customHeight="1">
      <c r="L661" s="111"/>
      <c r="M661" s="112"/>
      <c r="N661" s="112"/>
      <c r="O661" s="113"/>
    </row>
    <row r="662" ht="14.25" customHeight="1">
      <c r="L662" s="111"/>
      <c r="M662" s="112"/>
      <c r="N662" s="112"/>
      <c r="O662" s="113"/>
    </row>
    <row r="663" ht="14.25" customHeight="1">
      <c r="L663" s="111"/>
      <c r="M663" s="112"/>
      <c r="N663" s="112"/>
      <c r="O663" s="113"/>
    </row>
    <row r="664" ht="14.25" customHeight="1">
      <c r="L664" s="111"/>
      <c r="M664" s="112"/>
      <c r="N664" s="112"/>
      <c r="O664" s="113"/>
    </row>
    <row r="665" ht="14.25" customHeight="1">
      <c r="L665" s="111"/>
      <c r="M665" s="112"/>
      <c r="N665" s="112"/>
      <c r="O665" s="113"/>
    </row>
    <row r="666" ht="14.25" customHeight="1">
      <c r="L666" s="111"/>
      <c r="M666" s="112"/>
      <c r="N666" s="112"/>
      <c r="O666" s="113"/>
    </row>
    <row r="667" ht="14.25" customHeight="1">
      <c r="L667" s="111"/>
      <c r="M667" s="112"/>
      <c r="N667" s="112"/>
      <c r="O667" s="113"/>
    </row>
    <row r="668" ht="14.25" customHeight="1">
      <c r="L668" s="111"/>
      <c r="M668" s="112"/>
      <c r="N668" s="112"/>
      <c r="O668" s="113"/>
    </row>
    <row r="669" ht="14.25" customHeight="1">
      <c r="L669" s="111"/>
      <c r="M669" s="112"/>
      <c r="N669" s="112"/>
      <c r="O669" s="113"/>
    </row>
    <row r="670" ht="14.25" customHeight="1">
      <c r="L670" s="111"/>
      <c r="M670" s="112"/>
      <c r="N670" s="112"/>
      <c r="O670" s="113"/>
    </row>
    <row r="671" ht="14.25" customHeight="1">
      <c r="L671" s="111"/>
      <c r="M671" s="112"/>
      <c r="N671" s="112"/>
      <c r="O671" s="113"/>
    </row>
    <row r="672" ht="14.25" customHeight="1">
      <c r="L672" s="111"/>
      <c r="M672" s="112"/>
      <c r="N672" s="112"/>
      <c r="O672" s="113"/>
    </row>
    <row r="673" ht="14.25" customHeight="1">
      <c r="L673" s="111"/>
      <c r="M673" s="112"/>
      <c r="N673" s="112"/>
      <c r="O673" s="113"/>
    </row>
    <row r="674" ht="14.25" customHeight="1">
      <c r="L674" s="111"/>
      <c r="M674" s="112"/>
      <c r="N674" s="112"/>
      <c r="O674" s="113"/>
    </row>
    <row r="675" ht="14.25" customHeight="1">
      <c r="L675" s="111"/>
      <c r="M675" s="112"/>
      <c r="N675" s="112"/>
      <c r="O675" s="113"/>
    </row>
    <row r="676" ht="14.25" customHeight="1">
      <c r="L676" s="111"/>
      <c r="M676" s="112"/>
      <c r="N676" s="112"/>
      <c r="O676" s="113"/>
    </row>
    <row r="677" ht="14.25" customHeight="1">
      <c r="L677" s="111"/>
      <c r="M677" s="112"/>
      <c r="N677" s="112"/>
      <c r="O677" s="113"/>
    </row>
    <row r="678" ht="14.25" customHeight="1">
      <c r="L678" s="111"/>
      <c r="M678" s="112"/>
      <c r="N678" s="112"/>
      <c r="O678" s="113"/>
    </row>
    <row r="679" ht="14.25" customHeight="1">
      <c r="L679" s="111"/>
      <c r="M679" s="112"/>
      <c r="N679" s="112"/>
      <c r="O679" s="113"/>
    </row>
    <row r="680" ht="14.25" customHeight="1">
      <c r="L680" s="111"/>
      <c r="M680" s="112"/>
      <c r="N680" s="112"/>
      <c r="O680" s="113"/>
    </row>
    <row r="681" ht="14.25" customHeight="1">
      <c r="L681" s="111"/>
      <c r="M681" s="112"/>
      <c r="N681" s="112"/>
      <c r="O681" s="113"/>
    </row>
    <row r="682" ht="14.25" customHeight="1">
      <c r="L682" s="111"/>
      <c r="M682" s="112"/>
      <c r="N682" s="112"/>
      <c r="O682" s="113"/>
    </row>
    <row r="683" ht="14.25" customHeight="1">
      <c r="L683" s="111"/>
      <c r="M683" s="112"/>
      <c r="N683" s="112"/>
      <c r="O683" s="113"/>
    </row>
    <row r="684" ht="14.25" customHeight="1">
      <c r="L684" s="111"/>
      <c r="M684" s="112"/>
      <c r="N684" s="112"/>
      <c r="O684" s="113"/>
    </row>
    <row r="685" ht="14.25" customHeight="1">
      <c r="L685" s="111"/>
      <c r="M685" s="112"/>
      <c r="N685" s="112"/>
      <c r="O685" s="113"/>
    </row>
    <row r="686" ht="14.25" customHeight="1">
      <c r="L686" s="111"/>
      <c r="M686" s="112"/>
      <c r="N686" s="112"/>
      <c r="O686" s="113"/>
    </row>
    <row r="687" ht="14.25" customHeight="1">
      <c r="L687" s="111"/>
      <c r="M687" s="112"/>
      <c r="N687" s="112"/>
      <c r="O687" s="113"/>
    </row>
    <row r="688" ht="14.25" customHeight="1">
      <c r="L688" s="111"/>
      <c r="M688" s="112"/>
      <c r="N688" s="112"/>
      <c r="O688" s="113"/>
    </row>
    <row r="689" ht="14.25" customHeight="1">
      <c r="L689" s="111"/>
      <c r="M689" s="112"/>
      <c r="N689" s="112"/>
      <c r="O689" s="113"/>
    </row>
    <row r="690" ht="14.25" customHeight="1">
      <c r="L690" s="111"/>
      <c r="M690" s="112"/>
      <c r="N690" s="112"/>
      <c r="O690" s="113"/>
    </row>
    <row r="691" ht="14.25" customHeight="1">
      <c r="L691" s="111"/>
      <c r="M691" s="112"/>
      <c r="N691" s="112"/>
      <c r="O691" s="113"/>
    </row>
    <row r="692" ht="14.25" customHeight="1">
      <c r="L692" s="111"/>
      <c r="M692" s="112"/>
      <c r="N692" s="112"/>
      <c r="O692" s="113"/>
    </row>
    <row r="693" ht="14.25" customHeight="1">
      <c r="L693" s="111"/>
      <c r="M693" s="112"/>
      <c r="N693" s="112"/>
      <c r="O693" s="113"/>
    </row>
    <row r="694" ht="14.25" customHeight="1">
      <c r="L694" s="111"/>
      <c r="M694" s="112"/>
      <c r="N694" s="112"/>
      <c r="O694" s="113"/>
    </row>
    <row r="695" ht="14.25" customHeight="1">
      <c r="L695" s="111"/>
      <c r="M695" s="112"/>
      <c r="N695" s="112"/>
      <c r="O695" s="113"/>
    </row>
    <row r="696" ht="14.25" customHeight="1">
      <c r="L696" s="111"/>
      <c r="M696" s="112"/>
      <c r="N696" s="112"/>
      <c r="O696" s="113"/>
    </row>
    <row r="697" ht="14.25" customHeight="1">
      <c r="L697" s="111"/>
      <c r="M697" s="112"/>
      <c r="N697" s="112"/>
      <c r="O697" s="113"/>
    </row>
    <row r="698" ht="14.25" customHeight="1">
      <c r="L698" s="111"/>
      <c r="M698" s="112"/>
      <c r="N698" s="112"/>
      <c r="O698" s="113"/>
    </row>
    <row r="699" ht="14.25" customHeight="1">
      <c r="L699" s="111"/>
      <c r="M699" s="112"/>
      <c r="N699" s="112"/>
      <c r="O699" s="113"/>
    </row>
    <row r="700" ht="14.25" customHeight="1">
      <c r="L700" s="111"/>
      <c r="M700" s="112"/>
      <c r="N700" s="112"/>
      <c r="O700" s="113"/>
    </row>
    <row r="701" ht="14.25" customHeight="1">
      <c r="L701" s="111"/>
      <c r="M701" s="112"/>
      <c r="N701" s="112"/>
      <c r="O701" s="113"/>
    </row>
    <row r="702" ht="14.25" customHeight="1">
      <c r="L702" s="111"/>
      <c r="M702" s="112"/>
      <c r="N702" s="112"/>
      <c r="O702" s="113"/>
    </row>
    <row r="703" ht="14.25" customHeight="1">
      <c r="L703" s="111"/>
      <c r="M703" s="112"/>
      <c r="N703" s="112"/>
      <c r="O703" s="113"/>
    </row>
    <row r="704" ht="14.25" customHeight="1">
      <c r="L704" s="111"/>
      <c r="M704" s="112"/>
      <c r="N704" s="112"/>
      <c r="O704" s="113"/>
    </row>
    <row r="705" ht="14.25" customHeight="1">
      <c r="L705" s="111"/>
      <c r="M705" s="112"/>
      <c r="N705" s="112"/>
      <c r="O705" s="113"/>
    </row>
    <row r="706" ht="14.25" customHeight="1">
      <c r="L706" s="111"/>
      <c r="M706" s="112"/>
      <c r="N706" s="112"/>
      <c r="O706" s="113"/>
    </row>
    <row r="707" ht="14.25" customHeight="1">
      <c r="L707" s="111"/>
      <c r="M707" s="112"/>
      <c r="N707" s="112"/>
      <c r="O707" s="113"/>
    </row>
    <row r="708" ht="14.25" customHeight="1">
      <c r="L708" s="111"/>
      <c r="M708" s="112"/>
      <c r="N708" s="112"/>
      <c r="O708" s="113"/>
    </row>
    <row r="709" ht="14.25" customHeight="1">
      <c r="L709" s="111"/>
      <c r="M709" s="112"/>
      <c r="N709" s="112"/>
      <c r="O709" s="113"/>
    </row>
    <row r="710" ht="14.25" customHeight="1">
      <c r="L710" s="111"/>
      <c r="M710" s="112"/>
      <c r="N710" s="112"/>
      <c r="O710" s="113"/>
    </row>
    <row r="711" ht="14.25" customHeight="1">
      <c r="L711" s="111"/>
      <c r="M711" s="112"/>
      <c r="N711" s="112"/>
      <c r="O711" s="113"/>
    </row>
    <row r="712" ht="14.25" customHeight="1">
      <c r="L712" s="111"/>
      <c r="M712" s="112"/>
      <c r="N712" s="112"/>
      <c r="O712" s="113"/>
    </row>
    <row r="713" ht="14.25" customHeight="1">
      <c r="L713" s="111"/>
      <c r="M713" s="112"/>
      <c r="N713" s="112"/>
      <c r="O713" s="113"/>
    </row>
    <row r="714" ht="14.25" customHeight="1">
      <c r="L714" s="111"/>
      <c r="M714" s="112"/>
      <c r="N714" s="112"/>
      <c r="O714" s="113"/>
    </row>
    <row r="715" ht="14.25" customHeight="1">
      <c r="L715" s="111"/>
      <c r="M715" s="112"/>
      <c r="N715" s="112"/>
      <c r="O715" s="113"/>
    </row>
    <row r="716" ht="14.25" customHeight="1">
      <c r="L716" s="111"/>
      <c r="M716" s="112"/>
      <c r="N716" s="112"/>
      <c r="O716" s="113"/>
    </row>
    <row r="717" ht="14.25" customHeight="1">
      <c r="L717" s="111"/>
      <c r="M717" s="112"/>
      <c r="N717" s="112"/>
      <c r="O717" s="113"/>
    </row>
    <row r="718" ht="14.25" customHeight="1">
      <c r="L718" s="111"/>
      <c r="M718" s="112"/>
      <c r="N718" s="112"/>
      <c r="O718" s="113"/>
    </row>
    <row r="719" ht="14.25" customHeight="1">
      <c r="L719" s="111"/>
      <c r="M719" s="112"/>
      <c r="N719" s="112"/>
      <c r="O719" s="113"/>
    </row>
    <row r="720" ht="14.25" customHeight="1">
      <c r="L720" s="111"/>
      <c r="M720" s="112"/>
      <c r="N720" s="112"/>
      <c r="O720" s="113"/>
    </row>
    <row r="721" ht="14.25" customHeight="1">
      <c r="L721" s="111"/>
      <c r="M721" s="112"/>
      <c r="N721" s="112"/>
      <c r="O721" s="113"/>
    </row>
    <row r="722" ht="14.25" customHeight="1">
      <c r="L722" s="111"/>
      <c r="M722" s="112"/>
      <c r="N722" s="112"/>
      <c r="O722" s="113"/>
    </row>
    <row r="723" ht="14.25" customHeight="1">
      <c r="L723" s="111"/>
      <c r="M723" s="112"/>
      <c r="N723" s="112"/>
      <c r="O723" s="113"/>
    </row>
    <row r="724" ht="14.25" customHeight="1">
      <c r="L724" s="111"/>
      <c r="M724" s="112"/>
      <c r="N724" s="112"/>
      <c r="O724" s="113"/>
    </row>
    <row r="725" ht="14.25" customHeight="1">
      <c r="L725" s="111"/>
      <c r="M725" s="112"/>
      <c r="N725" s="112"/>
      <c r="O725" s="113"/>
    </row>
    <row r="726" ht="14.25" customHeight="1">
      <c r="L726" s="111"/>
      <c r="M726" s="112"/>
      <c r="N726" s="112"/>
      <c r="O726" s="113"/>
    </row>
    <row r="727" ht="14.25" customHeight="1">
      <c r="L727" s="111"/>
      <c r="M727" s="112"/>
      <c r="N727" s="112"/>
      <c r="O727" s="113"/>
    </row>
    <row r="728" ht="14.25" customHeight="1">
      <c r="L728" s="111"/>
      <c r="M728" s="112"/>
      <c r="N728" s="112"/>
      <c r="O728" s="113"/>
    </row>
    <row r="729" ht="14.25" customHeight="1">
      <c r="L729" s="111"/>
      <c r="M729" s="112"/>
      <c r="N729" s="112"/>
      <c r="O729" s="113"/>
    </row>
    <row r="730" ht="14.25" customHeight="1">
      <c r="L730" s="111"/>
      <c r="M730" s="112"/>
      <c r="N730" s="112"/>
      <c r="O730" s="113"/>
    </row>
    <row r="731" ht="14.25" customHeight="1">
      <c r="L731" s="111"/>
      <c r="M731" s="112"/>
      <c r="N731" s="112"/>
      <c r="O731" s="113"/>
    </row>
    <row r="732" ht="14.25" customHeight="1">
      <c r="L732" s="111"/>
      <c r="M732" s="112"/>
      <c r="N732" s="112"/>
      <c r="O732" s="113"/>
    </row>
    <row r="733" ht="14.25" customHeight="1">
      <c r="L733" s="111"/>
      <c r="M733" s="112"/>
      <c r="N733" s="112"/>
      <c r="O733" s="113"/>
    </row>
    <row r="734" ht="14.25" customHeight="1">
      <c r="L734" s="111"/>
      <c r="M734" s="112"/>
      <c r="N734" s="112"/>
      <c r="O734" s="113"/>
    </row>
    <row r="735" ht="14.25" customHeight="1">
      <c r="L735" s="111"/>
      <c r="M735" s="112"/>
      <c r="N735" s="112"/>
      <c r="O735" s="113"/>
    </row>
    <row r="736" ht="14.25" customHeight="1">
      <c r="L736" s="111"/>
      <c r="M736" s="112"/>
      <c r="N736" s="112"/>
      <c r="O736" s="113"/>
    </row>
    <row r="737" ht="14.25" customHeight="1">
      <c r="L737" s="111"/>
      <c r="M737" s="112"/>
      <c r="N737" s="112"/>
      <c r="O737" s="113"/>
    </row>
    <row r="738" ht="14.25" customHeight="1">
      <c r="L738" s="111"/>
      <c r="M738" s="112"/>
      <c r="N738" s="112"/>
      <c r="O738" s="113"/>
    </row>
    <row r="739" ht="14.25" customHeight="1">
      <c r="L739" s="111"/>
      <c r="M739" s="112"/>
      <c r="N739" s="112"/>
      <c r="O739" s="113"/>
    </row>
    <row r="740" ht="14.25" customHeight="1">
      <c r="L740" s="111"/>
      <c r="M740" s="112"/>
      <c r="N740" s="112"/>
      <c r="O740" s="113"/>
    </row>
    <row r="741" ht="14.25" customHeight="1">
      <c r="L741" s="111"/>
      <c r="M741" s="112"/>
      <c r="N741" s="112"/>
      <c r="O741" s="113"/>
    </row>
    <row r="742" ht="14.25" customHeight="1">
      <c r="L742" s="111"/>
      <c r="M742" s="112"/>
      <c r="N742" s="112"/>
      <c r="O742" s="113"/>
    </row>
    <row r="743" ht="14.25" customHeight="1">
      <c r="L743" s="111"/>
      <c r="M743" s="112"/>
      <c r="N743" s="112"/>
      <c r="O743" s="113"/>
    </row>
    <row r="744" ht="14.25" customHeight="1">
      <c r="L744" s="111"/>
      <c r="M744" s="112"/>
      <c r="N744" s="112"/>
      <c r="O744" s="113"/>
    </row>
    <row r="745" ht="14.25" customHeight="1">
      <c r="L745" s="111"/>
      <c r="M745" s="112"/>
      <c r="N745" s="112"/>
      <c r="O745" s="113"/>
    </row>
    <row r="746" ht="14.25" customHeight="1">
      <c r="L746" s="111"/>
      <c r="M746" s="112"/>
      <c r="N746" s="112"/>
      <c r="O746" s="113"/>
    </row>
    <row r="747" ht="14.25" customHeight="1">
      <c r="L747" s="111"/>
      <c r="M747" s="112"/>
      <c r="N747" s="112"/>
      <c r="O747" s="113"/>
    </row>
    <row r="748" ht="14.25" customHeight="1">
      <c r="L748" s="111"/>
      <c r="M748" s="112"/>
      <c r="N748" s="112"/>
      <c r="O748" s="113"/>
    </row>
    <row r="749" ht="14.25" customHeight="1">
      <c r="L749" s="111"/>
      <c r="M749" s="112"/>
      <c r="N749" s="112"/>
      <c r="O749" s="113"/>
    </row>
    <row r="750" ht="14.25" customHeight="1">
      <c r="L750" s="111"/>
      <c r="M750" s="112"/>
      <c r="N750" s="112"/>
      <c r="O750" s="113"/>
    </row>
    <row r="751" ht="14.25" customHeight="1">
      <c r="L751" s="111"/>
      <c r="M751" s="112"/>
      <c r="N751" s="112"/>
      <c r="O751" s="113"/>
    </row>
    <row r="752" ht="14.25" customHeight="1">
      <c r="L752" s="111"/>
      <c r="M752" s="112"/>
      <c r="N752" s="112"/>
      <c r="O752" s="113"/>
    </row>
    <row r="753" ht="14.25" customHeight="1">
      <c r="L753" s="111"/>
      <c r="M753" s="112"/>
      <c r="N753" s="112"/>
      <c r="O753" s="113"/>
    </row>
    <row r="754" ht="14.25" customHeight="1">
      <c r="L754" s="111"/>
      <c r="M754" s="112"/>
      <c r="N754" s="112"/>
      <c r="O754" s="113"/>
    </row>
    <row r="755" ht="14.25" customHeight="1">
      <c r="L755" s="111"/>
      <c r="M755" s="112"/>
      <c r="N755" s="112"/>
      <c r="O755" s="113"/>
    </row>
    <row r="756" ht="14.25" customHeight="1">
      <c r="L756" s="111"/>
      <c r="M756" s="112"/>
      <c r="N756" s="112"/>
      <c r="O756" s="113"/>
    </row>
    <row r="757" ht="14.25" customHeight="1">
      <c r="L757" s="111"/>
      <c r="M757" s="112"/>
      <c r="N757" s="112"/>
      <c r="O757" s="113"/>
    </row>
    <row r="758" ht="14.25" customHeight="1">
      <c r="L758" s="111"/>
      <c r="M758" s="112"/>
      <c r="N758" s="112"/>
      <c r="O758" s="113"/>
    </row>
    <row r="759" ht="14.25" customHeight="1">
      <c r="L759" s="111"/>
      <c r="M759" s="112"/>
      <c r="N759" s="112"/>
      <c r="O759" s="113"/>
    </row>
    <row r="760" ht="14.25" customHeight="1">
      <c r="L760" s="111"/>
      <c r="M760" s="112"/>
      <c r="N760" s="112"/>
      <c r="O760" s="113"/>
    </row>
    <row r="761" ht="14.25" customHeight="1">
      <c r="L761" s="111"/>
      <c r="M761" s="112"/>
      <c r="N761" s="112"/>
      <c r="O761" s="113"/>
    </row>
    <row r="762" ht="14.25" customHeight="1">
      <c r="L762" s="111"/>
      <c r="M762" s="112"/>
      <c r="N762" s="112"/>
      <c r="O762" s="113"/>
    </row>
    <row r="763" ht="14.25" customHeight="1">
      <c r="L763" s="111"/>
      <c r="M763" s="112"/>
      <c r="N763" s="112"/>
      <c r="O763" s="113"/>
    </row>
    <row r="764" ht="14.25" customHeight="1">
      <c r="L764" s="111"/>
      <c r="M764" s="112"/>
      <c r="N764" s="112"/>
      <c r="O764" s="113"/>
    </row>
    <row r="765" ht="14.25" customHeight="1">
      <c r="L765" s="111"/>
      <c r="M765" s="112"/>
      <c r="N765" s="112"/>
      <c r="O765" s="113"/>
    </row>
    <row r="766" ht="14.25" customHeight="1">
      <c r="L766" s="111"/>
      <c r="M766" s="112"/>
      <c r="N766" s="112"/>
      <c r="O766" s="113"/>
    </row>
    <row r="767" ht="14.25" customHeight="1">
      <c r="L767" s="111"/>
      <c r="M767" s="112"/>
      <c r="N767" s="112"/>
      <c r="O767" s="113"/>
    </row>
    <row r="768" ht="14.25" customHeight="1">
      <c r="L768" s="111"/>
      <c r="M768" s="112"/>
      <c r="N768" s="112"/>
      <c r="O768" s="113"/>
    </row>
    <row r="769" ht="14.25" customHeight="1">
      <c r="L769" s="111"/>
      <c r="M769" s="112"/>
      <c r="N769" s="112"/>
      <c r="O769" s="113"/>
    </row>
    <row r="770" ht="14.25" customHeight="1">
      <c r="L770" s="111"/>
      <c r="M770" s="112"/>
      <c r="N770" s="112"/>
      <c r="O770" s="113"/>
    </row>
    <row r="771" ht="14.25" customHeight="1">
      <c r="L771" s="111"/>
      <c r="M771" s="112"/>
      <c r="N771" s="112"/>
      <c r="O771" s="113"/>
    </row>
    <row r="772" ht="14.25" customHeight="1">
      <c r="L772" s="111"/>
      <c r="M772" s="112"/>
      <c r="N772" s="112"/>
      <c r="O772" s="113"/>
    </row>
    <row r="773" ht="14.25" customHeight="1">
      <c r="L773" s="111"/>
      <c r="M773" s="112"/>
      <c r="N773" s="112"/>
      <c r="O773" s="113"/>
    </row>
    <row r="774" ht="14.25" customHeight="1">
      <c r="L774" s="111"/>
      <c r="M774" s="112"/>
      <c r="N774" s="112"/>
      <c r="O774" s="113"/>
    </row>
    <row r="775" ht="14.25" customHeight="1">
      <c r="L775" s="111"/>
      <c r="M775" s="112"/>
      <c r="N775" s="112"/>
      <c r="O775" s="113"/>
    </row>
    <row r="776" ht="14.25" customHeight="1">
      <c r="L776" s="111"/>
      <c r="M776" s="112"/>
      <c r="N776" s="112"/>
      <c r="O776" s="113"/>
    </row>
    <row r="777" ht="14.25" customHeight="1">
      <c r="L777" s="111"/>
      <c r="M777" s="112"/>
      <c r="N777" s="112"/>
      <c r="O777" s="113"/>
    </row>
    <row r="778" ht="14.25" customHeight="1">
      <c r="L778" s="111"/>
      <c r="M778" s="112"/>
      <c r="N778" s="112"/>
      <c r="O778" s="113"/>
    </row>
    <row r="779" ht="14.25" customHeight="1">
      <c r="L779" s="111"/>
      <c r="M779" s="112"/>
      <c r="N779" s="112"/>
      <c r="O779" s="113"/>
    </row>
    <row r="780" ht="14.25" customHeight="1">
      <c r="L780" s="111"/>
      <c r="M780" s="112"/>
      <c r="N780" s="112"/>
      <c r="O780" s="113"/>
    </row>
    <row r="781" ht="14.25" customHeight="1">
      <c r="L781" s="111"/>
      <c r="M781" s="112"/>
      <c r="N781" s="112"/>
      <c r="O781" s="113"/>
    </row>
    <row r="782" ht="14.25" customHeight="1">
      <c r="L782" s="111"/>
      <c r="M782" s="112"/>
      <c r="N782" s="112"/>
      <c r="O782" s="113"/>
    </row>
    <row r="783" ht="14.25" customHeight="1">
      <c r="L783" s="111"/>
      <c r="M783" s="112"/>
      <c r="N783" s="112"/>
      <c r="O783" s="113"/>
    </row>
    <row r="784" ht="14.25" customHeight="1">
      <c r="L784" s="111"/>
      <c r="M784" s="112"/>
      <c r="N784" s="112"/>
      <c r="O784" s="113"/>
    </row>
    <row r="785" ht="14.25" customHeight="1">
      <c r="L785" s="111"/>
      <c r="M785" s="112"/>
      <c r="N785" s="112"/>
      <c r="O785" s="113"/>
    </row>
    <row r="786" ht="14.25" customHeight="1">
      <c r="L786" s="111"/>
      <c r="M786" s="112"/>
      <c r="N786" s="112"/>
      <c r="O786" s="113"/>
    </row>
    <row r="787" ht="14.25" customHeight="1">
      <c r="L787" s="111"/>
      <c r="M787" s="112"/>
      <c r="N787" s="112"/>
      <c r="O787" s="113"/>
    </row>
    <row r="788" ht="14.25" customHeight="1">
      <c r="L788" s="111"/>
      <c r="M788" s="112"/>
      <c r="N788" s="112"/>
      <c r="O788" s="113"/>
    </row>
    <row r="789" ht="14.25" customHeight="1">
      <c r="L789" s="111"/>
      <c r="M789" s="112"/>
      <c r="N789" s="112"/>
      <c r="O789" s="113"/>
    </row>
    <row r="790" ht="14.25" customHeight="1">
      <c r="L790" s="111"/>
      <c r="M790" s="112"/>
      <c r="N790" s="112"/>
      <c r="O790" s="113"/>
    </row>
    <row r="791" ht="14.25" customHeight="1">
      <c r="L791" s="111"/>
      <c r="M791" s="112"/>
      <c r="N791" s="112"/>
      <c r="O791" s="113"/>
    </row>
    <row r="792" ht="14.25" customHeight="1">
      <c r="L792" s="111"/>
      <c r="M792" s="112"/>
      <c r="N792" s="112"/>
      <c r="O792" s="113"/>
    </row>
    <row r="793" ht="14.25" customHeight="1">
      <c r="L793" s="111"/>
      <c r="M793" s="112"/>
      <c r="N793" s="112"/>
      <c r="O793" s="113"/>
    </row>
    <row r="794" ht="14.25" customHeight="1">
      <c r="L794" s="111"/>
      <c r="M794" s="112"/>
      <c r="N794" s="112"/>
      <c r="O794" s="113"/>
    </row>
    <row r="795" ht="14.25" customHeight="1">
      <c r="L795" s="111"/>
      <c r="M795" s="112"/>
      <c r="N795" s="112"/>
      <c r="O795" s="113"/>
    </row>
    <row r="796" ht="14.25" customHeight="1">
      <c r="L796" s="111"/>
      <c r="M796" s="112"/>
      <c r="N796" s="112"/>
      <c r="O796" s="113"/>
    </row>
    <row r="797" ht="14.25" customHeight="1">
      <c r="L797" s="111"/>
      <c r="M797" s="112"/>
      <c r="N797" s="112"/>
      <c r="O797" s="113"/>
    </row>
    <row r="798" ht="14.25" customHeight="1">
      <c r="L798" s="111"/>
      <c r="M798" s="112"/>
      <c r="N798" s="112"/>
      <c r="O798" s="113"/>
    </row>
    <row r="799" ht="14.25" customHeight="1">
      <c r="L799" s="111"/>
      <c r="M799" s="112"/>
      <c r="N799" s="112"/>
      <c r="O799" s="113"/>
    </row>
    <row r="800" ht="14.25" customHeight="1">
      <c r="L800" s="111"/>
      <c r="M800" s="112"/>
      <c r="N800" s="112"/>
      <c r="O800" s="113"/>
    </row>
    <row r="801" ht="14.25" customHeight="1">
      <c r="L801" s="111"/>
      <c r="M801" s="112"/>
      <c r="N801" s="112"/>
      <c r="O801" s="113"/>
    </row>
    <row r="802" ht="14.25" customHeight="1">
      <c r="L802" s="111"/>
      <c r="M802" s="112"/>
      <c r="N802" s="112"/>
      <c r="O802" s="113"/>
    </row>
    <row r="803" ht="14.25" customHeight="1">
      <c r="L803" s="111"/>
      <c r="M803" s="112"/>
      <c r="N803" s="112"/>
      <c r="O803" s="113"/>
    </row>
    <row r="804" ht="14.25" customHeight="1">
      <c r="L804" s="111"/>
      <c r="M804" s="112"/>
      <c r="N804" s="112"/>
      <c r="O804" s="113"/>
    </row>
    <row r="805" ht="14.25" customHeight="1">
      <c r="L805" s="111"/>
      <c r="M805" s="112"/>
      <c r="N805" s="112"/>
      <c r="O805" s="113"/>
    </row>
    <row r="806" ht="14.25" customHeight="1">
      <c r="L806" s="111"/>
      <c r="M806" s="112"/>
      <c r="N806" s="112"/>
      <c r="O806" s="113"/>
    </row>
    <row r="807" ht="14.25" customHeight="1">
      <c r="L807" s="111"/>
      <c r="M807" s="112"/>
      <c r="N807" s="112"/>
      <c r="O807" s="113"/>
    </row>
    <row r="808" ht="14.25" customHeight="1">
      <c r="L808" s="111"/>
      <c r="M808" s="112"/>
      <c r="N808" s="112"/>
      <c r="O808" s="113"/>
    </row>
    <row r="809" ht="14.25" customHeight="1">
      <c r="L809" s="111"/>
      <c r="M809" s="112"/>
      <c r="N809" s="112"/>
      <c r="O809" s="113"/>
    </row>
    <row r="810" ht="14.25" customHeight="1">
      <c r="L810" s="111"/>
      <c r="M810" s="112"/>
      <c r="N810" s="112"/>
      <c r="O810" s="113"/>
    </row>
    <row r="811" ht="14.25" customHeight="1">
      <c r="L811" s="111"/>
      <c r="M811" s="112"/>
      <c r="N811" s="112"/>
      <c r="O811" s="113"/>
    </row>
    <row r="812" ht="14.25" customHeight="1">
      <c r="L812" s="111"/>
      <c r="M812" s="112"/>
      <c r="N812" s="112"/>
      <c r="O812" s="113"/>
    </row>
    <row r="813" ht="14.25" customHeight="1">
      <c r="L813" s="111"/>
      <c r="M813" s="112"/>
      <c r="N813" s="112"/>
      <c r="O813" s="113"/>
    </row>
    <row r="814" ht="14.25" customHeight="1">
      <c r="L814" s="111"/>
      <c r="M814" s="112"/>
      <c r="N814" s="112"/>
      <c r="O814" s="113"/>
    </row>
    <row r="815" ht="14.25" customHeight="1">
      <c r="L815" s="111"/>
      <c r="M815" s="112"/>
      <c r="N815" s="112"/>
      <c r="O815" s="113"/>
    </row>
    <row r="816" ht="14.25" customHeight="1">
      <c r="L816" s="111"/>
      <c r="M816" s="112"/>
      <c r="N816" s="112"/>
      <c r="O816" s="113"/>
    </row>
    <row r="817" ht="14.25" customHeight="1">
      <c r="L817" s="111"/>
      <c r="M817" s="112"/>
      <c r="N817" s="112"/>
      <c r="O817" s="113"/>
    </row>
    <row r="818" ht="14.25" customHeight="1">
      <c r="L818" s="111"/>
      <c r="M818" s="112"/>
      <c r="N818" s="112"/>
      <c r="O818" s="113"/>
    </row>
    <row r="819" ht="14.25" customHeight="1">
      <c r="L819" s="111"/>
      <c r="M819" s="112"/>
      <c r="N819" s="112"/>
      <c r="O819" s="113"/>
    </row>
    <row r="820" ht="14.25" customHeight="1">
      <c r="L820" s="111"/>
      <c r="M820" s="112"/>
      <c r="N820" s="112"/>
      <c r="O820" s="113"/>
    </row>
    <row r="821" ht="14.25" customHeight="1">
      <c r="L821" s="111"/>
      <c r="M821" s="112"/>
      <c r="N821" s="112"/>
      <c r="O821" s="113"/>
    </row>
    <row r="822" ht="14.25" customHeight="1">
      <c r="L822" s="111"/>
      <c r="M822" s="112"/>
      <c r="N822" s="112"/>
      <c r="O822" s="113"/>
    </row>
    <row r="823" ht="14.25" customHeight="1">
      <c r="L823" s="111"/>
      <c r="M823" s="112"/>
      <c r="N823" s="112"/>
      <c r="O823" s="113"/>
    </row>
    <row r="824" ht="14.25" customHeight="1">
      <c r="L824" s="111"/>
      <c r="M824" s="112"/>
      <c r="N824" s="112"/>
      <c r="O824" s="113"/>
    </row>
    <row r="825" ht="14.25" customHeight="1">
      <c r="L825" s="111"/>
      <c r="M825" s="112"/>
      <c r="N825" s="112"/>
      <c r="O825" s="113"/>
    </row>
    <row r="826" ht="14.25" customHeight="1">
      <c r="L826" s="111"/>
      <c r="M826" s="112"/>
      <c r="N826" s="112"/>
      <c r="O826" s="113"/>
    </row>
    <row r="827" ht="14.25" customHeight="1">
      <c r="L827" s="111"/>
      <c r="M827" s="112"/>
      <c r="N827" s="112"/>
      <c r="O827" s="113"/>
    </row>
    <row r="828" ht="14.25" customHeight="1">
      <c r="L828" s="111"/>
      <c r="M828" s="112"/>
      <c r="N828" s="112"/>
      <c r="O828" s="113"/>
    </row>
    <row r="829" ht="14.25" customHeight="1">
      <c r="L829" s="111"/>
      <c r="M829" s="112"/>
      <c r="N829" s="112"/>
      <c r="O829" s="113"/>
    </row>
    <row r="830" ht="14.25" customHeight="1">
      <c r="L830" s="111"/>
      <c r="M830" s="112"/>
      <c r="N830" s="112"/>
      <c r="O830" s="113"/>
    </row>
    <row r="831" ht="14.25" customHeight="1">
      <c r="L831" s="111"/>
      <c r="M831" s="112"/>
      <c r="N831" s="112"/>
      <c r="O831" s="113"/>
    </row>
    <row r="832" ht="14.25" customHeight="1">
      <c r="L832" s="111"/>
      <c r="M832" s="112"/>
      <c r="N832" s="112"/>
      <c r="O832" s="113"/>
    </row>
    <row r="833" ht="14.25" customHeight="1">
      <c r="L833" s="111"/>
      <c r="M833" s="112"/>
      <c r="N833" s="112"/>
      <c r="O833" s="113"/>
    </row>
    <row r="834" ht="14.25" customHeight="1">
      <c r="L834" s="111"/>
      <c r="M834" s="112"/>
      <c r="N834" s="112"/>
      <c r="O834" s="113"/>
    </row>
    <row r="835" ht="14.25" customHeight="1">
      <c r="L835" s="111"/>
      <c r="M835" s="112"/>
      <c r="N835" s="112"/>
      <c r="O835" s="113"/>
    </row>
    <row r="836" ht="14.25" customHeight="1">
      <c r="L836" s="111"/>
      <c r="M836" s="112"/>
      <c r="N836" s="112"/>
      <c r="O836" s="113"/>
    </row>
    <row r="837" ht="14.25" customHeight="1">
      <c r="L837" s="111"/>
      <c r="M837" s="112"/>
      <c r="N837" s="112"/>
      <c r="O837" s="113"/>
    </row>
    <row r="838" ht="14.25" customHeight="1">
      <c r="L838" s="111"/>
      <c r="M838" s="112"/>
      <c r="N838" s="112"/>
      <c r="O838" s="113"/>
    </row>
    <row r="839" ht="14.25" customHeight="1">
      <c r="L839" s="111"/>
      <c r="M839" s="112"/>
      <c r="N839" s="112"/>
      <c r="O839" s="113"/>
    </row>
    <row r="840" ht="14.25" customHeight="1">
      <c r="L840" s="111"/>
      <c r="M840" s="112"/>
      <c r="N840" s="112"/>
      <c r="O840" s="113"/>
    </row>
    <row r="841" ht="14.25" customHeight="1">
      <c r="L841" s="111"/>
      <c r="M841" s="112"/>
      <c r="N841" s="112"/>
      <c r="O841" s="113"/>
    </row>
    <row r="842" ht="14.25" customHeight="1">
      <c r="L842" s="111"/>
      <c r="M842" s="112"/>
      <c r="N842" s="112"/>
      <c r="O842" s="113"/>
    </row>
    <row r="843" ht="14.25" customHeight="1">
      <c r="L843" s="111"/>
      <c r="M843" s="112"/>
      <c r="N843" s="112"/>
      <c r="O843" s="113"/>
    </row>
    <row r="844" ht="14.25" customHeight="1">
      <c r="L844" s="111"/>
      <c r="M844" s="112"/>
      <c r="N844" s="112"/>
      <c r="O844" s="113"/>
    </row>
    <row r="845" ht="14.25" customHeight="1">
      <c r="L845" s="111"/>
      <c r="M845" s="112"/>
      <c r="N845" s="112"/>
      <c r="O845" s="113"/>
    </row>
    <row r="846" ht="14.25" customHeight="1">
      <c r="L846" s="111"/>
      <c r="M846" s="112"/>
      <c r="N846" s="112"/>
      <c r="O846" s="113"/>
    </row>
    <row r="847" ht="14.25" customHeight="1">
      <c r="L847" s="111"/>
      <c r="M847" s="112"/>
      <c r="N847" s="112"/>
      <c r="O847" s="113"/>
    </row>
    <row r="848" ht="14.25" customHeight="1">
      <c r="L848" s="111"/>
      <c r="M848" s="112"/>
      <c r="N848" s="112"/>
      <c r="O848" s="113"/>
    </row>
    <row r="849" ht="14.25" customHeight="1">
      <c r="L849" s="111"/>
      <c r="M849" s="112"/>
      <c r="N849" s="112"/>
      <c r="O849" s="113"/>
    </row>
    <row r="850" ht="14.25" customHeight="1">
      <c r="L850" s="111"/>
      <c r="M850" s="112"/>
      <c r="N850" s="112"/>
      <c r="O850" s="113"/>
    </row>
    <row r="851" ht="14.25" customHeight="1">
      <c r="L851" s="111"/>
      <c r="M851" s="112"/>
      <c r="N851" s="112"/>
      <c r="O851" s="113"/>
    </row>
    <row r="852" ht="14.25" customHeight="1">
      <c r="L852" s="111"/>
      <c r="M852" s="112"/>
      <c r="N852" s="112"/>
      <c r="O852" s="113"/>
    </row>
    <row r="853" ht="14.25" customHeight="1">
      <c r="L853" s="111"/>
      <c r="M853" s="112"/>
      <c r="N853" s="112"/>
      <c r="O853" s="113"/>
    </row>
    <row r="854" ht="14.25" customHeight="1">
      <c r="L854" s="111"/>
      <c r="M854" s="112"/>
      <c r="N854" s="112"/>
      <c r="O854" s="113"/>
    </row>
    <row r="855" ht="14.25" customHeight="1">
      <c r="L855" s="111"/>
      <c r="M855" s="112"/>
      <c r="N855" s="112"/>
      <c r="O855" s="113"/>
    </row>
    <row r="856" ht="14.25" customHeight="1">
      <c r="L856" s="111"/>
      <c r="M856" s="112"/>
      <c r="N856" s="112"/>
      <c r="O856" s="113"/>
    </row>
    <row r="857" ht="14.25" customHeight="1">
      <c r="L857" s="111"/>
      <c r="M857" s="112"/>
      <c r="N857" s="112"/>
      <c r="O857" s="113"/>
    </row>
    <row r="858" ht="14.25" customHeight="1">
      <c r="L858" s="111"/>
      <c r="M858" s="112"/>
      <c r="N858" s="112"/>
      <c r="O858" s="113"/>
    </row>
    <row r="859" ht="14.25" customHeight="1">
      <c r="L859" s="111"/>
      <c r="M859" s="112"/>
      <c r="N859" s="112"/>
      <c r="O859" s="113"/>
    </row>
    <row r="860" ht="14.25" customHeight="1">
      <c r="L860" s="111"/>
      <c r="M860" s="112"/>
      <c r="N860" s="112"/>
      <c r="O860" s="113"/>
    </row>
    <row r="861" ht="14.25" customHeight="1">
      <c r="L861" s="111"/>
      <c r="M861" s="112"/>
      <c r="N861" s="112"/>
      <c r="O861" s="113"/>
    </row>
    <row r="862" ht="14.25" customHeight="1">
      <c r="L862" s="111"/>
      <c r="M862" s="112"/>
      <c r="N862" s="112"/>
      <c r="O862" s="113"/>
    </row>
    <row r="863" ht="14.25" customHeight="1">
      <c r="L863" s="111"/>
      <c r="M863" s="112"/>
      <c r="N863" s="112"/>
      <c r="O863" s="113"/>
    </row>
    <row r="864" ht="14.25" customHeight="1">
      <c r="L864" s="111"/>
      <c r="M864" s="112"/>
      <c r="N864" s="112"/>
      <c r="O864" s="113"/>
    </row>
    <row r="865" ht="14.25" customHeight="1">
      <c r="L865" s="111"/>
      <c r="M865" s="112"/>
      <c r="N865" s="112"/>
      <c r="O865" s="113"/>
    </row>
    <row r="866" ht="14.25" customHeight="1">
      <c r="L866" s="111"/>
      <c r="M866" s="112"/>
      <c r="N866" s="112"/>
      <c r="O866" s="113"/>
    </row>
    <row r="867" ht="14.25" customHeight="1">
      <c r="L867" s="111"/>
      <c r="M867" s="112"/>
      <c r="N867" s="112"/>
      <c r="O867" s="113"/>
    </row>
    <row r="868" ht="14.25" customHeight="1">
      <c r="L868" s="111"/>
      <c r="M868" s="112"/>
      <c r="N868" s="112"/>
      <c r="O868" s="113"/>
    </row>
    <row r="869" ht="14.25" customHeight="1">
      <c r="L869" s="111"/>
      <c r="M869" s="112"/>
      <c r="N869" s="112"/>
      <c r="O869" s="113"/>
    </row>
    <row r="870" ht="14.25" customHeight="1">
      <c r="L870" s="111"/>
      <c r="M870" s="112"/>
      <c r="N870" s="112"/>
      <c r="O870" s="113"/>
    </row>
    <row r="871" ht="14.25" customHeight="1">
      <c r="L871" s="111"/>
      <c r="M871" s="112"/>
      <c r="N871" s="112"/>
      <c r="O871" s="113"/>
    </row>
    <row r="872" ht="14.25" customHeight="1">
      <c r="L872" s="111"/>
      <c r="M872" s="112"/>
      <c r="N872" s="112"/>
      <c r="O872" s="113"/>
    </row>
    <row r="873" ht="14.25" customHeight="1">
      <c r="L873" s="111"/>
      <c r="M873" s="112"/>
      <c r="N873" s="112"/>
      <c r="O873" s="113"/>
    </row>
    <row r="874" ht="14.25" customHeight="1">
      <c r="L874" s="111"/>
      <c r="M874" s="112"/>
      <c r="N874" s="112"/>
      <c r="O874" s="113"/>
    </row>
    <row r="875" ht="14.25" customHeight="1">
      <c r="L875" s="111"/>
      <c r="M875" s="112"/>
      <c r="N875" s="112"/>
      <c r="O875" s="113"/>
    </row>
    <row r="876" ht="14.25" customHeight="1">
      <c r="L876" s="111"/>
      <c r="M876" s="112"/>
      <c r="N876" s="112"/>
      <c r="O876" s="113"/>
    </row>
    <row r="877" ht="14.25" customHeight="1">
      <c r="L877" s="111"/>
      <c r="M877" s="112"/>
      <c r="N877" s="112"/>
      <c r="O877" s="113"/>
    </row>
    <row r="878" ht="14.25" customHeight="1">
      <c r="L878" s="111"/>
      <c r="M878" s="112"/>
      <c r="N878" s="112"/>
      <c r="O878" s="113"/>
    </row>
    <row r="879" ht="14.25" customHeight="1">
      <c r="L879" s="111"/>
      <c r="M879" s="112"/>
      <c r="N879" s="112"/>
      <c r="O879" s="113"/>
    </row>
    <row r="880" ht="14.25" customHeight="1">
      <c r="L880" s="111"/>
      <c r="M880" s="112"/>
      <c r="N880" s="112"/>
      <c r="O880" s="113"/>
    </row>
    <row r="881" ht="14.25" customHeight="1">
      <c r="L881" s="111"/>
      <c r="M881" s="112"/>
      <c r="N881" s="112"/>
      <c r="O881" s="113"/>
    </row>
    <row r="882" ht="14.25" customHeight="1">
      <c r="L882" s="111"/>
      <c r="M882" s="112"/>
      <c r="N882" s="112"/>
      <c r="O882" s="113"/>
    </row>
    <row r="883" ht="14.25" customHeight="1">
      <c r="L883" s="111"/>
      <c r="M883" s="112"/>
      <c r="N883" s="112"/>
      <c r="O883" s="113"/>
    </row>
    <row r="884" ht="14.25" customHeight="1">
      <c r="L884" s="111"/>
      <c r="M884" s="112"/>
      <c r="N884" s="112"/>
      <c r="O884" s="113"/>
    </row>
    <row r="885" ht="14.25" customHeight="1">
      <c r="L885" s="111"/>
      <c r="M885" s="112"/>
      <c r="N885" s="112"/>
      <c r="O885" s="113"/>
    </row>
    <row r="886" ht="14.25" customHeight="1">
      <c r="L886" s="111"/>
      <c r="M886" s="112"/>
      <c r="N886" s="112"/>
      <c r="O886" s="113"/>
    </row>
    <row r="887" ht="14.25" customHeight="1">
      <c r="L887" s="111"/>
      <c r="M887" s="112"/>
      <c r="N887" s="112"/>
      <c r="O887" s="113"/>
    </row>
    <row r="888" ht="14.25" customHeight="1">
      <c r="L888" s="111"/>
      <c r="M888" s="112"/>
      <c r="N888" s="112"/>
      <c r="O888" s="113"/>
    </row>
    <row r="889" ht="14.25" customHeight="1">
      <c r="L889" s="111"/>
      <c r="M889" s="112"/>
      <c r="N889" s="112"/>
      <c r="O889" s="113"/>
    </row>
    <row r="890" ht="14.25" customHeight="1">
      <c r="L890" s="111"/>
      <c r="M890" s="112"/>
      <c r="N890" s="112"/>
      <c r="O890" s="113"/>
    </row>
    <row r="891" ht="14.25" customHeight="1">
      <c r="L891" s="111"/>
      <c r="M891" s="112"/>
      <c r="N891" s="112"/>
      <c r="O891" s="113"/>
    </row>
    <row r="892" ht="14.25" customHeight="1">
      <c r="L892" s="111"/>
      <c r="M892" s="112"/>
      <c r="N892" s="112"/>
      <c r="O892" s="113"/>
    </row>
    <row r="893" ht="14.25" customHeight="1">
      <c r="L893" s="111"/>
      <c r="M893" s="112"/>
      <c r="N893" s="112"/>
      <c r="O893" s="113"/>
    </row>
    <row r="894" ht="14.25" customHeight="1">
      <c r="L894" s="111"/>
      <c r="M894" s="112"/>
      <c r="N894" s="112"/>
      <c r="O894" s="113"/>
    </row>
    <row r="895" ht="14.25" customHeight="1">
      <c r="L895" s="111"/>
      <c r="M895" s="112"/>
      <c r="N895" s="112"/>
      <c r="O895" s="113"/>
    </row>
    <row r="896" ht="14.25" customHeight="1">
      <c r="L896" s="111"/>
      <c r="M896" s="112"/>
      <c r="N896" s="112"/>
      <c r="O896" s="113"/>
    </row>
    <row r="897" ht="14.25" customHeight="1">
      <c r="L897" s="111"/>
      <c r="M897" s="112"/>
      <c r="N897" s="112"/>
      <c r="O897" s="113"/>
    </row>
    <row r="898" ht="14.25" customHeight="1">
      <c r="L898" s="111"/>
      <c r="M898" s="112"/>
      <c r="N898" s="112"/>
      <c r="O898" s="113"/>
    </row>
    <row r="899" ht="14.25" customHeight="1">
      <c r="L899" s="111"/>
      <c r="M899" s="112"/>
      <c r="N899" s="112"/>
      <c r="O899" s="113"/>
    </row>
    <row r="900" ht="14.25" customHeight="1">
      <c r="L900" s="111"/>
      <c r="M900" s="112"/>
      <c r="N900" s="112"/>
      <c r="O900" s="113"/>
    </row>
    <row r="901" ht="14.25" customHeight="1">
      <c r="L901" s="111"/>
      <c r="M901" s="112"/>
      <c r="N901" s="112"/>
      <c r="O901" s="113"/>
    </row>
    <row r="902" ht="14.25" customHeight="1">
      <c r="L902" s="111"/>
      <c r="M902" s="112"/>
      <c r="N902" s="112"/>
      <c r="O902" s="113"/>
    </row>
    <row r="903" ht="14.25" customHeight="1">
      <c r="L903" s="111"/>
      <c r="M903" s="112"/>
      <c r="N903" s="112"/>
      <c r="O903" s="113"/>
    </row>
    <row r="904" ht="14.25" customHeight="1">
      <c r="L904" s="111"/>
      <c r="M904" s="112"/>
      <c r="N904" s="112"/>
      <c r="O904" s="113"/>
    </row>
    <row r="905" ht="14.25" customHeight="1">
      <c r="L905" s="111"/>
      <c r="M905" s="112"/>
      <c r="N905" s="112"/>
      <c r="O905" s="113"/>
    </row>
    <row r="906" ht="14.25" customHeight="1">
      <c r="L906" s="111"/>
      <c r="M906" s="112"/>
      <c r="N906" s="112"/>
      <c r="O906" s="113"/>
    </row>
    <row r="907" ht="14.25" customHeight="1">
      <c r="L907" s="111"/>
      <c r="M907" s="112"/>
      <c r="N907" s="112"/>
      <c r="O907" s="113"/>
    </row>
    <row r="908" ht="14.25" customHeight="1">
      <c r="L908" s="111"/>
      <c r="M908" s="112"/>
      <c r="N908" s="112"/>
      <c r="O908" s="113"/>
    </row>
    <row r="909" ht="14.25" customHeight="1">
      <c r="L909" s="111"/>
      <c r="M909" s="112"/>
      <c r="N909" s="112"/>
      <c r="O909" s="113"/>
    </row>
    <row r="910" ht="14.25" customHeight="1">
      <c r="L910" s="111"/>
      <c r="M910" s="112"/>
      <c r="N910" s="112"/>
      <c r="O910" s="113"/>
    </row>
    <row r="911" ht="14.25" customHeight="1">
      <c r="L911" s="111"/>
      <c r="M911" s="112"/>
      <c r="N911" s="112"/>
      <c r="O911" s="113"/>
    </row>
    <row r="912" ht="14.25" customHeight="1">
      <c r="L912" s="111"/>
      <c r="M912" s="112"/>
      <c r="N912" s="112"/>
      <c r="O912" s="113"/>
    </row>
    <row r="913" ht="14.25" customHeight="1">
      <c r="L913" s="111"/>
      <c r="M913" s="112"/>
      <c r="N913" s="112"/>
      <c r="O913" s="113"/>
    </row>
    <row r="914" ht="14.25" customHeight="1">
      <c r="L914" s="111"/>
      <c r="M914" s="112"/>
      <c r="N914" s="112"/>
      <c r="O914" s="113"/>
    </row>
    <row r="915" ht="14.25" customHeight="1">
      <c r="L915" s="111"/>
      <c r="M915" s="112"/>
      <c r="N915" s="112"/>
      <c r="O915" s="113"/>
    </row>
    <row r="916" ht="14.25" customHeight="1">
      <c r="L916" s="111"/>
      <c r="M916" s="112"/>
      <c r="N916" s="112"/>
      <c r="O916" s="113"/>
    </row>
    <row r="917" ht="14.25" customHeight="1">
      <c r="L917" s="111"/>
      <c r="M917" s="112"/>
      <c r="N917" s="112"/>
      <c r="O917" s="113"/>
    </row>
    <row r="918" ht="14.25" customHeight="1">
      <c r="L918" s="111"/>
      <c r="M918" s="112"/>
      <c r="N918" s="112"/>
      <c r="O918" s="113"/>
    </row>
    <row r="919" ht="14.25" customHeight="1">
      <c r="L919" s="111"/>
      <c r="M919" s="112"/>
      <c r="N919" s="112"/>
      <c r="O919" s="113"/>
    </row>
    <row r="920" ht="14.25" customHeight="1">
      <c r="L920" s="111"/>
      <c r="M920" s="112"/>
      <c r="N920" s="112"/>
      <c r="O920" s="113"/>
    </row>
    <row r="921" ht="14.25" customHeight="1">
      <c r="L921" s="111"/>
      <c r="M921" s="112"/>
      <c r="N921" s="112"/>
      <c r="O921" s="113"/>
    </row>
    <row r="922" ht="14.25" customHeight="1">
      <c r="L922" s="111"/>
      <c r="M922" s="112"/>
      <c r="N922" s="112"/>
      <c r="O922" s="113"/>
    </row>
    <row r="923" ht="14.25" customHeight="1">
      <c r="L923" s="111"/>
      <c r="M923" s="112"/>
      <c r="N923" s="112"/>
      <c r="O923" s="113"/>
    </row>
    <row r="924" ht="14.25" customHeight="1">
      <c r="L924" s="111"/>
      <c r="M924" s="112"/>
      <c r="N924" s="112"/>
      <c r="O924" s="113"/>
    </row>
    <row r="925" ht="14.25" customHeight="1">
      <c r="L925" s="111"/>
      <c r="M925" s="112"/>
      <c r="N925" s="112"/>
      <c r="O925" s="113"/>
    </row>
    <row r="926" ht="14.25" customHeight="1">
      <c r="L926" s="111"/>
      <c r="M926" s="112"/>
      <c r="N926" s="112"/>
      <c r="O926" s="113"/>
    </row>
    <row r="927" ht="14.25" customHeight="1">
      <c r="L927" s="111"/>
      <c r="M927" s="112"/>
      <c r="N927" s="112"/>
      <c r="O927" s="113"/>
    </row>
    <row r="928" ht="14.25" customHeight="1">
      <c r="L928" s="111"/>
      <c r="M928" s="112"/>
      <c r="N928" s="112"/>
      <c r="O928" s="113"/>
    </row>
    <row r="929" ht="14.25" customHeight="1">
      <c r="L929" s="111"/>
      <c r="M929" s="112"/>
      <c r="N929" s="112"/>
      <c r="O929" s="113"/>
    </row>
    <row r="930" ht="14.25" customHeight="1">
      <c r="L930" s="111"/>
      <c r="M930" s="112"/>
      <c r="N930" s="112"/>
      <c r="O930" s="113"/>
    </row>
    <row r="931" ht="14.25" customHeight="1">
      <c r="L931" s="111"/>
      <c r="M931" s="112"/>
      <c r="N931" s="112"/>
      <c r="O931" s="113"/>
    </row>
    <row r="932" ht="14.25" customHeight="1">
      <c r="L932" s="111"/>
      <c r="M932" s="112"/>
      <c r="N932" s="112"/>
      <c r="O932" s="113"/>
    </row>
    <row r="933" ht="14.25" customHeight="1">
      <c r="L933" s="111"/>
      <c r="M933" s="112"/>
      <c r="N933" s="112"/>
      <c r="O933" s="113"/>
    </row>
    <row r="934" ht="14.25" customHeight="1">
      <c r="L934" s="111"/>
      <c r="M934" s="112"/>
      <c r="N934" s="112"/>
      <c r="O934" s="113"/>
    </row>
    <row r="935" ht="14.25" customHeight="1">
      <c r="L935" s="111"/>
      <c r="M935" s="112"/>
      <c r="N935" s="112"/>
      <c r="O935" s="113"/>
    </row>
    <row r="936" ht="14.25" customHeight="1">
      <c r="L936" s="111"/>
      <c r="M936" s="112"/>
      <c r="N936" s="112"/>
      <c r="O936" s="113"/>
    </row>
    <row r="937" ht="14.25" customHeight="1">
      <c r="L937" s="111"/>
      <c r="M937" s="112"/>
      <c r="N937" s="112"/>
      <c r="O937" s="113"/>
    </row>
    <row r="938" ht="14.25" customHeight="1">
      <c r="L938" s="111"/>
      <c r="M938" s="112"/>
      <c r="N938" s="112"/>
      <c r="O938" s="113"/>
    </row>
    <row r="939" ht="14.25" customHeight="1">
      <c r="L939" s="111"/>
      <c r="M939" s="112"/>
      <c r="N939" s="112"/>
      <c r="O939" s="113"/>
    </row>
    <row r="940" ht="14.25" customHeight="1">
      <c r="L940" s="111"/>
      <c r="M940" s="112"/>
      <c r="N940" s="112"/>
      <c r="O940" s="113"/>
    </row>
    <row r="941" ht="14.25" customHeight="1">
      <c r="L941" s="111"/>
      <c r="M941" s="112"/>
      <c r="N941" s="112"/>
      <c r="O941" s="113"/>
    </row>
    <row r="942" ht="14.25" customHeight="1">
      <c r="L942" s="111"/>
      <c r="M942" s="112"/>
      <c r="N942" s="112"/>
      <c r="O942" s="113"/>
    </row>
    <row r="943" ht="14.25" customHeight="1">
      <c r="L943" s="111"/>
      <c r="M943" s="112"/>
      <c r="N943" s="112"/>
      <c r="O943" s="113"/>
    </row>
    <row r="944" ht="14.25" customHeight="1">
      <c r="L944" s="111"/>
      <c r="M944" s="112"/>
      <c r="N944" s="112"/>
      <c r="O944" s="113"/>
    </row>
    <row r="945" ht="14.25" customHeight="1">
      <c r="L945" s="111"/>
      <c r="M945" s="112"/>
      <c r="N945" s="112"/>
      <c r="O945" s="113"/>
    </row>
    <row r="946" ht="14.25" customHeight="1">
      <c r="L946" s="111"/>
      <c r="M946" s="112"/>
      <c r="N946" s="112"/>
      <c r="O946" s="113"/>
    </row>
    <row r="947" ht="14.25" customHeight="1">
      <c r="L947" s="111"/>
      <c r="M947" s="112"/>
      <c r="N947" s="112"/>
      <c r="O947" s="113"/>
    </row>
    <row r="948" ht="14.25" customHeight="1">
      <c r="L948" s="111"/>
      <c r="M948" s="112"/>
      <c r="N948" s="112"/>
      <c r="O948" s="113"/>
    </row>
    <row r="949" ht="14.25" customHeight="1">
      <c r="L949" s="111"/>
      <c r="M949" s="112"/>
      <c r="N949" s="112"/>
      <c r="O949" s="113"/>
    </row>
    <row r="950" ht="14.25" customHeight="1">
      <c r="L950" s="111"/>
      <c r="M950" s="112"/>
      <c r="N950" s="112"/>
      <c r="O950" s="113"/>
    </row>
    <row r="951" ht="14.25" customHeight="1">
      <c r="L951" s="111"/>
      <c r="M951" s="112"/>
      <c r="N951" s="112"/>
      <c r="O951" s="113"/>
    </row>
    <row r="952" ht="14.25" customHeight="1">
      <c r="L952" s="111"/>
      <c r="M952" s="112"/>
      <c r="N952" s="112"/>
      <c r="O952" s="113"/>
    </row>
    <row r="953" ht="14.25" customHeight="1">
      <c r="L953" s="111"/>
      <c r="M953" s="112"/>
      <c r="N953" s="112"/>
      <c r="O953" s="113"/>
    </row>
    <row r="954" ht="14.25" customHeight="1">
      <c r="L954" s="111"/>
      <c r="M954" s="112"/>
      <c r="N954" s="112"/>
      <c r="O954" s="113"/>
    </row>
    <row r="955" ht="14.25" customHeight="1">
      <c r="L955" s="111"/>
      <c r="M955" s="112"/>
      <c r="N955" s="112"/>
      <c r="O955" s="113"/>
    </row>
    <row r="956" ht="14.25" customHeight="1">
      <c r="L956" s="111"/>
      <c r="M956" s="112"/>
      <c r="N956" s="112"/>
      <c r="O956" s="113"/>
    </row>
    <row r="957" ht="14.25" customHeight="1">
      <c r="L957" s="111"/>
      <c r="M957" s="112"/>
      <c r="N957" s="112"/>
      <c r="O957" s="113"/>
    </row>
    <row r="958" ht="14.25" customHeight="1">
      <c r="L958" s="111"/>
      <c r="M958" s="112"/>
      <c r="N958" s="112"/>
      <c r="O958" s="113"/>
    </row>
    <row r="959" ht="14.25" customHeight="1">
      <c r="L959" s="111"/>
      <c r="M959" s="112"/>
      <c r="N959" s="112"/>
      <c r="O959" s="113"/>
    </row>
    <row r="960" ht="14.25" customHeight="1">
      <c r="L960" s="111"/>
      <c r="M960" s="112"/>
      <c r="N960" s="112"/>
      <c r="O960" s="113"/>
    </row>
    <row r="961" ht="14.25" customHeight="1">
      <c r="L961" s="111"/>
      <c r="M961" s="112"/>
      <c r="N961" s="112"/>
      <c r="O961" s="113"/>
    </row>
    <row r="962" ht="14.25" customHeight="1">
      <c r="L962" s="111"/>
      <c r="M962" s="112"/>
      <c r="N962" s="112"/>
      <c r="O962" s="113"/>
    </row>
    <row r="963" ht="14.25" customHeight="1">
      <c r="L963" s="111"/>
      <c r="M963" s="112"/>
      <c r="N963" s="112"/>
      <c r="O963" s="113"/>
    </row>
    <row r="964" ht="14.25" customHeight="1">
      <c r="L964" s="111"/>
      <c r="M964" s="112"/>
      <c r="N964" s="112"/>
      <c r="O964" s="113"/>
    </row>
    <row r="965" ht="14.25" customHeight="1">
      <c r="L965" s="111"/>
      <c r="M965" s="112"/>
      <c r="N965" s="112"/>
      <c r="O965" s="113"/>
    </row>
    <row r="966" ht="14.25" customHeight="1">
      <c r="L966" s="111"/>
      <c r="M966" s="112"/>
      <c r="N966" s="112"/>
      <c r="O966" s="113"/>
    </row>
    <row r="967" ht="14.25" customHeight="1">
      <c r="L967" s="111"/>
      <c r="M967" s="112"/>
      <c r="N967" s="112"/>
      <c r="O967" s="113"/>
    </row>
    <row r="968" ht="14.25" customHeight="1">
      <c r="L968" s="111"/>
      <c r="M968" s="112"/>
      <c r="N968" s="112"/>
      <c r="O968" s="113"/>
    </row>
    <row r="969" ht="14.25" customHeight="1">
      <c r="L969" s="111"/>
      <c r="M969" s="112"/>
      <c r="N969" s="112"/>
      <c r="O969" s="113"/>
    </row>
    <row r="970" ht="14.25" customHeight="1">
      <c r="L970" s="111"/>
      <c r="M970" s="112"/>
      <c r="N970" s="112"/>
      <c r="O970" s="113"/>
    </row>
    <row r="971" ht="14.25" customHeight="1">
      <c r="L971" s="111"/>
      <c r="M971" s="112"/>
      <c r="N971" s="112"/>
      <c r="O971" s="113"/>
    </row>
    <row r="972" ht="14.25" customHeight="1">
      <c r="L972" s="111"/>
      <c r="M972" s="112"/>
      <c r="N972" s="112"/>
      <c r="O972" s="113"/>
    </row>
    <row r="973" ht="14.25" customHeight="1">
      <c r="L973" s="111"/>
      <c r="M973" s="112"/>
      <c r="N973" s="112"/>
      <c r="O973" s="113"/>
    </row>
    <row r="974" ht="14.25" customHeight="1">
      <c r="L974" s="111"/>
      <c r="M974" s="112"/>
      <c r="N974" s="112"/>
      <c r="O974" s="113"/>
    </row>
    <row r="975" ht="14.25" customHeight="1">
      <c r="L975" s="111"/>
      <c r="M975" s="112"/>
      <c r="N975" s="112"/>
      <c r="O975" s="113"/>
    </row>
    <row r="976" ht="14.25" customHeight="1">
      <c r="L976" s="111"/>
      <c r="M976" s="112"/>
      <c r="N976" s="112"/>
      <c r="O976" s="113"/>
    </row>
    <row r="977" ht="14.25" customHeight="1">
      <c r="L977" s="111"/>
      <c r="M977" s="112"/>
      <c r="N977" s="112"/>
      <c r="O977" s="113"/>
    </row>
    <row r="978" ht="14.25" customHeight="1">
      <c r="L978" s="111"/>
      <c r="M978" s="112"/>
      <c r="N978" s="112"/>
      <c r="O978" s="113"/>
    </row>
    <row r="979" ht="14.25" customHeight="1">
      <c r="L979" s="111"/>
      <c r="M979" s="112"/>
      <c r="N979" s="112"/>
      <c r="O979" s="113"/>
    </row>
    <row r="980" ht="14.25" customHeight="1">
      <c r="L980" s="111"/>
      <c r="M980" s="112"/>
      <c r="N980" s="112"/>
      <c r="O980" s="113"/>
    </row>
    <row r="981" ht="14.25" customHeight="1">
      <c r="L981" s="111"/>
      <c r="M981" s="112"/>
      <c r="N981" s="112"/>
      <c r="O981" s="113"/>
    </row>
    <row r="982" ht="14.25" customHeight="1">
      <c r="L982" s="111"/>
      <c r="M982" s="112"/>
      <c r="N982" s="112"/>
      <c r="O982" s="113"/>
    </row>
    <row r="983" ht="14.25" customHeight="1">
      <c r="L983" s="111"/>
      <c r="M983" s="112"/>
      <c r="N983" s="112"/>
      <c r="O983" s="113"/>
    </row>
    <row r="984" ht="14.25" customHeight="1">
      <c r="L984" s="111"/>
      <c r="M984" s="112"/>
      <c r="N984" s="112"/>
      <c r="O984" s="113"/>
    </row>
    <row r="985" ht="14.25" customHeight="1">
      <c r="L985" s="111"/>
      <c r="M985" s="112"/>
      <c r="N985" s="112"/>
      <c r="O985" s="113"/>
    </row>
    <row r="986" ht="14.25" customHeight="1">
      <c r="L986" s="111"/>
      <c r="M986" s="112"/>
      <c r="N986" s="112"/>
      <c r="O986" s="113"/>
    </row>
    <row r="987" ht="14.25" customHeight="1">
      <c r="L987" s="111"/>
      <c r="M987" s="112"/>
      <c r="N987" s="112"/>
      <c r="O987" s="113"/>
    </row>
    <row r="988" ht="14.25" customHeight="1">
      <c r="L988" s="111"/>
      <c r="M988" s="112"/>
      <c r="N988" s="112"/>
      <c r="O988" s="113"/>
    </row>
    <row r="989" ht="14.25" customHeight="1">
      <c r="L989" s="111"/>
      <c r="M989" s="112"/>
      <c r="N989" s="112"/>
      <c r="O989" s="113"/>
    </row>
    <row r="990" ht="14.25" customHeight="1">
      <c r="L990" s="111"/>
      <c r="M990" s="112"/>
      <c r="N990" s="112"/>
      <c r="O990" s="113"/>
    </row>
    <row r="991" ht="14.25" customHeight="1">
      <c r="L991" s="111"/>
      <c r="M991" s="112"/>
      <c r="N991" s="112"/>
      <c r="O991" s="113"/>
    </row>
    <row r="992" ht="14.25" customHeight="1">
      <c r="L992" s="111"/>
      <c r="M992" s="112"/>
      <c r="N992" s="112"/>
      <c r="O992" s="113"/>
    </row>
    <row r="993" ht="14.25" customHeight="1">
      <c r="L993" s="111"/>
      <c r="M993" s="112"/>
      <c r="N993" s="112"/>
      <c r="O993" s="113"/>
    </row>
    <row r="994" ht="14.25" customHeight="1">
      <c r="L994" s="111"/>
      <c r="M994" s="112"/>
      <c r="N994" s="112"/>
      <c r="O994" s="113"/>
    </row>
    <row r="995" ht="14.25" customHeight="1">
      <c r="L995" s="111"/>
      <c r="M995" s="112"/>
      <c r="N995" s="112"/>
      <c r="O995" s="113"/>
    </row>
    <row r="996" ht="14.25" customHeight="1">
      <c r="L996" s="111"/>
      <c r="M996" s="112"/>
      <c r="N996" s="112"/>
      <c r="O996" s="113"/>
    </row>
    <row r="997" ht="14.25" customHeight="1">
      <c r="L997" s="111"/>
      <c r="M997" s="112"/>
      <c r="N997" s="112"/>
      <c r="O997" s="113"/>
    </row>
    <row r="998" ht="14.25" customHeight="1">
      <c r="L998" s="111"/>
      <c r="M998" s="112"/>
      <c r="N998" s="112"/>
      <c r="O998" s="113"/>
    </row>
    <row r="999" ht="14.25" customHeight="1">
      <c r="L999" s="111"/>
      <c r="M999" s="112"/>
      <c r="N999" s="112"/>
      <c r="O999" s="113"/>
    </row>
    <row r="1000" ht="14.25" customHeight="1">
      <c r="L1000" s="111"/>
      <c r="M1000" s="112"/>
      <c r="N1000" s="112"/>
      <c r="O1000" s="113"/>
    </row>
    <row r="1001" ht="14.25" customHeight="1">
      <c r="L1001" s="111"/>
      <c r="M1001" s="112"/>
      <c r="N1001" s="112"/>
      <c r="O1001" s="113"/>
    </row>
    <row r="1002" ht="14.25" customHeight="1">
      <c r="L1002" s="111"/>
      <c r="M1002" s="112"/>
      <c r="N1002" s="112"/>
      <c r="O1002" s="113"/>
    </row>
    <row r="1003" ht="14.25" customHeight="1">
      <c r="L1003" s="111"/>
      <c r="M1003" s="112"/>
      <c r="N1003" s="112"/>
      <c r="O1003" s="113"/>
    </row>
    <row r="1004" ht="14.25" customHeight="1">
      <c r="L1004" s="111"/>
      <c r="M1004" s="112"/>
      <c r="N1004" s="112"/>
      <c r="O1004" s="113"/>
    </row>
    <row r="1005" ht="14.25" customHeight="1">
      <c r="L1005" s="111"/>
      <c r="M1005" s="112"/>
      <c r="N1005" s="112"/>
      <c r="O1005" s="113"/>
    </row>
    <row r="1006" ht="14.25" customHeight="1">
      <c r="L1006" s="111"/>
      <c r="M1006" s="112"/>
      <c r="N1006" s="112"/>
      <c r="O1006" s="113"/>
    </row>
    <row r="1007" ht="14.25" customHeight="1">
      <c r="L1007" s="111"/>
      <c r="M1007" s="112"/>
      <c r="N1007" s="112"/>
      <c r="O1007" s="113"/>
    </row>
    <row r="1008" ht="14.25" customHeight="1">
      <c r="L1008" s="111"/>
      <c r="M1008" s="112"/>
      <c r="N1008" s="112"/>
      <c r="O1008" s="113"/>
    </row>
    <row r="1009" ht="14.25" customHeight="1">
      <c r="L1009" s="111"/>
      <c r="M1009" s="112"/>
      <c r="N1009" s="112"/>
      <c r="O1009" s="113"/>
    </row>
    <row r="1010" ht="14.25" customHeight="1">
      <c r="L1010" s="111"/>
      <c r="M1010" s="112"/>
      <c r="N1010" s="112"/>
      <c r="O1010" s="113"/>
    </row>
  </sheetData>
  <mergeCells count="8">
    <mergeCell ref="L5:O5"/>
    <mergeCell ref="A6:J6"/>
    <mergeCell ref="L6:O6"/>
    <mergeCell ref="H10:J10"/>
    <mergeCell ref="L25:O25"/>
    <mergeCell ref="A26:J26"/>
    <mergeCell ref="L26:O26"/>
    <mergeCell ref="H30:J30"/>
  </mergeCells>
  <dataValidations>
    <dataValidation type="list" allowBlank="1" showErrorMessage="1" sqref="C8">
      <formula1>$T$6:$T$7</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63"/>
    <col customWidth="1" min="2" max="2" width="14.0"/>
    <col customWidth="1" min="3" max="3" width="14.25"/>
    <col customWidth="1" min="4" max="4" width="9.13"/>
    <col customWidth="1" min="5" max="5" width="10.25"/>
    <col customWidth="1" min="6" max="6" width="12.88"/>
    <col customWidth="1" min="7" max="7" width="7.63"/>
    <col customWidth="1" min="8" max="8" width="21.13"/>
    <col customWidth="1" min="9" max="10" width="7.63"/>
    <col customWidth="1" min="11" max="11" width="2.25"/>
    <col customWidth="1" min="12" max="12" width="14.0"/>
    <col customWidth="1" min="13" max="13" width="15.38"/>
    <col customWidth="1" min="14" max="14" width="9.38"/>
    <col customWidth="1" min="15" max="15" width="8.88"/>
    <col customWidth="1" min="16" max="25" width="7.63"/>
  </cols>
  <sheetData>
    <row r="1" ht="14.25" customHeight="1">
      <c r="A1" s="2" t="s">
        <v>252</v>
      </c>
      <c r="H1" s="2"/>
      <c r="L1" s="111"/>
      <c r="M1" s="112"/>
      <c r="N1" s="112"/>
      <c r="O1" s="113"/>
      <c r="T1" s="168"/>
    </row>
    <row r="2" ht="14.25" customHeight="1">
      <c r="C2" s="169" t="s">
        <v>166</v>
      </c>
      <c r="D2" s="170">
        <f>F22+F42</f>
        <v>0</v>
      </c>
      <c r="L2" s="111"/>
      <c r="M2" s="112"/>
      <c r="N2" s="112"/>
      <c r="O2" s="113"/>
      <c r="T2" s="168"/>
    </row>
    <row r="3" ht="14.25" customHeight="1">
      <c r="C3" s="171" t="s">
        <v>132</v>
      </c>
      <c r="D3" s="172">
        <f>F20+F21+F40+F41</f>
        <v>0</v>
      </c>
      <c r="L3" s="111"/>
      <c r="M3" s="112"/>
      <c r="N3" s="112"/>
      <c r="O3" s="113"/>
      <c r="T3" s="168"/>
    </row>
    <row r="4" ht="14.25" customHeight="1">
      <c r="C4" s="173" t="s">
        <v>224</v>
      </c>
      <c r="D4" s="174" t="str">
        <f>(D2-D3)/D2</f>
        <v>#DIV/0!</v>
      </c>
      <c r="L4" s="111"/>
      <c r="M4" s="112"/>
      <c r="N4" s="112"/>
      <c r="O4" s="113"/>
      <c r="T4" s="168">
        <v>0.15</v>
      </c>
    </row>
    <row r="5" ht="14.25" customHeight="1">
      <c r="H5" s="2"/>
      <c r="L5" s="135" t="s">
        <v>226</v>
      </c>
      <c r="T5" s="168"/>
    </row>
    <row r="6" ht="14.25" customHeight="1">
      <c r="A6" s="175" t="s">
        <v>253</v>
      </c>
      <c r="B6" s="109"/>
      <c r="C6" s="109"/>
      <c r="D6" s="109"/>
      <c r="E6" s="109"/>
      <c r="F6" s="109"/>
      <c r="G6" s="109"/>
      <c r="H6" s="109"/>
      <c r="I6" s="109"/>
      <c r="J6" s="110"/>
      <c r="L6" s="176" t="s">
        <v>228</v>
      </c>
      <c r="M6" s="109"/>
      <c r="N6" s="109"/>
      <c r="O6" s="110"/>
      <c r="T6" s="2" t="s">
        <v>120</v>
      </c>
    </row>
    <row r="7" ht="14.25" customHeight="1">
      <c r="L7" s="111"/>
      <c r="M7" s="112"/>
      <c r="N7" s="112"/>
      <c r="O7" s="113"/>
      <c r="T7" s="2" t="s">
        <v>225</v>
      </c>
    </row>
    <row r="8" ht="14.25" customHeight="1">
      <c r="B8" s="177" t="s">
        <v>229</v>
      </c>
      <c r="C8" s="130" t="s">
        <v>120</v>
      </c>
      <c r="L8" s="111"/>
      <c r="M8" s="112"/>
      <c r="N8" s="112"/>
      <c r="O8" s="113"/>
    </row>
    <row r="9" ht="14.25" customHeight="1">
      <c r="L9" s="111"/>
      <c r="M9" s="112"/>
      <c r="N9" s="112"/>
      <c r="O9" s="113"/>
    </row>
    <row r="10" ht="14.25" customHeight="1">
      <c r="C10" s="178" t="s">
        <v>65</v>
      </c>
      <c r="D10" s="178" t="s">
        <v>230</v>
      </c>
      <c r="E10" s="178" t="s">
        <v>162</v>
      </c>
      <c r="F10" s="178" t="s">
        <v>166</v>
      </c>
      <c r="H10" s="179" t="s">
        <v>231</v>
      </c>
      <c r="I10" s="109"/>
      <c r="J10" s="110"/>
      <c r="L10" s="137" t="s">
        <v>65</v>
      </c>
      <c r="M10" s="137" t="s">
        <v>230</v>
      </c>
      <c r="N10" s="137" t="s">
        <v>162</v>
      </c>
      <c r="O10" s="137" t="s">
        <v>166</v>
      </c>
      <c r="Q10" s="12"/>
      <c r="R10" s="12"/>
      <c r="S10" s="12"/>
      <c r="T10" s="115">
        <v>0.8</v>
      </c>
      <c r="U10" s="115">
        <v>0.45</v>
      </c>
      <c r="V10" s="115">
        <v>0.16</v>
      </c>
    </row>
    <row r="11" ht="14.25" customHeight="1">
      <c r="C11" s="181" t="str">
        <f t="shared" ref="C11:D11" si="1">L11</f>
        <v>Carpet</v>
      </c>
      <c r="D11" s="182">
        <f t="shared" si="1"/>
        <v>0</v>
      </c>
      <c r="E11" s="183">
        <f>I11</f>
        <v>6.1</v>
      </c>
      <c r="F11" s="184">
        <f t="shared" ref="F11:F17" si="3">D11*E11</f>
        <v>0</v>
      </c>
      <c r="H11" s="185" t="s">
        <v>232</v>
      </c>
      <c r="I11" s="186">
        <v>6.1</v>
      </c>
      <c r="J11" s="187"/>
      <c r="L11" s="120" t="s">
        <v>181</v>
      </c>
      <c r="M11" s="116">
        <v>0.0</v>
      </c>
      <c r="N11" s="117">
        <f>2.35+0.45+0.45+0.08+0.16</f>
        <v>3.49</v>
      </c>
      <c r="O11" s="188">
        <f t="shared" ref="O11:O14" si="4">M11*N11</f>
        <v>0</v>
      </c>
      <c r="Q11" s="118" t="s">
        <v>181</v>
      </c>
      <c r="R11" s="118" t="s">
        <v>233</v>
      </c>
      <c r="S11" s="118" t="s">
        <v>151</v>
      </c>
      <c r="T11" s="118" t="s">
        <v>234</v>
      </c>
      <c r="U11" s="118" t="s">
        <v>235</v>
      </c>
      <c r="V11" s="118" t="s">
        <v>176</v>
      </c>
    </row>
    <row r="12" ht="14.25" customHeight="1">
      <c r="C12" s="181" t="str">
        <f t="shared" ref="C12:D12" si="2">L12</f>
        <v>Transitions</v>
      </c>
      <c r="D12" s="182">
        <f t="shared" si="2"/>
        <v>0</v>
      </c>
      <c r="E12" s="184">
        <f t="shared" ref="E12:E15" si="6">N12*(1+$I$12)</f>
        <v>4.2</v>
      </c>
      <c r="F12" s="184">
        <f t="shared" si="3"/>
        <v>0</v>
      </c>
      <c r="G12" s="189"/>
      <c r="H12" s="182" t="s">
        <v>236</v>
      </c>
      <c r="I12" s="190">
        <v>0.4</v>
      </c>
      <c r="J12" s="191"/>
      <c r="L12" s="120" t="s">
        <v>146</v>
      </c>
      <c r="M12" s="116">
        <v>0.0</v>
      </c>
      <c r="N12" s="188">
        <v>3.0</v>
      </c>
      <c r="O12" s="188">
        <f t="shared" si="4"/>
        <v>0</v>
      </c>
      <c r="Q12" s="115">
        <v>1.25</v>
      </c>
      <c r="R12" s="115">
        <v>0.43</v>
      </c>
      <c r="S12" s="192">
        <v>0.07</v>
      </c>
      <c r="T12" s="115">
        <v>0.8</v>
      </c>
      <c r="U12" s="115">
        <v>0.45</v>
      </c>
      <c r="V12" s="115">
        <v>0.16</v>
      </c>
    </row>
    <row r="13" ht="14.25" customHeight="1">
      <c r="C13" s="181" t="str">
        <f t="shared" ref="C13:D13" si="5">L13</f>
        <v># of Steps</v>
      </c>
      <c r="D13" s="182">
        <f t="shared" si="5"/>
        <v>0</v>
      </c>
      <c r="E13" s="184">
        <f t="shared" si="6"/>
        <v>10.5</v>
      </c>
      <c r="F13" s="183">
        <f t="shared" si="3"/>
        <v>0</v>
      </c>
      <c r="H13" s="194"/>
      <c r="I13" s="194"/>
      <c r="L13" s="120" t="s">
        <v>237</v>
      </c>
      <c r="M13" s="116">
        <v>0.0</v>
      </c>
      <c r="N13" s="117">
        <v>7.5</v>
      </c>
      <c r="O13" s="117">
        <f t="shared" si="4"/>
        <v>0</v>
      </c>
      <c r="Q13" s="76">
        <f t="shared" ref="Q13:R13" si="7">Q12*$M$11</f>
        <v>0</v>
      </c>
      <c r="R13" s="76">
        <f t="shared" si="7"/>
        <v>0</v>
      </c>
      <c r="S13" s="76">
        <f>sum(Q13:R13)*S12</f>
        <v>0</v>
      </c>
      <c r="T13" s="76">
        <f t="shared" ref="T13:V13" si="8">T12*$M$11</f>
        <v>0</v>
      </c>
      <c r="U13" s="76">
        <f t="shared" si="8"/>
        <v>0</v>
      </c>
      <c r="V13" s="76">
        <f t="shared" si="8"/>
        <v>0</v>
      </c>
    </row>
    <row r="14" ht="14.25" customHeight="1">
      <c r="C14" s="181" t="str">
        <f t="shared" ref="C14:D14" si="9">L14</f>
        <v>Kilz Stain</v>
      </c>
      <c r="D14" s="182">
        <f t="shared" si="9"/>
        <v>0</v>
      </c>
      <c r="E14" s="184">
        <f t="shared" si="6"/>
        <v>0.378</v>
      </c>
      <c r="F14" s="193">
        <f t="shared" si="3"/>
        <v>0</v>
      </c>
      <c r="H14" s="194"/>
      <c r="I14" s="195"/>
      <c r="L14" s="129" t="s">
        <v>238</v>
      </c>
      <c r="M14" s="116">
        <v>0.0</v>
      </c>
      <c r="N14" s="198">
        <v>0.27</v>
      </c>
      <c r="O14" s="197">
        <f t="shared" si="4"/>
        <v>0</v>
      </c>
    </row>
    <row r="15" ht="14.25" customHeight="1">
      <c r="C15" s="181" t="str">
        <f t="shared" ref="C15:D15" si="10">L15</f>
        <v>Demo</v>
      </c>
      <c r="D15" s="182">
        <f t="shared" si="10"/>
        <v>0</v>
      </c>
      <c r="E15" s="184">
        <f t="shared" si="6"/>
        <v>2.45</v>
      </c>
      <c r="F15" s="193">
        <f t="shared" si="3"/>
        <v>0</v>
      </c>
      <c r="H15" s="194"/>
      <c r="I15" s="194"/>
      <c r="L15" s="129" t="s">
        <v>239</v>
      </c>
      <c r="M15" s="130">
        <v>0.0</v>
      </c>
      <c r="N15" s="198">
        <v>1.75</v>
      </c>
      <c r="O15" s="197"/>
    </row>
    <row r="16" ht="14.25" customHeight="1">
      <c r="C16" s="181" t="str">
        <f t="shared" ref="C16:D16" si="11">L16</f>
        <v>Furniture Moving</v>
      </c>
      <c r="D16" s="182">
        <f t="shared" si="11"/>
        <v>0</v>
      </c>
      <c r="E16" s="199">
        <v>0.5</v>
      </c>
      <c r="F16" s="193">
        <f t="shared" si="3"/>
        <v>0</v>
      </c>
      <c r="H16" s="194"/>
      <c r="I16" s="194"/>
      <c r="L16" s="129" t="s">
        <v>156</v>
      </c>
      <c r="M16" s="116">
        <v>0.0</v>
      </c>
      <c r="N16" s="198">
        <v>0.5</v>
      </c>
      <c r="O16" s="197">
        <f t="shared" ref="O16:O17" si="13">M16*N16</f>
        <v>0</v>
      </c>
    </row>
    <row r="17" ht="14.25" customHeight="1">
      <c r="C17" s="181" t="str">
        <f t="shared" ref="C17:D17" si="12">L17</f>
        <v>Install Tack/Strips</v>
      </c>
      <c r="D17" s="182">
        <f t="shared" si="12"/>
        <v>0</v>
      </c>
      <c r="E17" s="199">
        <v>0.35</v>
      </c>
      <c r="F17" s="193">
        <f t="shared" si="3"/>
        <v>0</v>
      </c>
      <c r="H17" s="194"/>
      <c r="I17" s="194"/>
      <c r="L17" s="131" t="s">
        <v>160</v>
      </c>
      <c r="M17" s="116">
        <v>0.0</v>
      </c>
      <c r="N17" s="198">
        <v>0.15</v>
      </c>
      <c r="O17" s="201">
        <f t="shared" si="13"/>
        <v>0</v>
      </c>
    </row>
    <row r="18" ht="14.25" customHeight="1">
      <c r="C18" s="181" t="str">
        <f t="shared" ref="C18:F18" si="14">L18</f>
        <v>Tax</v>
      </c>
      <c r="D18" s="182" t="str">
        <f t="shared" si="14"/>
        <v/>
      </c>
      <c r="E18" s="203" t="str">
        <f t="shared" si="14"/>
        <v/>
      </c>
      <c r="F18" s="193">
        <f t="shared" si="14"/>
        <v>0</v>
      </c>
      <c r="H18" s="194"/>
      <c r="I18" s="194"/>
      <c r="L18" s="131" t="s">
        <v>151</v>
      </c>
      <c r="M18" s="204"/>
      <c r="N18" s="205"/>
      <c r="O18" s="197">
        <f>SUM(O11:O17)*0.078</f>
        <v>0</v>
      </c>
    </row>
    <row r="19" ht="14.25" customHeight="1">
      <c r="H19" s="194"/>
      <c r="I19" s="194"/>
      <c r="L19" s="111"/>
      <c r="M19" s="112"/>
      <c r="N19" s="112"/>
      <c r="O19" s="113"/>
    </row>
    <row r="20" ht="14.25" customHeight="1">
      <c r="C20" s="194"/>
      <c r="D20" s="178" t="s">
        <v>240</v>
      </c>
      <c r="E20" s="181"/>
      <c r="F20" s="183">
        <f>O20</f>
        <v>0</v>
      </c>
      <c r="G20" s="194"/>
      <c r="H20" s="194"/>
      <c r="I20" s="194"/>
      <c r="L20" s="111"/>
      <c r="M20" s="137" t="s">
        <v>240</v>
      </c>
      <c r="N20" s="120"/>
      <c r="O20" s="117">
        <f>SUM(O11:O18)</f>
        <v>0</v>
      </c>
    </row>
    <row r="21" ht="14.25" customHeight="1">
      <c r="C21" s="194"/>
      <c r="D21" s="206" t="s">
        <v>241</v>
      </c>
      <c r="E21" s="191"/>
      <c r="F21" s="207">
        <f>IF(C8="YES",((F11+F12+F13+F14+F17+F18)+(T4*(F11+F12+F13+F14+F17+F18)))*T4,0)</f>
        <v>0</v>
      </c>
      <c r="L21" s="208"/>
      <c r="M21" s="112"/>
      <c r="N21" s="112"/>
      <c r="O21" s="113"/>
    </row>
    <row r="22" ht="14.25" customHeight="1">
      <c r="C22" s="194"/>
      <c r="D22" s="209" t="s">
        <v>242</v>
      </c>
      <c r="E22" s="210"/>
      <c r="F22" s="231">
        <f>SUM(F11:F18)+F21</f>
        <v>0</v>
      </c>
      <c r="L22" s="208"/>
      <c r="M22" s="112"/>
      <c r="N22" s="112"/>
      <c r="O22" s="113"/>
    </row>
    <row r="23" ht="14.25" customHeight="1">
      <c r="C23" s="194"/>
      <c r="D23" s="178" t="s">
        <v>243</v>
      </c>
      <c r="E23" s="181"/>
      <c r="F23" s="184">
        <f>F22-F20-F21</f>
        <v>0</v>
      </c>
      <c r="L23" s="111"/>
      <c r="M23" s="112"/>
      <c r="N23" s="112"/>
      <c r="O23" s="113"/>
    </row>
    <row r="24" ht="14.25" customHeight="1">
      <c r="D24" s="178" t="s">
        <v>244</v>
      </c>
      <c r="E24" s="181"/>
      <c r="F24" s="212" t="str">
        <f>F23/F22</f>
        <v>#DIV/0!</v>
      </c>
      <c r="L24" s="111"/>
      <c r="M24" s="112"/>
      <c r="N24" s="112"/>
      <c r="O24" s="113"/>
    </row>
    <row r="25" ht="14.25" customHeight="1">
      <c r="L25" s="135" t="s">
        <v>226</v>
      </c>
    </row>
    <row r="26" ht="14.25" customHeight="1">
      <c r="A26" s="213" t="s">
        <v>245</v>
      </c>
      <c r="B26" s="109"/>
      <c r="C26" s="109"/>
      <c r="D26" s="109"/>
      <c r="E26" s="109"/>
      <c r="F26" s="109"/>
      <c r="G26" s="109"/>
      <c r="H26" s="109"/>
      <c r="I26" s="109"/>
      <c r="J26" s="110"/>
      <c r="L26" s="176" t="s">
        <v>228</v>
      </c>
      <c r="M26" s="109"/>
      <c r="N26" s="109"/>
      <c r="O26" s="110"/>
      <c r="R26" s="136"/>
      <c r="S26" s="136"/>
      <c r="T26" s="136"/>
      <c r="U26" s="136"/>
      <c r="V26" s="136"/>
      <c r="W26" s="136"/>
      <c r="X26" s="214"/>
      <c r="Y26" s="214"/>
    </row>
    <row r="27" ht="14.25" customHeight="1">
      <c r="B27" s="215"/>
      <c r="C27" s="215"/>
      <c r="D27" s="215"/>
      <c r="E27" s="215"/>
      <c r="G27" s="216"/>
      <c r="H27" s="216"/>
      <c r="I27" s="216"/>
      <c r="L27" s="111"/>
      <c r="M27" s="112"/>
      <c r="N27" s="112"/>
      <c r="O27" s="113"/>
    </row>
    <row r="28" ht="14.25" customHeight="1">
      <c r="B28" s="177" t="s">
        <v>229</v>
      </c>
      <c r="C28" s="217" t="str">
        <f>C8</f>
        <v>No</v>
      </c>
      <c r="L28" s="111"/>
      <c r="M28" s="112"/>
      <c r="N28" s="112"/>
      <c r="O28" s="113"/>
    </row>
    <row r="29" ht="14.25" customHeight="1">
      <c r="L29" s="111"/>
      <c r="M29" s="112"/>
      <c r="N29" s="112"/>
      <c r="O29" s="113"/>
    </row>
    <row r="30" ht="14.25" customHeight="1">
      <c r="C30" s="178" t="s">
        <v>65</v>
      </c>
      <c r="D30" s="178" t="s">
        <v>230</v>
      </c>
      <c r="E30" s="178" t="s">
        <v>162</v>
      </c>
      <c r="F30" s="178" t="s">
        <v>166</v>
      </c>
      <c r="H30" s="179" t="s">
        <v>231</v>
      </c>
      <c r="I30" s="109"/>
      <c r="J30" s="110"/>
      <c r="L30" s="137" t="s">
        <v>65</v>
      </c>
      <c r="M30" s="137" t="s">
        <v>230</v>
      </c>
      <c r="N30" s="137" t="s">
        <v>162</v>
      </c>
      <c r="O30" s="137" t="s">
        <v>166</v>
      </c>
    </row>
    <row r="31" ht="14.25" customHeight="1">
      <c r="C31" s="182" t="s">
        <v>154</v>
      </c>
      <c r="D31" s="182">
        <f>M31</f>
        <v>0</v>
      </c>
      <c r="E31" s="183">
        <f t="shared" ref="E31:E32" si="15">I31</f>
        <v>6.95</v>
      </c>
      <c r="F31" s="184">
        <f t="shared" ref="F31:F36" si="16">D31*E31</f>
        <v>0</v>
      </c>
      <c r="H31" s="185" t="s">
        <v>247</v>
      </c>
      <c r="I31" s="186">
        <v>6.95</v>
      </c>
      <c r="J31" s="203"/>
      <c r="L31" s="116" t="s">
        <v>154</v>
      </c>
      <c r="M31" s="116">
        <v>0.0</v>
      </c>
      <c r="N31" s="117">
        <f>3.15+1.25+0.4</f>
        <v>4.8</v>
      </c>
      <c r="O31" s="188">
        <f>M31*N31</f>
        <v>0</v>
      </c>
    </row>
    <row r="32" ht="14.25" customHeight="1">
      <c r="C32" s="182" t="s">
        <v>248</v>
      </c>
      <c r="D32" s="182">
        <f>ROUNDUP(M31*0.4,0)</f>
        <v>0</v>
      </c>
      <c r="E32" s="183">
        <f t="shared" si="15"/>
        <v>3.75</v>
      </c>
      <c r="F32" s="184">
        <f t="shared" si="16"/>
        <v>0</v>
      </c>
      <c r="H32" s="185" t="s">
        <v>248</v>
      </c>
      <c r="I32" s="186">
        <v>3.75</v>
      </c>
      <c r="J32" s="203"/>
      <c r="L32" s="116" t="s">
        <v>248</v>
      </c>
      <c r="M32" s="116">
        <v>0.0</v>
      </c>
      <c r="N32" s="117">
        <f>1+0.55</f>
        <v>1.55</v>
      </c>
      <c r="O32" s="117">
        <v>0.0</v>
      </c>
    </row>
    <row r="33" ht="14.25" customHeight="1">
      <c r="C33" s="182" t="s">
        <v>146</v>
      </c>
      <c r="D33" s="182">
        <f>M33</f>
        <v>0</v>
      </c>
      <c r="E33" s="220">
        <f>N33*(1+I33)</f>
        <v>4.2</v>
      </c>
      <c r="F33" s="221">
        <f t="shared" si="16"/>
        <v>0</v>
      </c>
      <c r="H33" s="182" t="s">
        <v>236</v>
      </c>
      <c r="I33" s="222">
        <v>0.4</v>
      </c>
      <c r="J33" s="191"/>
      <c r="L33" s="116" t="s">
        <v>146</v>
      </c>
      <c r="M33" s="116">
        <v>0.0</v>
      </c>
      <c r="N33" s="219">
        <v>3.0</v>
      </c>
      <c r="O33" s="219">
        <f t="shared" ref="O33:O37" si="18">M33*N33</f>
        <v>0</v>
      </c>
    </row>
    <row r="34" ht="14.25" customHeight="1">
      <c r="C34" s="182" t="str">
        <f t="shared" ref="C34:D34" si="17">L34</f>
        <v>Furniture Moving</v>
      </c>
      <c r="D34" s="203">
        <f t="shared" si="17"/>
        <v>0</v>
      </c>
      <c r="E34" s="199">
        <v>0.5</v>
      </c>
      <c r="F34" s="193">
        <f t="shared" si="16"/>
        <v>0</v>
      </c>
      <c r="L34" s="116" t="s">
        <v>156</v>
      </c>
      <c r="M34" s="130">
        <v>0.0</v>
      </c>
      <c r="N34" s="198">
        <v>0.5</v>
      </c>
      <c r="O34" s="201">
        <f t="shared" si="18"/>
        <v>0</v>
      </c>
    </row>
    <row r="35" ht="14.25" customHeight="1">
      <c r="C35" s="182" t="str">
        <f t="shared" ref="C35:D35" si="19">L35</f>
        <v>Toilet Moving</v>
      </c>
      <c r="D35" s="203">
        <f t="shared" si="19"/>
        <v>0</v>
      </c>
      <c r="E35" s="199">
        <f>N35*(1+I33)</f>
        <v>42</v>
      </c>
      <c r="F35" s="226">
        <f t="shared" si="16"/>
        <v>0</v>
      </c>
      <c r="L35" s="129" t="s">
        <v>170</v>
      </c>
      <c r="M35" s="130">
        <v>0.0</v>
      </c>
      <c r="N35" s="198">
        <v>30.0</v>
      </c>
      <c r="O35" s="197">
        <f t="shared" si="18"/>
        <v>0</v>
      </c>
    </row>
    <row r="36" ht="14.25" customHeight="1">
      <c r="C36" s="182" t="str">
        <f t="shared" ref="C36:D36" si="20">L36</f>
        <v>Appliance Moving</v>
      </c>
      <c r="D36" s="203">
        <f t="shared" si="20"/>
        <v>0</v>
      </c>
      <c r="E36" s="199">
        <f>N36*(1+I33)</f>
        <v>17.5</v>
      </c>
      <c r="F36" s="226">
        <f t="shared" si="16"/>
        <v>0</v>
      </c>
      <c r="L36" s="129" t="s">
        <v>172</v>
      </c>
      <c r="M36" s="130">
        <v>0.0</v>
      </c>
      <c r="N36" s="198">
        <v>12.5</v>
      </c>
      <c r="O36" s="197">
        <f t="shared" si="18"/>
        <v>0</v>
      </c>
    </row>
    <row r="37" ht="14.25" customHeight="1">
      <c r="C37" s="227" t="str">
        <f t="shared" ref="C37:D37" si="21">L37</f>
        <v>Demo</v>
      </c>
      <c r="D37" s="203">
        <f t="shared" si="21"/>
        <v>0</v>
      </c>
      <c r="E37" s="229">
        <f>N37*(1+I33)</f>
        <v>2.45</v>
      </c>
      <c r="F37" s="226">
        <f>O37*1.2</f>
        <v>0</v>
      </c>
      <c r="L37" s="129" t="s">
        <v>239</v>
      </c>
      <c r="M37" s="130">
        <v>0.0</v>
      </c>
      <c r="N37" s="198">
        <v>1.75</v>
      </c>
      <c r="O37" s="197">
        <f t="shared" si="18"/>
        <v>0</v>
      </c>
    </row>
    <row r="38" ht="14.25" customHeight="1">
      <c r="C38" s="202" t="s">
        <v>151</v>
      </c>
      <c r="D38" s="228" t="str">
        <f t="shared" ref="D38:F38" si="22">M38</f>
        <v/>
      </c>
      <c r="E38" s="229" t="str">
        <f t="shared" si="22"/>
        <v/>
      </c>
      <c r="F38" s="193">
        <f t="shared" si="22"/>
        <v>0</v>
      </c>
      <c r="L38" s="131" t="s">
        <v>151</v>
      </c>
      <c r="M38" s="204"/>
      <c r="N38" s="230"/>
      <c r="O38" s="197">
        <v>0.0</v>
      </c>
    </row>
    <row r="39" ht="14.25" customHeight="1">
      <c r="B39" s="194"/>
      <c r="L39" s="208"/>
      <c r="M39" s="112"/>
      <c r="N39" s="112"/>
      <c r="O39" s="113"/>
    </row>
    <row r="40" ht="14.25" customHeight="1">
      <c r="B40" s="194"/>
      <c r="D40" s="178" t="s">
        <v>240</v>
      </c>
      <c r="E40" s="181"/>
      <c r="F40" s="183">
        <f>O40</f>
        <v>0</v>
      </c>
      <c r="L40" s="208"/>
      <c r="M40" s="137" t="s">
        <v>240</v>
      </c>
      <c r="N40" s="120"/>
      <c r="O40" s="117">
        <f>SUM(O31:O38)</f>
        <v>0</v>
      </c>
    </row>
    <row r="41" ht="14.25" customHeight="1">
      <c r="D41" s="206" t="s">
        <v>241</v>
      </c>
      <c r="E41" s="191"/>
      <c r="F41" s="193">
        <f>IF(C28="YES",((F31+F32+F33+F34+F37+F38)+($T$4*(F31+F32+F33+F34+F37+F38)))*$T$4,0)</f>
        <v>0</v>
      </c>
      <c r="L41" s="111"/>
      <c r="M41" s="112"/>
      <c r="N41" s="112"/>
      <c r="O41" s="113"/>
    </row>
    <row r="42" ht="14.25" customHeight="1">
      <c r="D42" s="209" t="s">
        <v>242</v>
      </c>
      <c r="E42" s="210"/>
      <c r="F42" s="231">
        <f>SUM(F31:F38)+F41</f>
        <v>0</v>
      </c>
      <c r="L42" s="111"/>
      <c r="M42" s="112"/>
      <c r="N42" s="112"/>
      <c r="O42" s="113"/>
    </row>
    <row r="43" ht="14.25" customHeight="1">
      <c r="D43" s="178" t="s">
        <v>243</v>
      </c>
      <c r="E43" s="181"/>
      <c r="F43" s="184">
        <f>F42-F40-F41</f>
        <v>0</v>
      </c>
      <c r="L43" s="111"/>
      <c r="M43" s="112"/>
      <c r="N43" s="112"/>
      <c r="O43" s="113"/>
    </row>
    <row r="44" ht="14.25" customHeight="1">
      <c r="D44" s="178" t="s">
        <v>244</v>
      </c>
      <c r="E44" s="181"/>
      <c r="F44" s="212" t="str">
        <f>F43/F42</f>
        <v>#DIV/0!</v>
      </c>
      <c r="L44" s="111"/>
      <c r="M44" s="112"/>
      <c r="N44" s="112"/>
      <c r="O44" s="113"/>
    </row>
    <row r="45" ht="14.25" customHeight="1">
      <c r="L45" s="111"/>
      <c r="M45" s="112"/>
      <c r="N45" s="112"/>
      <c r="O45" s="113"/>
    </row>
    <row r="46" ht="14.25" customHeight="1">
      <c r="L46" s="111"/>
      <c r="M46" s="112"/>
      <c r="N46" s="112"/>
      <c r="O46" s="113"/>
    </row>
    <row r="47" ht="14.25" customHeight="1">
      <c r="L47" s="111"/>
      <c r="M47" s="112"/>
      <c r="N47" s="112"/>
      <c r="O47" s="113"/>
    </row>
    <row r="48" ht="14.25" customHeight="1">
      <c r="L48" s="111"/>
      <c r="M48" s="112"/>
      <c r="N48" s="112"/>
      <c r="O48" s="113"/>
    </row>
    <row r="49" ht="14.25" customHeight="1">
      <c r="L49" s="111"/>
      <c r="M49" s="112"/>
      <c r="N49" s="112"/>
      <c r="O49" s="113"/>
    </row>
    <row r="50" ht="14.25" customHeight="1">
      <c r="L50" s="111"/>
      <c r="M50" s="112"/>
      <c r="N50" s="112"/>
      <c r="O50" s="113"/>
    </row>
    <row r="51" ht="14.25" customHeight="1">
      <c r="L51" s="111"/>
      <c r="M51" s="112"/>
      <c r="N51" s="112"/>
      <c r="O51" s="113"/>
    </row>
    <row r="52" ht="14.25" customHeight="1">
      <c r="L52" s="111"/>
      <c r="M52" s="112"/>
      <c r="N52" s="112"/>
      <c r="O52" s="113"/>
    </row>
    <row r="53" ht="14.25" customHeight="1">
      <c r="L53" s="111"/>
      <c r="M53" s="112"/>
      <c r="N53" s="112"/>
      <c r="O53" s="113"/>
    </row>
    <row r="54" ht="14.25" customHeight="1">
      <c r="L54" s="111"/>
      <c r="M54" s="112"/>
      <c r="N54" s="112"/>
      <c r="O54" s="113"/>
    </row>
    <row r="55" ht="14.25" customHeight="1">
      <c r="L55" s="111"/>
      <c r="M55" s="112"/>
      <c r="N55" s="112"/>
      <c r="O55" s="113"/>
    </row>
    <row r="56" ht="14.25" customHeight="1">
      <c r="L56" s="111"/>
      <c r="M56" s="112"/>
      <c r="N56" s="112"/>
      <c r="O56" s="113"/>
    </row>
    <row r="57" ht="14.25" customHeight="1">
      <c r="L57" s="111"/>
      <c r="M57" s="112"/>
      <c r="N57" s="112"/>
      <c r="O57" s="113"/>
    </row>
    <row r="58" ht="14.25" customHeight="1">
      <c r="L58" s="111"/>
      <c r="M58" s="112"/>
      <c r="N58" s="112"/>
      <c r="O58" s="113"/>
    </row>
    <row r="59" ht="14.25" customHeight="1">
      <c r="L59" s="111"/>
      <c r="M59" s="112"/>
      <c r="N59" s="112"/>
      <c r="O59" s="113"/>
    </row>
    <row r="60" ht="14.25" customHeight="1">
      <c r="L60" s="111"/>
      <c r="M60" s="112"/>
      <c r="N60" s="112"/>
      <c r="O60" s="113"/>
    </row>
    <row r="61" ht="14.25" customHeight="1">
      <c r="L61" s="111"/>
      <c r="M61" s="112"/>
      <c r="N61" s="112"/>
      <c r="O61" s="113"/>
    </row>
    <row r="62" ht="14.25" customHeight="1">
      <c r="L62" s="111"/>
      <c r="M62" s="112"/>
      <c r="N62" s="112"/>
      <c r="O62" s="113"/>
    </row>
    <row r="63" ht="14.25" customHeight="1">
      <c r="L63" s="111"/>
      <c r="M63" s="112"/>
      <c r="N63" s="112"/>
      <c r="O63" s="113"/>
    </row>
    <row r="64" ht="14.25" customHeight="1">
      <c r="L64" s="111"/>
      <c r="M64" s="112"/>
      <c r="N64" s="112"/>
      <c r="O64" s="113"/>
    </row>
    <row r="65" ht="14.25" customHeight="1">
      <c r="L65" s="111"/>
      <c r="M65" s="112"/>
      <c r="N65" s="112"/>
      <c r="O65" s="113"/>
    </row>
    <row r="66" ht="14.25" customHeight="1">
      <c r="L66" s="111"/>
      <c r="M66" s="112"/>
      <c r="N66" s="112"/>
      <c r="O66" s="113"/>
    </row>
    <row r="67" ht="14.25" customHeight="1">
      <c r="L67" s="111"/>
      <c r="M67" s="112"/>
      <c r="N67" s="112"/>
      <c r="O67" s="113"/>
    </row>
    <row r="68" ht="14.25" customHeight="1">
      <c r="L68" s="111"/>
      <c r="M68" s="112"/>
      <c r="N68" s="112"/>
      <c r="O68" s="113"/>
    </row>
    <row r="69" ht="14.25" customHeight="1">
      <c r="L69" s="111"/>
      <c r="M69" s="112"/>
      <c r="N69" s="112"/>
      <c r="O69" s="113"/>
    </row>
    <row r="70" ht="14.25" customHeight="1">
      <c r="L70" s="111"/>
      <c r="M70" s="112"/>
      <c r="N70" s="112"/>
      <c r="O70" s="113"/>
    </row>
    <row r="71" ht="14.25" customHeight="1">
      <c r="L71" s="111"/>
      <c r="M71" s="112"/>
      <c r="N71" s="112"/>
      <c r="O71" s="113"/>
    </row>
    <row r="72" ht="14.25" customHeight="1">
      <c r="L72" s="111"/>
      <c r="M72" s="112"/>
      <c r="N72" s="112"/>
      <c r="O72" s="113"/>
    </row>
    <row r="73" ht="14.25" customHeight="1">
      <c r="L73" s="111"/>
      <c r="M73" s="112"/>
      <c r="N73" s="112"/>
      <c r="O73" s="113"/>
    </row>
    <row r="74" ht="14.25" customHeight="1">
      <c r="L74" s="111"/>
      <c r="M74" s="112"/>
      <c r="N74" s="112"/>
      <c r="O74" s="113"/>
    </row>
    <row r="75" ht="14.25" customHeight="1">
      <c r="L75" s="111"/>
      <c r="M75" s="112"/>
      <c r="N75" s="112"/>
      <c r="O75" s="113"/>
    </row>
    <row r="76" ht="14.25" customHeight="1">
      <c r="L76" s="111"/>
      <c r="M76" s="112"/>
      <c r="N76" s="112"/>
      <c r="O76" s="113"/>
    </row>
    <row r="77" ht="14.25" customHeight="1">
      <c r="L77" s="111"/>
      <c r="M77" s="112"/>
      <c r="N77" s="112"/>
      <c r="O77" s="113"/>
    </row>
    <row r="78" ht="14.25" customHeight="1">
      <c r="L78" s="111"/>
      <c r="M78" s="112"/>
      <c r="N78" s="112"/>
      <c r="O78" s="113"/>
    </row>
    <row r="79" ht="14.25" customHeight="1">
      <c r="L79" s="111"/>
      <c r="M79" s="112"/>
      <c r="N79" s="112"/>
      <c r="O79" s="113"/>
    </row>
    <row r="80" ht="14.25" customHeight="1">
      <c r="L80" s="111"/>
      <c r="M80" s="112"/>
      <c r="N80" s="112"/>
      <c r="O80" s="113"/>
    </row>
    <row r="81" ht="14.25" customHeight="1">
      <c r="L81" s="111"/>
      <c r="M81" s="112"/>
      <c r="N81" s="112"/>
      <c r="O81" s="113"/>
    </row>
    <row r="82" ht="14.25" customHeight="1">
      <c r="L82" s="111"/>
      <c r="M82" s="112"/>
      <c r="N82" s="112"/>
      <c r="O82" s="113"/>
    </row>
    <row r="83" ht="14.25" customHeight="1">
      <c r="L83" s="111"/>
      <c r="M83" s="112"/>
      <c r="N83" s="112"/>
      <c r="O83" s="113"/>
    </row>
    <row r="84" ht="14.25" customHeight="1">
      <c r="L84" s="111"/>
      <c r="M84" s="112"/>
      <c r="N84" s="112"/>
      <c r="O84" s="113"/>
    </row>
    <row r="85" ht="14.25" customHeight="1">
      <c r="L85" s="111"/>
      <c r="M85" s="112"/>
      <c r="N85" s="112"/>
      <c r="O85" s="113"/>
    </row>
    <row r="86" ht="14.25" customHeight="1">
      <c r="L86" s="111"/>
      <c r="M86" s="112"/>
      <c r="N86" s="112"/>
      <c r="O86" s="113"/>
    </row>
    <row r="87" ht="14.25" customHeight="1">
      <c r="L87" s="111"/>
      <c r="M87" s="112"/>
      <c r="N87" s="112"/>
      <c r="O87" s="113"/>
    </row>
    <row r="88" ht="14.25" customHeight="1">
      <c r="L88" s="111"/>
      <c r="M88" s="112"/>
      <c r="N88" s="112"/>
      <c r="O88" s="113"/>
    </row>
    <row r="89" ht="14.25" customHeight="1">
      <c r="L89" s="111"/>
      <c r="M89" s="112"/>
      <c r="N89" s="112"/>
      <c r="O89" s="113"/>
    </row>
    <row r="90" ht="14.25" customHeight="1">
      <c r="L90" s="111"/>
      <c r="M90" s="112"/>
      <c r="N90" s="112"/>
      <c r="O90" s="113"/>
    </row>
    <row r="91" ht="14.25" customHeight="1">
      <c r="L91" s="111"/>
      <c r="M91" s="112"/>
      <c r="N91" s="112"/>
      <c r="O91" s="113"/>
    </row>
    <row r="92" ht="14.25" customHeight="1">
      <c r="L92" s="111"/>
      <c r="M92" s="112"/>
      <c r="N92" s="112"/>
      <c r="O92" s="113"/>
    </row>
    <row r="93" ht="14.25" customHeight="1">
      <c r="L93" s="111"/>
      <c r="M93" s="112"/>
      <c r="N93" s="112"/>
      <c r="O93" s="113"/>
    </row>
    <row r="94" ht="14.25" customHeight="1">
      <c r="L94" s="111"/>
      <c r="M94" s="112"/>
      <c r="N94" s="112"/>
      <c r="O94" s="113"/>
    </row>
    <row r="95" ht="14.25" customHeight="1">
      <c r="L95" s="111"/>
      <c r="M95" s="112"/>
      <c r="N95" s="112"/>
      <c r="O95" s="113"/>
    </row>
    <row r="96" ht="14.25" customHeight="1">
      <c r="L96" s="111"/>
      <c r="M96" s="112"/>
      <c r="N96" s="112"/>
      <c r="O96" s="113"/>
    </row>
    <row r="97" ht="14.25" customHeight="1">
      <c r="L97" s="111"/>
      <c r="M97" s="112"/>
      <c r="N97" s="112"/>
      <c r="O97" s="113"/>
    </row>
    <row r="98" ht="14.25" customHeight="1">
      <c r="L98" s="111"/>
      <c r="M98" s="112"/>
      <c r="N98" s="112"/>
      <c r="O98" s="113"/>
    </row>
    <row r="99" ht="14.25" customHeight="1">
      <c r="L99" s="111"/>
      <c r="M99" s="112"/>
      <c r="N99" s="112"/>
      <c r="O99" s="113"/>
    </row>
    <row r="100" ht="14.25" customHeight="1">
      <c r="L100" s="111"/>
      <c r="M100" s="112"/>
      <c r="N100" s="112"/>
      <c r="O100" s="113"/>
    </row>
    <row r="101" ht="14.25" customHeight="1">
      <c r="L101" s="111"/>
      <c r="M101" s="112"/>
      <c r="N101" s="112"/>
      <c r="O101" s="113"/>
    </row>
    <row r="102" ht="14.25" customHeight="1">
      <c r="L102" s="111"/>
      <c r="M102" s="112"/>
      <c r="N102" s="112"/>
      <c r="O102" s="113"/>
    </row>
    <row r="103" ht="14.25" customHeight="1">
      <c r="L103" s="111"/>
      <c r="M103" s="112"/>
      <c r="N103" s="112"/>
      <c r="O103" s="113"/>
    </row>
    <row r="104" ht="14.25" customHeight="1">
      <c r="L104" s="111"/>
      <c r="M104" s="112"/>
      <c r="N104" s="112"/>
      <c r="O104" s="113"/>
    </row>
    <row r="105" ht="14.25" customHeight="1">
      <c r="L105" s="111"/>
      <c r="M105" s="112"/>
      <c r="N105" s="112"/>
      <c r="O105" s="113"/>
    </row>
    <row r="106" ht="14.25" customHeight="1">
      <c r="L106" s="111"/>
      <c r="M106" s="112"/>
      <c r="N106" s="112"/>
      <c r="O106" s="113"/>
    </row>
    <row r="107" ht="14.25" customHeight="1">
      <c r="L107" s="111"/>
      <c r="M107" s="112"/>
      <c r="N107" s="112"/>
      <c r="O107" s="113"/>
    </row>
    <row r="108" ht="14.25" customHeight="1">
      <c r="L108" s="111"/>
      <c r="M108" s="112"/>
      <c r="N108" s="112"/>
      <c r="O108" s="113"/>
    </row>
    <row r="109" ht="14.25" customHeight="1">
      <c r="L109" s="111"/>
      <c r="M109" s="112"/>
      <c r="N109" s="112"/>
      <c r="O109" s="113"/>
    </row>
    <row r="110" ht="14.25" customHeight="1">
      <c r="L110" s="111"/>
      <c r="M110" s="112"/>
      <c r="N110" s="112"/>
      <c r="O110" s="113"/>
    </row>
    <row r="111" ht="14.25" customHeight="1">
      <c r="L111" s="111"/>
      <c r="M111" s="112"/>
      <c r="N111" s="112"/>
      <c r="O111" s="113"/>
    </row>
    <row r="112" ht="14.25" customHeight="1">
      <c r="L112" s="111"/>
      <c r="M112" s="112"/>
      <c r="N112" s="112"/>
      <c r="O112" s="113"/>
    </row>
    <row r="113" ht="14.25" customHeight="1">
      <c r="L113" s="111"/>
      <c r="M113" s="112"/>
      <c r="N113" s="112"/>
      <c r="O113" s="113"/>
    </row>
    <row r="114" ht="14.25" customHeight="1">
      <c r="L114" s="111"/>
      <c r="M114" s="112"/>
      <c r="N114" s="112"/>
      <c r="O114" s="113"/>
    </row>
    <row r="115" ht="14.25" customHeight="1">
      <c r="L115" s="111"/>
      <c r="M115" s="112"/>
      <c r="N115" s="112"/>
      <c r="O115" s="113"/>
    </row>
    <row r="116" ht="14.25" customHeight="1">
      <c r="L116" s="111"/>
      <c r="M116" s="112"/>
      <c r="N116" s="112"/>
      <c r="O116" s="113"/>
    </row>
    <row r="117" ht="14.25" customHeight="1">
      <c r="L117" s="111"/>
      <c r="M117" s="112"/>
      <c r="N117" s="112"/>
      <c r="O117" s="113"/>
    </row>
    <row r="118" ht="14.25" customHeight="1">
      <c r="L118" s="111"/>
      <c r="M118" s="112"/>
      <c r="N118" s="112"/>
      <c r="O118" s="113"/>
    </row>
    <row r="119" ht="14.25" customHeight="1">
      <c r="L119" s="111"/>
      <c r="M119" s="112"/>
      <c r="N119" s="112"/>
      <c r="O119" s="113"/>
    </row>
    <row r="120" ht="14.25" customHeight="1">
      <c r="L120" s="111"/>
      <c r="M120" s="112"/>
      <c r="N120" s="112"/>
      <c r="O120" s="113"/>
    </row>
    <row r="121" ht="14.25" customHeight="1">
      <c r="L121" s="111"/>
      <c r="M121" s="112"/>
      <c r="N121" s="112"/>
      <c r="O121" s="113"/>
    </row>
    <row r="122" ht="14.25" customHeight="1">
      <c r="L122" s="111"/>
      <c r="M122" s="112"/>
      <c r="N122" s="112"/>
      <c r="O122" s="113"/>
    </row>
    <row r="123" ht="14.25" customHeight="1">
      <c r="L123" s="111"/>
      <c r="M123" s="112"/>
      <c r="N123" s="112"/>
      <c r="O123" s="113"/>
    </row>
    <row r="124" ht="14.25" customHeight="1">
      <c r="L124" s="111"/>
      <c r="M124" s="112"/>
      <c r="N124" s="112"/>
      <c r="O124" s="113"/>
    </row>
    <row r="125" ht="14.25" customHeight="1">
      <c r="L125" s="111"/>
      <c r="M125" s="112"/>
      <c r="N125" s="112"/>
      <c r="O125" s="113"/>
    </row>
    <row r="126" ht="14.25" customHeight="1">
      <c r="L126" s="111"/>
      <c r="M126" s="112"/>
      <c r="N126" s="112"/>
      <c r="O126" s="113"/>
    </row>
    <row r="127" ht="14.25" customHeight="1">
      <c r="L127" s="111"/>
      <c r="M127" s="112"/>
      <c r="N127" s="112"/>
      <c r="O127" s="113"/>
    </row>
    <row r="128" ht="14.25" customHeight="1">
      <c r="L128" s="111"/>
      <c r="M128" s="112"/>
      <c r="N128" s="112"/>
      <c r="O128" s="113"/>
    </row>
    <row r="129" ht="14.25" customHeight="1">
      <c r="L129" s="111"/>
      <c r="M129" s="112"/>
      <c r="N129" s="112"/>
      <c r="O129" s="113"/>
    </row>
    <row r="130" ht="14.25" customHeight="1">
      <c r="L130" s="111"/>
      <c r="M130" s="112"/>
      <c r="N130" s="112"/>
      <c r="O130" s="113"/>
    </row>
    <row r="131" ht="14.25" customHeight="1">
      <c r="L131" s="111"/>
      <c r="M131" s="112"/>
      <c r="N131" s="112"/>
      <c r="O131" s="113"/>
    </row>
    <row r="132" ht="14.25" customHeight="1">
      <c r="L132" s="111"/>
      <c r="M132" s="112"/>
      <c r="N132" s="112"/>
      <c r="O132" s="113"/>
    </row>
    <row r="133" ht="14.25" customHeight="1">
      <c r="L133" s="111"/>
      <c r="M133" s="112"/>
      <c r="N133" s="112"/>
      <c r="O133" s="113"/>
    </row>
    <row r="134" ht="14.25" customHeight="1">
      <c r="L134" s="111"/>
      <c r="M134" s="112"/>
      <c r="N134" s="112"/>
      <c r="O134" s="113"/>
    </row>
    <row r="135" ht="14.25" customHeight="1">
      <c r="L135" s="111"/>
      <c r="M135" s="112"/>
      <c r="N135" s="112"/>
      <c r="O135" s="113"/>
    </row>
    <row r="136" ht="14.25" customHeight="1">
      <c r="L136" s="111"/>
      <c r="M136" s="112"/>
      <c r="N136" s="112"/>
      <c r="O136" s="113"/>
    </row>
    <row r="137" ht="14.25" customHeight="1">
      <c r="L137" s="111"/>
      <c r="M137" s="112"/>
      <c r="N137" s="112"/>
      <c r="O137" s="113"/>
    </row>
    <row r="138" ht="14.25" customHeight="1">
      <c r="L138" s="111"/>
      <c r="M138" s="112"/>
      <c r="N138" s="112"/>
      <c r="O138" s="113"/>
    </row>
    <row r="139" ht="14.25" customHeight="1">
      <c r="L139" s="111"/>
      <c r="M139" s="112"/>
      <c r="N139" s="112"/>
      <c r="O139" s="113"/>
    </row>
    <row r="140" ht="14.25" customHeight="1">
      <c r="L140" s="111"/>
      <c r="M140" s="112"/>
      <c r="N140" s="112"/>
      <c r="O140" s="113"/>
    </row>
    <row r="141" ht="14.25" customHeight="1">
      <c r="L141" s="111"/>
      <c r="M141" s="112"/>
      <c r="N141" s="112"/>
      <c r="O141" s="113"/>
    </row>
    <row r="142" ht="14.25" customHeight="1">
      <c r="L142" s="111"/>
      <c r="M142" s="112"/>
      <c r="N142" s="112"/>
      <c r="O142" s="113"/>
    </row>
    <row r="143" ht="14.25" customHeight="1">
      <c r="L143" s="111"/>
      <c r="M143" s="112"/>
      <c r="N143" s="112"/>
      <c r="O143" s="113"/>
    </row>
    <row r="144" ht="14.25" customHeight="1">
      <c r="L144" s="111"/>
      <c r="M144" s="112"/>
      <c r="N144" s="112"/>
      <c r="O144" s="113"/>
    </row>
    <row r="145" ht="14.25" customHeight="1">
      <c r="L145" s="111"/>
      <c r="M145" s="112"/>
      <c r="N145" s="112"/>
      <c r="O145" s="113"/>
    </row>
    <row r="146" ht="14.25" customHeight="1">
      <c r="L146" s="111"/>
      <c r="M146" s="112"/>
      <c r="N146" s="112"/>
      <c r="O146" s="113"/>
    </row>
    <row r="147" ht="14.25" customHeight="1">
      <c r="L147" s="111"/>
      <c r="M147" s="112"/>
      <c r="N147" s="112"/>
      <c r="O147" s="113"/>
    </row>
    <row r="148" ht="14.25" customHeight="1">
      <c r="L148" s="111"/>
      <c r="M148" s="112"/>
      <c r="N148" s="112"/>
      <c r="O148" s="113"/>
    </row>
    <row r="149" ht="14.25" customHeight="1">
      <c r="L149" s="111"/>
      <c r="M149" s="112"/>
      <c r="N149" s="112"/>
      <c r="O149" s="113"/>
    </row>
    <row r="150" ht="14.25" customHeight="1">
      <c r="L150" s="111"/>
      <c r="M150" s="112"/>
      <c r="N150" s="112"/>
      <c r="O150" s="113"/>
    </row>
    <row r="151" ht="14.25" customHeight="1">
      <c r="L151" s="111"/>
      <c r="M151" s="112"/>
      <c r="N151" s="112"/>
      <c r="O151" s="113"/>
    </row>
    <row r="152" ht="14.25" customHeight="1">
      <c r="L152" s="111"/>
      <c r="M152" s="112"/>
      <c r="N152" s="112"/>
      <c r="O152" s="113"/>
    </row>
    <row r="153" ht="14.25" customHeight="1">
      <c r="L153" s="111"/>
      <c r="M153" s="112"/>
      <c r="N153" s="112"/>
      <c r="O153" s="113"/>
    </row>
    <row r="154" ht="14.25" customHeight="1">
      <c r="L154" s="111"/>
      <c r="M154" s="112"/>
      <c r="N154" s="112"/>
      <c r="O154" s="113"/>
    </row>
    <row r="155" ht="14.25" customHeight="1">
      <c r="L155" s="111"/>
      <c r="M155" s="112"/>
      <c r="N155" s="112"/>
      <c r="O155" s="113"/>
    </row>
    <row r="156" ht="14.25" customHeight="1">
      <c r="L156" s="111"/>
      <c r="M156" s="112"/>
      <c r="N156" s="112"/>
      <c r="O156" s="113"/>
    </row>
    <row r="157" ht="14.25" customHeight="1">
      <c r="L157" s="111"/>
      <c r="M157" s="112"/>
      <c r="N157" s="112"/>
      <c r="O157" s="113"/>
    </row>
    <row r="158" ht="14.25" customHeight="1">
      <c r="L158" s="111"/>
      <c r="M158" s="112"/>
      <c r="N158" s="112"/>
      <c r="O158" s="113"/>
    </row>
    <row r="159" ht="14.25" customHeight="1">
      <c r="L159" s="111"/>
      <c r="M159" s="112"/>
      <c r="N159" s="112"/>
      <c r="O159" s="113"/>
    </row>
    <row r="160" ht="14.25" customHeight="1">
      <c r="L160" s="111"/>
      <c r="M160" s="112"/>
      <c r="N160" s="112"/>
      <c r="O160" s="113"/>
    </row>
    <row r="161" ht="14.25" customHeight="1">
      <c r="L161" s="111"/>
      <c r="M161" s="112"/>
      <c r="N161" s="112"/>
      <c r="O161" s="113"/>
    </row>
    <row r="162" ht="14.25" customHeight="1">
      <c r="L162" s="111"/>
      <c r="M162" s="112"/>
      <c r="N162" s="112"/>
      <c r="O162" s="113"/>
    </row>
    <row r="163" ht="14.25" customHeight="1">
      <c r="L163" s="111"/>
      <c r="M163" s="112"/>
      <c r="N163" s="112"/>
      <c r="O163" s="113"/>
    </row>
    <row r="164" ht="14.25" customHeight="1">
      <c r="L164" s="111"/>
      <c r="M164" s="112"/>
      <c r="N164" s="112"/>
      <c r="O164" s="113"/>
    </row>
    <row r="165" ht="14.25" customHeight="1">
      <c r="L165" s="111"/>
      <c r="M165" s="112"/>
      <c r="N165" s="112"/>
      <c r="O165" s="113"/>
    </row>
    <row r="166" ht="14.25" customHeight="1">
      <c r="L166" s="111"/>
      <c r="M166" s="112"/>
      <c r="N166" s="112"/>
      <c r="O166" s="113"/>
    </row>
    <row r="167" ht="14.25" customHeight="1">
      <c r="L167" s="111"/>
      <c r="M167" s="112"/>
      <c r="N167" s="112"/>
      <c r="O167" s="113"/>
    </row>
    <row r="168" ht="14.25" customHeight="1">
      <c r="L168" s="111"/>
      <c r="M168" s="112"/>
      <c r="N168" s="112"/>
      <c r="O168" s="113"/>
    </row>
    <row r="169" ht="14.25" customHeight="1">
      <c r="L169" s="111"/>
      <c r="M169" s="112"/>
      <c r="N169" s="112"/>
      <c r="O169" s="113"/>
    </row>
    <row r="170" ht="14.25" customHeight="1">
      <c r="L170" s="111"/>
      <c r="M170" s="112"/>
      <c r="N170" s="112"/>
      <c r="O170" s="113"/>
    </row>
    <row r="171" ht="14.25" customHeight="1">
      <c r="L171" s="111"/>
      <c r="M171" s="112"/>
      <c r="N171" s="112"/>
      <c r="O171" s="113"/>
    </row>
    <row r="172" ht="14.25" customHeight="1">
      <c r="L172" s="111"/>
      <c r="M172" s="112"/>
      <c r="N172" s="112"/>
      <c r="O172" s="113"/>
    </row>
    <row r="173" ht="14.25" customHeight="1">
      <c r="L173" s="111"/>
      <c r="M173" s="112"/>
      <c r="N173" s="112"/>
      <c r="O173" s="113"/>
    </row>
    <row r="174" ht="14.25" customHeight="1">
      <c r="L174" s="111"/>
      <c r="M174" s="112"/>
      <c r="N174" s="112"/>
      <c r="O174" s="113"/>
    </row>
    <row r="175" ht="14.25" customHeight="1">
      <c r="L175" s="111"/>
      <c r="M175" s="112"/>
      <c r="N175" s="112"/>
      <c r="O175" s="113"/>
    </row>
    <row r="176" ht="14.25" customHeight="1">
      <c r="L176" s="111"/>
      <c r="M176" s="112"/>
      <c r="N176" s="112"/>
      <c r="O176" s="113"/>
    </row>
    <row r="177" ht="14.25" customHeight="1">
      <c r="L177" s="111"/>
      <c r="M177" s="112"/>
      <c r="N177" s="112"/>
      <c r="O177" s="113"/>
    </row>
    <row r="178" ht="14.25" customHeight="1">
      <c r="L178" s="111"/>
      <c r="M178" s="112"/>
      <c r="N178" s="112"/>
      <c r="O178" s="113"/>
    </row>
    <row r="179" ht="14.25" customHeight="1">
      <c r="L179" s="111"/>
      <c r="M179" s="112"/>
      <c r="N179" s="112"/>
      <c r="O179" s="113"/>
    </row>
    <row r="180" ht="14.25" customHeight="1">
      <c r="L180" s="111"/>
      <c r="M180" s="112"/>
      <c r="N180" s="112"/>
      <c r="O180" s="113"/>
    </row>
    <row r="181" ht="14.25" customHeight="1">
      <c r="L181" s="111"/>
      <c r="M181" s="112"/>
      <c r="N181" s="112"/>
      <c r="O181" s="113"/>
    </row>
    <row r="182" ht="14.25" customHeight="1">
      <c r="L182" s="111"/>
      <c r="M182" s="112"/>
      <c r="N182" s="112"/>
      <c r="O182" s="113"/>
    </row>
    <row r="183" ht="14.25" customHeight="1">
      <c r="L183" s="111"/>
      <c r="M183" s="112"/>
      <c r="N183" s="112"/>
      <c r="O183" s="113"/>
    </row>
    <row r="184" ht="14.25" customHeight="1">
      <c r="L184" s="111"/>
      <c r="M184" s="112"/>
      <c r="N184" s="112"/>
      <c r="O184" s="113"/>
    </row>
    <row r="185" ht="14.25" customHeight="1">
      <c r="L185" s="111"/>
      <c r="M185" s="112"/>
      <c r="N185" s="112"/>
      <c r="O185" s="113"/>
    </row>
    <row r="186" ht="14.25" customHeight="1">
      <c r="L186" s="111"/>
      <c r="M186" s="112"/>
      <c r="N186" s="112"/>
      <c r="O186" s="113"/>
    </row>
    <row r="187" ht="14.25" customHeight="1">
      <c r="L187" s="111"/>
      <c r="M187" s="112"/>
      <c r="N187" s="112"/>
      <c r="O187" s="113"/>
    </row>
    <row r="188" ht="14.25" customHeight="1">
      <c r="L188" s="111"/>
      <c r="M188" s="112"/>
      <c r="N188" s="112"/>
      <c r="O188" s="113"/>
    </row>
    <row r="189" ht="14.25" customHeight="1">
      <c r="L189" s="111"/>
      <c r="M189" s="112"/>
      <c r="N189" s="112"/>
      <c r="O189" s="113"/>
    </row>
    <row r="190" ht="14.25" customHeight="1">
      <c r="L190" s="111"/>
      <c r="M190" s="112"/>
      <c r="N190" s="112"/>
      <c r="O190" s="113"/>
    </row>
    <row r="191" ht="14.25" customHeight="1">
      <c r="L191" s="111"/>
      <c r="M191" s="112"/>
      <c r="N191" s="112"/>
      <c r="O191" s="113"/>
    </row>
    <row r="192" ht="14.25" customHeight="1">
      <c r="L192" s="111"/>
      <c r="M192" s="112"/>
      <c r="N192" s="112"/>
      <c r="O192" s="113"/>
    </row>
    <row r="193" ht="14.25" customHeight="1">
      <c r="L193" s="111"/>
      <c r="M193" s="112"/>
      <c r="N193" s="112"/>
      <c r="O193" s="113"/>
    </row>
    <row r="194" ht="14.25" customHeight="1">
      <c r="L194" s="111"/>
      <c r="M194" s="112"/>
      <c r="N194" s="112"/>
      <c r="O194" s="113"/>
    </row>
    <row r="195" ht="14.25" customHeight="1">
      <c r="L195" s="111"/>
      <c r="M195" s="112"/>
      <c r="N195" s="112"/>
      <c r="O195" s="113"/>
    </row>
    <row r="196" ht="14.25" customHeight="1">
      <c r="L196" s="111"/>
      <c r="M196" s="112"/>
      <c r="N196" s="112"/>
      <c r="O196" s="113"/>
    </row>
    <row r="197" ht="14.25" customHeight="1">
      <c r="L197" s="111"/>
      <c r="M197" s="112"/>
      <c r="N197" s="112"/>
      <c r="O197" s="113"/>
    </row>
    <row r="198" ht="14.25" customHeight="1">
      <c r="L198" s="111"/>
      <c r="M198" s="112"/>
      <c r="N198" s="112"/>
      <c r="O198" s="113"/>
    </row>
    <row r="199" ht="14.25" customHeight="1">
      <c r="L199" s="111"/>
      <c r="M199" s="112"/>
      <c r="N199" s="112"/>
      <c r="O199" s="113"/>
    </row>
    <row r="200" ht="14.25" customHeight="1">
      <c r="L200" s="111"/>
      <c r="M200" s="112"/>
      <c r="N200" s="112"/>
      <c r="O200" s="113"/>
    </row>
    <row r="201" ht="14.25" customHeight="1">
      <c r="L201" s="111"/>
      <c r="M201" s="112"/>
      <c r="N201" s="112"/>
      <c r="O201" s="113"/>
    </row>
    <row r="202" ht="14.25" customHeight="1">
      <c r="L202" s="111"/>
      <c r="M202" s="112"/>
      <c r="N202" s="112"/>
      <c r="O202" s="113"/>
    </row>
    <row r="203" ht="14.25" customHeight="1">
      <c r="L203" s="111"/>
      <c r="M203" s="112"/>
      <c r="N203" s="112"/>
      <c r="O203" s="113"/>
    </row>
    <row r="204" ht="14.25" customHeight="1">
      <c r="L204" s="111"/>
      <c r="M204" s="112"/>
      <c r="N204" s="112"/>
      <c r="O204" s="113"/>
    </row>
    <row r="205" ht="14.25" customHeight="1">
      <c r="L205" s="111"/>
      <c r="M205" s="112"/>
      <c r="N205" s="112"/>
      <c r="O205" s="113"/>
    </row>
    <row r="206" ht="14.25" customHeight="1">
      <c r="L206" s="111"/>
      <c r="M206" s="112"/>
      <c r="N206" s="112"/>
      <c r="O206" s="113"/>
    </row>
    <row r="207" ht="14.25" customHeight="1">
      <c r="L207" s="111"/>
      <c r="M207" s="112"/>
      <c r="N207" s="112"/>
      <c r="O207" s="113"/>
    </row>
    <row r="208" ht="14.25" customHeight="1">
      <c r="L208" s="111"/>
      <c r="M208" s="112"/>
      <c r="N208" s="112"/>
      <c r="O208" s="113"/>
    </row>
    <row r="209" ht="14.25" customHeight="1">
      <c r="L209" s="111"/>
      <c r="M209" s="112"/>
      <c r="N209" s="112"/>
      <c r="O209" s="113"/>
    </row>
    <row r="210" ht="14.25" customHeight="1">
      <c r="L210" s="111"/>
      <c r="M210" s="112"/>
      <c r="N210" s="112"/>
      <c r="O210" s="113"/>
    </row>
    <row r="211" ht="14.25" customHeight="1">
      <c r="L211" s="111"/>
      <c r="M211" s="112"/>
      <c r="N211" s="112"/>
      <c r="O211" s="113"/>
    </row>
    <row r="212" ht="14.25" customHeight="1">
      <c r="L212" s="111"/>
      <c r="M212" s="112"/>
      <c r="N212" s="112"/>
      <c r="O212" s="113"/>
    </row>
    <row r="213" ht="14.25" customHeight="1">
      <c r="L213" s="111"/>
      <c r="M213" s="112"/>
      <c r="N213" s="112"/>
      <c r="O213" s="113"/>
    </row>
    <row r="214" ht="14.25" customHeight="1">
      <c r="L214" s="111"/>
      <c r="M214" s="112"/>
      <c r="N214" s="112"/>
      <c r="O214" s="113"/>
    </row>
    <row r="215" ht="14.25" customHeight="1">
      <c r="L215" s="111"/>
      <c r="M215" s="112"/>
      <c r="N215" s="112"/>
      <c r="O215" s="113"/>
    </row>
    <row r="216" ht="14.25" customHeight="1">
      <c r="L216" s="111"/>
      <c r="M216" s="112"/>
      <c r="N216" s="112"/>
      <c r="O216" s="113"/>
    </row>
    <row r="217" ht="14.25" customHeight="1">
      <c r="L217" s="111"/>
      <c r="M217" s="112"/>
      <c r="N217" s="112"/>
      <c r="O217" s="113"/>
    </row>
    <row r="218" ht="14.25" customHeight="1">
      <c r="L218" s="111"/>
      <c r="M218" s="112"/>
      <c r="N218" s="112"/>
      <c r="O218" s="113"/>
    </row>
    <row r="219" ht="14.25" customHeight="1">
      <c r="L219" s="111"/>
      <c r="M219" s="112"/>
      <c r="N219" s="112"/>
      <c r="O219" s="113"/>
    </row>
    <row r="220" ht="14.25" customHeight="1">
      <c r="L220" s="111"/>
      <c r="M220" s="112"/>
      <c r="N220" s="112"/>
      <c r="O220" s="113"/>
    </row>
    <row r="221" ht="14.25" customHeight="1">
      <c r="L221" s="111"/>
      <c r="M221" s="112"/>
      <c r="N221" s="112"/>
      <c r="O221" s="113"/>
    </row>
    <row r="222" ht="14.25" customHeight="1">
      <c r="L222" s="111"/>
      <c r="M222" s="112"/>
      <c r="N222" s="112"/>
      <c r="O222" s="113"/>
    </row>
    <row r="223" ht="14.25" customHeight="1">
      <c r="L223" s="111"/>
      <c r="M223" s="112"/>
      <c r="N223" s="112"/>
      <c r="O223" s="113"/>
    </row>
    <row r="224" ht="14.25" customHeight="1">
      <c r="L224" s="111"/>
      <c r="M224" s="112"/>
      <c r="N224" s="112"/>
      <c r="O224" s="113"/>
    </row>
    <row r="225" ht="14.25" customHeight="1">
      <c r="L225" s="111"/>
      <c r="M225" s="112"/>
      <c r="N225" s="112"/>
      <c r="O225" s="113"/>
    </row>
    <row r="226" ht="14.25" customHeight="1">
      <c r="L226" s="111"/>
      <c r="M226" s="112"/>
      <c r="N226" s="112"/>
      <c r="O226" s="113"/>
    </row>
    <row r="227" ht="14.25" customHeight="1">
      <c r="L227" s="111"/>
      <c r="M227" s="112"/>
      <c r="N227" s="112"/>
      <c r="O227" s="113"/>
    </row>
    <row r="228" ht="14.25" customHeight="1">
      <c r="L228" s="111"/>
      <c r="M228" s="112"/>
      <c r="N228" s="112"/>
      <c r="O228" s="113"/>
    </row>
    <row r="229" ht="14.25" customHeight="1">
      <c r="L229" s="111"/>
      <c r="M229" s="112"/>
      <c r="N229" s="112"/>
      <c r="O229" s="113"/>
    </row>
    <row r="230" ht="14.25" customHeight="1">
      <c r="L230" s="111"/>
      <c r="M230" s="112"/>
      <c r="N230" s="112"/>
      <c r="O230" s="113"/>
    </row>
    <row r="231" ht="14.25" customHeight="1">
      <c r="L231" s="111"/>
      <c r="M231" s="112"/>
      <c r="N231" s="112"/>
      <c r="O231" s="113"/>
    </row>
    <row r="232" ht="14.25" customHeight="1">
      <c r="L232" s="111"/>
      <c r="M232" s="112"/>
      <c r="N232" s="112"/>
      <c r="O232" s="113"/>
    </row>
    <row r="233" ht="14.25" customHeight="1">
      <c r="L233" s="111"/>
      <c r="M233" s="112"/>
      <c r="N233" s="112"/>
      <c r="O233" s="113"/>
    </row>
    <row r="234" ht="14.25" customHeight="1">
      <c r="L234" s="111"/>
      <c r="M234" s="112"/>
      <c r="N234" s="112"/>
      <c r="O234" s="113"/>
    </row>
    <row r="235" ht="14.25" customHeight="1">
      <c r="L235" s="111"/>
      <c r="M235" s="112"/>
      <c r="N235" s="112"/>
      <c r="O235" s="113"/>
    </row>
    <row r="236" ht="14.25" customHeight="1">
      <c r="L236" s="111"/>
      <c r="M236" s="112"/>
      <c r="N236" s="112"/>
      <c r="O236" s="113"/>
    </row>
    <row r="237" ht="14.25" customHeight="1">
      <c r="L237" s="111"/>
      <c r="M237" s="112"/>
      <c r="N237" s="112"/>
      <c r="O237" s="113"/>
    </row>
    <row r="238" ht="14.25" customHeight="1">
      <c r="L238" s="111"/>
      <c r="M238" s="112"/>
      <c r="N238" s="112"/>
      <c r="O238" s="113"/>
    </row>
    <row r="239" ht="14.25" customHeight="1">
      <c r="L239" s="111"/>
      <c r="M239" s="112"/>
      <c r="N239" s="112"/>
      <c r="O239" s="113"/>
    </row>
    <row r="240" ht="14.25" customHeight="1">
      <c r="L240" s="111"/>
      <c r="M240" s="112"/>
      <c r="N240" s="112"/>
      <c r="O240" s="113"/>
    </row>
    <row r="241" ht="14.25" customHeight="1">
      <c r="L241" s="111"/>
      <c r="M241" s="112"/>
      <c r="N241" s="112"/>
      <c r="O241" s="113"/>
    </row>
    <row r="242" ht="14.25" customHeight="1">
      <c r="L242" s="111"/>
      <c r="M242" s="112"/>
      <c r="N242" s="112"/>
      <c r="O242" s="113"/>
    </row>
    <row r="243" ht="14.25" customHeight="1">
      <c r="L243" s="111"/>
      <c r="M243" s="112"/>
      <c r="N243" s="112"/>
      <c r="O243" s="113"/>
    </row>
    <row r="244" ht="14.25" customHeight="1">
      <c r="L244" s="111"/>
      <c r="M244" s="112"/>
      <c r="N244" s="112"/>
      <c r="O244" s="113"/>
    </row>
    <row r="245" ht="14.25" customHeight="1">
      <c r="L245" s="111"/>
      <c r="M245" s="112"/>
      <c r="N245" s="112"/>
      <c r="O245" s="113"/>
    </row>
    <row r="246" ht="14.25" customHeight="1">
      <c r="L246" s="111"/>
      <c r="M246" s="112"/>
      <c r="N246" s="112"/>
      <c r="O246" s="113"/>
    </row>
    <row r="247" ht="14.25" customHeight="1">
      <c r="L247" s="111"/>
      <c r="M247" s="112"/>
      <c r="N247" s="112"/>
      <c r="O247" s="113"/>
    </row>
    <row r="248" ht="14.25" customHeight="1">
      <c r="L248" s="111"/>
      <c r="M248" s="112"/>
      <c r="N248" s="112"/>
      <c r="O248" s="113"/>
    </row>
    <row r="249" ht="14.25" customHeight="1">
      <c r="L249" s="111"/>
      <c r="M249" s="112"/>
      <c r="N249" s="112"/>
      <c r="O249" s="113"/>
    </row>
    <row r="250" ht="14.25" customHeight="1">
      <c r="L250" s="111"/>
      <c r="M250" s="112"/>
      <c r="N250" s="112"/>
      <c r="O250" s="113"/>
    </row>
    <row r="251" ht="14.25" customHeight="1">
      <c r="L251" s="111"/>
      <c r="M251" s="112"/>
      <c r="N251" s="112"/>
      <c r="O251" s="113"/>
    </row>
    <row r="252" ht="14.25" customHeight="1">
      <c r="L252" s="111"/>
      <c r="M252" s="112"/>
      <c r="N252" s="112"/>
      <c r="O252" s="113"/>
    </row>
    <row r="253" ht="14.25" customHeight="1">
      <c r="L253" s="111"/>
      <c r="M253" s="112"/>
      <c r="N253" s="112"/>
      <c r="O253" s="113"/>
    </row>
    <row r="254" ht="14.25" customHeight="1">
      <c r="L254" s="111"/>
      <c r="M254" s="112"/>
      <c r="N254" s="112"/>
      <c r="O254" s="113"/>
    </row>
    <row r="255" ht="14.25" customHeight="1">
      <c r="L255" s="111"/>
      <c r="M255" s="112"/>
      <c r="N255" s="112"/>
      <c r="O255" s="113"/>
    </row>
    <row r="256" ht="14.25" customHeight="1">
      <c r="L256" s="111"/>
      <c r="M256" s="112"/>
      <c r="N256" s="112"/>
      <c r="O256" s="113"/>
    </row>
    <row r="257" ht="14.25" customHeight="1">
      <c r="L257" s="111"/>
      <c r="M257" s="112"/>
      <c r="N257" s="112"/>
      <c r="O257" s="113"/>
    </row>
    <row r="258" ht="14.25" customHeight="1">
      <c r="L258" s="111"/>
      <c r="M258" s="112"/>
      <c r="N258" s="112"/>
      <c r="O258" s="113"/>
    </row>
    <row r="259" ht="14.25" customHeight="1">
      <c r="L259" s="111"/>
      <c r="M259" s="112"/>
      <c r="N259" s="112"/>
      <c r="O259" s="113"/>
    </row>
    <row r="260" ht="14.25" customHeight="1">
      <c r="L260" s="111"/>
      <c r="M260" s="112"/>
      <c r="N260" s="112"/>
      <c r="O260" s="113"/>
    </row>
    <row r="261" ht="14.25" customHeight="1">
      <c r="L261" s="111"/>
      <c r="M261" s="112"/>
      <c r="N261" s="112"/>
      <c r="O261" s="113"/>
    </row>
    <row r="262" ht="14.25" customHeight="1">
      <c r="L262" s="111"/>
      <c r="M262" s="112"/>
      <c r="N262" s="112"/>
      <c r="O262" s="113"/>
    </row>
    <row r="263" ht="14.25" customHeight="1">
      <c r="L263" s="111"/>
      <c r="M263" s="112"/>
      <c r="N263" s="112"/>
      <c r="O263" s="113"/>
    </row>
    <row r="264" ht="14.25" customHeight="1">
      <c r="L264" s="111"/>
      <c r="M264" s="112"/>
      <c r="N264" s="112"/>
      <c r="O264" s="113"/>
    </row>
    <row r="265" ht="14.25" customHeight="1">
      <c r="L265" s="111"/>
      <c r="M265" s="112"/>
      <c r="N265" s="112"/>
      <c r="O265" s="113"/>
    </row>
    <row r="266" ht="14.25" customHeight="1">
      <c r="L266" s="111"/>
      <c r="M266" s="112"/>
      <c r="N266" s="112"/>
      <c r="O266" s="113"/>
    </row>
    <row r="267" ht="14.25" customHeight="1">
      <c r="L267" s="111"/>
      <c r="M267" s="112"/>
      <c r="N267" s="112"/>
      <c r="O267" s="113"/>
    </row>
    <row r="268" ht="14.25" customHeight="1">
      <c r="L268" s="111"/>
      <c r="M268" s="112"/>
      <c r="N268" s="112"/>
      <c r="O268" s="113"/>
    </row>
    <row r="269" ht="14.25" customHeight="1">
      <c r="L269" s="111"/>
      <c r="M269" s="112"/>
      <c r="N269" s="112"/>
      <c r="O269" s="113"/>
    </row>
    <row r="270" ht="14.25" customHeight="1">
      <c r="L270" s="111"/>
      <c r="M270" s="112"/>
      <c r="N270" s="112"/>
      <c r="O270" s="113"/>
    </row>
    <row r="271" ht="14.25" customHeight="1">
      <c r="L271" s="111"/>
      <c r="M271" s="112"/>
      <c r="N271" s="112"/>
      <c r="O271" s="113"/>
    </row>
    <row r="272" ht="14.25" customHeight="1">
      <c r="L272" s="111"/>
      <c r="M272" s="112"/>
      <c r="N272" s="112"/>
      <c r="O272" s="113"/>
    </row>
    <row r="273" ht="14.25" customHeight="1">
      <c r="L273" s="111"/>
      <c r="M273" s="112"/>
      <c r="N273" s="112"/>
      <c r="O273" s="113"/>
    </row>
    <row r="274" ht="14.25" customHeight="1">
      <c r="L274" s="111"/>
      <c r="M274" s="112"/>
      <c r="N274" s="112"/>
      <c r="O274" s="113"/>
    </row>
    <row r="275" ht="14.25" customHeight="1">
      <c r="L275" s="111"/>
      <c r="M275" s="112"/>
      <c r="N275" s="112"/>
      <c r="O275" s="113"/>
    </row>
    <row r="276" ht="14.25" customHeight="1">
      <c r="L276" s="111"/>
      <c r="M276" s="112"/>
      <c r="N276" s="112"/>
      <c r="O276" s="113"/>
    </row>
    <row r="277" ht="14.25" customHeight="1">
      <c r="L277" s="111"/>
      <c r="M277" s="112"/>
      <c r="N277" s="112"/>
      <c r="O277" s="113"/>
    </row>
    <row r="278" ht="14.25" customHeight="1">
      <c r="L278" s="111"/>
      <c r="M278" s="112"/>
      <c r="N278" s="112"/>
      <c r="O278" s="113"/>
    </row>
    <row r="279" ht="14.25" customHeight="1">
      <c r="L279" s="111"/>
      <c r="M279" s="112"/>
      <c r="N279" s="112"/>
      <c r="O279" s="113"/>
    </row>
    <row r="280" ht="14.25" customHeight="1">
      <c r="L280" s="111"/>
      <c r="M280" s="112"/>
      <c r="N280" s="112"/>
      <c r="O280" s="113"/>
    </row>
    <row r="281" ht="14.25" customHeight="1">
      <c r="L281" s="111"/>
      <c r="M281" s="112"/>
      <c r="N281" s="112"/>
      <c r="O281" s="113"/>
    </row>
    <row r="282" ht="14.25" customHeight="1">
      <c r="L282" s="111"/>
      <c r="M282" s="112"/>
      <c r="N282" s="112"/>
      <c r="O282" s="113"/>
    </row>
    <row r="283" ht="14.25" customHeight="1">
      <c r="L283" s="111"/>
      <c r="M283" s="112"/>
      <c r="N283" s="112"/>
      <c r="O283" s="113"/>
    </row>
    <row r="284" ht="14.25" customHeight="1">
      <c r="L284" s="111"/>
      <c r="M284" s="112"/>
      <c r="N284" s="112"/>
      <c r="O284" s="113"/>
    </row>
    <row r="285" ht="14.25" customHeight="1">
      <c r="L285" s="111"/>
      <c r="M285" s="112"/>
      <c r="N285" s="112"/>
      <c r="O285" s="113"/>
    </row>
    <row r="286" ht="14.25" customHeight="1">
      <c r="L286" s="111"/>
      <c r="M286" s="112"/>
      <c r="N286" s="112"/>
      <c r="O286" s="113"/>
    </row>
    <row r="287" ht="14.25" customHeight="1">
      <c r="L287" s="111"/>
      <c r="M287" s="112"/>
      <c r="N287" s="112"/>
      <c r="O287" s="113"/>
    </row>
    <row r="288" ht="14.25" customHeight="1">
      <c r="L288" s="111"/>
      <c r="M288" s="112"/>
      <c r="N288" s="112"/>
      <c r="O288" s="113"/>
    </row>
    <row r="289" ht="14.25" customHeight="1">
      <c r="L289" s="111"/>
      <c r="M289" s="112"/>
      <c r="N289" s="112"/>
      <c r="O289" s="113"/>
    </row>
    <row r="290" ht="14.25" customHeight="1">
      <c r="L290" s="111"/>
      <c r="M290" s="112"/>
      <c r="N290" s="112"/>
      <c r="O290" s="113"/>
    </row>
    <row r="291" ht="14.25" customHeight="1">
      <c r="L291" s="111"/>
      <c r="M291" s="112"/>
      <c r="N291" s="112"/>
      <c r="O291" s="113"/>
    </row>
    <row r="292" ht="14.25" customHeight="1">
      <c r="L292" s="111"/>
      <c r="M292" s="112"/>
      <c r="N292" s="112"/>
      <c r="O292" s="113"/>
    </row>
    <row r="293" ht="14.25" customHeight="1">
      <c r="L293" s="111"/>
      <c r="M293" s="112"/>
      <c r="N293" s="112"/>
      <c r="O293" s="113"/>
    </row>
    <row r="294" ht="14.25" customHeight="1">
      <c r="L294" s="111"/>
      <c r="M294" s="112"/>
      <c r="N294" s="112"/>
      <c r="O294" s="113"/>
    </row>
    <row r="295" ht="14.25" customHeight="1">
      <c r="L295" s="111"/>
      <c r="M295" s="112"/>
      <c r="N295" s="112"/>
      <c r="O295" s="113"/>
    </row>
    <row r="296" ht="14.25" customHeight="1">
      <c r="L296" s="111"/>
      <c r="M296" s="112"/>
      <c r="N296" s="112"/>
      <c r="O296" s="113"/>
    </row>
    <row r="297" ht="14.25" customHeight="1">
      <c r="L297" s="111"/>
      <c r="M297" s="112"/>
      <c r="N297" s="112"/>
      <c r="O297" s="113"/>
    </row>
    <row r="298" ht="14.25" customHeight="1">
      <c r="L298" s="111"/>
      <c r="M298" s="112"/>
      <c r="N298" s="112"/>
      <c r="O298" s="113"/>
    </row>
    <row r="299" ht="14.25" customHeight="1">
      <c r="L299" s="111"/>
      <c r="M299" s="112"/>
      <c r="N299" s="112"/>
      <c r="O299" s="113"/>
    </row>
    <row r="300" ht="14.25" customHeight="1">
      <c r="L300" s="111"/>
      <c r="M300" s="112"/>
      <c r="N300" s="112"/>
      <c r="O300" s="113"/>
    </row>
    <row r="301" ht="14.25" customHeight="1">
      <c r="L301" s="111"/>
      <c r="M301" s="112"/>
      <c r="N301" s="112"/>
      <c r="O301" s="113"/>
    </row>
    <row r="302" ht="14.25" customHeight="1">
      <c r="L302" s="111"/>
      <c r="M302" s="112"/>
      <c r="N302" s="112"/>
      <c r="O302" s="113"/>
    </row>
    <row r="303" ht="14.25" customHeight="1">
      <c r="L303" s="111"/>
      <c r="M303" s="112"/>
      <c r="N303" s="112"/>
      <c r="O303" s="113"/>
    </row>
    <row r="304" ht="14.25" customHeight="1">
      <c r="L304" s="111"/>
      <c r="M304" s="112"/>
      <c r="N304" s="112"/>
      <c r="O304" s="113"/>
    </row>
    <row r="305" ht="14.25" customHeight="1">
      <c r="L305" s="111"/>
      <c r="M305" s="112"/>
      <c r="N305" s="112"/>
      <c r="O305" s="113"/>
    </row>
    <row r="306" ht="14.25" customHeight="1">
      <c r="L306" s="111"/>
      <c r="M306" s="112"/>
      <c r="N306" s="112"/>
      <c r="O306" s="113"/>
    </row>
    <row r="307" ht="14.25" customHeight="1">
      <c r="L307" s="111"/>
      <c r="M307" s="112"/>
      <c r="N307" s="112"/>
      <c r="O307" s="113"/>
    </row>
    <row r="308" ht="14.25" customHeight="1">
      <c r="L308" s="111"/>
      <c r="M308" s="112"/>
      <c r="N308" s="112"/>
      <c r="O308" s="113"/>
    </row>
    <row r="309" ht="14.25" customHeight="1">
      <c r="L309" s="111"/>
      <c r="M309" s="112"/>
      <c r="N309" s="112"/>
      <c r="O309" s="113"/>
    </row>
    <row r="310" ht="14.25" customHeight="1">
      <c r="L310" s="111"/>
      <c r="M310" s="112"/>
      <c r="N310" s="112"/>
      <c r="O310" s="113"/>
    </row>
    <row r="311" ht="14.25" customHeight="1">
      <c r="L311" s="111"/>
      <c r="M311" s="112"/>
      <c r="N311" s="112"/>
      <c r="O311" s="113"/>
    </row>
    <row r="312" ht="14.25" customHeight="1">
      <c r="L312" s="111"/>
      <c r="M312" s="112"/>
      <c r="N312" s="112"/>
      <c r="O312" s="113"/>
    </row>
    <row r="313" ht="14.25" customHeight="1">
      <c r="L313" s="111"/>
      <c r="M313" s="112"/>
      <c r="N313" s="112"/>
      <c r="O313" s="113"/>
    </row>
    <row r="314" ht="14.25" customHeight="1">
      <c r="L314" s="111"/>
      <c r="M314" s="112"/>
      <c r="N314" s="112"/>
      <c r="O314" s="113"/>
    </row>
    <row r="315" ht="14.25" customHeight="1">
      <c r="L315" s="111"/>
      <c r="M315" s="112"/>
      <c r="N315" s="112"/>
      <c r="O315" s="113"/>
    </row>
    <row r="316" ht="14.25" customHeight="1">
      <c r="L316" s="111"/>
      <c r="M316" s="112"/>
      <c r="N316" s="112"/>
      <c r="O316" s="113"/>
    </row>
    <row r="317" ht="14.25" customHeight="1">
      <c r="L317" s="111"/>
      <c r="M317" s="112"/>
      <c r="N317" s="112"/>
      <c r="O317" s="113"/>
    </row>
    <row r="318" ht="14.25" customHeight="1">
      <c r="L318" s="111"/>
      <c r="M318" s="112"/>
      <c r="N318" s="112"/>
      <c r="O318" s="113"/>
    </row>
    <row r="319" ht="14.25" customHeight="1">
      <c r="L319" s="111"/>
      <c r="M319" s="112"/>
      <c r="N319" s="112"/>
      <c r="O319" s="113"/>
    </row>
    <row r="320" ht="14.25" customHeight="1">
      <c r="L320" s="111"/>
      <c r="M320" s="112"/>
      <c r="N320" s="112"/>
      <c r="O320" s="113"/>
    </row>
    <row r="321" ht="14.25" customHeight="1">
      <c r="L321" s="111"/>
      <c r="M321" s="112"/>
      <c r="N321" s="112"/>
      <c r="O321" s="113"/>
    </row>
    <row r="322" ht="14.25" customHeight="1">
      <c r="L322" s="111"/>
      <c r="M322" s="112"/>
      <c r="N322" s="112"/>
      <c r="O322" s="113"/>
    </row>
    <row r="323" ht="14.25" customHeight="1">
      <c r="L323" s="111"/>
      <c r="M323" s="112"/>
      <c r="N323" s="112"/>
      <c r="O323" s="113"/>
    </row>
    <row r="324" ht="14.25" customHeight="1">
      <c r="L324" s="111"/>
      <c r="M324" s="112"/>
      <c r="N324" s="112"/>
      <c r="O324" s="113"/>
    </row>
    <row r="325" ht="14.25" customHeight="1">
      <c r="L325" s="111"/>
      <c r="M325" s="112"/>
      <c r="N325" s="112"/>
      <c r="O325" s="113"/>
    </row>
    <row r="326" ht="14.25" customHeight="1">
      <c r="L326" s="111"/>
      <c r="M326" s="112"/>
      <c r="N326" s="112"/>
      <c r="O326" s="113"/>
    </row>
    <row r="327" ht="14.25" customHeight="1">
      <c r="L327" s="111"/>
      <c r="M327" s="112"/>
      <c r="N327" s="112"/>
      <c r="O327" s="113"/>
    </row>
    <row r="328" ht="14.25" customHeight="1">
      <c r="L328" s="111"/>
      <c r="M328" s="112"/>
      <c r="N328" s="112"/>
      <c r="O328" s="113"/>
    </row>
    <row r="329" ht="14.25" customHeight="1">
      <c r="L329" s="111"/>
      <c r="M329" s="112"/>
      <c r="N329" s="112"/>
      <c r="O329" s="113"/>
    </row>
    <row r="330" ht="14.25" customHeight="1">
      <c r="L330" s="111"/>
      <c r="M330" s="112"/>
      <c r="N330" s="112"/>
      <c r="O330" s="113"/>
    </row>
    <row r="331" ht="14.25" customHeight="1">
      <c r="L331" s="111"/>
      <c r="M331" s="112"/>
      <c r="N331" s="112"/>
      <c r="O331" s="113"/>
    </row>
    <row r="332" ht="14.25" customHeight="1">
      <c r="L332" s="111"/>
      <c r="M332" s="112"/>
      <c r="N332" s="112"/>
      <c r="O332" s="113"/>
    </row>
    <row r="333" ht="14.25" customHeight="1">
      <c r="L333" s="111"/>
      <c r="M333" s="112"/>
      <c r="N333" s="112"/>
      <c r="O333" s="113"/>
    </row>
    <row r="334" ht="14.25" customHeight="1">
      <c r="L334" s="111"/>
      <c r="M334" s="112"/>
      <c r="N334" s="112"/>
      <c r="O334" s="113"/>
    </row>
    <row r="335" ht="14.25" customHeight="1">
      <c r="L335" s="111"/>
      <c r="M335" s="112"/>
      <c r="N335" s="112"/>
      <c r="O335" s="113"/>
    </row>
    <row r="336" ht="14.25" customHeight="1">
      <c r="L336" s="111"/>
      <c r="M336" s="112"/>
      <c r="N336" s="112"/>
      <c r="O336" s="113"/>
    </row>
    <row r="337" ht="14.25" customHeight="1">
      <c r="L337" s="111"/>
      <c r="M337" s="112"/>
      <c r="N337" s="112"/>
      <c r="O337" s="113"/>
    </row>
    <row r="338" ht="14.25" customHeight="1">
      <c r="L338" s="111"/>
      <c r="M338" s="112"/>
      <c r="N338" s="112"/>
      <c r="O338" s="113"/>
    </row>
    <row r="339" ht="14.25" customHeight="1">
      <c r="L339" s="111"/>
      <c r="M339" s="112"/>
      <c r="N339" s="112"/>
      <c r="O339" s="113"/>
    </row>
    <row r="340" ht="14.25" customHeight="1">
      <c r="L340" s="111"/>
      <c r="M340" s="112"/>
      <c r="N340" s="112"/>
      <c r="O340" s="113"/>
    </row>
    <row r="341" ht="14.25" customHeight="1">
      <c r="L341" s="111"/>
      <c r="M341" s="112"/>
      <c r="N341" s="112"/>
      <c r="O341" s="113"/>
    </row>
    <row r="342" ht="14.25" customHeight="1">
      <c r="L342" s="111"/>
      <c r="M342" s="112"/>
      <c r="N342" s="112"/>
      <c r="O342" s="113"/>
    </row>
    <row r="343" ht="14.25" customHeight="1">
      <c r="L343" s="111"/>
      <c r="M343" s="112"/>
      <c r="N343" s="112"/>
      <c r="O343" s="113"/>
    </row>
    <row r="344" ht="14.25" customHeight="1">
      <c r="L344" s="111"/>
      <c r="M344" s="112"/>
      <c r="N344" s="112"/>
      <c r="O344" s="113"/>
    </row>
    <row r="345" ht="14.25" customHeight="1">
      <c r="L345" s="111"/>
      <c r="M345" s="112"/>
      <c r="N345" s="112"/>
      <c r="O345" s="113"/>
    </row>
    <row r="346" ht="14.25" customHeight="1">
      <c r="L346" s="111"/>
      <c r="M346" s="112"/>
      <c r="N346" s="112"/>
      <c r="O346" s="113"/>
    </row>
    <row r="347" ht="14.25" customHeight="1">
      <c r="L347" s="111"/>
      <c r="M347" s="112"/>
      <c r="N347" s="112"/>
      <c r="O347" s="113"/>
    </row>
    <row r="348" ht="14.25" customHeight="1">
      <c r="L348" s="111"/>
      <c r="M348" s="112"/>
      <c r="N348" s="112"/>
      <c r="O348" s="113"/>
    </row>
    <row r="349" ht="14.25" customHeight="1">
      <c r="L349" s="111"/>
      <c r="M349" s="112"/>
      <c r="N349" s="112"/>
      <c r="O349" s="113"/>
    </row>
    <row r="350" ht="14.25" customHeight="1">
      <c r="L350" s="111"/>
      <c r="M350" s="112"/>
      <c r="N350" s="112"/>
      <c r="O350" s="113"/>
    </row>
    <row r="351" ht="14.25" customHeight="1">
      <c r="L351" s="111"/>
      <c r="M351" s="112"/>
      <c r="N351" s="112"/>
      <c r="O351" s="113"/>
    </row>
    <row r="352" ht="14.25" customHeight="1">
      <c r="L352" s="111"/>
      <c r="M352" s="112"/>
      <c r="N352" s="112"/>
      <c r="O352" s="113"/>
    </row>
    <row r="353" ht="14.25" customHeight="1">
      <c r="L353" s="111"/>
      <c r="M353" s="112"/>
      <c r="N353" s="112"/>
      <c r="O353" s="113"/>
    </row>
    <row r="354" ht="14.25" customHeight="1">
      <c r="L354" s="111"/>
      <c r="M354" s="112"/>
      <c r="N354" s="112"/>
      <c r="O354" s="113"/>
    </row>
    <row r="355" ht="14.25" customHeight="1">
      <c r="L355" s="111"/>
      <c r="M355" s="112"/>
      <c r="N355" s="112"/>
      <c r="O355" s="113"/>
    </row>
    <row r="356" ht="14.25" customHeight="1">
      <c r="L356" s="111"/>
      <c r="M356" s="112"/>
      <c r="N356" s="112"/>
      <c r="O356" s="113"/>
    </row>
    <row r="357" ht="14.25" customHeight="1">
      <c r="L357" s="111"/>
      <c r="M357" s="112"/>
      <c r="N357" s="112"/>
      <c r="O357" s="113"/>
    </row>
    <row r="358" ht="14.25" customHeight="1">
      <c r="L358" s="111"/>
      <c r="M358" s="112"/>
      <c r="N358" s="112"/>
      <c r="O358" s="113"/>
    </row>
    <row r="359" ht="14.25" customHeight="1">
      <c r="L359" s="111"/>
      <c r="M359" s="112"/>
      <c r="N359" s="112"/>
      <c r="O359" s="113"/>
    </row>
    <row r="360" ht="14.25" customHeight="1">
      <c r="L360" s="111"/>
      <c r="M360" s="112"/>
      <c r="N360" s="112"/>
      <c r="O360" s="113"/>
    </row>
    <row r="361" ht="14.25" customHeight="1">
      <c r="L361" s="111"/>
      <c r="M361" s="112"/>
      <c r="N361" s="112"/>
      <c r="O361" s="113"/>
    </row>
    <row r="362" ht="14.25" customHeight="1">
      <c r="L362" s="111"/>
      <c r="M362" s="112"/>
      <c r="N362" s="112"/>
      <c r="O362" s="113"/>
    </row>
    <row r="363" ht="14.25" customHeight="1">
      <c r="L363" s="111"/>
      <c r="M363" s="112"/>
      <c r="N363" s="112"/>
      <c r="O363" s="113"/>
    </row>
    <row r="364" ht="14.25" customHeight="1">
      <c r="L364" s="111"/>
      <c r="M364" s="112"/>
      <c r="N364" s="112"/>
      <c r="O364" s="113"/>
    </row>
    <row r="365" ht="14.25" customHeight="1">
      <c r="L365" s="111"/>
      <c r="M365" s="112"/>
      <c r="N365" s="112"/>
      <c r="O365" s="113"/>
    </row>
    <row r="366" ht="14.25" customHeight="1">
      <c r="L366" s="111"/>
      <c r="M366" s="112"/>
      <c r="N366" s="112"/>
      <c r="O366" s="113"/>
    </row>
    <row r="367" ht="14.25" customHeight="1">
      <c r="L367" s="111"/>
      <c r="M367" s="112"/>
      <c r="N367" s="112"/>
      <c r="O367" s="113"/>
    </row>
    <row r="368" ht="14.25" customHeight="1">
      <c r="L368" s="111"/>
      <c r="M368" s="112"/>
      <c r="N368" s="112"/>
      <c r="O368" s="113"/>
    </row>
    <row r="369" ht="14.25" customHeight="1">
      <c r="L369" s="111"/>
      <c r="M369" s="112"/>
      <c r="N369" s="112"/>
      <c r="O369" s="113"/>
    </row>
    <row r="370" ht="14.25" customHeight="1">
      <c r="L370" s="111"/>
      <c r="M370" s="112"/>
      <c r="N370" s="112"/>
      <c r="O370" s="113"/>
    </row>
    <row r="371" ht="14.25" customHeight="1">
      <c r="L371" s="111"/>
      <c r="M371" s="112"/>
      <c r="N371" s="112"/>
      <c r="O371" s="113"/>
    </row>
    <row r="372" ht="14.25" customHeight="1">
      <c r="L372" s="111"/>
      <c r="M372" s="112"/>
      <c r="N372" s="112"/>
      <c r="O372" s="113"/>
    </row>
    <row r="373" ht="14.25" customHeight="1">
      <c r="L373" s="111"/>
      <c r="M373" s="112"/>
      <c r="N373" s="112"/>
      <c r="O373" s="113"/>
    </row>
    <row r="374" ht="14.25" customHeight="1">
      <c r="L374" s="111"/>
      <c r="M374" s="112"/>
      <c r="N374" s="112"/>
      <c r="O374" s="113"/>
    </row>
    <row r="375" ht="14.25" customHeight="1">
      <c r="L375" s="111"/>
      <c r="M375" s="112"/>
      <c r="N375" s="112"/>
      <c r="O375" s="113"/>
    </row>
    <row r="376" ht="14.25" customHeight="1">
      <c r="L376" s="111"/>
      <c r="M376" s="112"/>
      <c r="N376" s="112"/>
      <c r="O376" s="113"/>
    </row>
    <row r="377" ht="14.25" customHeight="1">
      <c r="L377" s="111"/>
      <c r="M377" s="112"/>
      <c r="N377" s="112"/>
      <c r="O377" s="113"/>
    </row>
    <row r="378" ht="14.25" customHeight="1">
      <c r="L378" s="111"/>
      <c r="M378" s="112"/>
      <c r="N378" s="112"/>
      <c r="O378" s="113"/>
    </row>
    <row r="379" ht="14.25" customHeight="1">
      <c r="L379" s="111"/>
      <c r="M379" s="112"/>
      <c r="N379" s="112"/>
      <c r="O379" s="113"/>
    </row>
    <row r="380" ht="14.25" customHeight="1">
      <c r="L380" s="111"/>
      <c r="M380" s="112"/>
      <c r="N380" s="112"/>
      <c r="O380" s="113"/>
    </row>
    <row r="381" ht="14.25" customHeight="1">
      <c r="L381" s="111"/>
      <c r="M381" s="112"/>
      <c r="N381" s="112"/>
      <c r="O381" s="113"/>
    </row>
    <row r="382" ht="14.25" customHeight="1">
      <c r="L382" s="111"/>
      <c r="M382" s="112"/>
      <c r="N382" s="112"/>
      <c r="O382" s="113"/>
    </row>
    <row r="383" ht="14.25" customHeight="1">
      <c r="L383" s="111"/>
      <c r="M383" s="112"/>
      <c r="N383" s="112"/>
      <c r="O383" s="113"/>
    </row>
    <row r="384" ht="14.25" customHeight="1">
      <c r="L384" s="111"/>
      <c r="M384" s="112"/>
      <c r="N384" s="112"/>
      <c r="O384" s="113"/>
    </row>
    <row r="385" ht="14.25" customHeight="1">
      <c r="L385" s="111"/>
      <c r="M385" s="112"/>
      <c r="N385" s="112"/>
      <c r="O385" s="113"/>
    </row>
    <row r="386" ht="14.25" customHeight="1">
      <c r="L386" s="111"/>
      <c r="M386" s="112"/>
      <c r="N386" s="112"/>
      <c r="O386" s="113"/>
    </row>
    <row r="387" ht="14.25" customHeight="1">
      <c r="L387" s="111"/>
      <c r="M387" s="112"/>
      <c r="N387" s="112"/>
      <c r="O387" s="113"/>
    </row>
    <row r="388" ht="14.25" customHeight="1">
      <c r="L388" s="111"/>
      <c r="M388" s="112"/>
      <c r="N388" s="112"/>
      <c r="O388" s="113"/>
    </row>
    <row r="389" ht="14.25" customHeight="1">
      <c r="L389" s="111"/>
      <c r="M389" s="112"/>
      <c r="N389" s="112"/>
      <c r="O389" s="113"/>
    </row>
    <row r="390" ht="14.25" customHeight="1">
      <c r="L390" s="111"/>
      <c r="M390" s="112"/>
      <c r="N390" s="112"/>
      <c r="O390" s="113"/>
    </row>
    <row r="391" ht="14.25" customHeight="1">
      <c r="L391" s="111"/>
      <c r="M391" s="112"/>
      <c r="N391" s="112"/>
      <c r="O391" s="113"/>
    </row>
    <row r="392" ht="14.25" customHeight="1">
      <c r="L392" s="111"/>
      <c r="M392" s="112"/>
      <c r="N392" s="112"/>
      <c r="O392" s="113"/>
    </row>
    <row r="393" ht="14.25" customHeight="1">
      <c r="L393" s="111"/>
      <c r="M393" s="112"/>
      <c r="N393" s="112"/>
      <c r="O393" s="113"/>
    </row>
    <row r="394" ht="14.25" customHeight="1">
      <c r="L394" s="111"/>
      <c r="M394" s="112"/>
      <c r="N394" s="112"/>
      <c r="O394" s="113"/>
    </row>
    <row r="395" ht="14.25" customHeight="1">
      <c r="L395" s="111"/>
      <c r="M395" s="112"/>
      <c r="N395" s="112"/>
      <c r="O395" s="113"/>
    </row>
    <row r="396" ht="14.25" customHeight="1">
      <c r="L396" s="111"/>
      <c r="M396" s="112"/>
      <c r="N396" s="112"/>
      <c r="O396" s="113"/>
    </row>
    <row r="397" ht="14.25" customHeight="1">
      <c r="L397" s="111"/>
      <c r="M397" s="112"/>
      <c r="N397" s="112"/>
      <c r="O397" s="113"/>
    </row>
    <row r="398" ht="14.25" customHeight="1">
      <c r="L398" s="111"/>
      <c r="M398" s="112"/>
      <c r="N398" s="112"/>
      <c r="O398" s="113"/>
    </row>
    <row r="399" ht="14.25" customHeight="1">
      <c r="L399" s="111"/>
      <c r="M399" s="112"/>
      <c r="N399" s="112"/>
      <c r="O399" s="113"/>
    </row>
    <row r="400" ht="14.25" customHeight="1">
      <c r="L400" s="111"/>
      <c r="M400" s="112"/>
      <c r="N400" s="112"/>
      <c r="O400" s="113"/>
    </row>
    <row r="401" ht="14.25" customHeight="1">
      <c r="L401" s="111"/>
      <c r="M401" s="112"/>
      <c r="N401" s="112"/>
      <c r="O401" s="113"/>
    </row>
    <row r="402" ht="14.25" customHeight="1">
      <c r="L402" s="111"/>
      <c r="M402" s="112"/>
      <c r="N402" s="112"/>
      <c r="O402" s="113"/>
    </row>
    <row r="403" ht="14.25" customHeight="1">
      <c r="L403" s="111"/>
      <c r="M403" s="112"/>
      <c r="N403" s="112"/>
      <c r="O403" s="113"/>
    </row>
    <row r="404" ht="14.25" customHeight="1">
      <c r="L404" s="111"/>
      <c r="M404" s="112"/>
      <c r="N404" s="112"/>
      <c r="O404" s="113"/>
    </row>
    <row r="405" ht="14.25" customHeight="1">
      <c r="L405" s="111"/>
      <c r="M405" s="112"/>
      <c r="N405" s="112"/>
      <c r="O405" s="113"/>
    </row>
    <row r="406" ht="14.25" customHeight="1">
      <c r="L406" s="111"/>
      <c r="M406" s="112"/>
      <c r="N406" s="112"/>
      <c r="O406" s="113"/>
    </row>
    <row r="407" ht="14.25" customHeight="1">
      <c r="L407" s="111"/>
      <c r="M407" s="112"/>
      <c r="N407" s="112"/>
      <c r="O407" s="113"/>
    </row>
    <row r="408" ht="14.25" customHeight="1">
      <c r="L408" s="111"/>
      <c r="M408" s="112"/>
      <c r="N408" s="112"/>
      <c r="O408" s="113"/>
    </row>
    <row r="409" ht="14.25" customHeight="1">
      <c r="L409" s="111"/>
      <c r="M409" s="112"/>
      <c r="N409" s="112"/>
      <c r="O409" s="113"/>
    </row>
    <row r="410" ht="14.25" customHeight="1">
      <c r="L410" s="111"/>
      <c r="M410" s="112"/>
      <c r="N410" s="112"/>
      <c r="O410" s="113"/>
    </row>
    <row r="411" ht="14.25" customHeight="1">
      <c r="L411" s="111"/>
      <c r="M411" s="112"/>
      <c r="N411" s="112"/>
      <c r="O411" s="113"/>
    </row>
    <row r="412" ht="14.25" customHeight="1">
      <c r="L412" s="111"/>
      <c r="M412" s="112"/>
      <c r="N412" s="112"/>
      <c r="O412" s="113"/>
    </row>
    <row r="413" ht="14.25" customHeight="1">
      <c r="L413" s="111"/>
      <c r="M413" s="112"/>
      <c r="N413" s="112"/>
      <c r="O413" s="113"/>
    </row>
    <row r="414" ht="14.25" customHeight="1">
      <c r="L414" s="111"/>
      <c r="M414" s="112"/>
      <c r="N414" s="112"/>
      <c r="O414" s="113"/>
    </row>
    <row r="415" ht="14.25" customHeight="1">
      <c r="L415" s="111"/>
      <c r="M415" s="112"/>
      <c r="N415" s="112"/>
      <c r="O415" s="113"/>
    </row>
    <row r="416" ht="14.25" customHeight="1">
      <c r="L416" s="111"/>
      <c r="M416" s="112"/>
      <c r="N416" s="112"/>
      <c r="O416" s="113"/>
    </row>
    <row r="417" ht="14.25" customHeight="1">
      <c r="L417" s="111"/>
      <c r="M417" s="112"/>
      <c r="N417" s="112"/>
      <c r="O417" s="113"/>
    </row>
    <row r="418" ht="14.25" customHeight="1">
      <c r="L418" s="111"/>
      <c r="M418" s="112"/>
      <c r="N418" s="112"/>
      <c r="O418" s="113"/>
    </row>
    <row r="419" ht="14.25" customHeight="1">
      <c r="L419" s="111"/>
      <c r="M419" s="112"/>
      <c r="N419" s="112"/>
      <c r="O419" s="113"/>
    </row>
    <row r="420" ht="14.25" customHeight="1">
      <c r="L420" s="111"/>
      <c r="M420" s="112"/>
      <c r="N420" s="112"/>
      <c r="O420" s="113"/>
    </row>
    <row r="421" ht="14.25" customHeight="1">
      <c r="L421" s="111"/>
      <c r="M421" s="112"/>
      <c r="N421" s="112"/>
      <c r="O421" s="113"/>
    </row>
    <row r="422" ht="14.25" customHeight="1">
      <c r="L422" s="111"/>
      <c r="M422" s="112"/>
      <c r="N422" s="112"/>
      <c r="O422" s="113"/>
    </row>
    <row r="423" ht="14.25" customHeight="1">
      <c r="L423" s="111"/>
      <c r="M423" s="112"/>
      <c r="N423" s="112"/>
      <c r="O423" s="113"/>
    </row>
    <row r="424" ht="14.25" customHeight="1">
      <c r="L424" s="111"/>
      <c r="M424" s="112"/>
      <c r="N424" s="112"/>
      <c r="O424" s="113"/>
    </row>
    <row r="425" ht="14.25" customHeight="1">
      <c r="L425" s="111"/>
      <c r="M425" s="112"/>
      <c r="N425" s="112"/>
      <c r="O425" s="113"/>
    </row>
    <row r="426" ht="14.25" customHeight="1">
      <c r="L426" s="111"/>
      <c r="M426" s="112"/>
      <c r="N426" s="112"/>
      <c r="O426" s="113"/>
    </row>
    <row r="427" ht="14.25" customHeight="1">
      <c r="L427" s="111"/>
      <c r="M427" s="112"/>
      <c r="N427" s="112"/>
      <c r="O427" s="113"/>
    </row>
    <row r="428" ht="14.25" customHeight="1">
      <c r="L428" s="111"/>
      <c r="M428" s="112"/>
      <c r="N428" s="112"/>
      <c r="O428" s="113"/>
    </row>
    <row r="429" ht="14.25" customHeight="1">
      <c r="L429" s="111"/>
      <c r="M429" s="112"/>
      <c r="N429" s="112"/>
      <c r="O429" s="113"/>
    </row>
    <row r="430" ht="14.25" customHeight="1">
      <c r="L430" s="111"/>
      <c r="M430" s="112"/>
      <c r="N430" s="112"/>
      <c r="O430" s="113"/>
    </row>
    <row r="431" ht="14.25" customHeight="1">
      <c r="L431" s="111"/>
      <c r="M431" s="112"/>
      <c r="N431" s="112"/>
      <c r="O431" s="113"/>
    </row>
    <row r="432" ht="14.25" customHeight="1">
      <c r="L432" s="111"/>
      <c r="M432" s="112"/>
      <c r="N432" s="112"/>
      <c r="O432" s="113"/>
    </row>
    <row r="433" ht="14.25" customHeight="1">
      <c r="L433" s="111"/>
      <c r="M433" s="112"/>
      <c r="N433" s="112"/>
      <c r="O433" s="113"/>
    </row>
    <row r="434" ht="14.25" customHeight="1">
      <c r="L434" s="111"/>
      <c r="M434" s="112"/>
      <c r="N434" s="112"/>
      <c r="O434" s="113"/>
    </row>
    <row r="435" ht="14.25" customHeight="1">
      <c r="L435" s="111"/>
      <c r="M435" s="112"/>
      <c r="N435" s="112"/>
      <c r="O435" s="113"/>
    </row>
    <row r="436" ht="14.25" customHeight="1">
      <c r="L436" s="111"/>
      <c r="M436" s="112"/>
      <c r="N436" s="112"/>
      <c r="O436" s="113"/>
    </row>
    <row r="437" ht="14.25" customHeight="1">
      <c r="L437" s="111"/>
      <c r="M437" s="112"/>
      <c r="N437" s="112"/>
      <c r="O437" s="113"/>
    </row>
    <row r="438" ht="14.25" customHeight="1">
      <c r="L438" s="111"/>
      <c r="M438" s="112"/>
      <c r="N438" s="112"/>
      <c r="O438" s="113"/>
    </row>
    <row r="439" ht="14.25" customHeight="1">
      <c r="L439" s="111"/>
      <c r="M439" s="112"/>
      <c r="N439" s="112"/>
      <c r="O439" s="113"/>
    </row>
    <row r="440" ht="14.25" customHeight="1">
      <c r="L440" s="111"/>
      <c r="M440" s="112"/>
      <c r="N440" s="112"/>
      <c r="O440" s="113"/>
    </row>
    <row r="441" ht="14.25" customHeight="1">
      <c r="L441" s="111"/>
      <c r="M441" s="112"/>
      <c r="N441" s="112"/>
      <c r="O441" s="113"/>
    </row>
    <row r="442" ht="14.25" customHeight="1">
      <c r="L442" s="111"/>
      <c r="M442" s="112"/>
      <c r="N442" s="112"/>
      <c r="O442" s="113"/>
    </row>
    <row r="443" ht="14.25" customHeight="1">
      <c r="L443" s="111"/>
      <c r="M443" s="112"/>
      <c r="N443" s="112"/>
      <c r="O443" s="113"/>
    </row>
    <row r="444" ht="14.25" customHeight="1">
      <c r="L444" s="111"/>
      <c r="M444" s="112"/>
      <c r="N444" s="112"/>
      <c r="O444" s="113"/>
    </row>
    <row r="445" ht="14.25" customHeight="1">
      <c r="L445" s="111"/>
      <c r="M445" s="112"/>
      <c r="N445" s="112"/>
      <c r="O445" s="113"/>
    </row>
    <row r="446" ht="14.25" customHeight="1">
      <c r="L446" s="111"/>
      <c r="M446" s="112"/>
      <c r="N446" s="112"/>
      <c r="O446" s="113"/>
    </row>
    <row r="447" ht="14.25" customHeight="1">
      <c r="L447" s="111"/>
      <c r="M447" s="112"/>
      <c r="N447" s="112"/>
      <c r="O447" s="113"/>
    </row>
    <row r="448" ht="14.25" customHeight="1">
      <c r="L448" s="111"/>
      <c r="M448" s="112"/>
      <c r="N448" s="112"/>
      <c r="O448" s="113"/>
    </row>
    <row r="449" ht="14.25" customHeight="1">
      <c r="L449" s="111"/>
      <c r="M449" s="112"/>
      <c r="N449" s="112"/>
      <c r="O449" s="113"/>
    </row>
    <row r="450" ht="14.25" customHeight="1">
      <c r="L450" s="111"/>
      <c r="M450" s="112"/>
      <c r="N450" s="112"/>
      <c r="O450" s="113"/>
    </row>
    <row r="451" ht="14.25" customHeight="1">
      <c r="L451" s="111"/>
      <c r="M451" s="112"/>
      <c r="N451" s="112"/>
      <c r="O451" s="113"/>
    </row>
    <row r="452" ht="14.25" customHeight="1">
      <c r="L452" s="111"/>
      <c r="M452" s="112"/>
      <c r="N452" s="112"/>
      <c r="O452" s="113"/>
    </row>
    <row r="453" ht="14.25" customHeight="1">
      <c r="L453" s="111"/>
      <c r="M453" s="112"/>
      <c r="N453" s="112"/>
      <c r="O453" s="113"/>
    </row>
    <row r="454" ht="14.25" customHeight="1">
      <c r="L454" s="111"/>
      <c r="M454" s="112"/>
      <c r="N454" s="112"/>
      <c r="O454" s="113"/>
    </row>
    <row r="455" ht="14.25" customHeight="1">
      <c r="L455" s="111"/>
      <c r="M455" s="112"/>
      <c r="N455" s="112"/>
      <c r="O455" s="113"/>
    </row>
    <row r="456" ht="14.25" customHeight="1">
      <c r="L456" s="111"/>
      <c r="M456" s="112"/>
      <c r="N456" s="112"/>
      <c r="O456" s="113"/>
    </row>
    <row r="457" ht="14.25" customHeight="1">
      <c r="L457" s="111"/>
      <c r="M457" s="112"/>
      <c r="N457" s="112"/>
      <c r="O457" s="113"/>
    </row>
    <row r="458" ht="14.25" customHeight="1">
      <c r="L458" s="111"/>
      <c r="M458" s="112"/>
      <c r="N458" s="112"/>
      <c r="O458" s="113"/>
    </row>
    <row r="459" ht="14.25" customHeight="1">
      <c r="L459" s="111"/>
      <c r="M459" s="112"/>
      <c r="N459" s="112"/>
      <c r="O459" s="113"/>
    </row>
    <row r="460" ht="14.25" customHeight="1">
      <c r="L460" s="111"/>
      <c r="M460" s="112"/>
      <c r="N460" s="112"/>
      <c r="O460" s="113"/>
    </row>
    <row r="461" ht="14.25" customHeight="1">
      <c r="L461" s="111"/>
      <c r="M461" s="112"/>
      <c r="N461" s="112"/>
      <c r="O461" s="113"/>
    </row>
    <row r="462" ht="14.25" customHeight="1">
      <c r="L462" s="111"/>
      <c r="M462" s="112"/>
      <c r="N462" s="112"/>
      <c r="O462" s="113"/>
    </row>
    <row r="463" ht="14.25" customHeight="1">
      <c r="L463" s="111"/>
      <c r="M463" s="112"/>
      <c r="N463" s="112"/>
      <c r="O463" s="113"/>
    </row>
    <row r="464" ht="14.25" customHeight="1">
      <c r="L464" s="111"/>
      <c r="M464" s="112"/>
      <c r="N464" s="112"/>
      <c r="O464" s="113"/>
    </row>
    <row r="465" ht="14.25" customHeight="1">
      <c r="L465" s="111"/>
      <c r="M465" s="112"/>
      <c r="N465" s="112"/>
      <c r="O465" s="113"/>
    </row>
    <row r="466" ht="14.25" customHeight="1">
      <c r="L466" s="111"/>
      <c r="M466" s="112"/>
      <c r="N466" s="112"/>
      <c r="O466" s="113"/>
    </row>
    <row r="467" ht="14.25" customHeight="1">
      <c r="L467" s="111"/>
      <c r="M467" s="112"/>
      <c r="N467" s="112"/>
      <c r="O467" s="113"/>
    </row>
    <row r="468" ht="14.25" customHeight="1">
      <c r="L468" s="111"/>
      <c r="M468" s="112"/>
      <c r="N468" s="112"/>
      <c r="O468" s="113"/>
    </row>
    <row r="469" ht="14.25" customHeight="1">
      <c r="L469" s="111"/>
      <c r="M469" s="112"/>
      <c r="N469" s="112"/>
      <c r="O469" s="113"/>
    </row>
    <row r="470" ht="14.25" customHeight="1">
      <c r="L470" s="111"/>
      <c r="M470" s="112"/>
      <c r="N470" s="112"/>
      <c r="O470" s="113"/>
    </row>
    <row r="471" ht="14.25" customHeight="1">
      <c r="L471" s="111"/>
      <c r="M471" s="112"/>
      <c r="N471" s="112"/>
      <c r="O471" s="113"/>
    </row>
    <row r="472" ht="14.25" customHeight="1">
      <c r="L472" s="111"/>
      <c r="M472" s="112"/>
      <c r="N472" s="112"/>
      <c r="O472" s="113"/>
    </row>
    <row r="473" ht="14.25" customHeight="1">
      <c r="L473" s="111"/>
      <c r="M473" s="112"/>
      <c r="N473" s="112"/>
      <c r="O473" s="113"/>
    </row>
    <row r="474" ht="14.25" customHeight="1">
      <c r="L474" s="111"/>
      <c r="M474" s="112"/>
      <c r="N474" s="112"/>
      <c r="O474" s="113"/>
    </row>
    <row r="475" ht="14.25" customHeight="1">
      <c r="L475" s="111"/>
      <c r="M475" s="112"/>
      <c r="N475" s="112"/>
      <c r="O475" s="113"/>
    </row>
    <row r="476" ht="14.25" customHeight="1">
      <c r="L476" s="111"/>
      <c r="M476" s="112"/>
      <c r="N476" s="112"/>
      <c r="O476" s="113"/>
    </row>
    <row r="477" ht="14.25" customHeight="1">
      <c r="L477" s="111"/>
      <c r="M477" s="112"/>
      <c r="N477" s="112"/>
      <c r="O477" s="113"/>
    </row>
    <row r="478" ht="14.25" customHeight="1">
      <c r="L478" s="111"/>
      <c r="M478" s="112"/>
      <c r="N478" s="112"/>
      <c r="O478" s="113"/>
    </row>
    <row r="479" ht="14.25" customHeight="1">
      <c r="L479" s="111"/>
      <c r="M479" s="112"/>
      <c r="N479" s="112"/>
      <c r="O479" s="113"/>
    </row>
    <row r="480" ht="14.25" customHeight="1">
      <c r="L480" s="111"/>
      <c r="M480" s="112"/>
      <c r="N480" s="112"/>
      <c r="O480" s="113"/>
    </row>
    <row r="481" ht="14.25" customHeight="1">
      <c r="L481" s="111"/>
      <c r="M481" s="112"/>
      <c r="N481" s="112"/>
      <c r="O481" s="113"/>
    </row>
    <row r="482" ht="14.25" customHeight="1">
      <c r="L482" s="111"/>
      <c r="M482" s="112"/>
      <c r="N482" s="112"/>
      <c r="O482" s="113"/>
    </row>
    <row r="483" ht="14.25" customHeight="1">
      <c r="L483" s="111"/>
      <c r="M483" s="112"/>
      <c r="N483" s="112"/>
      <c r="O483" s="113"/>
    </row>
    <row r="484" ht="14.25" customHeight="1">
      <c r="L484" s="111"/>
      <c r="M484" s="112"/>
      <c r="N484" s="112"/>
      <c r="O484" s="113"/>
    </row>
    <row r="485" ht="14.25" customHeight="1">
      <c r="L485" s="111"/>
      <c r="M485" s="112"/>
      <c r="N485" s="112"/>
      <c r="O485" s="113"/>
    </row>
    <row r="486" ht="14.25" customHeight="1">
      <c r="L486" s="111"/>
      <c r="M486" s="112"/>
      <c r="N486" s="112"/>
      <c r="O486" s="113"/>
    </row>
    <row r="487" ht="14.25" customHeight="1">
      <c r="L487" s="111"/>
      <c r="M487" s="112"/>
      <c r="N487" s="112"/>
      <c r="O487" s="113"/>
    </row>
    <row r="488" ht="14.25" customHeight="1">
      <c r="L488" s="111"/>
      <c r="M488" s="112"/>
      <c r="N488" s="112"/>
      <c r="O488" s="113"/>
    </row>
    <row r="489" ht="14.25" customHeight="1">
      <c r="L489" s="111"/>
      <c r="M489" s="112"/>
      <c r="N489" s="112"/>
      <c r="O489" s="113"/>
    </row>
    <row r="490" ht="14.25" customHeight="1">
      <c r="L490" s="111"/>
      <c r="M490" s="112"/>
      <c r="N490" s="112"/>
      <c r="O490" s="113"/>
    </row>
    <row r="491" ht="14.25" customHeight="1">
      <c r="L491" s="111"/>
      <c r="M491" s="112"/>
      <c r="N491" s="112"/>
      <c r="O491" s="113"/>
    </row>
    <row r="492" ht="14.25" customHeight="1">
      <c r="L492" s="111"/>
      <c r="M492" s="112"/>
      <c r="N492" s="112"/>
      <c r="O492" s="113"/>
    </row>
    <row r="493" ht="14.25" customHeight="1">
      <c r="L493" s="111"/>
      <c r="M493" s="112"/>
      <c r="N493" s="112"/>
      <c r="O493" s="113"/>
    </row>
    <row r="494" ht="14.25" customHeight="1">
      <c r="L494" s="111"/>
      <c r="M494" s="112"/>
      <c r="N494" s="112"/>
      <c r="O494" s="113"/>
    </row>
    <row r="495" ht="14.25" customHeight="1">
      <c r="L495" s="111"/>
      <c r="M495" s="112"/>
      <c r="N495" s="112"/>
      <c r="O495" s="113"/>
    </row>
    <row r="496" ht="14.25" customHeight="1">
      <c r="L496" s="111"/>
      <c r="M496" s="112"/>
      <c r="N496" s="112"/>
      <c r="O496" s="113"/>
    </row>
    <row r="497" ht="14.25" customHeight="1">
      <c r="L497" s="111"/>
      <c r="M497" s="112"/>
      <c r="N497" s="112"/>
      <c r="O497" s="113"/>
    </row>
    <row r="498" ht="14.25" customHeight="1">
      <c r="L498" s="111"/>
      <c r="M498" s="112"/>
      <c r="N498" s="112"/>
      <c r="O498" s="113"/>
    </row>
    <row r="499" ht="14.25" customHeight="1">
      <c r="L499" s="111"/>
      <c r="M499" s="112"/>
      <c r="N499" s="112"/>
      <c r="O499" s="113"/>
    </row>
    <row r="500" ht="14.25" customHeight="1">
      <c r="L500" s="111"/>
      <c r="M500" s="112"/>
      <c r="N500" s="112"/>
      <c r="O500" s="113"/>
    </row>
    <row r="501" ht="14.25" customHeight="1">
      <c r="L501" s="111"/>
      <c r="M501" s="112"/>
      <c r="N501" s="112"/>
      <c r="O501" s="113"/>
    </row>
    <row r="502" ht="14.25" customHeight="1">
      <c r="L502" s="111"/>
      <c r="M502" s="112"/>
      <c r="N502" s="112"/>
      <c r="O502" s="113"/>
    </row>
    <row r="503" ht="14.25" customHeight="1">
      <c r="L503" s="111"/>
      <c r="M503" s="112"/>
      <c r="N503" s="112"/>
      <c r="O503" s="113"/>
    </row>
    <row r="504" ht="14.25" customHeight="1">
      <c r="L504" s="111"/>
      <c r="M504" s="112"/>
      <c r="N504" s="112"/>
      <c r="O504" s="113"/>
    </row>
    <row r="505" ht="14.25" customHeight="1">
      <c r="L505" s="111"/>
      <c r="M505" s="112"/>
      <c r="N505" s="112"/>
      <c r="O505" s="113"/>
    </row>
    <row r="506" ht="14.25" customHeight="1">
      <c r="L506" s="111"/>
      <c r="M506" s="112"/>
      <c r="N506" s="112"/>
      <c r="O506" s="113"/>
    </row>
    <row r="507" ht="14.25" customHeight="1">
      <c r="L507" s="111"/>
      <c r="M507" s="112"/>
      <c r="N507" s="112"/>
      <c r="O507" s="113"/>
    </row>
    <row r="508" ht="14.25" customHeight="1">
      <c r="L508" s="111"/>
      <c r="M508" s="112"/>
      <c r="N508" s="112"/>
      <c r="O508" s="113"/>
    </row>
    <row r="509" ht="14.25" customHeight="1">
      <c r="L509" s="111"/>
      <c r="M509" s="112"/>
      <c r="N509" s="112"/>
      <c r="O509" s="113"/>
    </row>
    <row r="510" ht="14.25" customHeight="1">
      <c r="L510" s="111"/>
      <c r="M510" s="112"/>
      <c r="N510" s="112"/>
      <c r="O510" s="113"/>
    </row>
    <row r="511" ht="14.25" customHeight="1">
      <c r="L511" s="111"/>
      <c r="M511" s="112"/>
      <c r="N511" s="112"/>
      <c r="O511" s="113"/>
    </row>
    <row r="512" ht="14.25" customHeight="1">
      <c r="L512" s="111"/>
      <c r="M512" s="112"/>
      <c r="N512" s="112"/>
      <c r="O512" s="113"/>
    </row>
    <row r="513" ht="14.25" customHeight="1">
      <c r="L513" s="111"/>
      <c r="M513" s="112"/>
      <c r="N513" s="112"/>
      <c r="O513" s="113"/>
    </row>
    <row r="514" ht="14.25" customHeight="1">
      <c r="L514" s="111"/>
      <c r="M514" s="112"/>
      <c r="N514" s="112"/>
      <c r="O514" s="113"/>
    </row>
    <row r="515" ht="14.25" customHeight="1">
      <c r="L515" s="111"/>
      <c r="M515" s="112"/>
      <c r="N515" s="112"/>
      <c r="O515" s="113"/>
    </row>
    <row r="516" ht="14.25" customHeight="1">
      <c r="L516" s="111"/>
      <c r="M516" s="112"/>
      <c r="N516" s="112"/>
      <c r="O516" s="113"/>
    </row>
    <row r="517" ht="14.25" customHeight="1">
      <c r="L517" s="111"/>
      <c r="M517" s="112"/>
      <c r="N517" s="112"/>
      <c r="O517" s="113"/>
    </row>
    <row r="518" ht="14.25" customHeight="1">
      <c r="L518" s="111"/>
      <c r="M518" s="112"/>
      <c r="N518" s="112"/>
      <c r="O518" s="113"/>
    </row>
    <row r="519" ht="14.25" customHeight="1">
      <c r="L519" s="111"/>
      <c r="M519" s="112"/>
      <c r="N519" s="112"/>
      <c r="O519" s="113"/>
    </row>
    <row r="520" ht="14.25" customHeight="1">
      <c r="L520" s="111"/>
      <c r="M520" s="112"/>
      <c r="N520" s="112"/>
      <c r="O520" s="113"/>
    </row>
    <row r="521" ht="14.25" customHeight="1">
      <c r="L521" s="111"/>
      <c r="M521" s="112"/>
      <c r="N521" s="112"/>
      <c r="O521" s="113"/>
    </row>
    <row r="522" ht="14.25" customHeight="1">
      <c r="L522" s="111"/>
      <c r="M522" s="112"/>
      <c r="N522" s="112"/>
      <c r="O522" s="113"/>
    </row>
    <row r="523" ht="14.25" customHeight="1">
      <c r="L523" s="111"/>
      <c r="M523" s="112"/>
      <c r="N523" s="112"/>
      <c r="O523" s="113"/>
    </row>
    <row r="524" ht="14.25" customHeight="1">
      <c r="L524" s="111"/>
      <c r="M524" s="112"/>
      <c r="N524" s="112"/>
      <c r="O524" s="113"/>
    </row>
    <row r="525" ht="14.25" customHeight="1">
      <c r="L525" s="111"/>
      <c r="M525" s="112"/>
      <c r="N525" s="112"/>
      <c r="O525" s="113"/>
    </row>
    <row r="526" ht="14.25" customHeight="1">
      <c r="L526" s="111"/>
      <c r="M526" s="112"/>
      <c r="N526" s="112"/>
      <c r="O526" s="113"/>
    </row>
    <row r="527" ht="14.25" customHeight="1">
      <c r="L527" s="111"/>
      <c r="M527" s="112"/>
      <c r="N527" s="112"/>
      <c r="O527" s="113"/>
    </row>
    <row r="528" ht="14.25" customHeight="1">
      <c r="L528" s="111"/>
      <c r="M528" s="112"/>
      <c r="N528" s="112"/>
      <c r="O528" s="113"/>
    </row>
    <row r="529" ht="14.25" customHeight="1">
      <c r="L529" s="111"/>
      <c r="M529" s="112"/>
      <c r="N529" s="112"/>
      <c r="O529" s="113"/>
    </row>
    <row r="530" ht="14.25" customHeight="1">
      <c r="L530" s="111"/>
      <c r="M530" s="112"/>
      <c r="N530" s="112"/>
      <c r="O530" s="113"/>
    </row>
    <row r="531" ht="14.25" customHeight="1">
      <c r="L531" s="111"/>
      <c r="M531" s="112"/>
      <c r="N531" s="112"/>
      <c r="O531" s="113"/>
    </row>
    <row r="532" ht="14.25" customHeight="1">
      <c r="L532" s="111"/>
      <c r="M532" s="112"/>
      <c r="N532" s="112"/>
      <c r="O532" s="113"/>
    </row>
    <row r="533" ht="14.25" customHeight="1">
      <c r="L533" s="111"/>
      <c r="M533" s="112"/>
      <c r="N533" s="112"/>
      <c r="O533" s="113"/>
    </row>
    <row r="534" ht="14.25" customHeight="1">
      <c r="L534" s="111"/>
      <c r="M534" s="112"/>
      <c r="N534" s="112"/>
      <c r="O534" s="113"/>
    </row>
    <row r="535" ht="14.25" customHeight="1">
      <c r="L535" s="111"/>
      <c r="M535" s="112"/>
      <c r="N535" s="112"/>
      <c r="O535" s="113"/>
    </row>
    <row r="536" ht="14.25" customHeight="1">
      <c r="L536" s="111"/>
      <c r="M536" s="112"/>
      <c r="N536" s="112"/>
      <c r="O536" s="113"/>
    </row>
    <row r="537" ht="14.25" customHeight="1">
      <c r="L537" s="111"/>
      <c r="M537" s="112"/>
      <c r="N537" s="112"/>
      <c r="O537" s="113"/>
    </row>
    <row r="538" ht="14.25" customHeight="1">
      <c r="L538" s="111"/>
      <c r="M538" s="112"/>
      <c r="N538" s="112"/>
      <c r="O538" s="113"/>
    </row>
    <row r="539" ht="14.25" customHeight="1">
      <c r="L539" s="111"/>
      <c r="M539" s="112"/>
      <c r="N539" s="112"/>
      <c r="O539" s="113"/>
    </row>
    <row r="540" ht="14.25" customHeight="1">
      <c r="L540" s="111"/>
      <c r="M540" s="112"/>
      <c r="N540" s="112"/>
      <c r="O540" s="113"/>
    </row>
    <row r="541" ht="14.25" customHeight="1">
      <c r="L541" s="111"/>
      <c r="M541" s="112"/>
      <c r="N541" s="112"/>
      <c r="O541" s="113"/>
    </row>
    <row r="542" ht="14.25" customHeight="1">
      <c r="L542" s="111"/>
      <c r="M542" s="112"/>
      <c r="N542" s="112"/>
      <c r="O542" s="113"/>
    </row>
    <row r="543" ht="14.25" customHeight="1">
      <c r="L543" s="111"/>
      <c r="M543" s="112"/>
      <c r="N543" s="112"/>
      <c r="O543" s="113"/>
    </row>
    <row r="544" ht="14.25" customHeight="1">
      <c r="L544" s="111"/>
      <c r="M544" s="112"/>
      <c r="N544" s="112"/>
      <c r="O544" s="113"/>
    </row>
    <row r="545" ht="14.25" customHeight="1">
      <c r="L545" s="111"/>
      <c r="M545" s="112"/>
      <c r="N545" s="112"/>
      <c r="O545" s="113"/>
    </row>
    <row r="546" ht="14.25" customHeight="1">
      <c r="L546" s="111"/>
      <c r="M546" s="112"/>
      <c r="N546" s="112"/>
      <c r="O546" s="113"/>
    </row>
    <row r="547" ht="14.25" customHeight="1">
      <c r="L547" s="111"/>
      <c r="M547" s="112"/>
      <c r="N547" s="112"/>
      <c r="O547" s="113"/>
    </row>
    <row r="548" ht="14.25" customHeight="1">
      <c r="L548" s="111"/>
      <c r="M548" s="112"/>
      <c r="N548" s="112"/>
      <c r="O548" s="113"/>
    </row>
    <row r="549" ht="14.25" customHeight="1">
      <c r="L549" s="111"/>
      <c r="M549" s="112"/>
      <c r="N549" s="112"/>
      <c r="O549" s="113"/>
    </row>
    <row r="550" ht="14.25" customHeight="1">
      <c r="L550" s="111"/>
      <c r="M550" s="112"/>
      <c r="N550" s="112"/>
      <c r="O550" s="113"/>
    </row>
    <row r="551" ht="14.25" customHeight="1">
      <c r="L551" s="111"/>
      <c r="M551" s="112"/>
      <c r="N551" s="112"/>
      <c r="O551" s="113"/>
    </row>
    <row r="552" ht="14.25" customHeight="1">
      <c r="L552" s="111"/>
      <c r="M552" s="112"/>
      <c r="N552" s="112"/>
      <c r="O552" s="113"/>
    </row>
    <row r="553" ht="14.25" customHeight="1">
      <c r="L553" s="111"/>
      <c r="M553" s="112"/>
      <c r="N553" s="112"/>
      <c r="O553" s="113"/>
    </row>
    <row r="554" ht="14.25" customHeight="1">
      <c r="L554" s="111"/>
      <c r="M554" s="112"/>
      <c r="N554" s="112"/>
      <c r="O554" s="113"/>
    </row>
    <row r="555" ht="14.25" customHeight="1">
      <c r="L555" s="111"/>
      <c r="M555" s="112"/>
      <c r="N555" s="112"/>
      <c r="O555" s="113"/>
    </row>
    <row r="556" ht="14.25" customHeight="1">
      <c r="L556" s="111"/>
      <c r="M556" s="112"/>
      <c r="N556" s="112"/>
      <c r="O556" s="113"/>
    </row>
    <row r="557" ht="14.25" customHeight="1">
      <c r="L557" s="111"/>
      <c r="M557" s="112"/>
      <c r="N557" s="112"/>
      <c r="O557" s="113"/>
    </row>
    <row r="558" ht="14.25" customHeight="1">
      <c r="L558" s="111"/>
      <c r="M558" s="112"/>
      <c r="N558" s="112"/>
      <c r="O558" s="113"/>
    </row>
    <row r="559" ht="14.25" customHeight="1">
      <c r="L559" s="111"/>
      <c r="M559" s="112"/>
      <c r="N559" s="112"/>
      <c r="O559" s="113"/>
    </row>
    <row r="560" ht="14.25" customHeight="1">
      <c r="L560" s="111"/>
      <c r="M560" s="112"/>
      <c r="N560" s="112"/>
      <c r="O560" s="113"/>
    </row>
    <row r="561" ht="14.25" customHeight="1">
      <c r="L561" s="111"/>
      <c r="M561" s="112"/>
      <c r="N561" s="112"/>
      <c r="O561" s="113"/>
    </row>
    <row r="562" ht="14.25" customHeight="1">
      <c r="L562" s="111"/>
      <c r="M562" s="112"/>
      <c r="N562" s="112"/>
      <c r="O562" s="113"/>
    </row>
    <row r="563" ht="14.25" customHeight="1">
      <c r="L563" s="111"/>
      <c r="M563" s="112"/>
      <c r="N563" s="112"/>
      <c r="O563" s="113"/>
    </row>
    <row r="564" ht="14.25" customHeight="1">
      <c r="L564" s="111"/>
      <c r="M564" s="112"/>
      <c r="N564" s="112"/>
      <c r="O564" s="113"/>
    </row>
    <row r="565" ht="14.25" customHeight="1">
      <c r="L565" s="111"/>
      <c r="M565" s="112"/>
      <c r="N565" s="112"/>
      <c r="O565" s="113"/>
    </row>
    <row r="566" ht="14.25" customHeight="1">
      <c r="L566" s="111"/>
      <c r="M566" s="112"/>
      <c r="N566" s="112"/>
      <c r="O566" s="113"/>
    </row>
    <row r="567" ht="14.25" customHeight="1">
      <c r="L567" s="111"/>
      <c r="M567" s="112"/>
      <c r="N567" s="112"/>
      <c r="O567" s="113"/>
    </row>
    <row r="568" ht="14.25" customHeight="1">
      <c r="L568" s="111"/>
      <c r="M568" s="112"/>
      <c r="N568" s="112"/>
      <c r="O568" s="113"/>
    </row>
    <row r="569" ht="14.25" customHeight="1">
      <c r="L569" s="111"/>
      <c r="M569" s="112"/>
      <c r="N569" s="112"/>
      <c r="O569" s="113"/>
    </row>
    <row r="570" ht="14.25" customHeight="1">
      <c r="L570" s="111"/>
      <c r="M570" s="112"/>
      <c r="N570" s="112"/>
      <c r="O570" s="113"/>
    </row>
    <row r="571" ht="14.25" customHeight="1">
      <c r="L571" s="111"/>
      <c r="M571" s="112"/>
      <c r="N571" s="112"/>
      <c r="O571" s="113"/>
    </row>
    <row r="572" ht="14.25" customHeight="1">
      <c r="L572" s="111"/>
      <c r="M572" s="112"/>
      <c r="N572" s="112"/>
      <c r="O572" s="113"/>
    </row>
    <row r="573" ht="14.25" customHeight="1">
      <c r="L573" s="111"/>
      <c r="M573" s="112"/>
      <c r="N573" s="112"/>
      <c r="O573" s="113"/>
    </row>
    <row r="574" ht="14.25" customHeight="1">
      <c r="L574" s="111"/>
      <c r="M574" s="112"/>
      <c r="N574" s="112"/>
      <c r="O574" s="113"/>
    </row>
    <row r="575" ht="14.25" customHeight="1">
      <c r="L575" s="111"/>
      <c r="M575" s="112"/>
      <c r="N575" s="112"/>
      <c r="O575" s="113"/>
    </row>
    <row r="576" ht="14.25" customHeight="1">
      <c r="L576" s="111"/>
      <c r="M576" s="112"/>
      <c r="N576" s="112"/>
      <c r="O576" s="113"/>
    </row>
    <row r="577" ht="14.25" customHeight="1">
      <c r="L577" s="111"/>
      <c r="M577" s="112"/>
      <c r="N577" s="112"/>
      <c r="O577" s="113"/>
    </row>
    <row r="578" ht="14.25" customHeight="1">
      <c r="L578" s="111"/>
      <c r="M578" s="112"/>
      <c r="N578" s="112"/>
      <c r="O578" s="113"/>
    </row>
    <row r="579" ht="14.25" customHeight="1">
      <c r="L579" s="111"/>
      <c r="M579" s="112"/>
      <c r="N579" s="112"/>
      <c r="O579" s="113"/>
    </row>
    <row r="580" ht="14.25" customHeight="1">
      <c r="L580" s="111"/>
      <c r="M580" s="112"/>
      <c r="N580" s="112"/>
      <c r="O580" s="113"/>
    </row>
    <row r="581" ht="14.25" customHeight="1">
      <c r="L581" s="111"/>
      <c r="M581" s="112"/>
      <c r="N581" s="112"/>
      <c r="O581" s="113"/>
    </row>
    <row r="582" ht="14.25" customHeight="1">
      <c r="L582" s="111"/>
      <c r="M582" s="112"/>
      <c r="N582" s="112"/>
      <c r="O582" s="113"/>
    </row>
    <row r="583" ht="14.25" customHeight="1">
      <c r="L583" s="111"/>
      <c r="M583" s="112"/>
      <c r="N583" s="112"/>
      <c r="O583" s="113"/>
    </row>
    <row r="584" ht="14.25" customHeight="1">
      <c r="L584" s="111"/>
      <c r="M584" s="112"/>
      <c r="N584" s="112"/>
      <c r="O584" s="113"/>
    </row>
    <row r="585" ht="14.25" customHeight="1">
      <c r="L585" s="111"/>
      <c r="M585" s="112"/>
      <c r="N585" s="112"/>
      <c r="O585" s="113"/>
    </row>
    <row r="586" ht="14.25" customHeight="1">
      <c r="L586" s="111"/>
      <c r="M586" s="112"/>
      <c r="N586" s="112"/>
      <c r="O586" s="113"/>
    </row>
    <row r="587" ht="14.25" customHeight="1">
      <c r="L587" s="111"/>
      <c r="M587" s="112"/>
      <c r="N587" s="112"/>
      <c r="O587" s="113"/>
    </row>
    <row r="588" ht="14.25" customHeight="1">
      <c r="L588" s="111"/>
      <c r="M588" s="112"/>
      <c r="N588" s="112"/>
      <c r="O588" s="113"/>
    </row>
    <row r="589" ht="14.25" customHeight="1">
      <c r="L589" s="111"/>
      <c r="M589" s="112"/>
      <c r="N589" s="112"/>
      <c r="O589" s="113"/>
    </row>
    <row r="590" ht="14.25" customHeight="1">
      <c r="L590" s="111"/>
      <c r="M590" s="112"/>
      <c r="N590" s="112"/>
      <c r="O590" s="113"/>
    </row>
    <row r="591" ht="14.25" customHeight="1">
      <c r="L591" s="111"/>
      <c r="M591" s="112"/>
      <c r="N591" s="112"/>
      <c r="O591" s="113"/>
    </row>
    <row r="592" ht="14.25" customHeight="1">
      <c r="L592" s="111"/>
      <c r="M592" s="112"/>
      <c r="N592" s="112"/>
      <c r="O592" s="113"/>
    </row>
    <row r="593" ht="14.25" customHeight="1">
      <c r="L593" s="111"/>
      <c r="M593" s="112"/>
      <c r="N593" s="112"/>
      <c r="O593" s="113"/>
    </row>
    <row r="594" ht="14.25" customHeight="1">
      <c r="L594" s="111"/>
      <c r="M594" s="112"/>
      <c r="N594" s="112"/>
      <c r="O594" s="113"/>
    </row>
    <row r="595" ht="14.25" customHeight="1">
      <c r="L595" s="111"/>
      <c r="M595" s="112"/>
      <c r="N595" s="112"/>
      <c r="O595" s="113"/>
    </row>
    <row r="596" ht="14.25" customHeight="1">
      <c r="L596" s="111"/>
      <c r="M596" s="112"/>
      <c r="N596" s="112"/>
      <c r="O596" s="113"/>
    </row>
    <row r="597" ht="14.25" customHeight="1">
      <c r="L597" s="111"/>
      <c r="M597" s="112"/>
      <c r="N597" s="112"/>
      <c r="O597" s="113"/>
    </row>
    <row r="598" ht="14.25" customHeight="1">
      <c r="L598" s="111"/>
      <c r="M598" s="112"/>
      <c r="N598" s="112"/>
      <c r="O598" s="113"/>
    </row>
    <row r="599" ht="14.25" customHeight="1">
      <c r="L599" s="111"/>
      <c r="M599" s="112"/>
      <c r="N599" s="112"/>
      <c r="O599" s="113"/>
    </row>
    <row r="600" ht="14.25" customHeight="1">
      <c r="L600" s="111"/>
      <c r="M600" s="112"/>
      <c r="N600" s="112"/>
      <c r="O600" s="113"/>
    </row>
    <row r="601" ht="14.25" customHeight="1">
      <c r="L601" s="111"/>
      <c r="M601" s="112"/>
      <c r="N601" s="112"/>
      <c r="O601" s="113"/>
    </row>
    <row r="602" ht="14.25" customHeight="1">
      <c r="L602" s="111"/>
      <c r="M602" s="112"/>
      <c r="N602" s="112"/>
      <c r="O602" s="113"/>
    </row>
    <row r="603" ht="14.25" customHeight="1">
      <c r="L603" s="111"/>
      <c r="M603" s="112"/>
      <c r="N603" s="112"/>
      <c r="O603" s="113"/>
    </row>
    <row r="604" ht="14.25" customHeight="1">
      <c r="L604" s="111"/>
      <c r="M604" s="112"/>
      <c r="N604" s="112"/>
      <c r="O604" s="113"/>
    </row>
    <row r="605" ht="14.25" customHeight="1">
      <c r="L605" s="111"/>
      <c r="M605" s="112"/>
      <c r="N605" s="112"/>
      <c r="O605" s="113"/>
    </row>
    <row r="606" ht="14.25" customHeight="1">
      <c r="L606" s="111"/>
      <c r="M606" s="112"/>
      <c r="N606" s="112"/>
      <c r="O606" s="113"/>
    </row>
    <row r="607" ht="14.25" customHeight="1">
      <c r="L607" s="111"/>
      <c r="M607" s="112"/>
      <c r="N607" s="112"/>
      <c r="O607" s="113"/>
    </row>
    <row r="608" ht="14.25" customHeight="1">
      <c r="L608" s="111"/>
      <c r="M608" s="112"/>
      <c r="N608" s="112"/>
      <c r="O608" s="113"/>
    </row>
    <row r="609" ht="14.25" customHeight="1">
      <c r="L609" s="111"/>
      <c r="M609" s="112"/>
      <c r="N609" s="112"/>
      <c r="O609" s="113"/>
    </row>
    <row r="610" ht="14.25" customHeight="1">
      <c r="L610" s="111"/>
      <c r="M610" s="112"/>
      <c r="N610" s="112"/>
      <c r="O610" s="113"/>
    </row>
    <row r="611" ht="14.25" customHeight="1">
      <c r="L611" s="111"/>
      <c r="M611" s="112"/>
      <c r="N611" s="112"/>
      <c r="O611" s="113"/>
    </row>
    <row r="612" ht="14.25" customHeight="1">
      <c r="L612" s="111"/>
      <c r="M612" s="112"/>
      <c r="N612" s="112"/>
      <c r="O612" s="113"/>
    </row>
    <row r="613" ht="14.25" customHeight="1">
      <c r="L613" s="111"/>
      <c r="M613" s="112"/>
      <c r="N613" s="112"/>
      <c r="O613" s="113"/>
    </row>
    <row r="614" ht="14.25" customHeight="1">
      <c r="L614" s="111"/>
      <c r="M614" s="112"/>
      <c r="N614" s="112"/>
      <c r="O614" s="113"/>
    </row>
    <row r="615" ht="14.25" customHeight="1">
      <c r="L615" s="111"/>
      <c r="M615" s="112"/>
      <c r="N615" s="112"/>
      <c r="O615" s="113"/>
    </row>
    <row r="616" ht="14.25" customHeight="1">
      <c r="L616" s="111"/>
      <c r="M616" s="112"/>
      <c r="N616" s="112"/>
      <c r="O616" s="113"/>
    </row>
    <row r="617" ht="14.25" customHeight="1">
      <c r="L617" s="111"/>
      <c r="M617" s="112"/>
      <c r="N617" s="112"/>
      <c r="O617" s="113"/>
    </row>
    <row r="618" ht="14.25" customHeight="1">
      <c r="L618" s="111"/>
      <c r="M618" s="112"/>
      <c r="N618" s="112"/>
      <c r="O618" s="113"/>
    </row>
    <row r="619" ht="14.25" customHeight="1">
      <c r="L619" s="111"/>
      <c r="M619" s="112"/>
      <c r="N619" s="112"/>
      <c r="O619" s="113"/>
    </row>
    <row r="620" ht="14.25" customHeight="1">
      <c r="L620" s="111"/>
      <c r="M620" s="112"/>
      <c r="N620" s="112"/>
      <c r="O620" s="113"/>
    </row>
    <row r="621" ht="14.25" customHeight="1">
      <c r="L621" s="111"/>
      <c r="M621" s="112"/>
      <c r="N621" s="112"/>
      <c r="O621" s="113"/>
    </row>
    <row r="622" ht="14.25" customHeight="1">
      <c r="L622" s="111"/>
      <c r="M622" s="112"/>
      <c r="N622" s="112"/>
      <c r="O622" s="113"/>
    </row>
    <row r="623" ht="14.25" customHeight="1">
      <c r="L623" s="111"/>
      <c r="M623" s="112"/>
      <c r="N623" s="112"/>
      <c r="O623" s="113"/>
    </row>
    <row r="624" ht="14.25" customHeight="1">
      <c r="L624" s="111"/>
      <c r="M624" s="112"/>
      <c r="N624" s="112"/>
      <c r="O624" s="113"/>
    </row>
    <row r="625" ht="14.25" customHeight="1">
      <c r="L625" s="111"/>
      <c r="M625" s="112"/>
      <c r="N625" s="112"/>
      <c r="O625" s="113"/>
    </row>
    <row r="626" ht="14.25" customHeight="1">
      <c r="L626" s="111"/>
      <c r="M626" s="112"/>
      <c r="N626" s="112"/>
      <c r="O626" s="113"/>
    </row>
    <row r="627" ht="14.25" customHeight="1">
      <c r="L627" s="111"/>
      <c r="M627" s="112"/>
      <c r="N627" s="112"/>
      <c r="O627" s="113"/>
    </row>
    <row r="628" ht="14.25" customHeight="1">
      <c r="L628" s="111"/>
      <c r="M628" s="112"/>
      <c r="N628" s="112"/>
      <c r="O628" s="113"/>
    </row>
    <row r="629" ht="14.25" customHeight="1">
      <c r="L629" s="111"/>
      <c r="M629" s="112"/>
      <c r="N629" s="112"/>
      <c r="O629" s="113"/>
    </row>
    <row r="630" ht="14.25" customHeight="1">
      <c r="L630" s="111"/>
      <c r="M630" s="112"/>
      <c r="N630" s="112"/>
      <c r="O630" s="113"/>
    </row>
    <row r="631" ht="14.25" customHeight="1">
      <c r="L631" s="111"/>
      <c r="M631" s="112"/>
      <c r="N631" s="112"/>
      <c r="O631" s="113"/>
    </row>
    <row r="632" ht="14.25" customHeight="1">
      <c r="L632" s="111"/>
      <c r="M632" s="112"/>
      <c r="N632" s="112"/>
      <c r="O632" s="113"/>
    </row>
    <row r="633" ht="14.25" customHeight="1">
      <c r="L633" s="111"/>
      <c r="M633" s="112"/>
      <c r="N633" s="112"/>
      <c r="O633" s="113"/>
    </row>
    <row r="634" ht="14.25" customHeight="1">
      <c r="L634" s="111"/>
      <c r="M634" s="112"/>
      <c r="N634" s="112"/>
      <c r="O634" s="113"/>
    </row>
    <row r="635" ht="14.25" customHeight="1">
      <c r="L635" s="111"/>
      <c r="M635" s="112"/>
      <c r="N635" s="112"/>
      <c r="O635" s="113"/>
    </row>
    <row r="636" ht="14.25" customHeight="1">
      <c r="L636" s="111"/>
      <c r="M636" s="112"/>
      <c r="N636" s="112"/>
      <c r="O636" s="113"/>
    </row>
    <row r="637" ht="14.25" customHeight="1">
      <c r="L637" s="111"/>
      <c r="M637" s="112"/>
      <c r="N637" s="112"/>
      <c r="O637" s="113"/>
    </row>
    <row r="638" ht="14.25" customHeight="1">
      <c r="L638" s="111"/>
      <c r="M638" s="112"/>
      <c r="N638" s="112"/>
      <c r="O638" s="113"/>
    </row>
    <row r="639" ht="14.25" customHeight="1">
      <c r="L639" s="111"/>
      <c r="M639" s="112"/>
      <c r="N639" s="112"/>
      <c r="O639" s="113"/>
    </row>
    <row r="640" ht="14.25" customHeight="1">
      <c r="L640" s="111"/>
      <c r="M640" s="112"/>
      <c r="N640" s="112"/>
      <c r="O640" s="113"/>
    </row>
    <row r="641" ht="14.25" customHeight="1">
      <c r="L641" s="111"/>
      <c r="M641" s="112"/>
      <c r="N641" s="112"/>
      <c r="O641" s="113"/>
    </row>
    <row r="642" ht="14.25" customHeight="1">
      <c r="L642" s="111"/>
      <c r="M642" s="112"/>
      <c r="N642" s="112"/>
      <c r="O642" s="113"/>
    </row>
    <row r="643" ht="14.25" customHeight="1">
      <c r="L643" s="111"/>
      <c r="M643" s="112"/>
      <c r="N643" s="112"/>
      <c r="O643" s="113"/>
    </row>
    <row r="644" ht="14.25" customHeight="1">
      <c r="L644" s="111"/>
      <c r="M644" s="112"/>
      <c r="N644" s="112"/>
      <c r="O644" s="113"/>
    </row>
    <row r="645" ht="14.25" customHeight="1">
      <c r="L645" s="111"/>
      <c r="M645" s="112"/>
      <c r="N645" s="112"/>
      <c r="O645" s="113"/>
    </row>
    <row r="646" ht="14.25" customHeight="1">
      <c r="L646" s="111"/>
      <c r="M646" s="112"/>
      <c r="N646" s="112"/>
      <c r="O646" s="113"/>
    </row>
    <row r="647" ht="14.25" customHeight="1">
      <c r="L647" s="111"/>
      <c r="M647" s="112"/>
      <c r="N647" s="112"/>
      <c r="O647" s="113"/>
    </row>
    <row r="648" ht="14.25" customHeight="1">
      <c r="L648" s="111"/>
      <c r="M648" s="112"/>
      <c r="N648" s="112"/>
      <c r="O648" s="113"/>
    </row>
    <row r="649" ht="14.25" customHeight="1">
      <c r="L649" s="111"/>
      <c r="M649" s="112"/>
      <c r="N649" s="112"/>
      <c r="O649" s="113"/>
    </row>
    <row r="650" ht="14.25" customHeight="1">
      <c r="L650" s="111"/>
      <c r="M650" s="112"/>
      <c r="N650" s="112"/>
      <c r="O650" s="113"/>
    </row>
    <row r="651" ht="14.25" customHeight="1">
      <c r="L651" s="111"/>
      <c r="M651" s="112"/>
      <c r="N651" s="112"/>
      <c r="O651" s="113"/>
    </row>
    <row r="652" ht="14.25" customHeight="1">
      <c r="L652" s="111"/>
      <c r="M652" s="112"/>
      <c r="N652" s="112"/>
      <c r="O652" s="113"/>
    </row>
    <row r="653" ht="14.25" customHeight="1">
      <c r="L653" s="111"/>
      <c r="M653" s="112"/>
      <c r="N653" s="112"/>
      <c r="O653" s="113"/>
    </row>
    <row r="654" ht="14.25" customHeight="1">
      <c r="L654" s="111"/>
      <c r="M654" s="112"/>
      <c r="N654" s="112"/>
      <c r="O654" s="113"/>
    </row>
    <row r="655" ht="14.25" customHeight="1">
      <c r="L655" s="111"/>
      <c r="M655" s="112"/>
      <c r="N655" s="112"/>
      <c r="O655" s="113"/>
    </row>
    <row r="656" ht="14.25" customHeight="1">
      <c r="L656" s="111"/>
      <c r="M656" s="112"/>
      <c r="N656" s="112"/>
      <c r="O656" s="113"/>
    </row>
    <row r="657" ht="14.25" customHeight="1">
      <c r="L657" s="111"/>
      <c r="M657" s="112"/>
      <c r="N657" s="112"/>
      <c r="O657" s="113"/>
    </row>
    <row r="658" ht="14.25" customHeight="1">
      <c r="L658" s="111"/>
      <c r="M658" s="112"/>
      <c r="N658" s="112"/>
      <c r="O658" s="113"/>
    </row>
    <row r="659" ht="14.25" customHeight="1">
      <c r="L659" s="111"/>
      <c r="M659" s="112"/>
      <c r="N659" s="112"/>
      <c r="O659" s="113"/>
    </row>
    <row r="660" ht="14.25" customHeight="1">
      <c r="L660" s="111"/>
      <c r="M660" s="112"/>
      <c r="N660" s="112"/>
      <c r="O660" s="113"/>
    </row>
    <row r="661" ht="14.25" customHeight="1">
      <c r="L661" s="111"/>
      <c r="M661" s="112"/>
      <c r="N661" s="112"/>
      <c r="O661" s="113"/>
    </row>
    <row r="662" ht="14.25" customHeight="1">
      <c r="L662" s="111"/>
      <c r="M662" s="112"/>
      <c r="N662" s="112"/>
      <c r="O662" s="113"/>
    </row>
    <row r="663" ht="14.25" customHeight="1">
      <c r="L663" s="111"/>
      <c r="M663" s="112"/>
      <c r="N663" s="112"/>
      <c r="O663" s="113"/>
    </row>
    <row r="664" ht="14.25" customHeight="1">
      <c r="L664" s="111"/>
      <c r="M664" s="112"/>
      <c r="N664" s="112"/>
      <c r="O664" s="113"/>
    </row>
    <row r="665" ht="14.25" customHeight="1">
      <c r="L665" s="111"/>
      <c r="M665" s="112"/>
      <c r="N665" s="112"/>
      <c r="O665" s="113"/>
    </row>
    <row r="666" ht="14.25" customHeight="1">
      <c r="L666" s="111"/>
      <c r="M666" s="112"/>
      <c r="N666" s="112"/>
      <c r="O666" s="113"/>
    </row>
    <row r="667" ht="14.25" customHeight="1">
      <c r="L667" s="111"/>
      <c r="M667" s="112"/>
      <c r="N667" s="112"/>
      <c r="O667" s="113"/>
    </row>
    <row r="668" ht="14.25" customHeight="1">
      <c r="L668" s="111"/>
      <c r="M668" s="112"/>
      <c r="N668" s="112"/>
      <c r="O668" s="113"/>
    </row>
    <row r="669" ht="14.25" customHeight="1">
      <c r="L669" s="111"/>
      <c r="M669" s="112"/>
      <c r="N669" s="112"/>
      <c r="O669" s="113"/>
    </row>
    <row r="670" ht="14.25" customHeight="1">
      <c r="L670" s="111"/>
      <c r="M670" s="112"/>
      <c r="N670" s="112"/>
      <c r="O670" s="113"/>
    </row>
    <row r="671" ht="14.25" customHeight="1">
      <c r="L671" s="111"/>
      <c r="M671" s="112"/>
      <c r="N671" s="112"/>
      <c r="O671" s="113"/>
    </row>
    <row r="672" ht="14.25" customHeight="1">
      <c r="L672" s="111"/>
      <c r="M672" s="112"/>
      <c r="N672" s="112"/>
      <c r="O672" s="113"/>
    </row>
    <row r="673" ht="14.25" customHeight="1">
      <c r="L673" s="111"/>
      <c r="M673" s="112"/>
      <c r="N673" s="112"/>
      <c r="O673" s="113"/>
    </row>
    <row r="674" ht="14.25" customHeight="1">
      <c r="L674" s="111"/>
      <c r="M674" s="112"/>
      <c r="N674" s="112"/>
      <c r="O674" s="113"/>
    </row>
    <row r="675" ht="14.25" customHeight="1">
      <c r="L675" s="111"/>
      <c r="M675" s="112"/>
      <c r="N675" s="112"/>
      <c r="O675" s="113"/>
    </row>
    <row r="676" ht="14.25" customHeight="1">
      <c r="L676" s="111"/>
      <c r="M676" s="112"/>
      <c r="N676" s="112"/>
      <c r="O676" s="113"/>
    </row>
    <row r="677" ht="14.25" customHeight="1">
      <c r="L677" s="111"/>
      <c r="M677" s="112"/>
      <c r="N677" s="112"/>
      <c r="O677" s="113"/>
    </row>
    <row r="678" ht="14.25" customHeight="1">
      <c r="L678" s="111"/>
      <c r="M678" s="112"/>
      <c r="N678" s="112"/>
      <c r="O678" s="113"/>
    </row>
    <row r="679" ht="14.25" customHeight="1">
      <c r="L679" s="111"/>
      <c r="M679" s="112"/>
      <c r="N679" s="112"/>
      <c r="O679" s="113"/>
    </row>
    <row r="680" ht="14.25" customHeight="1">
      <c r="L680" s="111"/>
      <c r="M680" s="112"/>
      <c r="N680" s="112"/>
      <c r="O680" s="113"/>
    </row>
    <row r="681" ht="14.25" customHeight="1">
      <c r="L681" s="111"/>
      <c r="M681" s="112"/>
      <c r="N681" s="112"/>
      <c r="O681" s="113"/>
    </row>
    <row r="682" ht="14.25" customHeight="1">
      <c r="L682" s="111"/>
      <c r="M682" s="112"/>
      <c r="N682" s="112"/>
      <c r="O682" s="113"/>
    </row>
    <row r="683" ht="14.25" customHeight="1">
      <c r="L683" s="111"/>
      <c r="M683" s="112"/>
      <c r="N683" s="112"/>
      <c r="O683" s="113"/>
    </row>
    <row r="684" ht="14.25" customHeight="1">
      <c r="L684" s="111"/>
      <c r="M684" s="112"/>
      <c r="N684" s="112"/>
      <c r="O684" s="113"/>
    </row>
    <row r="685" ht="14.25" customHeight="1">
      <c r="L685" s="111"/>
      <c r="M685" s="112"/>
      <c r="N685" s="112"/>
      <c r="O685" s="113"/>
    </row>
    <row r="686" ht="14.25" customHeight="1">
      <c r="L686" s="111"/>
      <c r="M686" s="112"/>
      <c r="N686" s="112"/>
      <c r="O686" s="113"/>
    </row>
    <row r="687" ht="14.25" customHeight="1">
      <c r="L687" s="111"/>
      <c r="M687" s="112"/>
      <c r="N687" s="112"/>
      <c r="O687" s="113"/>
    </row>
    <row r="688" ht="14.25" customHeight="1">
      <c r="L688" s="111"/>
      <c r="M688" s="112"/>
      <c r="N688" s="112"/>
      <c r="O688" s="113"/>
    </row>
    <row r="689" ht="14.25" customHeight="1">
      <c r="L689" s="111"/>
      <c r="M689" s="112"/>
      <c r="N689" s="112"/>
      <c r="O689" s="113"/>
    </row>
    <row r="690" ht="14.25" customHeight="1">
      <c r="L690" s="111"/>
      <c r="M690" s="112"/>
      <c r="N690" s="112"/>
      <c r="O690" s="113"/>
    </row>
    <row r="691" ht="14.25" customHeight="1">
      <c r="L691" s="111"/>
      <c r="M691" s="112"/>
      <c r="N691" s="112"/>
      <c r="O691" s="113"/>
    </row>
    <row r="692" ht="14.25" customHeight="1">
      <c r="L692" s="111"/>
      <c r="M692" s="112"/>
      <c r="N692" s="112"/>
      <c r="O692" s="113"/>
    </row>
    <row r="693" ht="14.25" customHeight="1">
      <c r="L693" s="111"/>
      <c r="M693" s="112"/>
      <c r="N693" s="112"/>
      <c r="O693" s="113"/>
    </row>
    <row r="694" ht="14.25" customHeight="1">
      <c r="L694" s="111"/>
      <c r="M694" s="112"/>
      <c r="N694" s="112"/>
      <c r="O694" s="113"/>
    </row>
    <row r="695" ht="14.25" customHeight="1">
      <c r="L695" s="111"/>
      <c r="M695" s="112"/>
      <c r="N695" s="112"/>
      <c r="O695" s="113"/>
    </row>
    <row r="696" ht="14.25" customHeight="1">
      <c r="L696" s="111"/>
      <c r="M696" s="112"/>
      <c r="N696" s="112"/>
      <c r="O696" s="113"/>
    </row>
    <row r="697" ht="14.25" customHeight="1">
      <c r="L697" s="111"/>
      <c r="M697" s="112"/>
      <c r="N697" s="112"/>
      <c r="O697" s="113"/>
    </row>
    <row r="698" ht="14.25" customHeight="1">
      <c r="L698" s="111"/>
      <c r="M698" s="112"/>
      <c r="N698" s="112"/>
      <c r="O698" s="113"/>
    </row>
    <row r="699" ht="14.25" customHeight="1">
      <c r="L699" s="111"/>
      <c r="M699" s="112"/>
      <c r="N699" s="112"/>
      <c r="O699" s="113"/>
    </row>
    <row r="700" ht="14.25" customHeight="1">
      <c r="L700" s="111"/>
      <c r="M700" s="112"/>
      <c r="N700" s="112"/>
      <c r="O700" s="113"/>
    </row>
    <row r="701" ht="14.25" customHeight="1">
      <c r="L701" s="111"/>
      <c r="M701" s="112"/>
      <c r="N701" s="112"/>
      <c r="O701" s="113"/>
    </row>
    <row r="702" ht="14.25" customHeight="1">
      <c r="L702" s="111"/>
      <c r="M702" s="112"/>
      <c r="N702" s="112"/>
      <c r="O702" s="113"/>
    </row>
    <row r="703" ht="14.25" customHeight="1">
      <c r="L703" s="111"/>
      <c r="M703" s="112"/>
      <c r="N703" s="112"/>
      <c r="O703" s="113"/>
    </row>
    <row r="704" ht="14.25" customHeight="1">
      <c r="L704" s="111"/>
      <c r="M704" s="112"/>
      <c r="N704" s="112"/>
      <c r="O704" s="113"/>
    </row>
    <row r="705" ht="14.25" customHeight="1">
      <c r="L705" s="111"/>
      <c r="M705" s="112"/>
      <c r="N705" s="112"/>
      <c r="O705" s="113"/>
    </row>
    <row r="706" ht="14.25" customHeight="1">
      <c r="L706" s="111"/>
      <c r="M706" s="112"/>
      <c r="N706" s="112"/>
      <c r="O706" s="113"/>
    </row>
    <row r="707" ht="14.25" customHeight="1">
      <c r="L707" s="111"/>
      <c r="M707" s="112"/>
      <c r="N707" s="112"/>
      <c r="O707" s="113"/>
    </row>
    <row r="708" ht="14.25" customHeight="1">
      <c r="L708" s="111"/>
      <c r="M708" s="112"/>
      <c r="N708" s="112"/>
      <c r="O708" s="113"/>
    </row>
    <row r="709" ht="14.25" customHeight="1">
      <c r="L709" s="111"/>
      <c r="M709" s="112"/>
      <c r="N709" s="112"/>
      <c r="O709" s="113"/>
    </row>
    <row r="710" ht="14.25" customHeight="1">
      <c r="L710" s="111"/>
      <c r="M710" s="112"/>
      <c r="N710" s="112"/>
      <c r="O710" s="113"/>
    </row>
    <row r="711" ht="14.25" customHeight="1">
      <c r="L711" s="111"/>
      <c r="M711" s="112"/>
      <c r="N711" s="112"/>
      <c r="O711" s="113"/>
    </row>
    <row r="712" ht="14.25" customHeight="1">
      <c r="L712" s="111"/>
      <c r="M712" s="112"/>
      <c r="N712" s="112"/>
      <c r="O712" s="113"/>
    </row>
    <row r="713" ht="14.25" customHeight="1">
      <c r="L713" s="111"/>
      <c r="M713" s="112"/>
      <c r="N713" s="112"/>
      <c r="O713" s="113"/>
    </row>
    <row r="714" ht="14.25" customHeight="1">
      <c r="L714" s="111"/>
      <c r="M714" s="112"/>
      <c r="N714" s="112"/>
      <c r="O714" s="113"/>
    </row>
    <row r="715" ht="14.25" customHeight="1">
      <c r="L715" s="111"/>
      <c r="M715" s="112"/>
      <c r="N715" s="112"/>
      <c r="O715" s="113"/>
    </row>
    <row r="716" ht="14.25" customHeight="1">
      <c r="L716" s="111"/>
      <c r="M716" s="112"/>
      <c r="N716" s="112"/>
      <c r="O716" s="113"/>
    </row>
    <row r="717" ht="14.25" customHeight="1">
      <c r="L717" s="111"/>
      <c r="M717" s="112"/>
      <c r="N717" s="112"/>
      <c r="O717" s="113"/>
    </row>
    <row r="718" ht="14.25" customHeight="1">
      <c r="L718" s="111"/>
      <c r="M718" s="112"/>
      <c r="N718" s="112"/>
      <c r="O718" s="113"/>
    </row>
    <row r="719" ht="14.25" customHeight="1">
      <c r="L719" s="111"/>
      <c r="M719" s="112"/>
      <c r="N719" s="112"/>
      <c r="O719" s="113"/>
    </row>
    <row r="720" ht="14.25" customHeight="1">
      <c r="L720" s="111"/>
      <c r="M720" s="112"/>
      <c r="N720" s="112"/>
      <c r="O720" s="113"/>
    </row>
    <row r="721" ht="14.25" customHeight="1">
      <c r="L721" s="111"/>
      <c r="M721" s="112"/>
      <c r="N721" s="112"/>
      <c r="O721" s="113"/>
    </row>
    <row r="722" ht="14.25" customHeight="1">
      <c r="L722" s="111"/>
      <c r="M722" s="112"/>
      <c r="N722" s="112"/>
      <c r="O722" s="113"/>
    </row>
    <row r="723" ht="14.25" customHeight="1">
      <c r="L723" s="111"/>
      <c r="M723" s="112"/>
      <c r="N723" s="112"/>
      <c r="O723" s="113"/>
    </row>
    <row r="724" ht="14.25" customHeight="1">
      <c r="L724" s="111"/>
      <c r="M724" s="112"/>
      <c r="N724" s="112"/>
      <c r="O724" s="113"/>
    </row>
    <row r="725" ht="14.25" customHeight="1">
      <c r="L725" s="111"/>
      <c r="M725" s="112"/>
      <c r="N725" s="112"/>
      <c r="O725" s="113"/>
    </row>
    <row r="726" ht="14.25" customHeight="1">
      <c r="L726" s="111"/>
      <c r="M726" s="112"/>
      <c r="N726" s="112"/>
      <c r="O726" s="113"/>
    </row>
    <row r="727" ht="14.25" customHeight="1">
      <c r="L727" s="111"/>
      <c r="M727" s="112"/>
      <c r="N727" s="112"/>
      <c r="O727" s="113"/>
    </row>
    <row r="728" ht="14.25" customHeight="1">
      <c r="L728" s="111"/>
      <c r="M728" s="112"/>
      <c r="N728" s="112"/>
      <c r="O728" s="113"/>
    </row>
    <row r="729" ht="14.25" customHeight="1">
      <c r="L729" s="111"/>
      <c r="M729" s="112"/>
      <c r="N729" s="112"/>
      <c r="O729" s="113"/>
    </row>
    <row r="730" ht="14.25" customHeight="1">
      <c r="L730" s="111"/>
      <c r="M730" s="112"/>
      <c r="N730" s="112"/>
      <c r="O730" s="113"/>
    </row>
    <row r="731" ht="14.25" customHeight="1">
      <c r="L731" s="111"/>
      <c r="M731" s="112"/>
      <c r="N731" s="112"/>
      <c r="O731" s="113"/>
    </row>
    <row r="732" ht="14.25" customHeight="1">
      <c r="L732" s="111"/>
      <c r="M732" s="112"/>
      <c r="N732" s="112"/>
      <c r="O732" s="113"/>
    </row>
    <row r="733" ht="14.25" customHeight="1">
      <c r="L733" s="111"/>
      <c r="M733" s="112"/>
      <c r="N733" s="112"/>
      <c r="O733" s="113"/>
    </row>
    <row r="734" ht="14.25" customHeight="1">
      <c r="L734" s="111"/>
      <c r="M734" s="112"/>
      <c r="N734" s="112"/>
      <c r="O734" s="113"/>
    </row>
    <row r="735" ht="14.25" customHeight="1">
      <c r="L735" s="111"/>
      <c r="M735" s="112"/>
      <c r="N735" s="112"/>
      <c r="O735" s="113"/>
    </row>
    <row r="736" ht="14.25" customHeight="1">
      <c r="L736" s="111"/>
      <c r="M736" s="112"/>
      <c r="N736" s="112"/>
      <c r="O736" s="113"/>
    </row>
    <row r="737" ht="14.25" customHeight="1">
      <c r="L737" s="111"/>
      <c r="M737" s="112"/>
      <c r="N737" s="112"/>
      <c r="O737" s="113"/>
    </row>
    <row r="738" ht="14.25" customHeight="1">
      <c r="L738" s="111"/>
      <c r="M738" s="112"/>
      <c r="N738" s="112"/>
      <c r="O738" s="113"/>
    </row>
    <row r="739" ht="14.25" customHeight="1">
      <c r="L739" s="111"/>
      <c r="M739" s="112"/>
      <c r="N739" s="112"/>
      <c r="O739" s="113"/>
    </row>
    <row r="740" ht="14.25" customHeight="1">
      <c r="L740" s="111"/>
      <c r="M740" s="112"/>
      <c r="N740" s="112"/>
      <c r="O740" s="113"/>
    </row>
    <row r="741" ht="14.25" customHeight="1">
      <c r="L741" s="111"/>
      <c r="M741" s="112"/>
      <c r="N741" s="112"/>
      <c r="O741" s="113"/>
    </row>
    <row r="742" ht="14.25" customHeight="1">
      <c r="L742" s="111"/>
      <c r="M742" s="112"/>
      <c r="N742" s="112"/>
      <c r="O742" s="113"/>
    </row>
    <row r="743" ht="14.25" customHeight="1">
      <c r="L743" s="111"/>
      <c r="M743" s="112"/>
      <c r="N743" s="112"/>
      <c r="O743" s="113"/>
    </row>
    <row r="744" ht="14.25" customHeight="1">
      <c r="L744" s="111"/>
      <c r="M744" s="112"/>
      <c r="N744" s="112"/>
      <c r="O744" s="113"/>
    </row>
    <row r="745" ht="14.25" customHeight="1">
      <c r="L745" s="111"/>
      <c r="M745" s="112"/>
      <c r="N745" s="112"/>
      <c r="O745" s="113"/>
    </row>
    <row r="746" ht="14.25" customHeight="1">
      <c r="L746" s="111"/>
      <c r="M746" s="112"/>
      <c r="N746" s="112"/>
      <c r="O746" s="113"/>
    </row>
    <row r="747" ht="14.25" customHeight="1">
      <c r="L747" s="111"/>
      <c r="M747" s="112"/>
      <c r="N747" s="112"/>
      <c r="O747" s="113"/>
    </row>
    <row r="748" ht="14.25" customHeight="1">
      <c r="L748" s="111"/>
      <c r="M748" s="112"/>
      <c r="N748" s="112"/>
      <c r="O748" s="113"/>
    </row>
    <row r="749" ht="14.25" customHeight="1">
      <c r="L749" s="111"/>
      <c r="M749" s="112"/>
      <c r="N749" s="112"/>
      <c r="O749" s="113"/>
    </row>
    <row r="750" ht="14.25" customHeight="1">
      <c r="L750" s="111"/>
      <c r="M750" s="112"/>
      <c r="N750" s="112"/>
      <c r="O750" s="113"/>
    </row>
    <row r="751" ht="14.25" customHeight="1">
      <c r="L751" s="111"/>
      <c r="M751" s="112"/>
      <c r="N751" s="112"/>
      <c r="O751" s="113"/>
    </row>
    <row r="752" ht="14.25" customHeight="1">
      <c r="L752" s="111"/>
      <c r="M752" s="112"/>
      <c r="N752" s="112"/>
      <c r="O752" s="113"/>
    </row>
    <row r="753" ht="14.25" customHeight="1">
      <c r="L753" s="111"/>
      <c r="M753" s="112"/>
      <c r="N753" s="112"/>
      <c r="O753" s="113"/>
    </row>
    <row r="754" ht="14.25" customHeight="1">
      <c r="L754" s="111"/>
      <c r="M754" s="112"/>
      <c r="N754" s="112"/>
      <c r="O754" s="113"/>
    </row>
    <row r="755" ht="14.25" customHeight="1">
      <c r="L755" s="111"/>
      <c r="M755" s="112"/>
      <c r="N755" s="112"/>
      <c r="O755" s="113"/>
    </row>
    <row r="756" ht="14.25" customHeight="1">
      <c r="L756" s="111"/>
      <c r="M756" s="112"/>
      <c r="N756" s="112"/>
      <c r="O756" s="113"/>
    </row>
    <row r="757" ht="14.25" customHeight="1">
      <c r="L757" s="111"/>
      <c r="M757" s="112"/>
      <c r="N757" s="112"/>
      <c r="O757" s="113"/>
    </row>
    <row r="758" ht="14.25" customHeight="1">
      <c r="L758" s="111"/>
      <c r="M758" s="112"/>
      <c r="N758" s="112"/>
      <c r="O758" s="113"/>
    </row>
    <row r="759" ht="14.25" customHeight="1">
      <c r="L759" s="111"/>
      <c r="M759" s="112"/>
      <c r="N759" s="112"/>
      <c r="O759" s="113"/>
    </row>
    <row r="760" ht="14.25" customHeight="1">
      <c r="L760" s="111"/>
      <c r="M760" s="112"/>
      <c r="N760" s="112"/>
      <c r="O760" s="113"/>
    </row>
    <row r="761" ht="14.25" customHeight="1">
      <c r="L761" s="111"/>
      <c r="M761" s="112"/>
      <c r="N761" s="112"/>
      <c r="O761" s="113"/>
    </row>
    <row r="762" ht="14.25" customHeight="1">
      <c r="L762" s="111"/>
      <c r="M762" s="112"/>
      <c r="N762" s="112"/>
      <c r="O762" s="113"/>
    </row>
    <row r="763" ht="14.25" customHeight="1">
      <c r="L763" s="111"/>
      <c r="M763" s="112"/>
      <c r="N763" s="112"/>
      <c r="O763" s="113"/>
    </row>
    <row r="764" ht="14.25" customHeight="1">
      <c r="L764" s="111"/>
      <c r="M764" s="112"/>
      <c r="N764" s="112"/>
      <c r="O764" s="113"/>
    </row>
    <row r="765" ht="14.25" customHeight="1">
      <c r="L765" s="111"/>
      <c r="M765" s="112"/>
      <c r="N765" s="112"/>
      <c r="O765" s="113"/>
    </row>
    <row r="766" ht="14.25" customHeight="1">
      <c r="L766" s="111"/>
      <c r="M766" s="112"/>
      <c r="N766" s="112"/>
      <c r="O766" s="113"/>
    </row>
    <row r="767" ht="14.25" customHeight="1">
      <c r="L767" s="111"/>
      <c r="M767" s="112"/>
      <c r="N767" s="112"/>
      <c r="O767" s="113"/>
    </row>
    <row r="768" ht="14.25" customHeight="1">
      <c r="L768" s="111"/>
      <c r="M768" s="112"/>
      <c r="N768" s="112"/>
      <c r="O768" s="113"/>
    </row>
    <row r="769" ht="14.25" customHeight="1">
      <c r="L769" s="111"/>
      <c r="M769" s="112"/>
      <c r="N769" s="112"/>
      <c r="O769" s="113"/>
    </row>
    <row r="770" ht="14.25" customHeight="1">
      <c r="L770" s="111"/>
      <c r="M770" s="112"/>
      <c r="N770" s="112"/>
      <c r="O770" s="113"/>
    </row>
    <row r="771" ht="14.25" customHeight="1">
      <c r="L771" s="111"/>
      <c r="M771" s="112"/>
      <c r="N771" s="112"/>
      <c r="O771" s="113"/>
    </row>
    <row r="772" ht="14.25" customHeight="1">
      <c r="L772" s="111"/>
      <c r="M772" s="112"/>
      <c r="N772" s="112"/>
      <c r="O772" s="113"/>
    </row>
    <row r="773" ht="14.25" customHeight="1">
      <c r="L773" s="111"/>
      <c r="M773" s="112"/>
      <c r="N773" s="112"/>
      <c r="O773" s="113"/>
    </row>
    <row r="774" ht="14.25" customHeight="1">
      <c r="L774" s="111"/>
      <c r="M774" s="112"/>
      <c r="N774" s="112"/>
      <c r="O774" s="113"/>
    </row>
    <row r="775" ht="14.25" customHeight="1">
      <c r="L775" s="111"/>
      <c r="M775" s="112"/>
      <c r="N775" s="112"/>
      <c r="O775" s="113"/>
    </row>
    <row r="776" ht="14.25" customHeight="1">
      <c r="L776" s="111"/>
      <c r="M776" s="112"/>
      <c r="N776" s="112"/>
      <c r="O776" s="113"/>
    </row>
    <row r="777" ht="14.25" customHeight="1">
      <c r="L777" s="111"/>
      <c r="M777" s="112"/>
      <c r="N777" s="112"/>
      <c r="O777" s="113"/>
    </row>
    <row r="778" ht="14.25" customHeight="1">
      <c r="L778" s="111"/>
      <c r="M778" s="112"/>
      <c r="N778" s="112"/>
      <c r="O778" s="113"/>
    </row>
    <row r="779" ht="14.25" customHeight="1">
      <c r="L779" s="111"/>
      <c r="M779" s="112"/>
      <c r="N779" s="112"/>
      <c r="O779" s="113"/>
    </row>
    <row r="780" ht="14.25" customHeight="1">
      <c r="L780" s="111"/>
      <c r="M780" s="112"/>
      <c r="N780" s="112"/>
      <c r="O780" s="113"/>
    </row>
    <row r="781" ht="14.25" customHeight="1">
      <c r="L781" s="111"/>
      <c r="M781" s="112"/>
      <c r="N781" s="112"/>
      <c r="O781" s="113"/>
    </row>
    <row r="782" ht="14.25" customHeight="1">
      <c r="L782" s="111"/>
      <c r="M782" s="112"/>
      <c r="N782" s="112"/>
      <c r="O782" s="113"/>
    </row>
    <row r="783" ht="14.25" customHeight="1">
      <c r="L783" s="111"/>
      <c r="M783" s="112"/>
      <c r="N783" s="112"/>
      <c r="O783" s="113"/>
    </row>
    <row r="784" ht="14.25" customHeight="1">
      <c r="L784" s="111"/>
      <c r="M784" s="112"/>
      <c r="N784" s="112"/>
      <c r="O784" s="113"/>
    </row>
    <row r="785" ht="14.25" customHeight="1">
      <c r="L785" s="111"/>
      <c r="M785" s="112"/>
      <c r="N785" s="112"/>
      <c r="O785" s="113"/>
    </row>
    <row r="786" ht="14.25" customHeight="1">
      <c r="L786" s="111"/>
      <c r="M786" s="112"/>
      <c r="N786" s="112"/>
      <c r="O786" s="113"/>
    </row>
    <row r="787" ht="14.25" customHeight="1">
      <c r="L787" s="111"/>
      <c r="M787" s="112"/>
      <c r="N787" s="112"/>
      <c r="O787" s="113"/>
    </row>
    <row r="788" ht="14.25" customHeight="1">
      <c r="L788" s="111"/>
      <c r="M788" s="112"/>
      <c r="N788" s="112"/>
      <c r="O788" s="113"/>
    </row>
    <row r="789" ht="14.25" customHeight="1">
      <c r="L789" s="111"/>
      <c r="M789" s="112"/>
      <c r="N789" s="112"/>
      <c r="O789" s="113"/>
    </row>
    <row r="790" ht="14.25" customHeight="1">
      <c r="L790" s="111"/>
      <c r="M790" s="112"/>
      <c r="N790" s="112"/>
      <c r="O790" s="113"/>
    </row>
    <row r="791" ht="14.25" customHeight="1">
      <c r="L791" s="111"/>
      <c r="M791" s="112"/>
      <c r="N791" s="112"/>
      <c r="O791" s="113"/>
    </row>
    <row r="792" ht="14.25" customHeight="1">
      <c r="L792" s="111"/>
      <c r="M792" s="112"/>
      <c r="N792" s="112"/>
      <c r="O792" s="113"/>
    </row>
    <row r="793" ht="14.25" customHeight="1">
      <c r="L793" s="111"/>
      <c r="M793" s="112"/>
      <c r="N793" s="112"/>
      <c r="O793" s="113"/>
    </row>
    <row r="794" ht="14.25" customHeight="1">
      <c r="L794" s="111"/>
      <c r="M794" s="112"/>
      <c r="N794" s="112"/>
      <c r="O794" s="113"/>
    </row>
    <row r="795" ht="14.25" customHeight="1">
      <c r="L795" s="111"/>
      <c r="M795" s="112"/>
      <c r="N795" s="112"/>
      <c r="O795" s="113"/>
    </row>
    <row r="796" ht="14.25" customHeight="1">
      <c r="L796" s="111"/>
      <c r="M796" s="112"/>
      <c r="N796" s="112"/>
      <c r="O796" s="113"/>
    </row>
    <row r="797" ht="14.25" customHeight="1">
      <c r="L797" s="111"/>
      <c r="M797" s="112"/>
      <c r="N797" s="112"/>
      <c r="O797" s="113"/>
    </row>
    <row r="798" ht="14.25" customHeight="1">
      <c r="L798" s="111"/>
      <c r="M798" s="112"/>
      <c r="N798" s="112"/>
      <c r="O798" s="113"/>
    </row>
    <row r="799" ht="14.25" customHeight="1">
      <c r="L799" s="111"/>
      <c r="M799" s="112"/>
      <c r="N799" s="112"/>
      <c r="O799" s="113"/>
    </row>
    <row r="800" ht="14.25" customHeight="1">
      <c r="L800" s="111"/>
      <c r="M800" s="112"/>
      <c r="N800" s="112"/>
      <c r="O800" s="113"/>
    </row>
    <row r="801" ht="14.25" customHeight="1">
      <c r="L801" s="111"/>
      <c r="M801" s="112"/>
      <c r="N801" s="112"/>
      <c r="O801" s="113"/>
    </row>
    <row r="802" ht="14.25" customHeight="1">
      <c r="L802" s="111"/>
      <c r="M802" s="112"/>
      <c r="N802" s="112"/>
      <c r="O802" s="113"/>
    </row>
    <row r="803" ht="14.25" customHeight="1">
      <c r="L803" s="111"/>
      <c r="M803" s="112"/>
      <c r="N803" s="112"/>
      <c r="O803" s="113"/>
    </row>
    <row r="804" ht="14.25" customHeight="1">
      <c r="L804" s="111"/>
      <c r="M804" s="112"/>
      <c r="N804" s="112"/>
      <c r="O804" s="113"/>
    </row>
    <row r="805" ht="14.25" customHeight="1">
      <c r="L805" s="111"/>
      <c r="M805" s="112"/>
      <c r="N805" s="112"/>
      <c r="O805" s="113"/>
    </row>
    <row r="806" ht="14.25" customHeight="1">
      <c r="L806" s="111"/>
      <c r="M806" s="112"/>
      <c r="N806" s="112"/>
      <c r="O806" s="113"/>
    </row>
    <row r="807" ht="14.25" customHeight="1">
      <c r="L807" s="111"/>
      <c r="M807" s="112"/>
      <c r="N807" s="112"/>
      <c r="O807" s="113"/>
    </row>
    <row r="808" ht="14.25" customHeight="1">
      <c r="L808" s="111"/>
      <c r="M808" s="112"/>
      <c r="N808" s="112"/>
      <c r="O808" s="113"/>
    </row>
    <row r="809" ht="14.25" customHeight="1">
      <c r="L809" s="111"/>
      <c r="M809" s="112"/>
      <c r="N809" s="112"/>
      <c r="O809" s="113"/>
    </row>
    <row r="810" ht="14.25" customHeight="1">
      <c r="L810" s="111"/>
      <c r="M810" s="112"/>
      <c r="N810" s="112"/>
      <c r="O810" s="113"/>
    </row>
    <row r="811" ht="14.25" customHeight="1">
      <c r="L811" s="111"/>
      <c r="M811" s="112"/>
      <c r="N811" s="112"/>
      <c r="O811" s="113"/>
    </row>
    <row r="812" ht="14.25" customHeight="1">
      <c r="L812" s="111"/>
      <c r="M812" s="112"/>
      <c r="N812" s="112"/>
      <c r="O812" s="113"/>
    </row>
    <row r="813" ht="14.25" customHeight="1">
      <c r="L813" s="111"/>
      <c r="M813" s="112"/>
      <c r="N813" s="112"/>
      <c r="O813" s="113"/>
    </row>
    <row r="814" ht="14.25" customHeight="1">
      <c r="L814" s="111"/>
      <c r="M814" s="112"/>
      <c r="N814" s="112"/>
      <c r="O814" s="113"/>
    </row>
    <row r="815" ht="14.25" customHeight="1">
      <c r="L815" s="111"/>
      <c r="M815" s="112"/>
      <c r="N815" s="112"/>
      <c r="O815" s="113"/>
    </row>
    <row r="816" ht="14.25" customHeight="1">
      <c r="L816" s="111"/>
      <c r="M816" s="112"/>
      <c r="N816" s="112"/>
      <c r="O816" s="113"/>
    </row>
    <row r="817" ht="14.25" customHeight="1">
      <c r="L817" s="111"/>
      <c r="M817" s="112"/>
      <c r="N817" s="112"/>
      <c r="O817" s="113"/>
    </row>
    <row r="818" ht="14.25" customHeight="1">
      <c r="L818" s="111"/>
      <c r="M818" s="112"/>
      <c r="N818" s="112"/>
      <c r="O818" s="113"/>
    </row>
    <row r="819" ht="14.25" customHeight="1">
      <c r="L819" s="111"/>
      <c r="M819" s="112"/>
      <c r="N819" s="112"/>
      <c r="O819" s="113"/>
    </row>
    <row r="820" ht="14.25" customHeight="1">
      <c r="L820" s="111"/>
      <c r="M820" s="112"/>
      <c r="N820" s="112"/>
      <c r="O820" s="113"/>
    </row>
    <row r="821" ht="14.25" customHeight="1">
      <c r="L821" s="111"/>
      <c r="M821" s="112"/>
      <c r="N821" s="112"/>
      <c r="O821" s="113"/>
    </row>
    <row r="822" ht="14.25" customHeight="1">
      <c r="L822" s="111"/>
      <c r="M822" s="112"/>
      <c r="N822" s="112"/>
      <c r="O822" s="113"/>
    </row>
    <row r="823" ht="14.25" customHeight="1">
      <c r="L823" s="111"/>
      <c r="M823" s="112"/>
      <c r="N823" s="112"/>
      <c r="O823" s="113"/>
    </row>
    <row r="824" ht="14.25" customHeight="1">
      <c r="L824" s="111"/>
      <c r="M824" s="112"/>
      <c r="N824" s="112"/>
      <c r="O824" s="113"/>
    </row>
    <row r="825" ht="14.25" customHeight="1">
      <c r="L825" s="111"/>
      <c r="M825" s="112"/>
      <c r="N825" s="112"/>
      <c r="O825" s="113"/>
    </row>
    <row r="826" ht="14.25" customHeight="1">
      <c r="L826" s="111"/>
      <c r="M826" s="112"/>
      <c r="N826" s="112"/>
      <c r="O826" s="113"/>
    </row>
    <row r="827" ht="14.25" customHeight="1">
      <c r="L827" s="111"/>
      <c r="M827" s="112"/>
      <c r="N827" s="112"/>
      <c r="O827" s="113"/>
    </row>
    <row r="828" ht="14.25" customHeight="1">
      <c r="L828" s="111"/>
      <c r="M828" s="112"/>
      <c r="N828" s="112"/>
      <c r="O828" s="113"/>
    </row>
    <row r="829" ht="14.25" customHeight="1">
      <c r="L829" s="111"/>
      <c r="M829" s="112"/>
      <c r="N829" s="112"/>
      <c r="O829" s="113"/>
    </row>
    <row r="830" ht="14.25" customHeight="1">
      <c r="L830" s="111"/>
      <c r="M830" s="112"/>
      <c r="N830" s="112"/>
      <c r="O830" s="113"/>
    </row>
    <row r="831" ht="14.25" customHeight="1">
      <c r="L831" s="111"/>
      <c r="M831" s="112"/>
      <c r="N831" s="112"/>
      <c r="O831" s="113"/>
    </row>
    <row r="832" ht="14.25" customHeight="1">
      <c r="L832" s="111"/>
      <c r="M832" s="112"/>
      <c r="N832" s="112"/>
      <c r="O832" s="113"/>
    </row>
    <row r="833" ht="14.25" customHeight="1">
      <c r="L833" s="111"/>
      <c r="M833" s="112"/>
      <c r="N833" s="112"/>
      <c r="O833" s="113"/>
    </row>
    <row r="834" ht="14.25" customHeight="1">
      <c r="L834" s="111"/>
      <c r="M834" s="112"/>
      <c r="N834" s="112"/>
      <c r="O834" s="113"/>
    </row>
    <row r="835" ht="14.25" customHeight="1">
      <c r="L835" s="111"/>
      <c r="M835" s="112"/>
      <c r="N835" s="112"/>
      <c r="O835" s="113"/>
    </row>
    <row r="836" ht="14.25" customHeight="1">
      <c r="L836" s="111"/>
      <c r="M836" s="112"/>
      <c r="N836" s="112"/>
      <c r="O836" s="113"/>
    </row>
    <row r="837" ht="14.25" customHeight="1">
      <c r="L837" s="111"/>
      <c r="M837" s="112"/>
      <c r="N837" s="112"/>
      <c r="O837" s="113"/>
    </row>
    <row r="838" ht="14.25" customHeight="1">
      <c r="L838" s="111"/>
      <c r="M838" s="112"/>
      <c r="N838" s="112"/>
      <c r="O838" s="113"/>
    </row>
    <row r="839" ht="14.25" customHeight="1">
      <c r="L839" s="111"/>
      <c r="M839" s="112"/>
      <c r="N839" s="112"/>
      <c r="O839" s="113"/>
    </row>
    <row r="840" ht="14.25" customHeight="1">
      <c r="L840" s="111"/>
      <c r="M840" s="112"/>
      <c r="N840" s="112"/>
      <c r="O840" s="113"/>
    </row>
    <row r="841" ht="14.25" customHeight="1">
      <c r="L841" s="111"/>
      <c r="M841" s="112"/>
      <c r="N841" s="112"/>
      <c r="O841" s="113"/>
    </row>
    <row r="842" ht="14.25" customHeight="1">
      <c r="L842" s="111"/>
      <c r="M842" s="112"/>
      <c r="N842" s="112"/>
      <c r="O842" s="113"/>
    </row>
    <row r="843" ht="14.25" customHeight="1">
      <c r="L843" s="111"/>
      <c r="M843" s="112"/>
      <c r="N843" s="112"/>
      <c r="O843" s="113"/>
    </row>
    <row r="844" ht="14.25" customHeight="1">
      <c r="L844" s="111"/>
      <c r="M844" s="112"/>
      <c r="N844" s="112"/>
      <c r="O844" s="113"/>
    </row>
    <row r="845" ht="14.25" customHeight="1">
      <c r="L845" s="111"/>
      <c r="M845" s="112"/>
      <c r="N845" s="112"/>
      <c r="O845" s="113"/>
    </row>
    <row r="846" ht="14.25" customHeight="1">
      <c r="L846" s="111"/>
      <c r="M846" s="112"/>
      <c r="N846" s="112"/>
      <c r="O846" s="113"/>
    </row>
    <row r="847" ht="14.25" customHeight="1">
      <c r="L847" s="111"/>
      <c r="M847" s="112"/>
      <c r="N847" s="112"/>
      <c r="O847" s="113"/>
    </row>
    <row r="848" ht="14.25" customHeight="1">
      <c r="L848" s="111"/>
      <c r="M848" s="112"/>
      <c r="N848" s="112"/>
      <c r="O848" s="113"/>
    </row>
    <row r="849" ht="14.25" customHeight="1">
      <c r="L849" s="111"/>
      <c r="M849" s="112"/>
      <c r="N849" s="112"/>
      <c r="O849" s="113"/>
    </row>
    <row r="850" ht="14.25" customHeight="1">
      <c r="L850" s="111"/>
      <c r="M850" s="112"/>
      <c r="N850" s="112"/>
      <c r="O850" s="113"/>
    </row>
    <row r="851" ht="14.25" customHeight="1">
      <c r="L851" s="111"/>
      <c r="M851" s="112"/>
      <c r="N851" s="112"/>
      <c r="O851" s="113"/>
    </row>
    <row r="852" ht="14.25" customHeight="1">
      <c r="L852" s="111"/>
      <c r="M852" s="112"/>
      <c r="N852" s="112"/>
      <c r="O852" s="113"/>
    </row>
    <row r="853" ht="14.25" customHeight="1">
      <c r="L853" s="111"/>
      <c r="M853" s="112"/>
      <c r="N853" s="112"/>
      <c r="O853" s="113"/>
    </row>
    <row r="854" ht="14.25" customHeight="1">
      <c r="L854" s="111"/>
      <c r="M854" s="112"/>
      <c r="N854" s="112"/>
      <c r="O854" s="113"/>
    </row>
    <row r="855" ht="14.25" customHeight="1">
      <c r="L855" s="111"/>
      <c r="M855" s="112"/>
      <c r="N855" s="112"/>
      <c r="O855" s="113"/>
    </row>
    <row r="856" ht="14.25" customHeight="1">
      <c r="L856" s="111"/>
      <c r="M856" s="112"/>
      <c r="N856" s="112"/>
      <c r="O856" s="113"/>
    </row>
    <row r="857" ht="14.25" customHeight="1">
      <c r="L857" s="111"/>
      <c r="M857" s="112"/>
      <c r="N857" s="112"/>
      <c r="O857" s="113"/>
    </row>
    <row r="858" ht="14.25" customHeight="1">
      <c r="L858" s="111"/>
      <c r="M858" s="112"/>
      <c r="N858" s="112"/>
      <c r="O858" s="113"/>
    </row>
    <row r="859" ht="14.25" customHeight="1">
      <c r="L859" s="111"/>
      <c r="M859" s="112"/>
      <c r="N859" s="112"/>
      <c r="O859" s="113"/>
    </row>
    <row r="860" ht="14.25" customHeight="1">
      <c r="L860" s="111"/>
      <c r="M860" s="112"/>
      <c r="N860" s="112"/>
      <c r="O860" s="113"/>
    </row>
    <row r="861" ht="14.25" customHeight="1">
      <c r="L861" s="111"/>
      <c r="M861" s="112"/>
      <c r="N861" s="112"/>
      <c r="O861" s="113"/>
    </row>
    <row r="862" ht="14.25" customHeight="1">
      <c r="L862" s="111"/>
      <c r="M862" s="112"/>
      <c r="N862" s="112"/>
      <c r="O862" s="113"/>
    </row>
    <row r="863" ht="14.25" customHeight="1">
      <c r="L863" s="111"/>
      <c r="M863" s="112"/>
      <c r="N863" s="112"/>
      <c r="O863" s="113"/>
    </row>
    <row r="864" ht="14.25" customHeight="1">
      <c r="L864" s="111"/>
      <c r="M864" s="112"/>
      <c r="N864" s="112"/>
      <c r="O864" s="113"/>
    </row>
    <row r="865" ht="14.25" customHeight="1">
      <c r="L865" s="111"/>
      <c r="M865" s="112"/>
      <c r="N865" s="112"/>
      <c r="O865" s="113"/>
    </row>
    <row r="866" ht="14.25" customHeight="1">
      <c r="L866" s="111"/>
      <c r="M866" s="112"/>
      <c r="N866" s="112"/>
      <c r="O866" s="113"/>
    </row>
    <row r="867" ht="14.25" customHeight="1">
      <c r="L867" s="111"/>
      <c r="M867" s="112"/>
      <c r="N867" s="112"/>
      <c r="O867" s="113"/>
    </row>
    <row r="868" ht="14.25" customHeight="1">
      <c r="L868" s="111"/>
      <c r="M868" s="112"/>
      <c r="N868" s="112"/>
      <c r="O868" s="113"/>
    </row>
    <row r="869" ht="14.25" customHeight="1">
      <c r="L869" s="111"/>
      <c r="M869" s="112"/>
      <c r="N869" s="112"/>
      <c r="O869" s="113"/>
    </row>
    <row r="870" ht="14.25" customHeight="1">
      <c r="L870" s="111"/>
      <c r="M870" s="112"/>
      <c r="N870" s="112"/>
      <c r="O870" s="113"/>
    </row>
    <row r="871" ht="14.25" customHeight="1">
      <c r="L871" s="111"/>
      <c r="M871" s="112"/>
      <c r="N871" s="112"/>
      <c r="O871" s="113"/>
    </row>
    <row r="872" ht="14.25" customHeight="1">
      <c r="L872" s="111"/>
      <c r="M872" s="112"/>
      <c r="N872" s="112"/>
      <c r="O872" s="113"/>
    </row>
    <row r="873" ht="14.25" customHeight="1">
      <c r="L873" s="111"/>
      <c r="M873" s="112"/>
      <c r="N873" s="112"/>
      <c r="O873" s="113"/>
    </row>
    <row r="874" ht="14.25" customHeight="1">
      <c r="L874" s="111"/>
      <c r="M874" s="112"/>
      <c r="N874" s="112"/>
      <c r="O874" s="113"/>
    </row>
    <row r="875" ht="14.25" customHeight="1">
      <c r="L875" s="111"/>
      <c r="M875" s="112"/>
      <c r="N875" s="112"/>
      <c r="O875" s="113"/>
    </row>
    <row r="876" ht="14.25" customHeight="1">
      <c r="L876" s="111"/>
      <c r="M876" s="112"/>
      <c r="N876" s="112"/>
      <c r="O876" s="113"/>
    </row>
    <row r="877" ht="14.25" customHeight="1">
      <c r="L877" s="111"/>
      <c r="M877" s="112"/>
      <c r="N877" s="112"/>
      <c r="O877" s="113"/>
    </row>
    <row r="878" ht="14.25" customHeight="1">
      <c r="L878" s="111"/>
      <c r="M878" s="112"/>
      <c r="N878" s="112"/>
      <c r="O878" s="113"/>
    </row>
    <row r="879" ht="14.25" customHeight="1">
      <c r="L879" s="111"/>
      <c r="M879" s="112"/>
      <c r="N879" s="112"/>
      <c r="O879" s="113"/>
    </row>
    <row r="880" ht="14.25" customHeight="1">
      <c r="L880" s="111"/>
      <c r="M880" s="112"/>
      <c r="N880" s="112"/>
      <c r="O880" s="113"/>
    </row>
    <row r="881" ht="14.25" customHeight="1">
      <c r="L881" s="111"/>
      <c r="M881" s="112"/>
      <c r="N881" s="112"/>
      <c r="O881" s="113"/>
    </row>
    <row r="882" ht="14.25" customHeight="1">
      <c r="L882" s="111"/>
      <c r="M882" s="112"/>
      <c r="N882" s="112"/>
      <c r="O882" s="113"/>
    </row>
    <row r="883" ht="14.25" customHeight="1">
      <c r="L883" s="111"/>
      <c r="M883" s="112"/>
      <c r="N883" s="112"/>
      <c r="O883" s="113"/>
    </row>
    <row r="884" ht="14.25" customHeight="1">
      <c r="L884" s="111"/>
      <c r="M884" s="112"/>
      <c r="N884" s="112"/>
      <c r="O884" s="113"/>
    </row>
    <row r="885" ht="14.25" customHeight="1">
      <c r="L885" s="111"/>
      <c r="M885" s="112"/>
      <c r="N885" s="112"/>
      <c r="O885" s="113"/>
    </row>
    <row r="886" ht="14.25" customHeight="1">
      <c r="L886" s="111"/>
      <c r="M886" s="112"/>
      <c r="N886" s="112"/>
      <c r="O886" s="113"/>
    </row>
    <row r="887" ht="14.25" customHeight="1">
      <c r="L887" s="111"/>
      <c r="M887" s="112"/>
      <c r="N887" s="112"/>
      <c r="O887" s="113"/>
    </row>
    <row r="888" ht="14.25" customHeight="1">
      <c r="L888" s="111"/>
      <c r="M888" s="112"/>
      <c r="N888" s="112"/>
      <c r="O888" s="113"/>
    </row>
    <row r="889" ht="14.25" customHeight="1">
      <c r="L889" s="111"/>
      <c r="M889" s="112"/>
      <c r="N889" s="112"/>
      <c r="O889" s="113"/>
    </row>
    <row r="890" ht="14.25" customHeight="1">
      <c r="L890" s="111"/>
      <c r="M890" s="112"/>
      <c r="N890" s="112"/>
      <c r="O890" s="113"/>
    </row>
    <row r="891" ht="14.25" customHeight="1">
      <c r="L891" s="111"/>
      <c r="M891" s="112"/>
      <c r="N891" s="112"/>
      <c r="O891" s="113"/>
    </row>
    <row r="892" ht="14.25" customHeight="1">
      <c r="L892" s="111"/>
      <c r="M892" s="112"/>
      <c r="N892" s="112"/>
      <c r="O892" s="113"/>
    </row>
    <row r="893" ht="14.25" customHeight="1">
      <c r="L893" s="111"/>
      <c r="M893" s="112"/>
      <c r="N893" s="112"/>
      <c r="O893" s="113"/>
    </row>
    <row r="894" ht="14.25" customHeight="1">
      <c r="L894" s="111"/>
      <c r="M894" s="112"/>
      <c r="N894" s="112"/>
      <c r="O894" s="113"/>
    </row>
    <row r="895" ht="14.25" customHeight="1">
      <c r="L895" s="111"/>
      <c r="M895" s="112"/>
      <c r="N895" s="112"/>
      <c r="O895" s="113"/>
    </row>
    <row r="896" ht="14.25" customHeight="1">
      <c r="L896" s="111"/>
      <c r="M896" s="112"/>
      <c r="N896" s="112"/>
      <c r="O896" s="113"/>
    </row>
    <row r="897" ht="14.25" customHeight="1">
      <c r="L897" s="111"/>
      <c r="M897" s="112"/>
      <c r="N897" s="112"/>
      <c r="O897" s="113"/>
    </row>
    <row r="898" ht="14.25" customHeight="1">
      <c r="L898" s="111"/>
      <c r="M898" s="112"/>
      <c r="N898" s="112"/>
      <c r="O898" s="113"/>
    </row>
    <row r="899" ht="14.25" customHeight="1">
      <c r="L899" s="111"/>
      <c r="M899" s="112"/>
      <c r="N899" s="112"/>
      <c r="O899" s="113"/>
    </row>
    <row r="900" ht="14.25" customHeight="1">
      <c r="L900" s="111"/>
      <c r="M900" s="112"/>
      <c r="N900" s="112"/>
      <c r="O900" s="113"/>
    </row>
    <row r="901" ht="14.25" customHeight="1">
      <c r="L901" s="111"/>
      <c r="M901" s="112"/>
      <c r="N901" s="112"/>
      <c r="O901" s="113"/>
    </row>
    <row r="902" ht="14.25" customHeight="1">
      <c r="L902" s="111"/>
      <c r="M902" s="112"/>
      <c r="N902" s="112"/>
      <c r="O902" s="113"/>
    </row>
    <row r="903" ht="14.25" customHeight="1">
      <c r="L903" s="111"/>
      <c r="M903" s="112"/>
      <c r="N903" s="112"/>
      <c r="O903" s="113"/>
    </row>
    <row r="904" ht="14.25" customHeight="1">
      <c r="L904" s="111"/>
      <c r="M904" s="112"/>
      <c r="N904" s="112"/>
      <c r="O904" s="113"/>
    </row>
    <row r="905" ht="14.25" customHeight="1">
      <c r="L905" s="111"/>
      <c r="M905" s="112"/>
      <c r="N905" s="112"/>
      <c r="O905" s="113"/>
    </row>
    <row r="906" ht="14.25" customHeight="1">
      <c r="L906" s="111"/>
      <c r="M906" s="112"/>
      <c r="N906" s="112"/>
      <c r="O906" s="113"/>
    </row>
    <row r="907" ht="14.25" customHeight="1">
      <c r="L907" s="111"/>
      <c r="M907" s="112"/>
      <c r="N907" s="112"/>
      <c r="O907" s="113"/>
    </row>
    <row r="908" ht="14.25" customHeight="1">
      <c r="L908" s="111"/>
      <c r="M908" s="112"/>
      <c r="N908" s="112"/>
      <c r="O908" s="113"/>
    </row>
    <row r="909" ht="14.25" customHeight="1">
      <c r="L909" s="111"/>
      <c r="M909" s="112"/>
      <c r="N909" s="112"/>
      <c r="O909" s="113"/>
    </row>
    <row r="910" ht="14.25" customHeight="1">
      <c r="L910" s="111"/>
      <c r="M910" s="112"/>
      <c r="N910" s="112"/>
      <c r="O910" s="113"/>
    </row>
    <row r="911" ht="14.25" customHeight="1">
      <c r="L911" s="111"/>
      <c r="M911" s="112"/>
      <c r="N911" s="112"/>
      <c r="O911" s="113"/>
    </row>
    <row r="912" ht="14.25" customHeight="1">
      <c r="L912" s="111"/>
      <c r="M912" s="112"/>
      <c r="N912" s="112"/>
      <c r="O912" s="113"/>
    </row>
    <row r="913" ht="14.25" customHeight="1">
      <c r="L913" s="111"/>
      <c r="M913" s="112"/>
      <c r="N913" s="112"/>
      <c r="O913" s="113"/>
    </row>
    <row r="914" ht="14.25" customHeight="1">
      <c r="L914" s="111"/>
      <c r="M914" s="112"/>
      <c r="N914" s="112"/>
      <c r="O914" s="113"/>
    </row>
    <row r="915" ht="14.25" customHeight="1">
      <c r="L915" s="111"/>
      <c r="M915" s="112"/>
      <c r="N915" s="112"/>
      <c r="O915" s="113"/>
    </row>
    <row r="916" ht="14.25" customHeight="1">
      <c r="L916" s="111"/>
      <c r="M916" s="112"/>
      <c r="N916" s="112"/>
      <c r="O916" s="113"/>
    </row>
    <row r="917" ht="14.25" customHeight="1">
      <c r="L917" s="111"/>
      <c r="M917" s="112"/>
      <c r="N917" s="112"/>
      <c r="O917" s="113"/>
    </row>
    <row r="918" ht="14.25" customHeight="1">
      <c r="L918" s="111"/>
      <c r="M918" s="112"/>
      <c r="N918" s="112"/>
      <c r="O918" s="113"/>
    </row>
    <row r="919" ht="14.25" customHeight="1">
      <c r="L919" s="111"/>
      <c r="M919" s="112"/>
      <c r="N919" s="112"/>
      <c r="O919" s="113"/>
    </row>
    <row r="920" ht="14.25" customHeight="1">
      <c r="L920" s="111"/>
      <c r="M920" s="112"/>
      <c r="N920" s="112"/>
      <c r="O920" s="113"/>
    </row>
    <row r="921" ht="14.25" customHeight="1">
      <c r="L921" s="111"/>
      <c r="M921" s="112"/>
      <c r="N921" s="112"/>
      <c r="O921" s="113"/>
    </row>
    <row r="922" ht="14.25" customHeight="1">
      <c r="L922" s="111"/>
      <c r="M922" s="112"/>
      <c r="N922" s="112"/>
      <c r="O922" s="113"/>
    </row>
    <row r="923" ht="14.25" customHeight="1">
      <c r="L923" s="111"/>
      <c r="M923" s="112"/>
      <c r="N923" s="112"/>
      <c r="O923" s="113"/>
    </row>
    <row r="924" ht="14.25" customHeight="1">
      <c r="L924" s="111"/>
      <c r="M924" s="112"/>
      <c r="N924" s="112"/>
      <c r="O924" s="113"/>
    </row>
    <row r="925" ht="14.25" customHeight="1">
      <c r="L925" s="111"/>
      <c r="M925" s="112"/>
      <c r="N925" s="112"/>
      <c r="O925" s="113"/>
    </row>
    <row r="926" ht="14.25" customHeight="1">
      <c r="L926" s="111"/>
      <c r="M926" s="112"/>
      <c r="N926" s="112"/>
      <c r="O926" s="113"/>
    </row>
    <row r="927" ht="14.25" customHeight="1">
      <c r="L927" s="111"/>
      <c r="M927" s="112"/>
      <c r="N927" s="112"/>
      <c r="O927" s="113"/>
    </row>
    <row r="928" ht="14.25" customHeight="1">
      <c r="L928" s="111"/>
      <c r="M928" s="112"/>
      <c r="N928" s="112"/>
      <c r="O928" s="113"/>
    </row>
    <row r="929" ht="14.25" customHeight="1">
      <c r="L929" s="111"/>
      <c r="M929" s="112"/>
      <c r="N929" s="112"/>
      <c r="O929" s="113"/>
    </row>
    <row r="930" ht="14.25" customHeight="1">
      <c r="L930" s="111"/>
      <c r="M930" s="112"/>
      <c r="N930" s="112"/>
      <c r="O930" s="113"/>
    </row>
    <row r="931" ht="14.25" customHeight="1">
      <c r="L931" s="111"/>
      <c r="M931" s="112"/>
      <c r="N931" s="112"/>
      <c r="O931" s="113"/>
    </row>
    <row r="932" ht="14.25" customHeight="1">
      <c r="L932" s="111"/>
      <c r="M932" s="112"/>
      <c r="N932" s="112"/>
      <c r="O932" s="113"/>
    </row>
    <row r="933" ht="14.25" customHeight="1">
      <c r="L933" s="111"/>
      <c r="M933" s="112"/>
      <c r="N933" s="112"/>
      <c r="O933" s="113"/>
    </row>
    <row r="934" ht="14.25" customHeight="1">
      <c r="L934" s="111"/>
      <c r="M934" s="112"/>
      <c r="N934" s="112"/>
      <c r="O934" s="113"/>
    </row>
    <row r="935" ht="14.25" customHeight="1">
      <c r="L935" s="111"/>
      <c r="M935" s="112"/>
      <c r="N935" s="112"/>
      <c r="O935" s="113"/>
    </row>
    <row r="936" ht="14.25" customHeight="1">
      <c r="L936" s="111"/>
      <c r="M936" s="112"/>
      <c r="N936" s="112"/>
      <c r="O936" s="113"/>
    </row>
    <row r="937" ht="14.25" customHeight="1">
      <c r="L937" s="111"/>
      <c r="M937" s="112"/>
      <c r="N937" s="112"/>
      <c r="O937" s="113"/>
    </row>
    <row r="938" ht="14.25" customHeight="1">
      <c r="L938" s="111"/>
      <c r="M938" s="112"/>
      <c r="N938" s="112"/>
      <c r="O938" s="113"/>
    </row>
    <row r="939" ht="14.25" customHeight="1">
      <c r="L939" s="111"/>
      <c r="M939" s="112"/>
      <c r="N939" s="112"/>
      <c r="O939" s="113"/>
    </row>
    <row r="940" ht="14.25" customHeight="1">
      <c r="L940" s="111"/>
      <c r="M940" s="112"/>
      <c r="N940" s="112"/>
      <c r="O940" s="113"/>
    </row>
    <row r="941" ht="14.25" customHeight="1">
      <c r="L941" s="111"/>
      <c r="M941" s="112"/>
      <c r="N941" s="112"/>
      <c r="O941" s="113"/>
    </row>
    <row r="942" ht="14.25" customHeight="1">
      <c r="L942" s="111"/>
      <c r="M942" s="112"/>
      <c r="N942" s="112"/>
      <c r="O942" s="113"/>
    </row>
    <row r="943" ht="14.25" customHeight="1">
      <c r="L943" s="111"/>
      <c r="M943" s="112"/>
      <c r="N943" s="112"/>
      <c r="O943" s="113"/>
    </row>
    <row r="944" ht="14.25" customHeight="1">
      <c r="L944" s="111"/>
      <c r="M944" s="112"/>
      <c r="N944" s="112"/>
      <c r="O944" s="113"/>
    </row>
    <row r="945" ht="14.25" customHeight="1">
      <c r="L945" s="111"/>
      <c r="M945" s="112"/>
      <c r="N945" s="112"/>
      <c r="O945" s="113"/>
    </row>
    <row r="946" ht="14.25" customHeight="1">
      <c r="L946" s="111"/>
      <c r="M946" s="112"/>
      <c r="N946" s="112"/>
      <c r="O946" s="113"/>
    </row>
    <row r="947" ht="14.25" customHeight="1">
      <c r="L947" s="111"/>
      <c r="M947" s="112"/>
      <c r="N947" s="112"/>
      <c r="O947" s="113"/>
    </row>
    <row r="948" ht="14.25" customHeight="1">
      <c r="L948" s="111"/>
      <c r="M948" s="112"/>
      <c r="N948" s="112"/>
      <c r="O948" s="113"/>
    </row>
    <row r="949" ht="14.25" customHeight="1">
      <c r="L949" s="111"/>
      <c r="M949" s="112"/>
      <c r="N949" s="112"/>
      <c r="O949" s="113"/>
    </row>
    <row r="950" ht="14.25" customHeight="1">
      <c r="L950" s="111"/>
      <c r="M950" s="112"/>
      <c r="N950" s="112"/>
      <c r="O950" s="113"/>
    </row>
    <row r="951" ht="14.25" customHeight="1">
      <c r="L951" s="111"/>
      <c r="M951" s="112"/>
      <c r="N951" s="112"/>
      <c r="O951" s="113"/>
    </row>
    <row r="952" ht="14.25" customHeight="1">
      <c r="L952" s="111"/>
      <c r="M952" s="112"/>
      <c r="N952" s="112"/>
      <c r="O952" s="113"/>
    </row>
    <row r="953" ht="14.25" customHeight="1">
      <c r="L953" s="111"/>
      <c r="M953" s="112"/>
      <c r="N953" s="112"/>
      <c r="O953" s="113"/>
    </row>
    <row r="954" ht="14.25" customHeight="1">
      <c r="L954" s="111"/>
      <c r="M954" s="112"/>
      <c r="N954" s="112"/>
      <c r="O954" s="113"/>
    </row>
    <row r="955" ht="14.25" customHeight="1">
      <c r="L955" s="111"/>
      <c r="M955" s="112"/>
      <c r="N955" s="112"/>
      <c r="O955" s="113"/>
    </row>
    <row r="956" ht="14.25" customHeight="1">
      <c r="L956" s="111"/>
      <c r="M956" s="112"/>
      <c r="N956" s="112"/>
      <c r="O956" s="113"/>
    </row>
    <row r="957" ht="14.25" customHeight="1">
      <c r="L957" s="111"/>
      <c r="M957" s="112"/>
      <c r="N957" s="112"/>
      <c r="O957" s="113"/>
    </row>
    <row r="958" ht="14.25" customHeight="1">
      <c r="L958" s="111"/>
      <c r="M958" s="112"/>
      <c r="N958" s="112"/>
      <c r="O958" s="113"/>
    </row>
    <row r="959" ht="14.25" customHeight="1">
      <c r="L959" s="111"/>
      <c r="M959" s="112"/>
      <c r="N959" s="112"/>
      <c r="O959" s="113"/>
    </row>
    <row r="960" ht="14.25" customHeight="1">
      <c r="L960" s="111"/>
      <c r="M960" s="112"/>
      <c r="N960" s="112"/>
      <c r="O960" s="113"/>
    </row>
    <row r="961" ht="14.25" customHeight="1">
      <c r="L961" s="111"/>
      <c r="M961" s="112"/>
      <c r="N961" s="112"/>
      <c r="O961" s="113"/>
    </row>
    <row r="962" ht="14.25" customHeight="1">
      <c r="L962" s="111"/>
      <c r="M962" s="112"/>
      <c r="N962" s="112"/>
      <c r="O962" s="113"/>
    </row>
    <row r="963" ht="14.25" customHeight="1">
      <c r="L963" s="111"/>
      <c r="M963" s="112"/>
      <c r="N963" s="112"/>
      <c r="O963" s="113"/>
    </row>
    <row r="964" ht="14.25" customHeight="1">
      <c r="L964" s="111"/>
      <c r="M964" s="112"/>
      <c r="N964" s="112"/>
      <c r="O964" s="113"/>
    </row>
    <row r="965" ht="14.25" customHeight="1">
      <c r="L965" s="111"/>
      <c r="M965" s="112"/>
      <c r="N965" s="112"/>
      <c r="O965" s="113"/>
    </row>
    <row r="966" ht="14.25" customHeight="1">
      <c r="L966" s="111"/>
      <c r="M966" s="112"/>
      <c r="N966" s="112"/>
      <c r="O966" s="113"/>
    </row>
    <row r="967" ht="14.25" customHeight="1">
      <c r="L967" s="111"/>
      <c r="M967" s="112"/>
      <c r="N967" s="112"/>
      <c r="O967" s="113"/>
    </row>
    <row r="968" ht="14.25" customHeight="1">
      <c r="L968" s="111"/>
      <c r="M968" s="112"/>
      <c r="N968" s="112"/>
      <c r="O968" s="113"/>
    </row>
    <row r="969" ht="14.25" customHeight="1">
      <c r="L969" s="111"/>
      <c r="M969" s="112"/>
      <c r="N969" s="112"/>
      <c r="O969" s="113"/>
    </row>
    <row r="970" ht="14.25" customHeight="1">
      <c r="L970" s="111"/>
      <c r="M970" s="112"/>
      <c r="N970" s="112"/>
      <c r="O970" s="113"/>
    </row>
    <row r="971" ht="14.25" customHeight="1">
      <c r="L971" s="111"/>
      <c r="M971" s="112"/>
      <c r="N971" s="112"/>
      <c r="O971" s="113"/>
    </row>
    <row r="972" ht="14.25" customHeight="1">
      <c r="L972" s="111"/>
      <c r="M972" s="112"/>
      <c r="N972" s="112"/>
      <c r="O972" s="113"/>
    </row>
    <row r="973" ht="14.25" customHeight="1">
      <c r="L973" s="111"/>
      <c r="M973" s="112"/>
      <c r="N973" s="112"/>
      <c r="O973" s="113"/>
    </row>
    <row r="974" ht="14.25" customHeight="1">
      <c r="L974" s="111"/>
      <c r="M974" s="112"/>
      <c r="N974" s="112"/>
      <c r="O974" s="113"/>
    </row>
    <row r="975" ht="14.25" customHeight="1">
      <c r="L975" s="111"/>
      <c r="M975" s="112"/>
      <c r="N975" s="112"/>
      <c r="O975" s="113"/>
    </row>
    <row r="976" ht="14.25" customHeight="1">
      <c r="L976" s="111"/>
      <c r="M976" s="112"/>
      <c r="N976" s="112"/>
      <c r="O976" s="113"/>
    </row>
    <row r="977" ht="14.25" customHeight="1">
      <c r="L977" s="111"/>
      <c r="M977" s="112"/>
      <c r="N977" s="112"/>
      <c r="O977" s="113"/>
    </row>
    <row r="978" ht="14.25" customHeight="1">
      <c r="L978" s="111"/>
      <c r="M978" s="112"/>
      <c r="N978" s="112"/>
      <c r="O978" s="113"/>
    </row>
    <row r="979" ht="14.25" customHeight="1">
      <c r="L979" s="111"/>
      <c r="M979" s="112"/>
      <c r="N979" s="112"/>
      <c r="O979" s="113"/>
    </row>
    <row r="980" ht="14.25" customHeight="1">
      <c r="L980" s="111"/>
      <c r="M980" s="112"/>
      <c r="N980" s="112"/>
      <c r="O980" s="113"/>
    </row>
    <row r="981" ht="14.25" customHeight="1">
      <c r="L981" s="111"/>
      <c r="M981" s="112"/>
      <c r="N981" s="112"/>
      <c r="O981" s="113"/>
    </row>
    <row r="982" ht="14.25" customHeight="1">
      <c r="L982" s="111"/>
      <c r="M982" s="112"/>
      <c r="N982" s="112"/>
      <c r="O982" s="113"/>
    </row>
    <row r="983" ht="14.25" customHeight="1">
      <c r="L983" s="111"/>
      <c r="M983" s="112"/>
      <c r="N983" s="112"/>
      <c r="O983" s="113"/>
    </row>
    <row r="984" ht="14.25" customHeight="1">
      <c r="L984" s="111"/>
      <c r="M984" s="112"/>
      <c r="N984" s="112"/>
      <c r="O984" s="113"/>
    </row>
    <row r="985" ht="14.25" customHeight="1">
      <c r="L985" s="111"/>
      <c r="M985" s="112"/>
      <c r="N985" s="112"/>
      <c r="O985" s="113"/>
    </row>
    <row r="986" ht="14.25" customHeight="1">
      <c r="L986" s="111"/>
      <c r="M986" s="112"/>
      <c r="N986" s="112"/>
      <c r="O986" s="113"/>
    </row>
    <row r="987" ht="14.25" customHeight="1">
      <c r="L987" s="111"/>
      <c r="M987" s="112"/>
      <c r="N987" s="112"/>
      <c r="O987" s="113"/>
    </row>
    <row r="988" ht="14.25" customHeight="1">
      <c r="L988" s="111"/>
      <c r="M988" s="112"/>
      <c r="N988" s="112"/>
      <c r="O988" s="113"/>
    </row>
    <row r="989" ht="14.25" customHeight="1">
      <c r="L989" s="111"/>
      <c r="M989" s="112"/>
      <c r="N989" s="112"/>
      <c r="O989" s="113"/>
    </row>
    <row r="990" ht="14.25" customHeight="1">
      <c r="L990" s="111"/>
      <c r="M990" s="112"/>
      <c r="N990" s="112"/>
      <c r="O990" s="113"/>
    </row>
    <row r="991" ht="14.25" customHeight="1">
      <c r="L991" s="111"/>
      <c r="M991" s="112"/>
      <c r="N991" s="112"/>
      <c r="O991" s="113"/>
    </row>
    <row r="992" ht="14.25" customHeight="1">
      <c r="L992" s="111"/>
      <c r="M992" s="112"/>
      <c r="N992" s="112"/>
      <c r="O992" s="113"/>
    </row>
    <row r="993" ht="14.25" customHeight="1">
      <c r="L993" s="111"/>
      <c r="M993" s="112"/>
      <c r="N993" s="112"/>
      <c r="O993" s="113"/>
    </row>
    <row r="994" ht="14.25" customHeight="1">
      <c r="L994" s="111"/>
      <c r="M994" s="112"/>
      <c r="N994" s="112"/>
      <c r="O994" s="113"/>
    </row>
    <row r="995" ht="14.25" customHeight="1">
      <c r="L995" s="111"/>
      <c r="M995" s="112"/>
      <c r="N995" s="112"/>
      <c r="O995" s="113"/>
    </row>
    <row r="996" ht="14.25" customHeight="1">
      <c r="L996" s="111"/>
      <c r="M996" s="112"/>
      <c r="N996" s="112"/>
      <c r="O996" s="113"/>
    </row>
    <row r="997" ht="14.25" customHeight="1">
      <c r="L997" s="111"/>
      <c r="M997" s="112"/>
      <c r="N997" s="112"/>
      <c r="O997" s="113"/>
    </row>
    <row r="998" ht="14.25" customHeight="1">
      <c r="L998" s="111"/>
      <c r="M998" s="112"/>
      <c r="N998" s="112"/>
      <c r="O998" s="113"/>
    </row>
    <row r="999" ht="14.25" customHeight="1">
      <c r="L999" s="111"/>
      <c r="M999" s="112"/>
      <c r="N999" s="112"/>
      <c r="O999" s="113"/>
    </row>
    <row r="1000" ht="14.25" customHeight="1">
      <c r="L1000" s="111"/>
      <c r="M1000" s="112"/>
      <c r="N1000" s="112"/>
      <c r="O1000" s="113"/>
    </row>
    <row r="1001" ht="14.25" customHeight="1">
      <c r="L1001" s="111"/>
      <c r="M1001" s="112"/>
      <c r="N1001" s="112"/>
      <c r="O1001" s="113"/>
    </row>
    <row r="1002" ht="14.25" customHeight="1">
      <c r="L1002" s="111"/>
      <c r="M1002" s="112"/>
      <c r="N1002" s="112"/>
      <c r="O1002" s="113"/>
    </row>
    <row r="1003" ht="14.25" customHeight="1">
      <c r="L1003" s="111"/>
      <c r="M1003" s="112"/>
      <c r="N1003" s="112"/>
      <c r="O1003" s="113"/>
    </row>
    <row r="1004" ht="14.25" customHeight="1">
      <c r="L1004" s="111"/>
      <c r="M1004" s="112"/>
      <c r="N1004" s="112"/>
      <c r="O1004" s="113"/>
    </row>
    <row r="1005" ht="14.25" customHeight="1">
      <c r="L1005" s="111"/>
      <c r="M1005" s="112"/>
      <c r="N1005" s="112"/>
      <c r="O1005" s="113"/>
    </row>
    <row r="1006" ht="14.25" customHeight="1">
      <c r="L1006" s="111"/>
      <c r="M1006" s="112"/>
      <c r="N1006" s="112"/>
      <c r="O1006" s="113"/>
    </row>
    <row r="1007" ht="14.25" customHeight="1">
      <c r="L1007" s="111"/>
      <c r="M1007" s="112"/>
      <c r="N1007" s="112"/>
      <c r="O1007" s="113"/>
    </row>
    <row r="1008" ht="14.25" customHeight="1">
      <c r="L1008" s="111"/>
      <c r="M1008" s="112"/>
      <c r="N1008" s="112"/>
      <c r="O1008" s="113"/>
    </row>
    <row r="1009" ht="14.25" customHeight="1">
      <c r="L1009" s="111"/>
      <c r="M1009" s="112"/>
      <c r="N1009" s="112"/>
      <c r="O1009" s="113"/>
    </row>
    <row r="1010" ht="14.25" customHeight="1">
      <c r="L1010" s="111"/>
      <c r="M1010" s="112"/>
      <c r="N1010" s="112"/>
      <c r="O1010" s="113"/>
    </row>
  </sheetData>
  <mergeCells count="8">
    <mergeCell ref="L5:O5"/>
    <mergeCell ref="A6:J6"/>
    <mergeCell ref="L6:O6"/>
    <mergeCell ref="H10:J10"/>
    <mergeCell ref="L25:O25"/>
    <mergeCell ref="A26:J26"/>
    <mergeCell ref="L26:O26"/>
    <mergeCell ref="H30:J30"/>
  </mergeCells>
  <dataValidations>
    <dataValidation type="list" allowBlank="1" showErrorMessage="1" sqref="C8">
      <formula1>$T$6:$T$7</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63"/>
    <col customWidth="1" min="2" max="2" width="14.0"/>
    <col customWidth="1" min="3" max="3" width="14.25"/>
    <col customWidth="1" min="4" max="4" width="14.75"/>
    <col customWidth="1" min="5" max="5" width="10.25"/>
    <col customWidth="1" min="6" max="6" width="12.88"/>
    <col customWidth="1" min="7" max="7" width="7.63"/>
    <col customWidth="1" min="8" max="8" width="21.13"/>
    <col customWidth="1" min="9" max="10" width="7.63"/>
    <col customWidth="1" min="11" max="11" width="2.25"/>
    <col customWidth="1" min="12" max="12" width="14.0"/>
    <col customWidth="1" min="13" max="13" width="15.38"/>
    <col customWidth="1" min="14" max="14" width="9.38"/>
    <col customWidth="1" min="15" max="15" width="8.88"/>
    <col customWidth="1" min="16" max="25" width="7.63"/>
  </cols>
  <sheetData>
    <row r="1" ht="14.25" customHeight="1">
      <c r="A1" s="2" t="s">
        <v>252</v>
      </c>
      <c r="H1" s="2"/>
      <c r="L1" s="111"/>
      <c r="M1" s="112"/>
      <c r="N1" s="112"/>
      <c r="O1" s="113"/>
      <c r="T1" s="168"/>
    </row>
    <row r="2" ht="14.25" customHeight="1">
      <c r="C2" s="169" t="s">
        <v>166</v>
      </c>
      <c r="D2" s="170">
        <f>F22+F42</f>
        <v>6165.917328</v>
      </c>
      <c r="L2" s="111"/>
      <c r="M2" s="112"/>
      <c r="N2" s="112"/>
      <c r="O2" s="113"/>
      <c r="T2" s="168"/>
    </row>
    <row r="3" ht="14.25" customHeight="1">
      <c r="C3" s="171" t="s">
        <v>132</v>
      </c>
      <c r="D3" s="172">
        <f>F20+F21+F40+F41</f>
        <v>4782.413328</v>
      </c>
      <c r="L3" s="111"/>
      <c r="M3" s="112"/>
      <c r="N3" s="112"/>
      <c r="O3" s="113"/>
      <c r="T3" s="234">
        <v>0.8</v>
      </c>
      <c r="U3" s="234">
        <v>0.45</v>
      </c>
      <c r="V3" s="234">
        <v>0.16</v>
      </c>
    </row>
    <row r="4" ht="14.25" customHeight="1">
      <c r="C4" s="173" t="s">
        <v>224</v>
      </c>
      <c r="D4" s="174">
        <f>(D2-D3)/D2</f>
        <v>0.2243792653</v>
      </c>
      <c r="L4" s="111"/>
      <c r="M4" s="112"/>
      <c r="N4" s="112"/>
      <c r="O4" s="113"/>
      <c r="Q4" s="74" t="s">
        <v>181</v>
      </c>
      <c r="R4" s="74" t="s">
        <v>233</v>
      </c>
      <c r="S4" s="74" t="s">
        <v>151</v>
      </c>
      <c r="T4" s="74" t="s">
        <v>234</v>
      </c>
      <c r="U4" s="74" t="s">
        <v>235</v>
      </c>
      <c r="V4" s="74" t="s">
        <v>176</v>
      </c>
      <c r="X4" s="168">
        <v>0.15</v>
      </c>
    </row>
    <row r="5" ht="14.25" customHeight="1">
      <c r="H5" s="2"/>
      <c r="L5" s="135" t="s">
        <v>226</v>
      </c>
      <c r="Q5" s="234">
        <v>3.4</v>
      </c>
      <c r="R5" s="234">
        <v>0.43</v>
      </c>
      <c r="S5" s="234">
        <f>sum(Q5:R5)*0.07</f>
        <v>0.2681</v>
      </c>
      <c r="T5" s="234"/>
      <c r="U5" s="234"/>
      <c r="V5" s="234"/>
      <c r="X5" s="168"/>
    </row>
    <row r="6" ht="14.25" customHeight="1">
      <c r="A6" s="175" t="s">
        <v>253</v>
      </c>
      <c r="B6" s="109"/>
      <c r="C6" s="109"/>
      <c r="D6" s="109"/>
      <c r="E6" s="109"/>
      <c r="F6" s="109"/>
      <c r="G6" s="109"/>
      <c r="H6" s="109"/>
      <c r="I6" s="109"/>
      <c r="J6" s="110"/>
      <c r="L6" s="176" t="s">
        <v>228</v>
      </c>
      <c r="M6" s="109"/>
      <c r="N6" s="109"/>
      <c r="O6" s="110"/>
      <c r="X6" s="2" t="s">
        <v>120</v>
      </c>
    </row>
    <row r="7" ht="14.25" customHeight="1">
      <c r="L7" s="111"/>
      <c r="M7" s="112"/>
      <c r="N7" s="112"/>
      <c r="O7" s="113"/>
      <c r="X7" s="2" t="s">
        <v>225</v>
      </c>
    </row>
    <row r="8" ht="14.25" customHeight="1">
      <c r="B8" s="177" t="s">
        <v>229</v>
      </c>
      <c r="C8" s="130" t="s">
        <v>120</v>
      </c>
      <c r="L8" s="111"/>
      <c r="M8" s="112"/>
      <c r="N8" s="112"/>
      <c r="O8" s="113"/>
    </row>
    <row r="9" ht="14.25" customHeight="1">
      <c r="L9" s="111"/>
      <c r="M9" s="112"/>
      <c r="N9" s="112"/>
      <c r="O9" s="113"/>
    </row>
    <row r="10" ht="14.25" customHeight="1">
      <c r="C10" s="178" t="s">
        <v>65</v>
      </c>
      <c r="D10" s="178" t="s">
        <v>230</v>
      </c>
      <c r="E10" s="178" t="s">
        <v>162</v>
      </c>
      <c r="F10" s="178" t="s">
        <v>166</v>
      </c>
      <c r="H10" s="179" t="s">
        <v>231</v>
      </c>
      <c r="I10" s="109"/>
      <c r="J10" s="110"/>
      <c r="L10" s="137" t="s">
        <v>65</v>
      </c>
      <c r="M10" s="137" t="s">
        <v>230</v>
      </c>
      <c r="N10" s="137" t="s">
        <v>162</v>
      </c>
      <c r="O10" s="137" t="s">
        <v>166</v>
      </c>
    </row>
    <row r="11" ht="14.25" customHeight="1">
      <c r="C11" s="181" t="str">
        <f t="shared" ref="C11:D11" si="1">L11</f>
        <v>Carpet</v>
      </c>
      <c r="D11" s="182">
        <f t="shared" si="1"/>
        <v>960</v>
      </c>
      <c r="E11" s="183">
        <f>I11</f>
        <v>5.33</v>
      </c>
      <c r="F11" s="184">
        <f t="shared" ref="F11:F17" si="3">D11*E11</f>
        <v>5116.8</v>
      </c>
      <c r="H11" s="185" t="s">
        <v>232</v>
      </c>
      <c r="I11" s="186">
        <v>5.33</v>
      </c>
      <c r="J11" s="187"/>
      <c r="L11" s="120" t="s">
        <v>181</v>
      </c>
      <c r="M11" s="116">
        <v>960.0</v>
      </c>
      <c r="N11" s="117">
        <f>sum(Q5:V5)</f>
        <v>4.0981</v>
      </c>
      <c r="O11" s="188">
        <f t="shared" ref="O11:O14" si="4">M11*N11</f>
        <v>3934.176</v>
      </c>
    </row>
    <row r="12" ht="14.25" customHeight="1">
      <c r="C12" s="181" t="str">
        <f t="shared" ref="C12:D12" si="2">L12</f>
        <v>Transitions</v>
      </c>
      <c r="D12" s="182">
        <f t="shared" si="2"/>
        <v>0</v>
      </c>
      <c r="E12" s="184">
        <f t="shared" ref="E12:E15" si="6">N12*(1+$I$12)</f>
        <v>4.2</v>
      </c>
      <c r="F12" s="184">
        <f t="shared" si="3"/>
        <v>0</v>
      </c>
      <c r="G12" s="189"/>
      <c r="H12" s="182" t="s">
        <v>236</v>
      </c>
      <c r="I12" s="190">
        <v>0.4</v>
      </c>
      <c r="J12" s="191"/>
      <c r="L12" s="120" t="s">
        <v>146</v>
      </c>
      <c r="M12" s="116">
        <v>0.0</v>
      </c>
      <c r="N12" s="188">
        <v>3.0</v>
      </c>
      <c r="O12" s="188">
        <f t="shared" si="4"/>
        <v>0</v>
      </c>
    </row>
    <row r="13" ht="14.25" customHeight="1">
      <c r="C13" s="181" t="str">
        <f t="shared" ref="C13:D13" si="5">L13</f>
        <v># of Steps</v>
      </c>
      <c r="D13" s="182">
        <f t="shared" si="5"/>
        <v>0</v>
      </c>
      <c r="E13" s="184">
        <f t="shared" si="6"/>
        <v>10.5</v>
      </c>
      <c r="F13" s="183">
        <f t="shared" si="3"/>
        <v>0</v>
      </c>
      <c r="H13" s="194"/>
      <c r="I13" s="194"/>
      <c r="L13" s="120" t="s">
        <v>237</v>
      </c>
      <c r="M13" s="116">
        <v>0.0</v>
      </c>
      <c r="N13" s="117">
        <v>7.5</v>
      </c>
      <c r="O13" s="117">
        <f t="shared" si="4"/>
        <v>0</v>
      </c>
    </row>
    <row r="14" ht="14.25" customHeight="1">
      <c r="C14" s="181" t="str">
        <f t="shared" ref="C14:D14" si="7">L14</f>
        <v>Kilz Stain</v>
      </c>
      <c r="D14" s="182">
        <f t="shared" si="7"/>
        <v>1860</v>
      </c>
      <c r="E14" s="184">
        <f t="shared" si="6"/>
        <v>0.378</v>
      </c>
      <c r="F14" s="193">
        <f t="shared" si="3"/>
        <v>703.08</v>
      </c>
      <c r="H14" s="194"/>
      <c r="I14" s="195"/>
      <c r="L14" s="129" t="s">
        <v>238</v>
      </c>
      <c r="M14" s="116">
        <v>1860.0</v>
      </c>
      <c r="N14" s="198">
        <v>0.27</v>
      </c>
      <c r="O14" s="197">
        <f t="shared" si="4"/>
        <v>502.2</v>
      </c>
    </row>
    <row r="15" ht="14.25" customHeight="1">
      <c r="C15" s="181" t="str">
        <f t="shared" ref="C15:D15" si="8">L15</f>
        <v>Demo</v>
      </c>
      <c r="D15" s="182">
        <f t="shared" si="8"/>
        <v>0</v>
      </c>
      <c r="E15" s="184">
        <f t="shared" si="6"/>
        <v>2.45</v>
      </c>
      <c r="F15" s="193">
        <f t="shared" si="3"/>
        <v>0</v>
      </c>
      <c r="H15" s="194"/>
      <c r="I15" s="194"/>
      <c r="L15" s="129" t="s">
        <v>239</v>
      </c>
      <c r="M15" s="130">
        <v>0.0</v>
      </c>
      <c r="N15" s="198">
        <v>1.75</v>
      </c>
      <c r="O15" s="197"/>
    </row>
    <row r="16" ht="14.25" customHeight="1">
      <c r="C16" s="181" t="str">
        <f t="shared" ref="C16:D16" si="9">L16</f>
        <v>Furniture Moving</v>
      </c>
      <c r="D16" s="182">
        <f t="shared" si="9"/>
        <v>0</v>
      </c>
      <c r="E16" s="199">
        <v>0.5</v>
      </c>
      <c r="F16" s="193">
        <f t="shared" si="3"/>
        <v>0</v>
      </c>
      <c r="H16" s="194"/>
      <c r="I16" s="194"/>
      <c r="L16" s="129" t="s">
        <v>156</v>
      </c>
      <c r="M16" s="116">
        <v>0.0</v>
      </c>
      <c r="N16" s="198">
        <v>0.5</v>
      </c>
      <c r="O16" s="197">
        <f t="shared" ref="O16:O17" si="11">M16*N16</f>
        <v>0</v>
      </c>
    </row>
    <row r="17" ht="14.25" customHeight="1">
      <c r="C17" s="181" t="str">
        <f t="shared" ref="C17:D17" si="10">L17</f>
        <v>Install Tack/Strips</v>
      </c>
      <c r="D17" s="182">
        <f t="shared" si="10"/>
        <v>0</v>
      </c>
      <c r="E17" s="199">
        <v>0.35</v>
      </c>
      <c r="F17" s="193">
        <f t="shared" si="3"/>
        <v>0</v>
      </c>
      <c r="H17" s="194"/>
      <c r="I17" s="194"/>
      <c r="L17" s="131" t="s">
        <v>160</v>
      </c>
      <c r="M17" s="116">
        <v>0.0</v>
      </c>
      <c r="N17" s="198">
        <v>0.15</v>
      </c>
      <c r="O17" s="201">
        <f t="shared" si="11"/>
        <v>0</v>
      </c>
    </row>
    <row r="18" ht="14.25" customHeight="1">
      <c r="C18" s="181" t="str">
        <f t="shared" ref="C18:F18" si="12">L18</f>
        <v>Tax</v>
      </c>
      <c r="D18" s="182" t="str">
        <f t="shared" si="12"/>
        <v/>
      </c>
      <c r="E18" s="203" t="str">
        <f t="shared" si="12"/>
        <v/>
      </c>
      <c r="F18" s="193">
        <f t="shared" si="12"/>
        <v>346.037328</v>
      </c>
      <c r="H18" s="194"/>
      <c r="I18" s="194"/>
      <c r="L18" s="131" t="s">
        <v>151</v>
      </c>
      <c r="M18" s="204"/>
      <c r="N18" s="205"/>
      <c r="O18" s="197">
        <f>SUM(O11:O17)*0.078</f>
        <v>346.037328</v>
      </c>
    </row>
    <row r="19" ht="14.25" customHeight="1">
      <c r="H19" s="194"/>
      <c r="I19" s="194"/>
      <c r="L19" s="111"/>
      <c r="M19" s="112"/>
      <c r="N19" s="112"/>
      <c r="O19" s="113"/>
    </row>
    <row r="20" ht="14.25" customHeight="1">
      <c r="C20" s="194"/>
      <c r="D20" s="178" t="s">
        <v>240</v>
      </c>
      <c r="E20" s="181"/>
      <c r="F20" s="183">
        <f>O20</f>
        <v>4782.413328</v>
      </c>
      <c r="G20" s="194"/>
      <c r="H20" s="194"/>
      <c r="I20" s="194"/>
      <c r="L20" s="111"/>
      <c r="M20" s="137" t="s">
        <v>240</v>
      </c>
      <c r="N20" s="120"/>
      <c r="O20" s="117">
        <f>SUM(O11:O18)</f>
        <v>4782.413328</v>
      </c>
    </row>
    <row r="21" ht="14.25" customHeight="1">
      <c r="C21" s="194"/>
      <c r="D21" s="206" t="s">
        <v>241</v>
      </c>
      <c r="E21" s="191"/>
      <c r="F21" s="207">
        <f>IF(C8="YES",((F11+F12+F13+F14+F17+F18)+(X4*(F11+F12+F13+F14+F17+F18)))*X4,0)</f>
        <v>0</v>
      </c>
      <c r="L21" s="208"/>
      <c r="M21" s="112"/>
      <c r="N21" s="112"/>
      <c r="O21" s="113"/>
    </row>
    <row r="22" ht="14.25" customHeight="1">
      <c r="C22" s="194"/>
      <c r="D22" s="209" t="s">
        <v>242</v>
      </c>
      <c r="E22" s="210"/>
      <c r="F22" s="231">
        <f>SUM(F11:F18)+F21</f>
        <v>6165.917328</v>
      </c>
      <c r="L22" s="208"/>
      <c r="M22" s="112"/>
      <c r="N22" s="112"/>
      <c r="O22" s="113"/>
    </row>
    <row r="23" ht="14.25" customHeight="1">
      <c r="C23" s="194"/>
      <c r="D23" s="178" t="s">
        <v>243</v>
      </c>
      <c r="E23" s="181"/>
      <c r="F23" s="184">
        <f>F22-F20-F21</f>
        <v>1383.504</v>
      </c>
      <c r="L23" s="111"/>
      <c r="M23" s="112"/>
      <c r="N23" s="112"/>
      <c r="O23" s="113"/>
    </row>
    <row r="24" ht="14.25" customHeight="1">
      <c r="D24" s="178" t="s">
        <v>244</v>
      </c>
      <c r="E24" s="181"/>
      <c r="F24" s="212">
        <f>F23/F22</f>
        <v>0.2243792653</v>
      </c>
      <c r="L24" s="111"/>
      <c r="M24" s="112"/>
      <c r="N24" s="112"/>
      <c r="O24" s="113"/>
    </row>
    <row r="25" ht="14.25" customHeight="1">
      <c r="L25" s="135" t="s">
        <v>226</v>
      </c>
    </row>
    <row r="26" ht="14.25" customHeight="1">
      <c r="A26" s="213" t="s">
        <v>245</v>
      </c>
      <c r="B26" s="109"/>
      <c r="C26" s="109"/>
      <c r="D26" s="109"/>
      <c r="E26" s="109"/>
      <c r="F26" s="109"/>
      <c r="G26" s="109"/>
      <c r="H26" s="109"/>
      <c r="I26" s="109"/>
      <c r="J26" s="110"/>
      <c r="L26" s="176" t="s">
        <v>228</v>
      </c>
      <c r="M26" s="109"/>
      <c r="N26" s="109"/>
      <c r="O26" s="110"/>
      <c r="R26" s="136"/>
      <c r="S26" s="136"/>
      <c r="T26" s="136"/>
      <c r="U26" s="136"/>
      <c r="V26" s="136"/>
      <c r="W26" s="136"/>
      <c r="X26" s="214"/>
      <c r="Y26" s="214"/>
    </row>
    <row r="27" ht="14.25" customHeight="1">
      <c r="B27" s="215"/>
      <c r="C27" s="215"/>
      <c r="D27" s="215"/>
      <c r="E27" s="215"/>
      <c r="G27" s="216"/>
      <c r="H27" s="216"/>
      <c r="I27" s="216"/>
      <c r="L27" s="111"/>
      <c r="M27" s="112"/>
      <c r="N27" s="112"/>
      <c r="O27" s="113"/>
    </row>
    <row r="28" ht="14.25" customHeight="1">
      <c r="B28" s="177" t="s">
        <v>229</v>
      </c>
      <c r="C28" s="217" t="str">
        <f>C8</f>
        <v>No</v>
      </c>
      <c r="L28" s="111"/>
      <c r="M28" s="112"/>
      <c r="N28" s="112"/>
      <c r="O28" s="113"/>
    </row>
    <row r="29" ht="14.25" customHeight="1">
      <c r="L29" s="111"/>
      <c r="M29" s="112"/>
      <c r="N29" s="112"/>
      <c r="O29" s="113"/>
    </row>
    <row r="30" ht="14.25" customHeight="1">
      <c r="C30" s="178" t="s">
        <v>65</v>
      </c>
      <c r="D30" s="178" t="s">
        <v>230</v>
      </c>
      <c r="E30" s="178" t="s">
        <v>162</v>
      </c>
      <c r="F30" s="178" t="s">
        <v>166</v>
      </c>
      <c r="H30" s="179" t="s">
        <v>231</v>
      </c>
      <c r="I30" s="109"/>
      <c r="J30" s="110"/>
      <c r="L30" s="137" t="s">
        <v>65</v>
      </c>
      <c r="M30" s="137" t="s">
        <v>230</v>
      </c>
      <c r="N30" s="137" t="s">
        <v>162</v>
      </c>
      <c r="O30" s="137" t="s">
        <v>166</v>
      </c>
    </row>
    <row r="31" ht="14.25" customHeight="1">
      <c r="C31" s="182" t="s">
        <v>154</v>
      </c>
      <c r="D31" s="182">
        <f>M31</f>
        <v>0</v>
      </c>
      <c r="E31" s="183">
        <f t="shared" ref="E31:E32" si="13">I31</f>
        <v>6.95</v>
      </c>
      <c r="F31" s="184">
        <f t="shared" ref="F31:F36" si="14">D31*E31</f>
        <v>0</v>
      </c>
      <c r="H31" s="185" t="s">
        <v>247</v>
      </c>
      <c r="I31" s="186">
        <v>6.95</v>
      </c>
      <c r="J31" s="203"/>
      <c r="L31" s="116" t="s">
        <v>154</v>
      </c>
      <c r="M31" s="116">
        <v>0.0</v>
      </c>
      <c r="N31" s="117">
        <f>3.15+1.25+0.4</f>
        <v>4.8</v>
      </c>
      <c r="O31" s="188">
        <f>M31*N31</f>
        <v>0</v>
      </c>
    </row>
    <row r="32" ht="14.25" customHeight="1">
      <c r="C32" s="182" t="s">
        <v>248</v>
      </c>
      <c r="D32" s="182">
        <f>ROUNDUP(M31*0.4,0)</f>
        <v>0</v>
      </c>
      <c r="E32" s="183">
        <f t="shared" si="13"/>
        <v>3.75</v>
      </c>
      <c r="F32" s="184">
        <f t="shared" si="14"/>
        <v>0</v>
      </c>
      <c r="H32" s="185" t="s">
        <v>248</v>
      </c>
      <c r="I32" s="186">
        <v>3.75</v>
      </c>
      <c r="J32" s="203"/>
      <c r="L32" s="116" t="s">
        <v>248</v>
      </c>
      <c r="M32" s="116">
        <v>0.0</v>
      </c>
      <c r="N32" s="117">
        <f>1+0.55</f>
        <v>1.55</v>
      </c>
      <c r="O32" s="117">
        <v>0.0</v>
      </c>
    </row>
    <row r="33" ht="14.25" customHeight="1">
      <c r="C33" s="182" t="s">
        <v>146</v>
      </c>
      <c r="D33" s="182">
        <f>M33</f>
        <v>0</v>
      </c>
      <c r="E33" s="220">
        <f>N33*(1+I33)</f>
        <v>4.2</v>
      </c>
      <c r="F33" s="221">
        <f t="shared" si="14"/>
        <v>0</v>
      </c>
      <c r="H33" s="182" t="s">
        <v>236</v>
      </c>
      <c r="I33" s="222">
        <v>0.4</v>
      </c>
      <c r="J33" s="191"/>
      <c r="L33" s="116" t="s">
        <v>146</v>
      </c>
      <c r="M33" s="116">
        <v>0.0</v>
      </c>
      <c r="N33" s="219">
        <v>3.0</v>
      </c>
      <c r="O33" s="219">
        <f t="shared" ref="O33:O37" si="16">M33*N33</f>
        <v>0</v>
      </c>
    </row>
    <row r="34" ht="14.25" customHeight="1">
      <c r="C34" s="182" t="str">
        <f t="shared" ref="C34:D34" si="15">L34</f>
        <v>Furniture Moving</v>
      </c>
      <c r="D34" s="203">
        <f t="shared" si="15"/>
        <v>0</v>
      </c>
      <c r="E34" s="199">
        <v>0.5</v>
      </c>
      <c r="F34" s="193">
        <f t="shared" si="14"/>
        <v>0</v>
      </c>
      <c r="L34" s="116" t="s">
        <v>156</v>
      </c>
      <c r="M34" s="130">
        <v>0.0</v>
      </c>
      <c r="N34" s="198">
        <v>0.5</v>
      </c>
      <c r="O34" s="201">
        <f t="shared" si="16"/>
        <v>0</v>
      </c>
    </row>
    <row r="35" ht="14.25" customHeight="1">
      <c r="C35" s="182" t="str">
        <f t="shared" ref="C35:D35" si="17">L35</f>
        <v>Toilet Moving</v>
      </c>
      <c r="D35" s="203">
        <f t="shared" si="17"/>
        <v>0</v>
      </c>
      <c r="E35" s="199">
        <f>N35*(1+I33)</f>
        <v>42</v>
      </c>
      <c r="F35" s="226">
        <f t="shared" si="14"/>
        <v>0</v>
      </c>
      <c r="L35" s="129" t="s">
        <v>170</v>
      </c>
      <c r="M35" s="130">
        <v>0.0</v>
      </c>
      <c r="N35" s="198">
        <v>30.0</v>
      </c>
      <c r="O35" s="197">
        <f t="shared" si="16"/>
        <v>0</v>
      </c>
    </row>
    <row r="36" ht="14.25" customHeight="1">
      <c r="C36" s="182" t="str">
        <f t="shared" ref="C36:D36" si="18">L36</f>
        <v>Appliance Moving</v>
      </c>
      <c r="D36" s="203">
        <f t="shared" si="18"/>
        <v>0</v>
      </c>
      <c r="E36" s="199">
        <f>N36*(1+I33)</f>
        <v>17.5</v>
      </c>
      <c r="F36" s="226">
        <f t="shared" si="14"/>
        <v>0</v>
      </c>
      <c r="L36" s="129" t="s">
        <v>172</v>
      </c>
      <c r="M36" s="130">
        <v>0.0</v>
      </c>
      <c r="N36" s="198">
        <v>12.5</v>
      </c>
      <c r="O36" s="197">
        <f t="shared" si="16"/>
        <v>0</v>
      </c>
    </row>
    <row r="37" ht="14.25" customHeight="1">
      <c r="C37" s="227" t="str">
        <f t="shared" ref="C37:D37" si="19">L37</f>
        <v>Demo</v>
      </c>
      <c r="D37" s="203">
        <f t="shared" si="19"/>
        <v>0</v>
      </c>
      <c r="E37" s="229">
        <f>N37*(1+I33)</f>
        <v>2.45</v>
      </c>
      <c r="F37" s="226">
        <f>O37*1.2</f>
        <v>0</v>
      </c>
      <c r="L37" s="129" t="s">
        <v>239</v>
      </c>
      <c r="M37" s="130">
        <v>0.0</v>
      </c>
      <c r="N37" s="198">
        <v>1.75</v>
      </c>
      <c r="O37" s="197">
        <f t="shared" si="16"/>
        <v>0</v>
      </c>
    </row>
    <row r="38" ht="14.25" customHeight="1">
      <c r="C38" s="202" t="s">
        <v>151</v>
      </c>
      <c r="D38" s="228" t="str">
        <f t="shared" ref="D38:F38" si="20">M38</f>
        <v/>
      </c>
      <c r="E38" s="229" t="str">
        <f t="shared" si="20"/>
        <v/>
      </c>
      <c r="F38" s="193">
        <f t="shared" si="20"/>
        <v>0</v>
      </c>
      <c r="L38" s="131" t="s">
        <v>151</v>
      </c>
      <c r="M38" s="204"/>
      <c r="N38" s="230"/>
      <c r="O38" s="197">
        <v>0.0</v>
      </c>
    </row>
    <row r="39" ht="14.25" customHeight="1">
      <c r="B39" s="194"/>
      <c r="L39" s="208"/>
      <c r="M39" s="112"/>
      <c r="N39" s="112"/>
      <c r="O39" s="113"/>
    </row>
    <row r="40" ht="14.25" customHeight="1">
      <c r="B40" s="194"/>
      <c r="D40" s="178" t="s">
        <v>240</v>
      </c>
      <c r="E40" s="181"/>
      <c r="F40" s="183">
        <f>O40</f>
        <v>0</v>
      </c>
      <c r="L40" s="208"/>
      <c r="M40" s="137" t="s">
        <v>240</v>
      </c>
      <c r="N40" s="120"/>
      <c r="O40" s="117">
        <f>SUM(O31:O38)</f>
        <v>0</v>
      </c>
    </row>
    <row r="41" ht="14.25" customHeight="1">
      <c r="D41" s="206" t="s">
        <v>241</v>
      </c>
      <c r="E41" s="191"/>
      <c r="F41" s="193">
        <f>IF(C28="YES",((F31+F32+F33+F34+F37+F38)+($X$4*(F31+F32+F33+F34+F37+F38)))*$X$4,0)</f>
        <v>0</v>
      </c>
      <c r="L41" s="111"/>
      <c r="M41" s="112"/>
      <c r="N41" s="112"/>
      <c r="O41" s="113"/>
    </row>
    <row r="42" ht="14.25" customHeight="1">
      <c r="D42" s="209" t="s">
        <v>242</v>
      </c>
      <c r="E42" s="210"/>
      <c r="F42" s="231">
        <f>SUM(F31:F38)+F41</f>
        <v>0</v>
      </c>
      <c r="L42" s="111"/>
      <c r="M42" s="112"/>
      <c r="N42" s="112"/>
      <c r="O42" s="113"/>
    </row>
    <row r="43" ht="14.25" customHeight="1">
      <c r="D43" s="178" t="s">
        <v>243</v>
      </c>
      <c r="E43" s="181"/>
      <c r="F43" s="184">
        <f>F42-F40-F41</f>
        <v>0</v>
      </c>
      <c r="L43" s="111"/>
      <c r="M43" s="112"/>
      <c r="N43" s="112"/>
      <c r="O43" s="113"/>
    </row>
    <row r="44" ht="14.25" customHeight="1">
      <c r="D44" s="178" t="s">
        <v>244</v>
      </c>
      <c r="E44" s="181"/>
      <c r="F44" s="212" t="str">
        <f>F43/F42</f>
        <v>#DIV/0!</v>
      </c>
      <c r="L44" s="111"/>
      <c r="M44" s="112"/>
      <c r="N44" s="112"/>
      <c r="O44" s="113"/>
    </row>
    <row r="45" ht="14.25" customHeight="1">
      <c r="L45" s="111"/>
      <c r="M45" s="112"/>
      <c r="N45" s="112"/>
      <c r="O45" s="113"/>
    </row>
    <row r="46" ht="14.25" customHeight="1">
      <c r="L46" s="111"/>
      <c r="M46" s="112"/>
      <c r="N46" s="112"/>
      <c r="O46" s="113"/>
    </row>
    <row r="47" ht="14.25" customHeight="1">
      <c r="L47" s="111"/>
      <c r="M47" s="112"/>
      <c r="N47" s="112"/>
      <c r="O47" s="113"/>
    </row>
    <row r="48" ht="14.25" customHeight="1">
      <c r="L48" s="111"/>
      <c r="M48" s="112"/>
      <c r="N48" s="112"/>
      <c r="O48" s="113"/>
    </row>
    <row r="49" ht="14.25" customHeight="1">
      <c r="L49" s="111"/>
      <c r="M49" s="112"/>
      <c r="N49" s="112"/>
      <c r="O49" s="113"/>
    </row>
    <row r="50" ht="14.25" customHeight="1">
      <c r="L50" s="111"/>
      <c r="M50" s="112"/>
      <c r="N50" s="112"/>
      <c r="O50" s="113"/>
    </row>
    <row r="51" ht="14.25" customHeight="1">
      <c r="L51" s="111"/>
      <c r="M51" s="112"/>
      <c r="N51" s="112"/>
      <c r="O51" s="113"/>
    </row>
    <row r="52" ht="14.25" customHeight="1">
      <c r="L52" s="111"/>
      <c r="M52" s="112"/>
      <c r="N52" s="112"/>
      <c r="O52" s="113"/>
    </row>
    <row r="53" ht="14.25" customHeight="1">
      <c r="L53" s="111"/>
      <c r="M53" s="112"/>
      <c r="N53" s="112"/>
      <c r="O53" s="113"/>
    </row>
    <row r="54" ht="14.25" customHeight="1">
      <c r="L54" s="111"/>
      <c r="M54" s="112"/>
      <c r="N54" s="112"/>
      <c r="O54" s="113"/>
    </row>
    <row r="55" ht="14.25" customHeight="1">
      <c r="L55" s="111"/>
      <c r="M55" s="112"/>
      <c r="N55" s="112"/>
      <c r="O55" s="113"/>
    </row>
    <row r="56" ht="14.25" customHeight="1">
      <c r="L56" s="111"/>
      <c r="M56" s="112"/>
      <c r="N56" s="112"/>
      <c r="O56" s="113"/>
    </row>
    <row r="57" ht="14.25" customHeight="1">
      <c r="L57" s="111"/>
      <c r="M57" s="112"/>
      <c r="N57" s="112"/>
      <c r="O57" s="113"/>
    </row>
    <row r="58" ht="14.25" customHeight="1">
      <c r="L58" s="111"/>
      <c r="M58" s="112"/>
      <c r="N58" s="112"/>
      <c r="O58" s="113"/>
    </row>
    <row r="59" ht="14.25" customHeight="1">
      <c r="L59" s="111"/>
      <c r="M59" s="112"/>
      <c r="N59" s="112"/>
      <c r="O59" s="113"/>
    </row>
    <row r="60" ht="14.25" customHeight="1">
      <c r="L60" s="111"/>
      <c r="M60" s="112"/>
      <c r="N60" s="112"/>
      <c r="O60" s="113"/>
    </row>
    <row r="61" ht="14.25" customHeight="1">
      <c r="L61" s="111"/>
      <c r="M61" s="112"/>
      <c r="N61" s="112"/>
      <c r="O61" s="113"/>
    </row>
    <row r="62" ht="14.25" customHeight="1">
      <c r="L62" s="111"/>
      <c r="M62" s="112"/>
      <c r="N62" s="112"/>
      <c r="O62" s="113"/>
    </row>
    <row r="63" ht="14.25" customHeight="1">
      <c r="L63" s="111"/>
      <c r="M63" s="112"/>
      <c r="N63" s="112"/>
      <c r="O63" s="113"/>
    </row>
    <row r="64" ht="14.25" customHeight="1">
      <c r="L64" s="111"/>
      <c r="M64" s="112"/>
      <c r="N64" s="112"/>
      <c r="O64" s="113"/>
    </row>
    <row r="65" ht="14.25" customHeight="1">
      <c r="L65" s="111"/>
      <c r="M65" s="112"/>
      <c r="N65" s="112"/>
      <c r="O65" s="113"/>
    </row>
    <row r="66" ht="14.25" customHeight="1">
      <c r="L66" s="111"/>
      <c r="M66" s="112"/>
      <c r="N66" s="112"/>
      <c r="O66" s="113"/>
    </row>
    <row r="67" ht="14.25" customHeight="1">
      <c r="L67" s="111"/>
      <c r="M67" s="112"/>
      <c r="N67" s="112"/>
      <c r="O67" s="113"/>
    </row>
    <row r="68" ht="14.25" customHeight="1">
      <c r="L68" s="111"/>
      <c r="M68" s="112"/>
      <c r="N68" s="112"/>
      <c r="O68" s="113"/>
    </row>
    <row r="69" ht="14.25" customHeight="1">
      <c r="L69" s="111"/>
      <c r="M69" s="112"/>
      <c r="N69" s="112"/>
      <c r="O69" s="113"/>
    </row>
    <row r="70" ht="14.25" customHeight="1">
      <c r="L70" s="111"/>
      <c r="M70" s="112"/>
      <c r="N70" s="112"/>
      <c r="O70" s="113"/>
    </row>
    <row r="71" ht="14.25" customHeight="1">
      <c r="L71" s="111"/>
      <c r="M71" s="112"/>
      <c r="N71" s="112"/>
      <c r="O71" s="113"/>
    </row>
    <row r="72" ht="14.25" customHeight="1">
      <c r="L72" s="111"/>
      <c r="M72" s="112"/>
      <c r="N72" s="112"/>
      <c r="O72" s="113"/>
    </row>
    <row r="73" ht="14.25" customHeight="1">
      <c r="L73" s="111"/>
      <c r="M73" s="112"/>
      <c r="N73" s="112"/>
      <c r="O73" s="113"/>
    </row>
    <row r="74" ht="14.25" customHeight="1">
      <c r="L74" s="111"/>
      <c r="M74" s="112"/>
      <c r="N74" s="112"/>
      <c r="O74" s="113"/>
    </row>
    <row r="75" ht="14.25" customHeight="1">
      <c r="L75" s="111"/>
      <c r="M75" s="112"/>
      <c r="N75" s="112"/>
      <c r="O75" s="113"/>
    </row>
    <row r="76" ht="14.25" customHeight="1">
      <c r="L76" s="111"/>
      <c r="M76" s="112"/>
      <c r="N76" s="112"/>
      <c r="O76" s="113"/>
    </row>
    <row r="77" ht="14.25" customHeight="1">
      <c r="L77" s="111"/>
      <c r="M77" s="112"/>
      <c r="N77" s="112"/>
      <c r="O77" s="113"/>
    </row>
    <row r="78" ht="14.25" customHeight="1">
      <c r="L78" s="111"/>
      <c r="M78" s="112"/>
      <c r="N78" s="112"/>
      <c r="O78" s="113"/>
    </row>
    <row r="79" ht="14.25" customHeight="1">
      <c r="L79" s="111"/>
      <c r="M79" s="112"/>
      <c r="N79" s="112"/>
      <c r="O79" s="113"/>
    </row>
    <row r="80" ht="14.25" customHeight="1">
      <c r="L80" s="111"/>
      <c r="M80" s="112"/>
      <c r="N80" s="112"/>
      <c r="O80" s="113"/>
    </row>
    <row r="81" ht="14.25" customHeight="1">
      <c r="L81" s="111"/>
      <c r="M81" s="112"/>
      <c r="N81" s="112"/>
      <c r="O81" s="113"/>
    </row>
    <row r="82" ht="14.25" customHeight="1">
      <c r="L82" s="111"/>
      <c r="M82" s="112"/>
      <c r="N82" s="112"/>
      <c r="O82" s="113"/>
    </row>
    <row r="83" ht="14.25" customHeight="1">
      <c r="L83" s="111"/>
      <c r="M83" s="112"/>
      <c r="N83" s="112"/>
      <c r="O83" s="113"/>
    </row>
    <row r="84" ht="14.25" customHeight="1">
      <c r="L84" s="111"/>
      <c r="M84" s="112"/>
      <c r="N84" s="112"/>
      <c r="O84" s="113"/>
    </row>
    <row r="85" ht="14.25" customHeight="1">
      <c r="L85" s="111"/>
      <c r="M85" s="112"/>
      <c r="N85" s="112"/>
      <c r="O85" s="113"/>
    </row>
    <row r="86" ht="14.25" customHeight="1">
      <c r="L86" s="111"/>
      <c r="M86" s="112"/>
      <c r="N86" s="112"/>
      <c r="O86" s="113"/>
    </row>
    <row r="87" ht="14.25" customHeight="1">
      <c r="L87" s="111"/>
      <c r="M87" s="112"/>
      <c r="N87" s="112"/>
      <c r="O87" s="113"/>
    </row>
    <row r="88" ht="14.25" customHeight="1">
      <c r="L88" s="111"/>
      <c r="M88" s="112"/>
      <c r="N88" s="112"/>
      <c r="O88" s="113"/>
    </row>
    <row r="89" ht="14.25" customHeight="1">
      <c r="L89" s="111"/>
      <c r="M89" s="112"/>
      <c r="N89" s="112"/>
      <c r="O89" s="113"/>
    </row>
    <row r="90" ht="14.25" customHeight="1">
      <c r="L90" s="111"/>
      <c r="M90" s="112"/>
      <c r="N90" s="112"/>
      <c r="O90" s="113"/>
    </row>
    <row r="91" ht="14.25" customHeight="1">
      <c r="L91" s="111"/>
      <c r="M91" s="112"/>
      <c r="N91" s="112"/>
      <c r="O91" s="113"/>
    </row>
    <row r="92" ht="14.25" customHeight="1">
      <c r="L92" s="111"/>
      <c r="M92" s="112"/>
      <c r="N92" s="112"/>
      <c r="O92" s="113"/>
    </row>
    <row r="93" ht="14.25" customHeight="1">
      <c r="L93" s="111"/>
      <c r="M93" s="112"/>
      <c r="N93" s="112"/>
      <c r="O93" s="113"/>
    </row>
    <row r="94" ht="14.25" customHeight="1">
      <c r="L94" s="111"/>
      <c r="M94" s="112"/>
      <c r="N94" s="112"/>
      <c r="O94" s="113"/>
    </row>
    <row r="95" ht="14.25" customHeight="1">
      <c r="L95" s="111"/>
      <c r="M95" s="112"/>
      <c r="N95" s="112"/>
      <c r="O95" s="113"/>
    </row>
    <row r="96" ht="14.25" customHeight="1">
      <c r="L96" s="111"/>
      <c r="M96" s="112"/>
      <c r="N96" s="112"/>
      <c r="O96" s="113"/>
    </row>
    <row r="97" ht="14.25" customHeight="1">
      <c r="L97" s="111"/>
      <c r="M97" s="112"/>
      <c r="N97" s="112"/>
      <c r="O97" s="113"/>
    </row>
    <row r="98" ht="14.25" customHeight="1">
      <c r="L98" s="111"/>
      <c r="M98" s="112"/>
      <c r="N98" s="112"/>
      <c r="O98" s="113"/>
    </row>
    <row r="99" ht="14.25" customHeight="1">
      <c r="L99" s="111"/>
      <c r="M99" s="112"/>
      <c r="N99" s="112"/>
      <c r="O99" s="113"/>
    </row>
    <row r="100" ht="14.25" customHeight="1">
      <c r="L100" s="111"/>
      <c r="M100" s="112"/>
      <c r="N100" s="112"/>
      <c r="O100" s="113"/>
    </row>
    <row r="101" ht="14.25" customHeight="1">
      <c r="L101" s="111"/>
      <c r="M101" s="112"/>
      <c r="N101" s="112"/>
      <c r="O101" s="113"/>
    </row>
    <row r="102" ht="14.25" customHeight="1">
      <c r="L102" s="111"/>
      <c r="M102" s="112"/>
      <c r="N102" s="112"/>
      <c r="O102" s="113"/>
    </row>
    <row r="103" ht="14.25" customHeight="1">
      <c r="L103" s="111"/>
      <c r="M103" s="112"/>
      <c r="N103" s="112"/>
      <c r="O103" s="113"/>
    </row>
    <row r="104" ht="14.25" customHeight="1">
      <c r="L104" s="111"/>
      <c r="M104" s="112"/>
      <c r="N104" s="112"/>
      <c r="O104" s="113"/>
    </row>
    <row r="105" ht="14.25" customHeight="1">
      <c r="L105" s="111"/>
      <c r="M105" s="112"/>
      <c r="N105" s="112"/>
      <c r="O105" s="113"/>
    </row>
    <row r="106" ht="14.25" customHeight="1">
      <c r="L106" s="111"/>
      <c r="M106" s="112"/>
      <c r="N106" s="112"/>
      <c r="O106" s="113"/>
    </row>
    <row r="107" ht="14.25" customHeight="1">
      <c r="L107" s="111"/>
      <c r="M107" s="112"/>
      <c r="N107" s="112"/>
      <c r="O107" s="113"/>
    </row>
    <row r="108" ht="14.25" customHeight="1">
      <c r="L108" s="111"/>
      <c r="M108" s="112"/>
      <c r="N108" s="112"/>
      <c r="O108" s="113"/>
    </row>
    <row r="109" ht="14.25" customHeight="1">
      <c r="L109" s="111"/>
      <c r="M109" s="112"/>
      <c r="N109" s="112"/>
      <c r="O109" s="113"/>
    </row>
    <row r="110" ht="14.25" customHeight="1">
      <c r="L110" s="111"/>
      <c r="M110" s="112"/>
      <c r="N110" s="112"/>
      <c r="O110" s="113"/>
    </row>
    <row r="111" ht="14.25" customHeight="1">
      <c r="L111" s="111"/>
      <c r="M111" s="112"/>
      <c r="N111" s="112"/>
      <c r="O111" s="113"/>
    </row>
    <row r="112" ht="14.25" customHeight="1">
      <c r="L112" s="111"/>
      <c r="M112" s="112"/>
      <c r="N112" s="112"/>
      <c r="O112" s="113"/>
    </row>
    <row r="113" ht="14.25" customHeight="1">
      <c r="L113" s="111"/>
      <c r="M113" s="112"/>
      <c r="N113" s="112"/>
      <c r="O113" s="113"/>
    </row>
    <row r="114" ht="14.25" customHeight="1">
      <c r="L114" s="111"/>
      <c r="M114" s="112"/>
      <c r="N114" s="112"/>
      <c r="O114" s="113"/>
    </row>
    <row r="115" ht="14.25" customHeight="1">
      <c r="L115" s="111"/>
      <c r="M115" s="112"/>
      <c r="N115" s="112"/>
      <c r="O115" s="113"/>
    </row>
    <row r="116" ht="14.25" customHeight="1">
      <c r="L116" s="111"/>
      <c r="M116" s="112"/>
      <c r="N116" s="112"/>
      <c r="O116" s="113"/>
    </row>
    <row r="117" ht="14.25" customHeight="1">
      <c r="L117" s="111"/>
      <c r="M117" s="112"/>
      <c r="N117" s="112"/>
      <c r="O117" s="113"/>
    </row>
    <row r="118" ht="14.25" customHeight="1">
      <c r="L118" s="111"/>
      <c r="M118" s="112"/>
      <c r="N118" s="112"/>
      <c r="O118" s="113"/>
    </row>
    <row r="119" ht="14.25" customHeight="1">
      <c r="L119" s="111"/>
      <c r="M119" s="112"/>
      <c r="N119" s="112"/>
      <c r="O119" s="113"/>
    </row>
    <row r="120" ht="14.25" customHeight="1">
      <c r="L120" s="111"/>
      <c r="M120" s="112"/>
      <c r="N120" s="112"/>
      <c r="O120" s="113"/>
    </row>
    <row r="121" ht="14.25" customHeight="1">
      <c r="L121" s="111"/>
      <c r="M121" s="112"/>
      <c r="N121" s="112"/>
      <c r="O121" s="113"/>
    </row>
    <row r="122" ht="14.25" customHeight="1">
      <c r="L122" s="111"/>
      <c r="M122" s="112"/>
      <c r="N122" s="112"/>
      <c r="O122" s="113"/>
    </row>
    <row r="123" ht="14.25" customHeight="1">
      <c r="L123" s="111"/>
      <c r="M123" s="112"/>
      <c r="N123" s="112"/>
      <c r="O123" s="113"/>
    </row>
    <row r="124" ht="14.25" customHeight="1">
      <c r="L124" s="111"/>
      <c r="M124" s="112"/>
      <c r="N124" s="112"/>
      <c r="O124" s="113"/>
    </row>
    <row r="125" ht="14.25" customHeight="1">
      <c r="L125" s="111"/>
      <c r="M125" s="112"/>
      <c r="N125" s="112"/>
      <c r="O125" s="113"/>
    </row>
    <row r="126" ht="14.25" customHeight="1">
      <c r="L126" s="111"/>
      <c r="M126" s="112"/>
      <c r="N126" s="112"/>
      <c r="O126" s="113"/>
    </row>
    <row r="127" ht="14.25" customHeight="1">
      <c r="L127" s="111"/>
      <c r="M127" s="112"/>
      <c r="N127" s="112"/>
      <c r="O127" s="113"/>
    </row>
    <row r="128" ht="14.25" customHeight="1">
      <c r="L128" s="111"/>
      <c r="M128" s="112"/>
      <c r="N128" s="112"/>
      <c r="O128" s="113"/>
    </row>
    <row r="129" ht="14.25" customHeight="1">
      <c r="L129" s="111"/>
      <c r="M129" s="112"/>
      <c r="N129" s="112"/>
      <c r="O129" s="113"/>
    </row>
    <row r="130" ht="14.25" customHeight="1">
      <c r="L130" s="111"/>
      <c r="M130" s="112"/>
      <c r="N130" s="112"/>
      <c r="O130" s="113"/>
    </row>
    <row r="131" ht="14.25" customHeight="1">
      <c r="L131" s="111"/>
      <c r="M131" s="112"/>
      <c r="N131" s="112"/>
      <c r="O131" s="113"/>
    </row>
    <row r="132" ht="14.25" customHeight="1">
      <c r="L132" s="111"/>
      <c r="M132" s="112"/>
      <c r="N132" s="112"/>
      <c r="O132" s="113"/>
    </row>
    <row r="133" ht="14.25" customHeight="1">
      <c r="L133" s="111"/>
      <c r="M133" s="112"/>
      <c r="N133" s="112"/>
      <c r="O133" s="113"/>
    </row>
    <row r="134" ht="14.25" customHeight="1">
      <c r="L134" s="111"/>
      <c r="M134" s="112"/>
      <c r="N134" s="112"/>
      <c r="O134" s="113"/>
    </row>
    <row r="135" ht="14.25" customHeight="1">
      <c r="L135" s="111"/>
      <c r="M135" s="112"/>
      <c r="N135" s="112"/>
      <c r="O135" s="113"/>
    </row>
    <row r="136" ht="14.25" customHeight="1">
      <c r="L136" s="111"/>
      <c r="M136" s="112"/>
      <c r="N136" s="112"/>
      <c r="O136" s="113"/>
    </row>
    <row r="137" ht="14.25" customHeight="1">
      <c r="L137" s="111"/>
      <c r="M137" s="112"/>
      <c r="N137" s="112"/>
      <c r="O137" s="113"/>
    </row>
    <row r="138" ht="14.25" customHeight="1">
      <c r="L138" s="111"/>
      <c r="M138" s="112"/>
      <c r="N138" s="112"/>
      <c r="O138" s="113"/>
    </row>
    <row r="139" ht="14.25" customHeight="1">
      <c r="L139" s="111"/>
      <c r="M139" s="112"/>
      <c r="N139" s="112"/>
      <c r="O139" s="113"/>
    </row>
    <row r="140" ht="14.25" customHeight="1">
      <c r="L140" s="111"/>
      <c r="M140" s="112"/>
      <c r="N140" s="112"/>
      <c r="O140" s="113"/>
    </row>
    <row r="141" ht="14.25" customHeight="1">
      <c r="L141" s="111"/>
      <c r="M141" s="112"/>
      <c r="N141" s="112"/>
      <c r="O141" s="113"/>
    </row>
    <row r="142" ht="14.25" customHeight="1">
      <c r="L142" s="111"/>
      <c r="M142" s="112"/>
      <c r="N142" s="112"/>
      <c r="O142" s="113"/>
    </row>
    <row r="143" ht="14.25" customHeight="1">
      <c r="L143" s="111"/>
      <c r="M143" s="112"/>
      <c r="N143" s="112"/>
      <c r="O143" s="113"/>
    </row>
    <row r="144" ht="14.25" customHeight="1">
      <c r="L144" s="111"/>
      <c r="M144" s="112"/>
      <c r="N144" s="112"/>
      <c r="O144" s="113"/>
    </row>
    <row r="145" ht="14.25" customHeight="1">
      <c r="L145" s="111"/>
      <c r="M145" s="112"/>
      <c r="N145" s="112"/>
      <c r="O145" s="113"/>
    </row>
    <row r="146" ht="14.25" customHeight="1">
      <c r="L146" s="111"/>
      <c r="M146" s="112"/>
      <c r="N146" s="112"/>
      <c r="O146" s="113"/>
    </row>
    <row r="147" ht="14.25" customHeight="1">
      <c r="L147" s="111"/>
      <c r="M147" s="112"/>
      <c r="N147" s="112"/>
      <c r="O147" s="113"/>
    </row>
    <row r="148" ht="14.25" customHeight="1">
      <c r="L148" s="111"/>
      <c r="M148" s="112"/>
      <c r="N148" s="112"/>
      <c r="O148" s="113"/>
    </row>
    <row r="149" ht="14.25" customHeight="1">
      <c r="L149" s="111"/>
      <c r="M149" s="112"/>
      <c r="N149" s="112"/>
      <c r="O149" s="113"/>
    </row>
    <row r="150" ht="14.25" customHeight="1">
      <c r="L150" s="111"/>
      <c r="M150" s="112"/>
      <c r="N150" s="112"/>
      <c r="O150" s="113"/>
    </row>
    <row r="151" ht="14.25" customHeight="1">
      <c r="L151" s="111"/>
      <c r="M151" s="112"/>
      <c r="N151" s="112"/>
      <c r="O151" s="113"/>
    </row>
    <row r="152" ht="14.25" customHeight="1">
      <c r="L152" s="111"/>
      <c r="M152" s="112"/>
      <c r="N152" s="112"/>
      <c r="O152" s="113"/>
    </row>
    <row r="153" ht="14.25" customHeight="1">
      <c r="L153" s="111"/>
      <c r="M153" s="112"/>
      <c r="N153" s="112"/>
      <c r="O153" s="113"/>
    </row>
    <row r="154" ht="14.25" customHeight="1">
      <c r="L154" s="111"/>
      <c r="M154" s="112"/>
      <c r="N154" s="112"/>
      <c r="O154" s="113"/>
    </row>
    <row r="155" ht="14.25" customHeight="1">
      <c r="L155" s="111"/>
      <c r="M155" s="112"/>
      <c r="N155" s="112"/>
      <c r="O155" s="113"/>
    </row>
    <row r="156" ht="14.25" customHeight="1">
      <c r="L156" s="111"/>
      <c r="M156" s="112"/>
      <c r="N156" s="112"/>
      <c r="O156" s="113"/>
    </row>
    <row r="157" ht="14.25" customHeight="1">
      <c r="L157" s="111"/>
      <c r="M157" s="112"/>
      <c r="N157" s="112"/>
      <c r="O157" s="113"/>
    </row>
    <row r="158" ht="14.25" customHeight="1">
      <c r="L158" s="111"/>
      <c r="M158" s="112"/>
      <c r="N158" s="112"/>
      <c r="O158" s="113"/>
    </row>
    <row r="159" ht="14.25" customHeight="1">
      <c r="L159" s="111"/>
      <c r="M159" s="112"/>
      <c r="N159" s="112"/>
      <c r="O159" s="113"/>
    </row>
    <row r="160" ht="14.25" customHeight="1">
      <c r="L160" s="111"/>
      <c r="M160" s="112"/>
      <c r="N160" s="112"/>
      <c r="O160" s="113"/>
    </row>
    <row r="161" ht="14.25" customHeight="1">
      <c r="L161" s="111"/>
      <c r="M161" s="112"/>
      <c r="N161" s="112"/>
      <c r="O161" s="113"/>
    </row>
    <row r="162" ht="14.25" customHeight="1">
      <c r="L162" s="111"/>
      <c r="M162" s="112"/>
      <c r="N162" s="112"/>
      <c r="O162" s="113"/>
    </row>
    <row r="163" ht="14.25" customHeight="1">
      <c r="L163" s="111"/>
      <c r="M163" s="112"/>
      <c r="N163" s="112"/>
      <c r="O163" s="113"/>
    </row>
    <row r="164" ht="14.25" customHeight="1">
      <c r="L164" s="111"/>
      <c r="M164" s="112"/>
      <c r="N164" s="112"/>
      <c r="O164" s="113"/>
    </row>
    <row r="165" ht="14.25" customHeight="1">
      <c r="L165" s="111"/>
      <c r="M165" s="112"/>
      <c r="N165" s="112"/>
      <c r="O165" s="113"/>
    </row>
    <row r="166" ht="14.25" customHeight="1">
      <c r="L166" s="111"/>
      <c r="M166" s="112"/>
      <c r="N166" s="112"/>
      <c r="O166" s="113"/>
    </row>
    <row r="167" ht="14.25" customHeight="1">
      <c r="L167" s="111"/>
      <c r="M167" s="112"/>
      <c r="N167" s="112"/>
      <c r="O167" s="113"/>
    </row>
    <row r="168" ht="14.25" customHeight="1">
      <c r="L168" s="111"/>
      <c r="M168" s="112"/>
      <c r="N168" s="112"/>
      <c r="O168" s="113"/>
    </row>
    <row r="169" ht="14.25" customHeight="1">
      <c r="L169" s="111"/>
      <c r="M169" s="112"/>
      <c r="N169" s="112"/>
      <c r="O169" s="113"/>
    </row>
    <row r="170" ht="14.25" customHeight="1">
      <c r="L170" s="111"/>
      <c r="M170" s="112"/>
      <c r="N170" s="112"/>
      <c r="O170" s="113"/>
    </row>
    <row r="171" ht="14.25" customHeight="1">
      <c r="L171" s="111"/>
      <c r="M171" s="112"/>
      <c r="N171" s="112"/>
      <c r="O171" s="113"/>
    </row>
    <row r="172" ht="14.25" customHeight="1">
      <c r="L172" s="111"/>
      <c r="M172" s="112"/>
      <c r="N172" s="112"/>
      <c r="O172" s="113"/>
    </row>
    <row r="173" ht="14.25" customHeight="1">
      <c r="L173" s="111"/>
      <c r="M173" s="112"/>
      <c r="N173" s="112"/>
      <c r="O173" s="113"/>
    </row>
    <row r="174" ht="14.25" customHeight="1">
      <c r="L174" s="111"/>
      <c r="M174" s="112"/>
      <c r="N174" s="112"/>
      <c r="O174" s="113"/>
    </row>
    <row r="175" ht="14.25" customHeight="1">
      <c r="L175" s="111"/>
      <c r="M175" s="112"/>
      <c r="N175" s="112"/>
      <c r="O175" s="113"/>
    </row>
    <row r="176" ht="14.25" customHeight="1">
      <c r="L176" s="111"/>
      <c r="M176" s="112"/>
      <c r="N176" s="112"/>
      <c r="O176" s="113"/>
    </row>
    <row r="177" ht="14.25" customHeight="1">
      <c r="L177" s="111"/>
      <c r="M177" s="112"/>
      <c r="N177" s="112"/>
      <c r="O177" s="113"/>
    </row>
    <row r="178" ht="14.25" customHeight="1">
      <c r="L178" s="111"/>
      <c r="M178" s="112"/>
      <c r="N178" s="112"/>
      <c r="O178" s="113"/>
    </row>
    <row r="179" ht="14.25" customHeight="1">
      <c r="L179" s="111"/>
      <c r="M179" s="112"/>
      <c r="N179" s="112"/>
      <c r="O179" s="113"/>
    </row>
    <row r="180" ht="14.25" customHeight="1">
      <c r="L180" s="111"/>
      <c r="M180" s="112"/>
      <c r="N180" s="112"/>
      <c r="O180" s="113"/>
    </row>
    <row r="181" ht="14.25" customHeight="1">
      <c r="L181" s="111"/>
      <c r="M181" s="112"/>
      <c r="N181" s="112"/>
      <c r="O181" s="113"/>
    </row>
    <row r="182" ht="14.25" customHeight="1">
      <c r="L182" s="111"/>
      <c r="M182" s="112"/>
      <c r="N182" s="112"/>
      <c r="O182" s="113"/>
    </row>
    <row r="183" ht="14.25" customHeight="1">
      <c r="L183" s="111"/>
      <c r="M183" s="112"/>
      <c r="N183" s="112"/>
      <c r="O183" s="113"/>
    </row>
    <row r="184" ht="14.25" customHeight="1">
      <c r="L184" s="111"/>
      <c r="M184" s="112"/>
      <c r="N184" s="112"/>
      <c r="O184" s="113"/>
    </row>
    <row r="185" ht="14.25" customHeight="1">
      <c r="L185" s="111"/>
      <c r="M185" s="112"/>
      <c r="N185" s="112"/>
      <c r="O185" s="113"/>
    </row>
    <row r="186" ht="14.25" customHeight="1">
      <c r="L186" s="111"/>
      <c r="M186" s="112"/>
      <c r="N186" s="112"/>
      <c r="O186" s="113"/>
    </row>
    <row r="187" ht="14.25" customHeight="1">
      <c r="L187" s="111"/>
      <c r="M187" s="112"/>
      <c r="N187" s="112"/>
      <c r="O187" s="113"/>
    </row>
    <row r="188" ht="14.25" customHeight="1">
      <c r="L188" s="111"/>
      <c r="M188" s="112"/>
      <c r="N188" s="112"/>
      <c r="O188" s="113"/>
    </row>
    <row r="189" ht="14.25" customHeight="1">
      <c r="L189" s="111"/>
      <c r="M189" s="112"/>
      <c r="N189" s="112"/>
      <c r="O189" s="113"/>
    </row>
    <row r="190" ht="14.25" customHeight="1">
      <c r="L190" s="111"/>
      <c r="M190" s="112"/>
      <c r="N190" s="112"/>
      <c r="O190" s="113"/>
    </row>
    <row r="191" ht="14.25" customHeight="1">
      <c r="L191" s="111"/>
      <c r="M191" s="112"/>
      <c r="N191" s="112"/>
      <c r="O191" s="113"/>
    </row>
    <row r="192" ht="14.25" customHeight="1">
      <c r="L192" s="111"/>
      <c r="M192" s="112"/>
      <c r="N192" s="112"/>
      <c r="O192" s="113"/>
    </row>
    <row r="193" ht="14.25" customHeight="1">
      <c r="L193" s="111"/>
      <c r="M193" s="112"/>
      <c r="N193" s="112"/>
      <c r="O193" s="113"/>
    </row>
    <row r="194" ht="14.25" customHeight="1">
      <c r="L194" s="111"/>
      <c r="M194" s="112"/>
      <c r="N194" s="112"/>
      <c r="O194" s="113"/>
    </row>
    <row r="195" ht="14.25" customHeight="1">
      <c r="L195" s="111"/>
      <c r="M195" s="112"/>
      <c r="N195" s="112"/>
      <c r="O195" s="113"/>
    </row>
    <row r="196" ht="14.25" customHeight="1">
      <c r="L196" s="111"/>
      <c r="M196" s="112"/>
      <c r="N196" s="112"/>
      <c r="O196" s="113"/>
    </row>
    <row r="197" ht="14.25" customHeight="1">
      <c r="L197" s="111"/>
      <c r="M197" s="112"/>
      <c r="N197" s="112"/>
      <c r="O197" s="113"/>
    </row>
    <row r="198" ht="14.25" customHeight="1">
      <c r="L198" s="111"/>
      <c r="M198" s="112"/>
      <c r="N198" s="112"/>
      <c r="O198" s="113"/>
    </row>
    <row r="199" ht="14.25" customHeight="1">
      <c r="L199" s="111"/>
      <c r="M199" s="112"/>
      <c r="N199" s="112"/>
      <c r="O199" s="113"/>
    </row>
    <row r="200" ht="14.25" customHeight="1">
      <c r="L200" s="111"/>
      <c r="M200" s="112"/>
      <c r="N200" s="112"/>
      <c r="O200" s="113"/>
    </row>
    <row r="201" ht="14.25" customHeight="1">
      <c r="L201" s="111"/>
      <c r="M201" s="112"/>
      <c r="N201" s="112"/>
      <c r="O201" s="113"/>
    </row>
    <row r="202" ht="14.25" customHeight="1">
      <c r="L202" s="111"/>
      <c r="M202" s="112"/>
      <c r="N202" s="112"/>
      <c r="O202" s="113"/>
    </row>
    <row r="203" ht="14.25" customHeight="1">
      <c r="L203" s="111"/>
      <c r="M203" s="112"/>
      <c r="N203" s="112"/>
      <c r="O203" s="113"/>
    </row>
    <row r="204" ht="14.25" customHeight="1">
      <c r="L204" s="111"/>
      <c r="M204" s="112"/>
      <c r="N204" s="112"/>
      <c r="O204" s="113"/>
    </row>
    <row r="205" ht="14.25" customHeight="1">
      <c r="L205" s="111"/>
      <c r="M205" s="112"/>
      <c r="N205" s="112"/>
      <c r="O205" s="113"/>
    </row>
    <row r="206" ht="14.25" customHeight="1">
      <c r="L206" s="111"/>
      <c r="M206" s="112"/>
      <c r="N206" s="112"/>
      <c r="O206" s="113"/>
    </row>
    <row r="207" ht="14.25" customHeight="1">
      <c r="L207" s="111"/>
      <c r="M207" s="112"/>
      <c r="N207" s="112"/>
      <c r="O207" s="113"/>
    </row>
    <row r="208" ht="14.25" customHeight="1">
      <c r="L208" s="111"/>
      <c r="M208" s="112"/>
      <c r="N208" s="112"/>
      <c r="O208" s="113"/>
    </row>
    <row r="209" ht="14.25" customHeight="1">
      <c r="L209" s="111"/>
      <c r="M209" s="112"/>
      <c r="N209" s="112"/>
      <c r="O209" s="113"/>
    </row>
    <row r="210" ht="14.25" customHeight="1">
      <c r="L210" s="111"/>
      <c r="M210" s="112"/>
      <c r="N210" s="112"/>
      <c r="O210" s="113"/>
    </row>
    <row r="211" ht="14.25" customHeight="1">
      <c r="L211" s="111"/>
      <c r="M211" s="112"/>
      <c r="N211" s="112"/>
      <c r="O211" s="113"/>
    </row>
    <row r="212" ht="14.25" customHeight="1">
      <c r="L212" s="111"/>
      <c r="M212" s="112"/>
      <c r="N212" s="112"/>
      <c r="O212" s="113"/>
    </row>
    <row r="213" ht="14.25" customHeight="1">
      <c r="L213" s="111"/>
      <c r="M213" s="112"/>
      <c r="N213" s="112"/>
      <c r="O213" s="113"/>
    </row>
    <row r="214" ht="14.25" customHeight="1">
      <c r="L214" s="111"/>
      <c r="M214" s="112"/>
      <c r="N214" s="112"/>
      <c r="O214" s="113"/>
    </row>
    <row r="215" ht="14.25" customHeight="1">
      <c r="L215" s="111"/>
      <c r="M215" s="112"/>
      <c r="N215" s="112"/>
      <c r="O215" s="113"/>
    </row>
    <row r="216" ht="14.25" customHeight="1">
      <c r="L216" s="111"/>
      <c r="M216" s="112"/>
      <c r="N216" s="112"/>
      <c r="O216" s="113"/>
    </row>
    <row r="217" ht="14.25" customHeight="1">
      <c r="L217" s="111"/>
      <c r="M217" s="112"/>
      <c r="N217" s="112"/>
      <c r="O217" s="113"/>
    </row>
    <row r="218" ht="14.25" customHeight="1">
      <c r="L218" s="111"/>
      <c r="M218" s="112"/>
      <c r="N218" s="112"/>
      <c r="O218" s="113"/>
    </row>
    <row r="219" ht="14.25" customHeight="1">
      <c r="L219" s="111"/>
      <c r="M219" s="112"/>
      <c r="N219" s="112"/>
      <c r="O219" s="113"/>
    </row>
    <row r="220" ht="14.25" customHeight="1">
      <c r="L220" s="111"/>
      <c r="M220" s="112"/>
      <c r="N220" s="112"/>
      <c r="O220" s="113"/>
    </row>
    <row r="221" ht="14.25" customHeight="1">
      <c r="L221" s="111"/>
      <c r="M221" s="112"/>
      <c r="N221" s="112"/>
      <c r="O221" s="113"/>
    </row>
    <row r="222" ht="14.25" customHeight="1">
      <c r="L222" s="111"/>
      <c r="M222" s="112"/>
      <c r="N222" s="112"/>
      <c r="O222" s="113"/>
    </row>
    <row r="223" ht="14.25" customHeight="1">
      <c r="L223" s="111"/>
      <c r="M223" s="112"/>
      <c r="N223" s="112"/>
      <c r="O223" s="113"/>
    </row>
    <row r="224" ht="14.25" customHeight="1">
      <c r="L224" s="111"/>
      <c r="M224" s="112"/>
      <c r="N224" s="112"/>
      <c r="O224" s="113"/>
    </row>
    <row r="225" ht="14.25" customHeight="1">
      <c r="L225" s="111"/>
      <c r="M225" s="112"/>
      <c r="N225" s="112"/>
      <c r="O225" s="113"/>
    </row>
    <row r="226" ht="14.25" customHeight="1">
      <c r="L226" s="111"/>
      <c r="M226" s="112"/>
      <c r="N226" s="112"/>
      <c r="O226" s="113"/>
    </row>
    <row r="227" ht="14.25" customHeight="1">
      <c r="L227" s="111"/>
      <c r="M227" s="112"/>
      <c r="N227" s="112"/>
      <c r="O227" s="113"/>
    </row>
    <row r="228" ht="14.25" customHeight="1">
      <c r="L228" s="111"/>
      <c r="M228" s="112"/>
      <c r="N228" s="112"/>
      <c r="O228" s="113"/>
    </row>
    <row r="229" ht="14.25" customHeight="1">
      <c r="L229" s="111"/>
      <c r="M229" s="112"/>
      <c r="N229" s="112"/>
      <c r="O229" s="113"/>
    </row>
    <row r="230" ht="14.25" customHeight="1">
      <c r="L230" s="111"/>
      <c r="M230" s="112"/>
      <c r="N230" s="112"/>
      <c r="O230" s="113"/>
    </row>
    <row r="231" ht="14.25" customHeight="1">
      <c r="L231" s="111"/>
      <c r="M231" s="112"/>
      <c r="N231" s="112"/>
      <c r="O231" s="113"/>
    </row>
    <row r="232" ht="14.25" customHeight="1">
      <c r="L232" s="111"/>
      <c r="M232" s="112"/>
      <c r="N232" s="112"/>
      <c r="O232" s="113"/>
    </row>
    <row r="233" ht="14.25" customHeight="1">
      <c r="L233" s="111"/>
      <c r="M233" s="112"/>
      <c r="N233" s="112"/>
      <c r="O233" s="113"/>
    </row>
    <row r="234" ht="14.25" customHeight="1">
      <c r="L234" s="111"/>
      <c r="M234" s="112"/>
      <c r="N234" s="112"/>
      <c r="O234" s="113"/>
    </row>
    <row r="235" ht="14.25" customHeight="1">
      <c r="L235" s="111"/>
      <c r="M235" s="112"/>
      <c r="N235" s="112"/>
      <c r="O235" s="113"/>
    </row>
    <row r="236" ht="14.25" customHeight="1">
      <c r="L236" s="111"/>
      <c r="M236" s="112"/>
      <c r="N236" s="112"/>
      <c r="O236" s="113"/>
    </row>
    <row r="237" ht="14.25" customHeight="1">
      <c r="L237" s="111"/>
      <c r="M237" s="112"/>
      <c r="N237" s="112"/>
      <c r="O237" s="113"/>
    </row>
    <row r="238" ht="14.25" customHeight="1">
      <c r="L238" s="111"/>
      <c r="M238" s="112"/>
      <c r="N238" s="112"/>
      <c r="O238" s="113"/>
    </row>
    <row r="239" ht="14.25" customHeight="1">
      <c r="L239" s="111"/>
      <c r="M239" s="112"/>
      <c r="N239" s="112"/>
      <c r="O239" s="113"/>
    </row>
    <row r="240" ht="14.25" customHeight="1">
      <c r="L240" s="111"/>
      <c r="M240" s="112"/>
      <c r="N240" s="112"/>
      <c r="O240" s="113"/>
    </row>
    <row r="241" ht="14.25" customHeight="1">
      <c r="L241" s="111"/>
      <c r="M241" s="112"/>
      <c r="N241" s="112"/>
      <c r="O241" s="113"/>
    </row>
    <row r="242" ht="14.25" customHeight="1">
      <c r="L242" s="111"/>
      <c r="M242" s="112"/>
      <c r="N242" s="112"/>
      <c r="O242" s="113"/>
    </row>
    <row r="243" ht="14.25" customHeight="1">
      <c r="L243" s="111"/>
      <c r="M243" s="112"/>
      <c r="N243" s="112"/>
      <c r="O243" s="113"/>
    </row>
    <row r="244" ht="14.25" customHeight="1">
      <c r="L244" s="111"/>
      <c r="M244" s="112"/>
      <c r="N244" s="112"/>
      <c r="O244" s="113"/>
    </row>
    <row r="245" ht="14.25" customHeight="1">
      <c r="L245" s="111"/>
      <c r="M245" s="112"/>
      <c r="N245" s="112"/>
      <c r="O245" s="113"/>
    </row>
    <row r="246" ht="14.25" customHeight="1">
      <c r="L246" s="111"/>
      <c r="M246" s="112"/>
      <c r="N246" s="112"/>
      <c r="O246" s="113"/>
    </row>
    <row r="247" ht="14.25" customHeight="1">
      <c r="L247" s="111"/>
      <c r="M247" s="112"/>
      <c r="N247" s="112"/>
      <c r="O247" s="113"/>
    </row>
    <row r="248" ht="14.25" customHeight="1">
      <c r="L248" s="111"/>
      <c r="M248" s="112"/>
      <c r="N248" s="112"/>
      <c r="O248" s="113"/>
    </row>
    <row r="249" ht="14.25" customHeight="1">
      <c r="L249" s="111"/>
      <c r="M249" s="112"/>
      <c r="N249" s="112"/>
      <c r="O249" s="113"/>
    </row>
    <row r="250" ht="14.25" customHeight="1">
      <c r="L250" s="111"/>
      <c r="M250" s="112"/>
      <c r="N250" s="112"/>
      <c r="O250" s="113"/>
    </row>
    <row r="251" ht="14.25" customHeight="1">
      <c r="L251" s="111"/>
      <c r="M251" s="112"/>
      <c r="N251" s="112"/>
      <c r="O251" s="113"/>
    </row>
    <row r="252" ht="14.25" customHeight="1">
      <c r="L252" s="111"/>
      <c r="M252" s="112"/>
      <c r="N252" s="112"/>
      <c r="O252" s="113"/>
    </row>
    <row r="253" ht="14.25" customHeight="1">
      <c r="L253" s="111"/>
      <c r="M253" s="112"/>
      <c r="N253" s="112"/>
      <c r="O253" s="113"/>
    </row>
    <row r="254" ht="14.25" customHeight="1">
      <c r="L254" s="111"/>
      <c r="M254" s="112"/>
      <c r="N254" s="112"/>
      <c r="O254" s="113"/>
    </row>
    <row r="255" ht="14.25" customHeight="1">
      <c r="L255" s="111"/>
      <c r="M255" s="112"/>
      <c r="N255" s="112"/>
      <c r="O255" s="113"/>
    </row>
    <row r="256" ht="14.25" customHeight="1">
      <c r="L256" s="111"/>
      <c r="M256" s="112"/>
      <c r="N256" s="112"/>
      <c r="O256" s="113"/>
    </row>
    <row r="257" ht="14.25" customHeight="1">
      <c r="L257" s="111"/>
      <c r="M257" s="112"/>
      <c r="N257" s="112"/>
      <c r="O257" s="113"/>
    </row>
    <row r="258" ht="14.25" customHeight="1">
      <c r="L258" s="111"/>
      <c r="M258" s="112"/>
      <c r="N258" s="112"/>
      <c r="O258" s="113"/>
    </row>
    <row r="259" ht="14.25" customHeight="1">
      <c r="L259" s="111"/>
      <c r="M259" s="112"/>
      <c r="N259" s="112"/>
      <c r="O259" s="113"/>
    </row>
    <row r="260" ht="14.25" customHeight="1">
      <c r="L260" s="111"/>
      <c r="M260" s="112"/>
      <c r="N260" s="112"/>
      <c r="O260" s="113"/>
    </row>
    <row r="261" ht="14.25" customHeight="1">
      <c r="L261" s="111"/>
      <c r="M261" s="112"/>
      <c r="N261" s="112"/>
      <c r="O261" s="113"/>
    </row>
    <row r="262" ht="14.25" customHeight="1">
      <c r="L262" s="111"/>
      <c r="M262" s="112"/>
      <c r="N262" s="112"/>
      <c r="O262" s="113"/>
    </row>
    <row r="263" ht="14.25" customHeight="1">
      <c r="L263" s="111"/>
      <c r="M263" s="112"/>
      <c r="N263" s="112"/>
      <c r="O263" s="113"/>
    </row>
    <row r="264" ht="14.25" customHeight="1">
      <c r="L264" s="111"/>
      <c r="M264" s="112"/>
      <c r="N264" s="112"/>
      <c r="O264" s="113"/>
    </row>
    <row r="265" ht="14.25" customHeight="1">
      <c r="L265" s="111"/>
      <c r="M265" s="112"/>
      <c r="N265" s="112"/>
      <c r="O265" s="113"/>
    </row>
    <row r="266" ht="14.25" customHeight="1">
      <c r="L266" s="111"/>
      <c r="M266" s="112"/>
      <c r="N266" s="112"/>
      <c r="O266" s="113"/>
    </row>
    <row r="267" ht="14.25" customHeight="1">
      <c r="L267" s="111"/>
      <c r="M267" s="112"/>
      <c r="N267" s="112"/>
      <c r="O267" s="113"/>
    </row>
    <row r="268" ht="14.25" customHeight="1">
      <c r="L268" s="111"/>
      <c r="M268" s="112"/>
      <c r="N268" s="112"/>
      <c r="O268" s="113"/>
    </row>
    <row r="269" ht="14.25" customHeight="1">
      <c r="L269" s="111"/>
      <c r="M269" s="112"/>
      <c r="N269" s="112"/>
      <c r="O269" s="113"/>
    </row>
    <row r="270" ht="14.25" customHeight="1">
      <c r="L270" s="111"/>
      <c r="M270" s="112"/>
      <c r="N270" s="112"/>
      <c r="O270" s="113"/>
    </row>
    <row r="271" ht="14.25" customHeight="1">
      <c r="L271" s="111"/>
      <c r="M271" s="112"/>
      <c r="N271" s="112"/>
      <c r="O271" s="113"/>
    </row>
    <row r="272" ht="14.25" customHeight="1">
      <c r="L272" s="111"/>
      <c r="M272" s="112"/>
      <c r="N272" s="112"/>
      <c r="O272" s="113"/>
    </row>
    <row r="273" ht="14.25" customHeight="1">
      <c r="L273" s="111"/>
      <c r="M273" s="112"/>
      <c r="N273" s="112"/>
      <c r="O273" s="113"/>
    </row>
    <row r="274" ht="14.25" customHeight="1">
      <c r="L274" s="111"/>
      <c r="M274" s="112"/>
      <c r="N274" s="112"/>
      <c r="O274" s="113"/>
    </row>
    <row r="275" ht="14.25" customHeight="1">
      <c r="L275" s="111"/>
      <c r="M275" s="112"/>
      <c r="N275" s="112"/>
      <c r="O275" s="113"/>
    </row>
    <row r="276" ht="14.25" customHeight="1">
      <c r="L276" s="111"/>
      <c r="M276" s="112"/>
      <c r="N276" s="112"/>
      <c r="O276" s="113"/>
    </row>
    <row r="277" ht="14.25" customHeight="1">
      <c r="L277" s="111"/>
      <c r="M277" s="112"/>
      <c r="N277" s="112"/>
      <c r="O277" s="113"/>
    </row>
    <row r="278" ht="14.25" customHeight="1">
      <c r="L278" s="111"/>
      <c r="M278" s="112"/>
      <c r="N278" s="112"/>
      <c r="O278" s="113"/>
    </row>
    <row r="279" ht="14.25" customHeight="1">
      <c r="L279" s="111"/>
      <c r="M279" s="112"/>
      <c r="N279" s="112"/>
      <c r="O279" s="113"/>
    </row>
    <row r="280" ht="14.25" customHeight="1">
      <c r="L280" s="111"/>
      <c r="M280" s="112"/>
      <c r="N280" s="112"/>
      <c r="O280" s="113"/>
    </row>
    <row r="281" ht="14.25" customHeight="1">
      <c r="L281" s="111"/>
      <c r="M281" s="112"/>
      <c r="N281" s="112"/>
      <c r="O281" s="113"/>
    </row>
    <row r="282" ht="14.25" customHeight="1">
      <c r="L282" s="111"/>
      <c r="M282" s="112"/>
      <c r="N282" s="112"/>
      <c r="O282" s="113"/>
    </row>
    <row r="283" ht="14.25" customHeight="1">
      <c r="L283" s="111"/>
      <c r="M283" s="112"/>
      <c r="N283" s="112"/>
      <c r="O283" s="113"/>
    </row>
    <row r="284" ht="14.25" customHeight="1">
      <c r="L284" s="111"/>
      <c r="M284" s="112"/>
      <c r="N284" s="112"/>
      <c r="O284" s="113"/>
    </row>
    <row r="285" ht="14.25" customHeight="1">
      <c r="L285" s="111"/>
      <c r="M285" s="112"/>
      <c r="N285" s="112"/>
      <c r="O285" s="113"/>
    </row>
    <row r="286" ht="14.25" customHeight="1">
      <c r="L286" s="111"/>
      <c r="M286" s="112"/>
      <c r="N286" s="112"/>
      <c r="O286" s="113"/>
    </row>
    <row r="287" ht="14.25" customHeight="1">
      <c r="L287" s="111"/>
      <c r="M287" s="112"/>
      <c r="N287" s="112"/>
      <c r="O287" s="113"/>
    </row>
    <row r="288" ht="14.25" customHeight="1">
      <c r="L288" s="111"/>
      <c r="M288" s="112"/>
      <c r="N288" s="112"/>
      <c r="O288" s="113"/>
    </row>
    <row r="289" ht="14.25" customHeight="1">
      <c r="L289" s="111"/>
      <c r="M289" s="112"/>
      <c r="N289" s="112"/>
      <c r="O289" s="113"/>
    </row>
    <row r="290" ht="14.25" customHeight="1">
      <c r="L290" s="111"/>
      <c r="M290" s="112"/>
      <c r="N290" s="112"/>
      <c r="O290" s="113"/>
    </row>
    <row r="291" ht="14.25" customHeight="1">
      <c r="L291" s="111"/>
      <c r="M291" s="112"/>
      <c r="N291" s="112"/>
      <c r="O291" s="113"/>
    </row>
    <row r="292" ht="14.25" customHeight="1">
      <c r="L292" s="111"/>
      <c r="M292" s="112"/>
      <c r="N292" s="112"/>
      <c r="O292" s="113"/>
    </row>
    <row r="293" ht="14.25" customHeight="1">
      <c r="L293" s="111"/>
      <c r="M293" s="112"/>
      <c r="N293" s="112"/>
      <c r="O293" s="113"/>
    </row>
    <row r="294" ht="14.25" customHeight="1">
      <c r="L294" s="111"/>
      <c r="M294" s="112"/>
      <c r="N294" s="112"/>
      <c r="O294" s="113"/>
    </row>
    <row r="295" ht="14.25" customHeight="1">
      <c r="L295" s="111"/>
      <c r="M295" s="112"/>
      <c r="N295" s="112"/>
      <c r="O295" s="113"/>
    </row>
    <row r="296" ht="14.25" customHeight="1">
      <c r="L296" s="111"/>
      <c r="M296" s="112"/>
      <c r="N296" s="112"/>
      <c r="O296" s="113"/>
    </row>
    <row r="297" ht="14.25" customHeight="1">
      <c r="L297" s="111"/>
      <c r="M297" s="112"/>
      <c r="N297" s="112"/>
      <c r="O297" s="113"/>
    </row>
    <row r="298" ht="14.25" customHeight="1">
      <c r="L298" s="111"/>
      <c r="M298" s="112"/>
      <c r="N298" s="112"/>
      <c r="O298" s="113"/>
    </row>
    <row r="299" ht="14.25" customHeight="1">
      <c r="L299" s="111"/>
      <c r="M299" s="112"/>
      <c r="N299" s="112"/>
      <c r="O299" s="113"/>
    </row>
    <row r="300" ht="14.25" customHeight="1">
      <c r="L300" s="111"/>
      <c r="M300" s="112"/>
      <c r="N300" s="112"/>
      <c r="O300" s="113"/>
    </row>
    <row r="301" ht="14.25" customHeight="1">
      <c r="L301" s="111"/>
      <c r="M301" s="112"/>
      <c r="N301" s="112"/>
      <c r="O301" s="113"/>
    </row>
    <row r="302" ht="14.25" customHeight="1">
      <c r="L302" s="111"/>
      <c r="M302" s="112"/>
      <c r="N302" s="112"/>
      <c r="O302" s="113"/>
    </row>
    <row r="303" ht="14.25" customHeight="1">
      <c r="L303" s="111"/>
      <c r="M303" s="112"/>
      <c r="N303" s="112"/>
      <c r="O303" s="113"/>
    </row>
    <row r="304" ht="14.25" customHeight="1">
      <c r="L304" s="111"/>
      <c r="M304" s="112"/>
      <c r="N304" s="112"/>
      <c r="O304" s="113"/>
    </row>
    <row r="305" ht="14.25" customHeight="1">
      <c r="L305" s="111"/>
      <c r="M305" s="112"/>
      <c r="N305" s="112"/>
      <c r="O305" s="113"/>
    </row>
    <row r="306" ht="14.25" customHeight="1">
      <c r="L306" s="111"/>
      <c r="M306" s="112"/>
      <c r="N306" s="112"/>
      <c r="O306" s="113"/>
    </row>
    <row r="307" ht="14.25" customHeight="1">
      <c r="L307" s="111"/>
      <c r="M307" s="112"/>
      <c r="N307" s="112"/>
      <c r="O307" s="113"/>
    </row>
    <row r="308" ht="14.25" customHeight="1">
      <c r="L308" s="111"/>
      <c r="M308" s="112"/>
      <c r="N308" s="112"/>
      <c r="O308" s="113"/>
    </row>
    <row r="309" ht="14.25" customHeight="1">
      <c r="L309" s="111"/>
      <c r="M309" s="112"/>
      <c r="N309" s="112"/>
      <c r="O309" s="113"/>
    </row>
    <row r="310" ht="14.25" customHeight="1">
      <c r="L310" s="111"/>
      <c r="M310" s="112"/>
      <c r="N310" s="112"/>
      <c r="O310" s="113"/>
    </row>
    <row r="311" ht="14.25" customHeight="1">
      <c r="L311" s="111"/>
      <c r="M311" s="112"/>
      <c r="N311" s="112"/>
      <c r="O311" s="113"/>
    </row>
    <row r="312" ht="14.25" customHeight="1">
      <c r="L312" s="111"/>
      <c r="M312" s="112"/>
      <c r="N312" s="112"/>
      <c r="O312" s="113"/>
    </row>
    <row r="313" ht="14.25" customHeight="1">
      <c r="L313" s="111"/>
      <c r="M313" s="112"/>
      <c r="N313" s="112"/>
      <c r="O313" s="113"/>
    </row>
    <row r="314" ht="14.25" customHeight="1">
      <c r="L314" s="111"/>
      <c r="M314" s="112"/>
      <c r="N314" s="112"/>
      <c r="O314" s="113"/>
    </row>
    <row r="315" ht="14.25" customHeight="1">
      <c r="L315" s="111"/>
      <c r="M315" s="112"/>
      <c r="N315" s="112"/>
      <c r="O315" s="113"/>
    </row>
    <row r="316" ht="14.25" customHeight="1">
      <c r="L316" s="111"/>
      <c r="M316" s="112"/>
      <c r="N316" s="112"/>
      <c r="O316" s="113"/>
    </row>
    <row r="317" ht="14.25" customHeight="1">
      <c r="L317" s="111"/>
      <c r="M317" s="112"/>
      <c r="N317" s="112"/>
      <c r="O317" s="113"/>
    </row>
    <row r="318" ht="14.25" customHeight="1">
      <c r="L318" s="111"/>
      <c r="M318" s="112"/>
      <c r="N318" s="112"/>
      <c r="O318" s="113"/>
    </row>
    <row r="319" ht="14.25" customHeight="1">
      <c r="L319" s="111"/>
      <c r="M319" s="112"/>
      <c r="N319" s="112"/>
      <c r="O319" s="113"/>
    </row>
    <row r="320" ht="14.25" customHeight="1">
      <c r="L320" s="111"/>
      <c r="M320" s="112"/>
      <c r="N320" s="112"/>
      <c r="O320" s="113"/>
    </row>
    <row r="321" ht="14.25" customHeight="1">
      <c r="L321" s="111"/>
      <c r="M321" s="112"/>
      <c r="N321" s="112"/>
      <c r="O321" s="113"/>
    </row>
    <row r="322" ht="14.25" customHeight="1">
      <c r="L322" s="111"/>
      <c r="M322" s="112"/>
      <c r="N322" s="112"/>
      <c r="O322" s="113"/>
    </row>
    <row r="323" ht="14.25" customHeight="1">
      <c r="L323" s="111"/>
      <c r="M323" s="112"/>
      <c r="N323" s="112"/>
      <c r="O323" s="113"/>
    </row>
    <row r="324" ht="14.25" customHeight="1">
      <c r="L324" s="111"/>
      <c r="M324" s="112"/>
      <c r="N324" s="112"/>
      <c r="O324" s="113"/>
    </row>
    <row r="325" ht="14.25" customHeight="1">
      <c r="L325" s="111"/>
      <c r="M325" s="112"/>
      <c r="N325" s="112"/>
      <c r="O325" s="113"/>
    </row>
    <row r="326" ht="14.25" customHeight="1">
      <c r="L326" s="111"/>
      <c r="M326" s="112"/>
      <c r="N326" s="112"/>
      <c r="O326" s="113"/>
    </row>
    <row r="327" ht="14.25" customHeight="1">
      <c r="L327" s="111"/>
      <c r="M327" s="112"/>
      <c r="N327" s="112"/>
      <c r="O327" s="113"/>
    </row>
    <row r="328" ht="14.25" customHeight="1">
      <c r="L328" s="111"/>
      <c r="M328" s="112"/>
      <c r="N328" s="112"/>
      <c r="O328" s="113"/>
    </row>
    <row r="329" ht="14.25" customHeight="1">
      <c r="L329" s="111"/>
      <c r="M329" s="112"/>
      <c r="N329" s="112"/>
      <c r="O329" s="113"/>
    </row>
    <row r="330" ht="14.25" customHeight="1">
      <c r="L330" s="111"/>
      <c r="M330" s="112"/>
      <c r="N330" s="112"/>
      <c r="O330" s="113"/>
    </row>
    <row r="331" ht="14.25" customHeight="1">
      <c r="L331" s="111"/>
      <c r="M331" s="112"/>
      <c r="N331" s="112"/>
      <c r="O331" s="113"/>
    </row>
    <row r="332" ht="14.25" customHeight="1">
      <c r="L332" s="111"/>
      <c r="M332" s="112"/>
      <c r="N332" s="112"/>
      <c r="O332" s="113"/>
    </row>
    <row r="333" ht="14.25" customHeight="1">
      <c r="L333" s="111"/>
      <c r="M333" s="112"/>
      <c r="N333" s="112"/>
      <c r="O333" s="113"/>
    </row>
    <row r="334" ht="14.25" customHeight="1">
      <c r="L334" s="111"/>
      <c r="M334" s="112"/>
      <c r="N334" s="112"/>
      <c r="O334" s="113"/>
    </row>
    <row r="335" ht="14.25" customHeight="1">
      <c r="L335" s="111"/>
      <c r="M335" s="112"/>
      <c r="N335" s="112"/>
      <c r="O335" s="113"/>
    </row>
    <row r="336" ht="14.25" customHeight="1">
      <c r="L336" s="111"/>
      <c r="M336" s="112"/>
      <c r="N336" s="112"/>
      <c r="O336" s="113"/>
    </row>
    <row r="337" ht="14.25" customHeight="1">
      <c r="L337" s="111"/>
      <c r="M337" s="112"/>
      <c r="N337" s="112"/>
      <c r="O337" s="113"/>
    </row>
    <row r="338" ht="14.25" customHeight="1">
      <c r="L338" s="111"/>
      <c r="M338" s="112"/>
      <c r="N338" s="112"/>
      <c r="O338" s="113"/>
    </row>
    <row r="339" ht="14.25" customHeight="1">
      <c r="L339" s="111"/>
      <c r="M339" s="112"/>
      <c r="N339" s="112"/>
      <c r="O339" s="113"/>
    </row>
    <row r="340" ht="14.25" customHeight="1">
      <c r="L340" s="111"/>
      <c r="M340" s="112"/>
      <c r="N340" s="112"/>
      <c r="O340" s="113"/>
    </row>
    <row r="341" ht="14.25" customHeight="1">
      <c r="L341" s="111"/>
      <c r="M341" s="112"/>
      <c r="N341" s="112"/>
      <c r="O341" s="113"/>
    </row>
    <row r="342" ht="14.25" customHeight="1">
      <c r="L342" s="111"/>
      <c r="M342" s="112"/>
      <c r="N342" s="112"/>
      <c r="O342" s="113"/>
    </row>
    <row r="343" ht="14.25" customHeight="1">
      <c r="L343" s="111"/>
      <c r="M343" s="112"/>
      <c r="N343" s="112"/>
      <c r="O343" s="113"/>
    </row>
    <row r="344" ht="14.25" customHeight="1">
      <c r="L344" s="111"/>
      <c r="M344" s="112"/>
      <c r="N344" s="112"/>
      <c r="O344" s="113"/>
    </row>
    <row r="345" ht="14.25" customHeight="1">
      <c r="L345" s="111"/>
      <c r="M345" s="112"/>
      <c r="N345" s="112"/>
      <c r="O345" s="113"/>
    </row>
    <row r="346" ht="14.25" customHeight="1">
      <c r="L346" s="111"/>
      <c r="M346" s="112"/>
      <c r="N346" s="112"/>
      <c r="O346" s="113"/>
    </row>
    <row r="347" ht="14.25" customHeight="1">
      <c r="L347" s="111"/>
      <c r="M347" s="112"/>
      <c r="N347" s="112"/>
      <c r="O347" s="113"/>
    </row>
    <row r="348" ht="14.25" customHeight="1">
      <c r="L348" s="111"/>
      <c r="M348" s="112"/>
      <c r="N348" s="112"/>
      <c r="O348" s="113"/>
    </row>
    <row r="349" ht="14.25" customHeight="1">
      <c r="L349" s="111"/>
      <c r="M349" s="112"/>
      <c r="N349" s="112"/>
      <c r="O349" s="113"/>
    </row>
    <row r="350" ht="14.25" customHeight="1">
      <c r="L350" s="111"/>
      <c r="M350" s="112"/>
      <c r="N350" s="112"/>
      <c r="O350" s="113"/>
    </row>
    <row r="351" ht="14.25" customHeight="1">
      <c r="L351" s="111"/>
      <c r="M351" s="112"/>
      <c r="N351" s="112"/>
      <c r="O351" s="113"/>
    </row>
    <row r="352" ht="14.25" customHeight="1">
      <c r="L352" s="111"/>
      <c r="M352" s="112"/>
      <c r="N352" s="112"/>
      <c r="O352" s="113"/>
    </row>
    <row r="353" ht="14.25" customHeight="1">
      <c r="L353" s="111"/>
      <c r="M353" s="112"/>
      <c r="N353" s="112"/>
      <c r="O353" s="113"/>
    </row>
    <row r="354" ht="14.25" customHeight="1">
      <c r="L354" s="111"/>
      <c r="M354" s="112"/>
      <c r="N354" s="112"/>
      <c r="O354" s="113"/>
    </row>
    <row r="355" ht="14.25" customHeight="1">
      <c r="L355" s="111"/>
      <c r="M355" s="112"/>
      <c r="N355" s="112"/>
      <c r="O355" s="113"/>
    </row>
    <row r="356" ht="14.25" customHeight="1">
      <c r="L356" s="111"/>
      <c r="M356" s="112"/>
      <c r="N356" s="112"/>
      <c r="O356" s="113"/>
    </row>
    <row r="357" ht="14.25" customHeight="1">
      <c r="L357" s="111"/>
      <c r="M357" s="112"/>
      <c r="N357" s="112"/>
      <c r="O357" s="113"/>
    </row>
    <row r="358" ht="14.25" customHeight="1">
      <c r="L358" s="111"/>
      <c r="M358" s="112"/>
      <c r="N358" s="112"/>
      <c r="O358" s="113"/>
    </row>
    <row r="359" ht="14.25" customHeight="1">
      <c r="L359" s="111"/>
      <c r="M359" s="112"/>
      <c r="N359" s="112"/>
      <c r="O359" s="113"/>
    </row>
    <row r="360" ht="14.25" customHeight="1">
      <c r="L360" s="111"/>
      <c r="M360" s="112"/>
      <c r="N360" s="112"/>
      <c r="O360" s="113"/>
    </row>
    <row r="361" ht="14.25" customHeight="1">
      <c r="L361" s="111"/>
      <c r="M361" s="112"/>
      <c r="N361" s="112"/>
      <c r="O361" s="113"/>
    </row>
    <row r="362" ht="14.25" customHeight="1">
      <c r="L362" s="111"/>
      <c r="M362" s="112"/>
      <c r="N362" s="112"/>
      <c r="O362" s="113"/>
    </row>
    <row r="363" ht="14.25" customHeight="1">
      <c r="L363" s="111"/>
      <c r="M363" s="112"/>
      <c r="N363" s="112"/>
      <c r="O363" s="113"/>
    </row>
    <row r="364" ht="14.25" customHeight="1">
      <c r="L364" s="111"/>
      <c r="M364" s="112"/>
      <c r="N364" s="112"/>
      <c r="O364" s="113"/>
    </row>
    <row r="365" ht="14.25" customHeight="1">
      <c r="L365" s="111"/>
      <c r="M365" s="112"/>
      <c r="N365" s="112"/>
      <c r="O365" s="113"/>
    </row>
    <row r="366" ht="14.25" customHeight="1">
      <c r="L366" s="111"/>
      <c r="M366" s="112"/>
      <c r="N366" s="112"/>
      <c r="O366" s="113"/>
    </row>
    <row r="367" ht="14.25" customHeight="1">
      <c r="L367" s="111"/>
      <c r="M367" s="112"/>
      <c r="N367" s="112"/>
      <c r="O367" s="113"/>
    </row>
    <row r="368" ht="14.25" customHeight="1">
      <c r="L368" s="111"/>
      <c r="M368" s="112"/>
      <c r="N368" s="112"/>
      <c r="O368" s="113"/>
    </row>
    <row r="369" ht="14.25" customHeight="1">
      <c r="L369" s="111"/>
      <c r="M369" s="112"/>
      <c r="N369" s="112"/>
      <c r="O369" s="113"/>
    </row>
    <row r="370" ht="14.25" customHeight="1">
      <c r="L370" s="111"/>
      <c r="M370" s="112"/>
      <c r="N370" s="112"/>
      <c r="O370" s="113"/>
    </row>
    <row r="371" ht="14.25" customHeight="1">
      <c r="L371" s="111"/>
      <c r="M371" s="112"/>
      <c r="N371" s="112"/>
      <c r="O371" s="113"/>
    </row>
    <row r="372" ht="14.25" customHeight="1">
      <c r="L372" s="111"/>
      <c r="M372" s="112"/>
      <c r="N372" s="112"/>
      <c r="O372" s="113"/>
    </row>
    <row r="373" ht="14.25" customHeight="1">
      <c r="L373" s="111"/>
      <c r="M373" s="112"/>
      <c r="N373" s="112"/>
      <c r="O373" s="113"/>
    </row>
    <row r="374" ht="14.25" customHeight="1">
      <c r="L374" s="111"/>
      <c r="M374" s="112"/>
      <c r="N374" s="112"/>
      <c r="O374" s="113"/>
    </row>
    <row r="375" ht="14.25" customHeight="1">
      <c r="L375" s="111"/>
      <c r="M375" s="112"/>
      <c r="N375" s="112"/>
      <c r="O375" s="113"/>
    </row>
    <row r="376" ht="14.25" customHeight="1">
      <c r="L376" s="111"/>
      <c r="M376" s="112"/>
      <c r="N376" s="112"/>
      <c r="O376" s="113"/>
    </row>
    <row r="377" ht="14.25" customHeight="1">
      <c r="L377" s="111"/>
      <c r="M377" s="112"/>
      <c r="N377" s="112"/>
      <c r="O377" s="113"/>
    </row>
    <row r="378" ht="14.25" customHeight="1">
      <c r="L378" s="111"/>
      <c r="M378" s="112"/>
      <c r="N378" s="112"/>
      <c r="O378" s="113"/>
    </row>
    <row r="379" ht="14.25" customHeight="1">
      <c r="L379" s="111"/>
      <c r="M379" s="112"/>
      <c r="N379" s="112"/>
      <c r="O379" s="113"/>
    </row>
    <row r="380" ht="14.25" customHeight="1">
      <c r="L380" s="111"/>
      <c r="M380" s="112"/>
      <c r="N380" s="112"/>
      <c r="O380" s="113"/>
    </row>
    <row r="381" ht="14.25" customHeight="1">
      <c r="L381" s="111"/>
      <c r="M381" s="112"/>
      <c r="N381" s="112"/>
      <c r="O381" s="113"/>
    </row>
    <row r="382" ht="14.25" customHeight="1">
      <c r="L382" s="111"/>
      <c r="M382" s="112"/>
      <c r="N382" s="112"/>
      <c r="O382" s="113"/>
    </row>
    <row r="383" ht="14.25" customHeight="1">
      <c r="L383" s="111"/>
      <c r="M383" s="112"/>
      <c r="N383" s="112"/>
      <c r="O383" s="113"/>
    </row>
    <row r="384" ht="14.25" customHeight="1">
      <c r="L384" s="111"/>
      <c r="M384" s="112"/>
      <c r="N384" s="112"/>
      <c r="O384" s="113"/>
    </row>
    <row r="385" ht="14.25" customHeight="1">
      <c r="L385" s="111"/>
      <c r="M385" s="112"/>
      <c r="N385" s="112"/>
      <c r="O385" s="113"/>
    </row>
    <row r="386" ht="14.25" customHeight="1">
      <c r="L386" s="111"/>
      <c r="M386" s="112"/>
      <c r="N386" s="112"/>
      <c r="O386" s="113"/>
    </row>
    <row r="387" ht="14.25" customHeight="1">
      <c r="L387" s="111"/>
      <c r="M387" s="112"/>
      <c r="N387" s="112"/>
      <c r="O387" s="113"/>
    </row>
    <row r="388" ht="14.25" customHeight="1">
      <c r="L388" s="111"/>
      <c r="M388" s="112"/>
      <c r="N388" s="112"/>
      <c r="O388" s="113"/>
    </row>
    <row r="389" ht="14.25" customHeight="1">
      <c r="L389" s="111"/>
      <c r="M389" s="112"/>
      <c r="N389" s="112"/>
      <c r="O389" s="113"/>
    </row>
    <row r="390" ht="14.25" customHeight="1">
      <c r="L390" s="111"/>
      <c r="M390" s="112"/>
      <c r="N390" s="112"/>
      <c r="O390" s="113"/>
    </row>
    <row r="391" ht="14.25" customHeight="1">
      <c r="L391" s="111"/>
      <c r="M391" s="112"/>
      <c r="N391" s="112"/>
      <c r="O391" s="113"/>
    </row>
    <row r="392" ht="14.25" customHeight="1">
      <c r="L392" s="111"/>
      <c r="M392" s="112"/>
      <c r="N392" s="112"/>
      <c r="O392" s="113"/>
    </row>
    <row r="393" ht="14.25" customHeight="1">
      <c r="L393" s="111"/>
      <c r="M393" s="112"/>
      <c r="N393" s="112"/>
      <c r="O393" s="113"/>
    </row>
    <row r="394" ht="14.25" customHeight="1">
      <c r="L394" s="111"/>
      <c r="M394" s="112"/>
      <c r="N394" s="112"/>
      <c r="O394" s="113"/>
    </row>
    <row r="395" ht="14.25" customHeight="1">
      <c r="L395" s="111"/>
      <c r="M395" s="112"/>
      <c r="N395" s="112"/>
      <c r="O395" s="113"/>
    </row>
    <row r="396" ht="14.25" customHeight="1">
      <c r="L396" s="111"/>
      <c r="M396" s="112"/>
      <c r="N396" s="112"/>
      <c r="O396" s="113"/>
    </row>
    <row r="397" ht="14.25" customHeight="1">
      <c r="L397" s="111"/>
      <c r="M397" s="112"/>
      <c r="N397" s="112"/>
      <c r="O397" s="113"/>
    </row>
    <row r="398" ht="14.25" customHeight="1">
      <c r="L398" s="111"/>
      <c r="M398" s="112"/>
      <c r="N398" s="112"/>
      <c r="O398" s="113"/>
    </row>
    <row r="399" ht="14.25" customHeight="1">
      <c r="L399" s="111"/>
      <c r="M399" s="112"/>
      <c r="N399" s="112"/>
      <c r="O399" s="113"/>
    </row>
    <row r="400" ht="14.25" customHeight="1">
      <c r="L400" s="111"/>
      <c r="M400" s="112"/>
      <c r="N400" s="112"/>
      <c r="O400" s="113"/>
    </row>
    <row r="401" ht="14.25" customHeight="1">
      <c r="L401" s="111"/>
      <c r="M401" s="112"/>
      <c r="N401" s="112"/>
      <c r="O401" s="113"/>
    </row>
    <row r="402" ht="14.25" customHeight="1">
      <c r="L402" s="111"/>
      <c r="M402" s="112"/>
      <c r="N402" s="112"/>
      <c r="O402" s="113"/>
    </row>
    <row r="403" ht="14.25" customHeight="1">
      <c r="L403" s="111"/>
      <c r="M403" s="112"/>
      <c r="N403" s="112"/>
      <c r="O403" s="113"/>
    </row>
    <row r="404" ht="14.25" customHeight="1">
      <c r="L404" s="111"/>
      <c r="M404" s="112"/>
      <c r="N404" s="112"/>
      <c r="O404" s="113"/>
    </row>
    <row r="405" ht="14.25" customHeight="1">
      <c r="L405" s="111"/>
      <c r="M405" s="112"/>
      <c r="N405" s="112"/>
      <c r="O405" s="113"/>
    </row>
    <row r="406" ht="14.25" customHeight="1">
      <c r="L406" s="111"/>
      <c r="M406" s="112"/>
      <c r="N406" s="112"/>
      <c r="O406" s="113"/>
    </row>
    <row r="407" ht="14.25" customHeight="1">
      <c r="L407" s="111"/>
      <c r="M407" s="112"/>
      <c r="N407" s="112"/>
      <c r="O407" s="113"/>
    </row>
    <row r="408" ht="14.25" customHeight="1">
      <c r="L408" s="111"/>
      <c r="M408" s="112"/>
      <c r="N408" s="112"/>
      <c r="O408" s="113"/>
    </row>
    <row r="409" ht="14.25" customHeight="1">
      <c r="L409" s="111"/>
      <c r="M409" s="112"/>
      <c r="N409" s="112"/>
      <c r="O409" s="113"/>
    </row>
    <row r="410" ht="14.25" customHeight="1">
      <c r="L410" s="111"/>
      <c r="M410" s="112"/>
      <c r="N410" s="112"/>
      <c r="O410" s="113"/>
    </row>
    <row r="411" ht="14.25" customHeight="1">
      <c r="L411" s="111"/>
      <c r="M411" s="112"/>
      <c r="N411" s="112"/>
      <c r="O411" s="113"/>
    </row>
    <row r="412" ht="14.25" customHeight="1">
      <c r="L412" s="111"/>
      <c r="M412" s="112"/>
      <c r="N412" s="112"/>
      <c r="O412" s="113"/>
    </row>
    <row r="413" ht="14.25" customHeight="1">
      <c r="L413" s="111"/>
      <c r="M413" s="112"/>
      <c r="N413" s="112"/>
      <c r="O413" s="113"/>
    </row>
    <row r="414" ht="14.25" customHeight="1">
      <c r="L414" s="111"/>
      <c r="M414" s="112"/>
      <c r="N414" s="112"/>
      <c r="O414" s="113"/>
    </row>
    <row r="415" ht="14.25" customHeight="1">
      <c r="L415" s="111"/>
      <c r="M415" s="112"/>
      <c r="N415" s="112"/>
      <c r="O415" s="113"/>
    </row>
    <row r="416" ht="14.25" customHeight="1">
      <c r="L416" s="111"/>
      <c r="M416" s="112"/>
      <c r="N416" s="112"/>
      <c r="O416" s="113"/>
    </row>
    <row r="417" ht="14.25" customHeight="1">
      <c r="L417" s="111"/>
      <c r="M417" s="112"/>
      <c r="N417" s="112"/>
      <c r="O417" s="113"/>
    </row>
    <row r="418" ht="14.25" customHeight="1">
      <c r="L418" s="111"/>
      <c r="M418" s="112"/>
      <c r="N418" s="112"/>
      <c r="O418" s="113"/>
    </row>
    <row r="419" ht="14.25" customHeight="1">
      <c r="L419" s="111"/>
      <c r="M419" s="112"/>
      <c r="N419" s="112"/>
      <c r="O419" s="113"/>
    </row>
    <row r="420" ht="14.25" customHeight="1">
      <c r="L420" s="111"/>
      <c r="M420" s="112"/>
      <c r="N420" s="112"/>
      <c r="O420" s="113"/>
    </row>
    <row r="421" ht="14.25" customHeight="1">
      <c r="L421" s="111"/>
      <c r="M421" s="112"/>
      <c r="N421" s="112"/>
      <c r="O421" s="113"/>
    </row>
    <row r="422" ht="14.25" customHeight="1">
      <c r="L422" s="111"/>
      <c r="M422" s="112"/>
      <c r="N422" s="112"/>
      <c r="O422" s="113"/>
    </row>
    <row r="423" ht="14.25" customHeight="1">
      <c r="L423" s="111"/>
      <c r="M423" s="112"/>
      <c r="N423" s="112"/>
      <c r="O423" s="113"/>
    </row>
    <row r="424" ht="14.25" customHeight="1">
      <c r="L424" s="111"/>
      <c r="M424" s="112"/>
      <c r="N424" s="112"/>
      <c r="O424" s="113"/>
    </row>
    <row r="425" ht="14.25" customHeight="1">
      <c r="L425" s="111"/>
      <c r="M425" s="112"/>
      <c r="N425" s="112"/>
      <c r="O425" s="113"/>
    </row>
    <row r="426" ht="14.25" customHeight="1">
      <c r="L426" s="111"/>
      <c r="M426" s="112"/>
      <c r="N426" s="112"/>
      <c r="O426" s="113"/>
    </row>
    <row r="427" ht="14.25" customHeight="1">
      <c r="L427" s="111"/>
      <c r="M427" s="112"/>
      <c r="N427" s="112"/>
      <c r="O427" s="113"/>
    </row>
    <row r="428" ht="14.25" customHeight="1">
      <c r="L428" s="111"/>
      <c r="M428" s="112"/>
      <c r="N428" s="112"/>
      <c r="O428" s="113"/>
    </row>
    <row r="429" ht="14.25" customHeight="1">
      <c r="L429" s="111"/>
      <c r="M429" s="112"/>
      <c r="N429" s="112"/>
      <c r="O429" s="113"/>
    </row>
    <row r="430" ht="14.25" customHeight="1">
      <c r="L430" s="111"/>
      <c r="M430" s="112"/>
      <c r="N430" s="112"/>
      <c r="O430" s="113"/>
    </row>
    <row r="431" ht="14.25" customHeight="1">
      <c r="L431" s="111"/>
      <c r="M431" s="112"/>
      <c r="N431" s="112"/>
      <c r="O431" s="113"/>
    </row>
    <row r="432" ht="14.25" customHeight="1">
      <c r="L432" s="111"/>
      <c r="M432" s="112"/>
      <c r="N432" s="112"/>
      <c r="O432" s="113"/>
    </row>
    <row r="433" ht="14.25" customHeight="1">
      <c r="L433" s="111"/>
      <c r="M433" s="112"/>
      <c r="N433" s="112"/>
      <c r="O433" s="113"/>
    </row>
    <row r="434" ht="14.25" customHeight="1">
      <c r="L434" s="111"/>
      <c r="M434" s="112"/>
      <c r="N434" s="112"/>
      <c r="O434" s="113"/>
    </row>
    <row r="435" ht="14.25" customHeight="1">
      <c r="L435" s="111"/>
      <c r="M435" s="112"/>
      <c r="N435" s="112"/>
      <c r="O435" s="113"/>
    </row>
    <row r="436" ht="14.25" customHeight="1">
      <c r="L436" s="111"/>
      <c r="M436" s="112"/>
      <c r="N436" s="112"/>
      <c r="O436" s="113"/>
    </row>
    <row r="437" ht="14.25" customHeight="1">
      <c r="L437" s="111"/>
      <c r="M437" s="112"/>
      <c r="N437" s="112"/>
      <c r="O437" s="113"/>
    </row>
    <row r="438" ht="14.25" customHeight="1">
      <c r="L438" s="111"/>
      <c r="M438" s="112"/>
      <c r="N438" s="112"/>
      <c r="O438" s="113"/>
    </row>
    <row r="439" ht="14.25" customHeight="1">
      <c r="L439" s="111"/>
      <c r="M439" s="112"/>
      <c r="N439" s="112"/>
      <c r="O439" s="113"/>
    </row>
    <row r="440" ht="14.25" customHeight="1">
      <c r="L440" s="111"/>
      <c r="M440" s="112"/>
      <c r="N440" s="112"/>
      <c r="O440" s="113"/>
    </row>
    <row r="441" ht="14.25" customHeight="1">
      <c r="L441" s="111"/>
      <c r="M441" s="112"/>
      <c r="N441" s="112"/>
      <c r="O441" s="113"/>
    </row>
    <row r="442" ht="14.25" customHeight="1">
      <c r="L442" s="111"/>
      <c r="M442" s="112"/>
      <c r="N442" s="112"/>
      <c r="O442" s="113"/>
    </row>
    <row r="443" ht="14.25" customHeight="1">
      <c r="L443" s="111"/>
      <c r="M443" s="112"/>
      <c r="N443" s="112"/>
      <c r="O443" s="113"/>
    </row>
    <row r="444" ht="14.25" customHeight="1">
      <c r="L444" s="111"/>
      <c r="M444" s="112"/>
      <c r="N444" s="112"/>
      <c r="O444" s="113"/>
    </row>
    <row r="445" ht="14.25" customHeight="1">
      <c r="L445" s="111"/>
      <c r="M445" s="112"/>
      <c r="N445" s="112"/>
      <c r="O445" s="113"/>
    </row>
    <row r="446" ht="14.25" customHeight="1">
      <c r="L446" s="111"/>
      <c r="M446" s="112"/>
      <c r="N446" s="112"/>
      <c r="O446" s="113"/>
    </row>
    <row r="447" ht="14.25" customHeight="1">
      <c r="L447" s="111"/>
      <c r="M447" s="112"/>
      <c r="N447" s="112"/>
      <c r="O447" s="113"/>
    </row>
    <row r="448" ht="14.25" customHeight="1">
      <c r="L448" s="111"/>
      <c r="M448" s="112"/>
      <c r="N448" s="112"/>
      <c r="O448" s="113"/>
    </row>
    <row r="449" ht="14.25" customHeight="1">
      <c r="L449" s="111"/>
      <c r="M449" s="112"/>
      <c r="N449" s="112"/>
      <c r="O449" s="113"/>
    </row>
    <row r="450" ht="14.25" customHeight="1">
      <c r="L450" s="111"/>
      <c r="M450" s="112"/>
      <c r="N450" s="112"/>
      <c r="O450" s="113"/>
    </row>
    <row r="451" ht="14.25" customHeight="1">
      <c r="L451" s="111"/>
      <c r="M451" s="112"/>
      <c r="N451" s="112"/>
      <c r="O451" s="113"/>
    </row>
    <row r="452" ht="14.25" customHeight="1">
      <c r="L452" s="111"/>
      <c r="M452" s="112"/>
      <c r="N452" s="112"/>
      <c r="O452" s="113"/>
    </row>
    <row r="453" ht="14.25" customHeight="1">
      <c r="L453" s="111"/>
      <c r="M453" s="112"/>
      <c r="N453" s="112"/>
      <c r="O453" s="113"/>
    </row>
    <row r="454" ht="14.25" customHeight="1">
      <c r="L454" s="111"/>
      <c r="M454" s="112"/>
      <c r="N454" s="112"/>
      <c r="O454" s="113"/>
    </row>
    <row r="455" ht="14.25" customHeight="1">
      <c r="L455" s="111"/>
      <c r="M455" s="112"/>
      <c r="N455" s="112"/>
      <c r="O455" s="113"/>
    </row>
    <row r="456" ht="14.25" customHeight="1">
      <c r="L456" s="111"/>
      <c r="M456" s="112"/>
      <c r="N456" s="112"/>
      <c r="O456" s="113"/>
    </row>
    <row r="457" ht="14.25" customHeight="1">
      <c r="L457" s="111"/>
      <c r="M457" s="112"/>
      <c r="N457" s="112"/>
      <c r="O457" s="113"/>
    </row>
    <row r="458" ht="14.25" customHeight="1">
      <c r="L458" s="111"/>
      <c r="M458" s="112"/>
      <c r="N458" s="112"/>
      <c r="O458" s="113"/>
    </row>
    <row r="459" ht="14.25" customHeight="1">
      <c r="L459" s="111"/>
      <c r="M459" s="112"/>
      <c r="N459" s="112"/>
      <c r="O459" s="113"/>
    </row>
    <row r="460" ht="14.25" customHeight="1">
      <c r="L460" s="111"/>
      <c r="M460" s="112"/>
      <c r="N460" s="112"/>
      <c r="O460" s="113"/>
    </row>
    <row r="461" ht="14.25" customHeight="1">
      <c r="L461" s="111"/>
      <c r="M461" s="112"/>
      <c r="N461" s="112"/>
      <c r="O461" s="113"/>
    </row>
    <row r="462" ht="14.25" customHeight="1">
      <c r="L462" s="111"/>
      <c r="M462" s="112"/>
      <c r="N462" s="112"/>
      <c r="O462" s="113"/>
    </row>
    <row r="463" ht="14.25" customHeight="1">
      <c r="L463" s="111"/>
      <c r="M463" s="112"/>
      <c r="N463" s="112"/>
      <c r="O463" s="113"/>
    </row>
    <row r="464" ht="14.25" customHeight="1">
      <c r="L464" s="111"/>
      <c r="M464" s="112"/>
      <c r="N464" s="112"/>
      <c r="O464" s="113"/>
    </row>
    <row r="465" ht="14.25" customHeight="1">
      <c r="L465" s="111"/>
      <c r="M465" s="112"/>
      <c r="N465" s="112"/>
      <c r="O465" s="113"/>
    </row>
    <row r="466" ht="14.25" customHeight="1">
      <c r="L466" s="111"/>
      <c r="M466" s="112"/>
      <c r="N466" s="112"/>
      <c r="O466" s="113"/>
    </row>
    <row r="467" ht="14.25" customHeight="1">
      <c r="L467" s="111"/>
      <c r="M467" s="112"/>
      <c r="N467" s="112"/>
      <c r="O467" s="113"/>
    </row>
    <row r="468" ht="14.25" customHeight="1">
      <c r="L468" s="111"/>
      <c r="M468" s="112"/>
      <c r="N468" s="112"/>
      <c r="O468" s="113"/>
    </row>
    <row r="469" ht="14.25" customHeight="1">
      <c r="L469" s="111"/>
      <c r="M469" s="112"/>
      <c r="N469" s="112"/>
      <c r="O469" s="113"/>
    </row>
    <row r="470" ht="14.25" customHeight="1">
      <c r="L470" s="111"/>
      <c r="M470" s="112"/>
      <c r="N470" s="112"/>
      <c r="O470" s="113"/>
    </row>
    <row r="471" ht="14.25" customHeight="1">
      <c r="L471" s="111"/>
      <c r="M471" s="112"/>
      <c r="N471" s="112"/>
      <c r="O471" s="113"/>
    </row>
    <row r="472" ht="14.25" customHeight="1">
      <c r="L472" s="111"/>
      <c r="M472" s="112"/>
      <c r="N472" s="112"/>
      <c r="O472" s="113"/>
    </row>
    <row r="473" ht="14.25" customHeight="1">
      <c r="L473" s="111"/>
      <c r="M473" s="112"/>
      <c r="N473" s="112"/>
      <c r="O473" s="113"/>
    </row>
    <row r="474" ht="14.25" customHeight="1">
      <c r="L474" s="111"/>
      <c r="M474" s="112"/>
      <c r="N474" s="112"/>
      <c r="O474" s="113"/>
    </row>
    <row r="475" ht="14.25" customHeight="1">
      <c r="L475" s="111"/>
      <c r="M475" s="112"/>
      <c r="N475" s="112"/>
      <c r="O475" s="113"/>
    </row>
    <row r="476" ht="14.25" customHeight="1">
      <c r="L476" s="111"/>
      <c r="M476" s="112"/>
      <c r="N476" s="112"/>
      <c r="O476" s="113"/>
    </row>
    <row r="477" ht="14.25" customHeight="1">
      <c r="L477" s="111"/>
      <c r="M477" s="112"/>
      <c r="N477" s="112"/>
      <c r="O477" s="113"/>
    </row>
    <row r="478" ht="14.25" customHeight="1">
      <c r="L478" s="111"/>
      <c r="M478" s="112"/>
      <c r="N478" s="112"/>
      <c r="O478" s="113"/>
    </row>
    <row r="479" ht="14.25" customHeight="1">
      <c r="L479" s="111"/>
      <c r="M479" s="112"/>
      <c r="N479" s="112"/>
      <c r="O479" s="113"/>
    </row>
    <row r="480" ht="14.25" customHeight="1">
      <c r="L480" s="111"/>
      <c r="M480" s="112"/>
      <c r="N480" s="112"/>
      <c r="O480" s="113"/>
    </row>
    <row r="481" ht="14.25" customHeight="1">
      <c r="L481" s="111"/>
      <c r="M481" s="112"/>
      <c r="N481" s="112"/>
      <c r="O481" s="113"/>
    </row>
    <row r="482" ht="14.25" customHeight="1">
      <c r="L482" s="111"/>
      <c r="M482" s="112"/>
      <c r="N482" s="112"/>
      <c r="O482" s="113"/>
    </row>
    <row r="483" ht="14.25" customHeight="1">
      <c r="L483" s="111"/>
      <c r="M483" s="112"/>
      <c r="N483" s="112"/>
      <c r="O483" s="113"/>
    </row>
    <row r="484" ht="14.25" customHeight="1">
      <c r="L484" s="111"/>
      <c r="M484" s="112"/>
      <c r="N484" s="112"/>
      <c r="O484" s="113"/>
    </row>
    <row r="485" ht="14.25" customHeight="1">
      <c r="L485" s="111"/>
      <c r="M485" s="112"/>
      <c r="N485" s="112"/>
      <c r="O485" s="113"/>
    </row>
    <row r="486" ht="14.25" customHeight="1">
      <c r="L486" s="111"/>
      <c r="M486" s="112"/>
      <c r="N486" s="112"/>
      <c r="O486" s="113"/>
    </row>
    <row r="487" ht="14.25" customHeight="1">
      <c r="L487" s="111"/>
      <c r="M487" s="112"/>
      <c r="N487" s="112"/>
      <c r="O487" s="113"/>
    </row>
    <row r="488" ht="14.25" customHeight="1">
      <c r="L488" s="111"/>
      <c r="M488" s="112"/>
      <c r="N488" s="112"/>
      <c r="O488" s="113"/>
    </row>
    <row r="489" ht="14.25" customHeight="1">
      <c r="L489" s="111"/>
      <c r="M489" s="112"/>
      <c r="N489" s="112"/>
      <c r="O489" s="113"/>
    </row>
    <row r="490" ht="14.25" customHeight="1">
      <c r="L490" s="111"/>
      <c r="M490" s="112"/>
      <c r="N490" s="112"/>
      <c r="O490" s="113"/>
    </row>
    <row r="491" ht="14.25" customHeight="1">
      <c r="L491" s="111"/>
      <c r="M491" s="112"/>
      <c r="N491" s="112"/>
      <c r="O491" s="113"/>
    </row>
    <row r="492" ht="14.25" customHeight="1">
      <c r="L492" s="111"/>
      <c r="M492" s="112"/>
      <c r="N492" s="112"/>
      <c r="O492" s="113"/>
    </row>
    <row r="493" ht="14.25" customHeight="1">
      <c r="L493" s="111"/>
      <c r="M493" s="112"/>
      <c r="N493" s="112"/>
      <c r="O493" s="113"/>
    </row>
    <row r="494" ht="14.25" customHeight="1">
      <c r="L494" s="111"/>
      <c r="M494" s="112"/>
      <c r="N494" s="112"/>
      <c r="O494" s="113"/>
    </row>
    <row r="495" ht="14.25" customHeight="1">
      <c r="L495" s="111"/>
      <c r="M495" s="112"/>
      <c r="N495" s="112"/>
      <c r="O495" s="113"/>
    </row>
    <row r="496" ht="14.25" customHeight="1">
      <c r="L496" s="111"/>
      <c r="M496" s="112"/>
      <c r="N496" s="112"/>
      <c r="O496" s="113"/>
    </row>
    <row r="497" ht="14.25" customHeight="1">
      <c r="L497" s="111"/>
      <c r="M497" s="112"/>
      <c r="N497" s="112"/>
      <c r="O497" s="113"/>
    </row>
    <row r="498" ht="14.25" customHeight="1">
      <c r="L498" s="111"/>
      <c r="M498" s="112"/>
      <c r="N498" s="112"/>
      <c r="O498" s="113"/>
    </row>
    <row r="499" ht="14.25" customHeight="1">
      <c r="L499" s="111"/>
      <c r="M499" s="112"/>
      <c r="N499" s="112"/>
      <c r="O499" s="113"/>
    </row>
    <row r="500" ht="14.25" customHeight="1">
      <c r="L500" s="111"/>
      <c r="M500" s="112"/>
      <c r="N500" s="112"/>
      <c r="O500" s="113"/>
    </row>
    <row r="501" ht="14.25" customHeight="1">
      <c r="L501" s="111"/>
      <c r="M501" s="112"/>
      <c r="N501" s="112"/>
      <c r="O501" s="113"/>
    </row>
    <row r="502" ht="14.25" customHeight="1">
      <c r="L502" s="111"/>
      <c r="M502" s="112"/>
      <c r="N502" s="112"/>
      <c r="O502" s="113"/>
    </row>
    <row r="503" ht="14.25" customHeight="1">
      <c r="L503" s="111"/>
      <c r="M503" s="112"/>
      <c r="N503" s="112"/>
      <c r="O503" s="113"/>
    </row>
    <row r="504" ht="14.25" customHeight="1">
      <c r="L504" s="111"/>
      <c r="M504" s="112"/>
      <c r="N504" s="112"/>
      <c r="O504" s="113"/>
    </row>
    <row r="505" ht="14.25" customHeight="1">
      <c r="L505" s="111"/>
      <c r="M505" s="112"/>
      <c r="N505" s="112"/>
      <c r="O505" s="113"/>
    </row>
    <row r="506" ht="14.25" customHeight="1">
      <c r="L506" s="111"/>
      <c r="M506" s="112"/>
      <c r="N506" s="112"/>
      <c r="O506" s="113"/>
    </row>
    <row r="507" ht="14.25" customHeight="1">
      <c r="L507" s="111"/>
      <c r="M507" s="112"/>
      <c r="N507" s="112"/>
      <c r="O507" s="113"/>
    </row>
    <row r="508" ht="14.25" customHeight="1">
      <c r="L508" s="111"/>
      <c r="M508" s="112"/>
      <c r="N508" s="112"/>
      <c r="O508" s="113"/>
    </row>
    <row r="509" ht="14.25" customHeight="1">
      <c r="L509" s="111"/>
      <c r="M509" s="112"/>
      <c r="N509" s="112"/>
      <c r="O509" s="113"/>
    </row>
    <row r="510" ht="14.25" customHeight="1">
      <c r="L510" s="111"/>
      <c r="M510" s="112"/>
      <c r="N510" s="112"/>
      <c r="O510" s="113"/>
    </row>
    <row r="511" ht="14.25" customHeight="1">
      <c r="L511" s="111"/>
      <c r="M511" s="112"/>
      <c r="N511" s="112"/>
      <c r="O511" s="113"/>
    </row>
    <row r="512" ht="14.25" customHeight="1">
      <c r="L512" s="111"/>
      <c r="M512" s="112"/>
      <c r="N512" s="112"/>
      <c r="O512" s="113"/>
    </row>
    <row r="513" ht="14.25" customHeight="1">
      <c r="L513" s="111"/>
      <c r="M513" s="112"/>
      <c r="N513" s="112"/>
      <c r="O513" s="113"/>
    </row>
    <row r="514" ht="14.25" customHeight="1">
      <c r="L514" s="111"/>
      <c r="M514" s="112"/>
      <c r="N514" s="112"/>
      <c r="O514" s="113"/>
    </row>
    <row r="515" ht="14.25" customHeight="1">
      <c r="L515" s="111"/>
      <c r="M515" s="112"/>
      <c r="N515" s="112"/>
      <c r="O515" s="113"/>
    </row>
    <row r="516" ht="14.25" customHeight="1">
      <c r="L516" s="111"/>
      <c r="M516" s="112"/>
      <c r="N516" s="112"/>
      <c r="O516" s="113"/>
    </row>
    <row r="517" ht="14.25" customHeight="1">
      <c r="L517" s="111"/>
      <c r="M517" s="112"/>
      <c r="N517" s="112"/>
      <c r="O517" s="113"/>
    </row>
    <row r="518" ht="14.25" customHeight="1">
      <c r="L518" s="111"/>
      <c r="M518" s="112"/>
      <c r="N518" s="112"/>
      <c r="O518" s="113"/>
    </row>
    <row r="519" ht="14.25" customHeight="1">
      <c r="L519" s="111"/>
      <c r="M519" s="112"/>
      <c r="N519" s="112"/>
      <c r="O519" s="113"/>
    </row>
    <row r="520" ht="14.25" customHeight="1">
      <c r="L520" s="111"/>
      <c r="M520" s="112"/>
      <c r="N520" s="112"/>
      <c r="O520" s="113"/>
    </row>
    <row r="521" ht="14.25" customHeight="1">
      <c r="L521" s="111"/>
      <c r="M521" s="112"/>
      <c r="N521" s="112"/>
      <c r="O521" s="113"/>
    </row>
    <row r="522" ht="14.25" customHeight="1">
      <c r="L522" s="111"/>
      <c r="M522" s="112"/>
      <c r="N522" s="112"/>
      <c r="O522" s="113"/>
    </row>
    <row r="523" ht="14.25" customHeight="1">
      <c r="L523" s="111"/>
      <c r="M523" s="112"/>
      <c r="N523" s="112"/>
      <c r="O523" s="113"/>
    </row>
    <row r="524" ht="14.25" customHeight="1">
      <c r="L524" s="111"/>
      <c r="M524" s="112"/>
      <c r="N524" s="112"/>
      <c r="O524" s="113"/>
    </row>
    <row r="525" ht="14.25" customHeight="1">
      <c r="L525" s="111"/>
      <c r="M525" s="112"/>
      <c r="N525" s="112"/>
      <c r="O525" s="113"/>
    </row>
    <row r="526" ht="14.25" customHeight="1">
      <c r="L526" s="111"/>
      <c r="M526" s="112"/>
      <c r="N526" s="112"/>
      <c r="O526" s="113"/>
    </row>
    <row r="527" ht="14.25" customHeight="1">
      <c r="L527" s="111"/>
      <c r="M527" s="112"/>
      <c r="N527" s="112"/>
      <c r="O527" s="113"/>
    </row>
    <row r="528" ht="14.25" customHeight="1">
      <c r="L528" s="111"/>
      <c r="M528" s="112"/>
      <c r="N528" s="112"/>
      <c r="O528" s="113"/>
    </row>
    <row r="529" ht="14.25" customHeight="1">
      <c r="L529" s="111"/>
      <c r="M529" s="112"/>
      <c r="N529" s="112"/>
      <c r="O529" s="113"/>
    </row>
    <row r="530" ht="14.25" customHeight="1">
      <c r="L530" s="111"/>
      <c r="M530" s="112"/>
      <c r="N530" s="112"/>
      <c r="O530" s="113"/>
    </row>
    <row r="531" ht="14.25" customHeight="1">
      <c r="L531" s="111"/>
      <c r="M531" s="112"/>
      <c r="N531" s="112"/>
      <c r="O531" s="113"/>
    </row>
    <row r="532" ht="14.25" customHeight="1">
      <c r="L532" s="111"/>
      <c r="M532" s="112"/>
      <c r="N532" s="112"/>
      <c r="O532" s="113"/>
    </row>
    <row r="533" ht="14.25" customHeight="1">
      <c r="L533" s="111"/>
      <c r="M533" s="112"/>
      <c r="N533" s="112"/>
      <c r="O533" s="113"/>
    </row>
    <row r="534" ht="14.25" customHeight="1">
      <c r="L534" s="111"/>
      <c r="M534" s="112"/>
      <c r="N534" s="112"/>
      <c r="O534" s="113"/>
    </row>
    <row r="535" ht="14.25" customHeight="1">
      <c r="L535" s="111"/>
      <c r="M535" s="112"/>
      <c r="N535" s="112"/>
      <c r="O535" s="113"/>
    </row>
    <row r="536" ht="14.25" customHeight="1">
      <c r="L536" s="111"/>
      <c r="M536" s="112"/>
      <c r="N536" s="112"/>
      <c r="O536" s="113"/>
    </row>
    <row r="537" ht="14.25" customHeight="1">
      <c r="L537" s="111"/>
      <c r="M537" s="112"/>
      <c r="N537" s="112"/>
      <c r="O537" s="113"/>
    </row>
    <row r="538" ht="14.25" customHeight="1">
      <c r="L538" s="111"/>
      <c r="M538" s="112"/>
      <c r="N538" s="112"/>
      <c r="O538" s="113"/>
    </row>
    <row r="539" ht="14.25" customHeight="1">
      <c r="L539" s="111"/>
      <c r="M539" s="112"/>
      <c r="N539" s="112"/>
      <c r="O539" s="113"/>
    </row>
    <row r="540" ht="14.25" customHeight="1">
      <c r="L540" s="111"/>
      <c r="M540" s="112"/>
      <c r="N540" s="112"/>
      <c r="O540" s="113"/>
    </row>
    <row r="541" ht="14.25" customHeight="1">
      <c r="L541" s="111"/>
      <c r="M541" s="112"/>
      <c r="N541" s="112"/>
      <c r="O541" s="113"/>
    </row>
    <row r="542" ht="14.25" customHeight="1">
      <c r="L542" s="111"/>
      <c r="M542" s="112"/>
      <c r="N542" s="112"/>
      <c r="O542" s="113"/>
    </row>
    <row r="543" ht="14.25" customHeight="1">
      <c r="L543" s="111"/>
      <c r="M543" s="112"/>
      <c r="N543" s="112"/>
      <c r="O543" s="113"/>
    </row>
    <row r="544" ht="14.25" customHeight="1">
      <c r="L544" s="111"/>
      <c r="M544" s="112"/>
      <c r="N544" s="112"/>
      <c r="O544" s="113"/>
    </row>
    <row r="545" ht="14.25" customHeight="1">
      <c r="L545" s="111"/>
      <c r="M545" s="112"/>
      <c r="N545" s="112"/>
      <c r="O545" s="113"/>
    </row>
    <row r="546" ht="14.25" customHeight="1">
      <c r="L546" s="111"/>
      <c r="M546" s="112"/>
      <c r="N546" s="112"/>
      <c r="O546" s="113"/>
    </row>
    <row r="547" ht="14.25" customHeight="1">
      <c r="L547" s="111"/>
      <c r="M547" s="112"/>
      <c r="N547" s="112"/>
      <c r="O547" s="113"/>
    </row>
    <row r="548" ht="14.25" customHeight="1">
      <c r="L548" s="111"/>
      <c r="M548" s="112"/>
      <c r="N548" s="112"/>
      <c r="O548" s="113"/>
    </row>
    <row r="549" ht="14.25" customHeight="1">
      <c r="L549" s="111"/>
      <c r="M549" s="112"/>
      <c r="N549" s="112"/>
      <c r="O549" s="113"/>
    </row>
    <row r="550" ht="14.25" customHeight="1">
      <c r="L550" s="111"/>
      <c r="M550" s="112"/>
      <c r="N550" s="112"/>
      <c r="O550" s="113"/>
    </row>
    <row r="551" ht="14.25" customHeight="1">
      <c r="L551" s="111"/>
      <c r="M551" s="112"/>
      <c r="N551" s="112"/>
      <c r="O551" s="113"/>
    </row>
    <row r="552" ht="14.25" customHeight="1">
      <c r="L552" s="111"/>
      <c r="M552" s="112"/>
      <c r="N552" s="112"/>
      <c r="O552" s="113"/>
    </row>
    <row r="553" ht="14.25" customHeight="1">
      <c r="L553" s="111"/>
      <c r="M553" s="112"/>
      <c r="N553" s="112"/>
      <c r="O553" s="113"/>
    </row>
    <row r="554" ht="14.25" customHeight="1">
      <c r="L554" s="111"/>
      <c r="M554" s="112"/>
      <c r="N554" s="112"/>
      <c r="O554" s="113"/>
    </row>
    <row r="555" ht="14.25" customHeight="1">
      <c r="L555" s="111"/>
      <c r="M555" s="112"/>
      <c r="N555" s="112"/>
      <c r="O555" s="113"/>
    </row>
    <row r="556" ht="14.25" customHeight="1">
      <c r="L556" s="111"/>
      <c r="M556" s="112"/>
      <c r="N556" s="112"/>
      <c r="O556" s="113"/>
    </row>
    <row r="557" ht="14.25" customHeight="1">
      <c r="L557" s="111"/>
      <c r="M557" s="112"/>
      <c r="N557" s="112"/>
      <c r="O557" s="113"/>
    </row>
    <row r="558" ht="14.25" customHeight="1">
      <c r="L558" s="111"/>
      <c r="M558" s="112"/>
      <c r="N558" s="112"/>
      <c r="O558" s="113"/>
    </row>
    <row r="559" ht="14.25" customHeight="1">
      <c r="L559" s="111"/>
      <c r="M559" s="112"/>
      <c r="N559" s="112"/>
      <c r="O559" s="113"/>
    </row>
    <row r="560" ht="14.25" customHeight="1">
      <c r="L560" s="111"/>
      <c r="M560" s="112"/>
      <c r="N560" s="112"/>
      <c r="O560" s="113"/>
    </row>
    <row r="561" ht="14.25" customHeight="1">
      <c r="L561" s="111"/>
      <c r="M561" s="112"/>
      <c r="N561" s="112"/>
      <c r="O561" s="113"/>
    </row>
    <row r="562" ht="14.25" customHeight="1">
      <c r="L562" s="111"/>
      <c r="M562" s="112"/>
      <c r="N562" s="112"/>
      <c r="O562" s="113"/>
    </row>
    <row r="563" ht="14.25" customHeight="1">
      <c r="L563" s="111"/>
      <c r="M563" s="112"/>
      <c r="N563" s="112"/>
      <c r="O563" s="113"/>
    </row>
    <row r="564" ht="14.25" customHeight="1">
      <c r="L564" s="111"/>
      <c r="M564" s="112"/>
      <c r="N564" s="112"/>
      <c r="O564" s="113"/>
    </row>
    <row r="565" ht="14.25" customHeight="1">
      <c r="L565" s="111"/>
      <c r="M565" s="112"/>
      <c r="N565" s="112"/>
      <c r="O565" s="113"/>
    </row>
    <row r="566" ht="14.25" customHeight="1">
      <c r="L566" s="111"/>
      <c r="M566" s="112"/>
      <c r="N566" s="112"/>
      <c r="O566" s="113"/>
    </row>
    <row r="567" ht="14.25" customHeight="1">
      <c r="L567" s="111"/>
      <c r="M567" s="112"/>
      <c r="N567" s="112"/>
      <c r="O567" s="113"/>
    </row>
    <row r="568" ht="14.25" customHeight="1">
      <c r="L568" s="111"/>
      <c r="M568" s="112"/>
      <c r="N568" s="112"/>
      <c r="O568" s="113"/>
    </row>
    <row r="569" ht="14.25" customHeight="1">
      <c r="L569" s="111"/>
      <c r="M569" s="112"/>
      <c r="N569" s="112"/>
      <c r="O569" s="113"/>
    </row>
    <row r="570" ht="14.25" customHeight="1">
      <c r="L570" s="111"/>
      <c r="M570" s="112"/>
      <c r="N570" s="112"/>
      <c r="O570" s="113"/>
    </row>
    <row r="571" ht="14.25" customHeight="1">
      <c r="L571" s="111"/>
      <c r="M571" s="112"/>
      <c r="N571" s="112"/>
      <c r="O571" s="113"/>
    </row>
    <row r="572" ht="14.25" customHeight="1">
      <c r="L572" s="111"/>
      <c r="M572" s="112"/>
      <c r="N572" s="112"/>
      <c r="O572" s="113"/>
    </row>
    <row r="573" ht="14.25" customHeight="1">
      <c r="L573" s="111"/>
      <c r="M573" s="112"/>
      <c r="N573" s="112"/>
      <c r="O573" s="113"/>
    </row>
    <row r="574" ht="14.25" customHeight="1">
      <c r="L574" s="111"/>
      <c r="M574" s="112"/>
      <c r="N574" s="112"/>
      <c r="O574" s="113"/>
    </row>
    <row r="575" ht="14.25" customHeight="1">
      <c r="L575" s="111"/>
      <c r="M575" s="112"/>
      <c r="N575" s="112"/>
      <c r="O575" s="113"/>
    </row>
    <row r="576" ht="14.25" customHeight="1">
      <c r="L576" s="111"/>
      <c r="M576" s="112"/>
      <c r="N576" s="112"/>
      <c r="O576" s="113"/>
    </row>
    <row r="577" ht="14.25" customHeight="1">
      <c r="L577" s="111"/>
      <c r="M577" s="112"/>
      <c r="N577" s="112"/>
      <c r="O577" s="113"/>
    </row>
    <row r="578" ht="14.25" customHeight="1">
      <c r="L578" s="111"/>
      <c r="M578" s="112"/>
      <c r="N578" s="112"/>
      <c r="O578" s="113"/>
    </row>
    <row r="579" ht="14.25" customHeight="1">
      <c r="L579" s="111"/>
      <c r="M579" s="112"/>
      <c r="N579" s="112"/>
      <c r="O579" s="113"/>
    </row>
    <row r="580" ht="14.25" customHeight="1">
      <c r="L580" s="111"/>
      <c r="M580" s="112"/>
      <c r="N580" s="112"/>
      <c r="O580" s="113"/>
    </row>
    <row r="581" ht="14.25" customHeight="1">
      <c r="L581" s="111"/>
      <c r="M581" s="112"/>
      <c r="N581" s="112"/>
      <c r="O581" s="113"/>
    </row>
    <row r="582" ht="14.25" customHeight="1">
      <c r="L582" s="111"/>
      <c r="M582" s="112"/>
      <c r="N582" s="112"/>
      <c r="O582" s="113"/>
    </row>
    <row r="583" ht="14.25" customHeight="1">
      <c r="L583" s="111"/>
      <c r="M583" s="112"/>
      <c r="N583" s="112"/>
      <c r="O583" s="113"/>
    </row>
    <row r="584" ht="14.25" customHeight="1">
      <c r="L584" s="111"/>
      <c r="M584" s="112"/>
      <c r="N584" s="112"/>
      <c r="O584" s="113"/>
    </row>
    <row r="585" ht="14.25" customHeight="1">
      <c r="L585" s="111"/>
      <c r="M585" s="112"/>
      <c r="N585" s="112"/>
      <c r="O585" s="113"/>
    </row>
    <row r="586" ht="14.25" customHeight="1">
      <c r="L586" s="111"/>
      <c r="M586" s="112"/>
      <c r="N586" s="112"/>
      <c r="O586" s="113"/>
    </row>
    <row r="587" ht="14.25" customHeight="1">
      <c r="L587" s="111"/>
      <c r="M587" s="112"/>
      <c r="N587" s="112"/>
      <c r="O587" s="113"/>
    </row>
    <row r="588" ht="14.25" customHeight="1">
      <c r="L588" s="111"/>
      <c r="M588" s="112"/>
      <c r="N588" s="112"/>
      <c r="O588" s="113"/>
    </row>
    <row r="589" ht="14.25" customHeight="1">
      <c r="L589" s="111"/>
      <c r="M589" s="112"/>
      <c r="N589" s="112"/>
      <c r="O589" s="113"/>
    </row>
    <row r="590" ht="14.25" customHeight="1">
      <c r="L590" s="111"/>
      <c r="M590" s="112"/>
      <c r="N590" s="112"/>
      <c r="O590" s="113"/>
    </row>
    <row r="591" ht="14.25" customHeight="1">
      <c r="L591" s="111"/>
      <c r="M591" s="112"/>
      <c r="N591" s="112"/>
      <c r="O591" s="113"/>
    </row>
    <row r="592" ht="14.25" customHeight="1">
      <c r="L592" s="111"/>
      <c r="M592" s="112"/>
      <c r="N592" s="112"/>
      <c r="O592" s="113"/>
    </row>
    <row r="593" ht="14.25" customHeight="1">
      <c r="L593" s="111"/>
      <c r="M593" s="112"/>
      <c r="N593" s="112"/>
      <c r="O593" s="113"/>
    </row>
    <row r="594" ht="14.25" customHeight="1">
      <c r="L594" s="111"/>
      <c r="M594" s="112"/>
      <c r="N594" s="112"/>
      <c r="O594" s="113"/>
    </row>
    <row r="595" ht="14.25" customHeight="1">
      <c r="L595" s="111"/>
      <c r="M595" s="112"/>
      <c r="N595" s="112"/>
      <c r="O595" s="113"/>
    </row>
    <row r="596" ht="14.25" customHeight="1">
      <c r="L596" s="111"/>
      <c r="M596" s="112"/>
      <c r="N596" s="112"/>
      <c r="O596" s="113"/>
    </row>
    <row r="597" ht="14.25" customHeight="1">
      <c r="L597" s="111"/>
      <c r="M597" s="112"/>
      <c r="N597" s="112"/>
      <c r="O597" s="113"/>
    </row>
    <row r="598" ht="14.25" customHeight="1">
      <c r="L598" s="111"/>
      <c r="M598" s="112"/>
      <c r="N598" s="112"/>
      <c r="O598" s="113"/>
    </row>
    <row r="599" ht="14.25" customHeight="1">
      <c r="L599" s="111"/>
      <c r="M599" s="112"/>
      <c r="N599" s="112"/>
      <c r="O599" s="113"/>
    </row>
    <row r="600" ht="14.25" customHeight="1">
      <c r="L600" s="111"/>
      <c r="M600" s="112"/>
      <c r="N600" s="112"/>
      <c r="O600" s="113"/>
    </row>
    <row r="601" ht="14.25" customHeight="1">
      <c r="L601" s="111"/>
      <c r="M601" s="112"/>
      <c r="N601" s="112"/>
      <c r="O601" s="113"/>
    </row>
    <row r="602" ht="14.25" customHeight="1">
      <c r="L602" s="111"/>
      <c r="M602" s="112"/>
      <c r="N602" s="112"/>
      <c r="O602" s="113"/>
    </row>
    <row r="603" ht="14.25" customHeight="1">
      <c r="L603" s="111"/>
      <c r="M603" s="112"/>
      <c r="N603" s="112"/>
      <c r="O603" s="113"/>
    </row>
    <row r="604" ht="14.25" customHeight="1">
      <c r="L604" s="111"/>
      <c r="M604" s="112"/>
      <c r="N604" s="112"/>
      <c r="O604" s="113"/>
    </row>
    <row r="605" ht="14.25" customHeight="1">
      <c r="L605" s="111"/>
      <c r="M605" s="112"/>
      <c r="N605" s="112"/>
      <c r="O605" s="113"/>
    </row>
    <row r="606" ht="14.25" customHeight="1">
      <c r="L606" s="111"/>
      <c r="M606" s="112"/>
      <c r="N606" s="112"/>
      <c r="O606" s="113"/>
    </row>
    <row r="607" ht="14.25" customHeight="1">
      <c r="L607" s="111"/>
      <c r="M607" s="112"/>
      <c r="N607" s="112"/>
      <c r="O607" s="113"/>
    </row>
    <row r="608" ht="14.25" customHeight="1">
      <c r="L608" s="111"/>
      <c r="M608" s="112"/>
      <c r="N608" s="112"/>
      <c r="O608" s="113"/>
    </row>
    <row r="609" ht="14.25" customHeight="1">
      <c r="L609" s="111"/>
      <c r="M609" s="112"/>
      <c r="N609" s="112"/>
      <c r="O609" s="113"/>
    </row>
    <row r="610" ht="14.25" customHeight="1">
      <c r="L610" s="111"/>
      <c r="M610" s="112"/>
      <c r="N610" s="112"/>
      <c r="O610" s="113"/>
    </row>
    <row r="611" ht="14.25" customHeight="1">
      <c r="L611" s="111"/>
      <c r="M611" s="112"/>
      <c r="N611" s="112"/>
      <c r="O611" s="113"/>
    </row>
    <row r="612" ht="14.25" customHeight="1">
      <c r="L612" s="111"/>
      <c r="M612" s="112"/>
      <c r="N612" s="112"/>
      <c r="O612" s="113"/>
    </row>
    <row r="613" ht="14.25" customHeight="1">
      <c r="L613" s="111"/>
      <c r="M613" s="112"/>
      <c r="N613" s="112"/>
      <c r="O613" s="113"/>
    </row>
    <row r="614" ht="14.25" customHeight="1">
      <c r="L614" s="111"/>
      <c r="M614" s="112"/>
      <c r="N614" s="112"/>
      <c r="O614" s="113"/>
    </row>
    <row r="615" ht="14.25" customHeight="1">
      <c r="L615" s="111"/>
      <c r="M615" s="112"/>
      <c r="N615" s="112"/>
      <c r="O615" s="113"/>
    </row>
    <row r="616" ht="14.25" customHeight="1">
      <c r="L616" s="111"/>
      <c r="M616" s="112"/>
      <c r="N616" s="112"/>
      <c r="O616" s="113"/>
    </row>
    <row r="617" ht="14.25" customHeight="1">
      <c r="L617" s="111"/>
      <c r="M617" s="112"/>
      <c r="N617" s="112"/>
      <c r="O617" s="113"/>
    </row>
    <row r="618" ht="14.25" customHeight="1">
      <c r="L618" s="111"/>
      <c r="M618" s="112"/>
      <c r="N618" s="112"/>
      <c r="O618" s="113"/>
    </row>
    <row r="619" ht="14.25" customHeight="1">
      <c r="L619" s="111"/>
      <c r="M619" s="112"/>
      <c r="N619" s="112"/>
      <c r="O619" s="113"/>
    </row>
    <row r="620" ht="14.25" customHeight="1">
      <c r="L620" s="111"/>
      <c r="M620" s="112"/>
      <c r="N620" s="112"/>
      <c r="O620" s="113"/>
    </row>
    <row r="621" ht="14.25" customHeight="1">
      <c r="L621" s="111"/>
      <c r="M621" s="112"/>
      <c r="N621" s="112"/>
      <c r="O621" s="113"/>
    </row>
    <row r="622" ht="14.25" customHeight="1">
      <c r="L622" s="111"/>
      <c r="M622" s="112"/>
      <c r="N622" s="112"/>
      <c r="O622" s="113"/>
    </row>
    <row r="623" ht="14.25" customHeight="1">
      <c r="L623" s="111"/>
      <c r="M623" s="112"/>
      <c r="N623" s="112"/>
      <c r="O623" s="113"/>
    </row>
    <row r="624" ht="14.25" customHeight="1">
      <c r="L624" s="111"/>
      <c r="M624" s="112"/>
      <c r="N624" s="112"/>
      <c r="O624" s="113"/>
    </row>
    <row r="625" ht="14.25" customHeight="1">
      <c r="L625" s="111"/>
      <c r="M625" s="112"/>
      <c r="N625" s="112"/>
      <c r="O625" s="113"/>
    </row>
    <row r="626" ht="14.25" customHeight="1">
      <c r="L626" s="111"/>
      <c r="M626" s="112"/>
      <c r="N626" s="112"/>
      <c r="O626" s="113"/>
    </row>
    <row r="627" ht="14.25" customHeight="1">
      <c r="L627" s="111"/>
      <c r="M627" s="112"/>
      <c r="N627" s="112"/>
      <c r="O627" s="113"/>
    </row>
    <row r="628" ht="14.25" customHeight="1">
      <c r="L628" s="111"/>
      <c r="M628" s="112"/>
      <c r="N628" s="112"/>
      <c r="O628" s="113"/>
    </row>
    <row r="629" ht="14.25" customHeight="1">
      <c r="L629" s="111"/>
      <c r="M629" s="112"/>
      <c r="N629" s="112"/>
      <c r="O629" s="113"/>
    </row>
    <row r="630" ht="14.25" customHeight="1">
      <c r="L630" s="111"/>
      <c r="M630" s="112"/>
      <c r="N630" s="112"/>
      <c r="O630" s="113"/>
    </row>
    <row r="631" ht="14.25" customHeight="1">
      <c r="L631" s="111"/>
      <c r="M631" s="112"/>
      <c r="N631" s="112"/>
      <c r="O631" s="113"/>
    </row>
    <row r="632" ht="14.25" customHeight="1">
      <c r="L632" s="111"/>
      <c r="M632" s="112"/>
      <c r="N632" s="112"/>
      <c r="O632" s="113"/>
    </row>
    <row r="633" ht="14.25" customHeight="1">
      <c r="L633" s="111"/>
      <c r="M633" s="112"/>
      <c r="N633" s="112"/>
      <c r="O633" s="113"/>
    </row>
    <row r="634" ht="14.25" customHeight="1">
      <c r="L634" s="111"/>
      <c r="M634" s="112"/>
      <c r="N634" s="112"/>
      <c r="O634" s="113"/>
    </row>
    <row r="635" ht="14.25" customHeight="1">
      <c r="L635" s="111"/>
      <c r="M635" s="112"/>
      <c r="N635" s="112"/>
      <c r="O635" s="113"/>
    </row>
    <row r="636" ht="14.25" customHeight="1">
      <c r="L636" s="111"/>
      <c r="M636" s="112"/>
      <c r="N636" s="112"/>
      <c r="O636" s="113"/>
    </row>
    <row r="637" ht="14.25" customHeight="1">
      <c r="L637" s="111"/>
      <c r="M637" s="112"/>
      <c r="N637" s="112"/>
      <c r="O637" s="113"/>
    </row>
    <row r="638" ht="14.25" customHeight="1">
      <c r="L638" s="111"/>
      <c r="M638" s="112"/>
      <c r="N638" s="112"/>
      <c r="O638" s="113"/>
    </row>
    <row r="639" ht="14.25" customHeight="1">
      <c r="L639" s="111"/>
      <c r="M639" s="112"/>
      <c r="N639" s="112"/>
      <c r="O639" s="113"/>
    </row>
    <row r="640" ht="14.25" customHeight="1">
      <c r="L640" s="111"/>
      <c r="M640" s="112"/>
      <c r="N640" s="112"/>
      <c r="O640" s="113"/>
    </row>
    <row r="641" ht="14.25" customHeight="1">
      <c r="L641" s="111"/>
      <c r="M641" s="112"/>
      <c r="N641" s="112"/>
      <c r="O641" s="113"/>
    </row>
    <row r="642" ht="14.25" customHeight="1">
      <c r="L642" s="111"/>
      <c r="M642" s="112"/>
      <c r="N642" s="112"/>
      <c r="O642" s="113"/>
    </row>
    <row r="643" ht="14.25" customHeight="1">
      <c r="L643" s="111"/>
      <c r="M643" s="112"/>
      <c r="N643" s="112"/>
      <c r="O643" s="113"/>
    </row>
    <row r="644" ht="14.25" customHeight="1">
      <c r="L644" s="111"/>
      <c r="M644" s="112"/>
      <c r="N644" s="112"/>
      <c r="O644" s="113"/>
    </row>
    <row r="645" ht="14.25" customHeight="1">
      <c r="L645" s="111"/>
      <c r="M645" s="112"/>
      <c r="N645" s="112"/>
      <c r="O645" s="113"/>
    </row>
    <row r="646" ht="14.25" customHeight="1">
      <c r="L646" s="111"/>
      <c r="M646" s="112"/>
      <c r="N646" s="112"/>
      <c r="O646" s="113"/>
    </row>
    <row r="647" ht="14.25" customHeight="1">
      <c r="L647" s="111"/>
      <c r="M647" s="112"/>
      <c r="N647" s="112"/>
      <c r="O647" s="113"/>
    </row>
    <row r="648" ht="14.25" customHeight="1">
      <c r="L648" s="111"/>
      <c r="M648" s="112"/>
      <c r="N648" s="112"/>
      <c r="O648" s="113"/>
    </row>
    <row r="649" ht="14.25" customHeight="1">
      <c r="L649" s="111"/>
      <c r="M649" s="112"/>
      <c r="N649" s="112"/>
      <c r="O649" s="113"/>
    </row>
    <row r="650" ht="14.25" customHeight="1">
      <c r="L650" s="111"/>
      <c r="M650" s="112"/>
      <c r="N650" s="112"/>
      <c r="O650" s="113"/>
    </row>
    <row r="651" ht="14.25" customHeight="1">
      <c r="L651" s="111"/>
      <c r="M651" s="112"/>
      <c r="N651" s="112"/>
      <c r="O651" s="113"/>
    </row>
    <row r="652" ht="14.25" customHeight="1">
      <c r="L652" s="111"/>
      <c r="M652" s="112"/>
      <c r="N652" s="112"/>
      <c r="O652" s="113"/>
    </row>
    <row r="653" ht="14.25" customHeight="1">
      <c r="L653" s="111"/>
      <c r="M653" s="112"/>
      <c r="N653" s="112"/>
      <c r="O653" s="113"/>
    </row>
    <row r="654" ht="14.25" customHeight="1">
      <c r="L654" s="111"/>
      <c r="M654" s="112"/>
      <c r="N654" s="112"/>
      <c r="O654" s="113"/>
    </row>
    <row r="655" ht="14.25" customHeight="1">
      <c r="L655" s="111"/>
      <c r="M655" s="112"/>
      <c r="N655" s="112"/>
      <c r="O655" s="113"/>
    </row>
    <row r="656" ht="14.25" customHeight="1">
      <c r="L656" s="111"/>
      <c r="M656" s="112"/>
      <c r="N656" s="112"/>
      <c r="O656" s="113"/>
    </row>
    <row r="657" ht="14.25" customHeight="1">
      <c r="L657" s="111"/>
      <c r="M657" s="112"/>
      <c r="N657" s="112"/>
      <c r="O657" s="113"/>
    </row>
    <row r="658" ht="14.25" customHeight="1">
      <c r="L658" s="111"/>
      <c r="M658" s="112"/>
      <c r="N658" s="112"/>
      <c r="O658" s="113"/>
    </row>
    <row r="659" ht="14.25" customHeight="1">
      <c r="L659" s="111"/>
      <c r="M659" s="112"/>
      <c r="N659" s="112"/>
      <c r="O659" s="113"/>
    </row>
    <row r="660" ht="14.25" customHeight="1">
      <c r="L660" s="111"/>
      <c r="M660" s="112"/>
      <c r="N660" s="112"/>
      <c r="O660" s="113"/>
    </row>
    <row r="661" ht="14.25" customHeight="1">
      <c r="L661" s="111"/>
      <c r="M661" s="112"/>
      <c r="N661" s="112"/>
      <c r="O661" s="113"/>
    </row>
    <row r="662" ht="14.25" customHeight="1">
      <c r="L662" s="111"/>
      <c r="M662" s="112"/>
      <c r="N662" s="112"/>
      <c r="O662" s="113"/>
    </row>
    <row r="663" ht="14.25" customHeight="1">
      <c r="L663" s="111"/>
      <c r="M663" s="112"/>
      <c r="N663" s="112"/>
      <c r="O663" s="113"/>
    </row>
    <row r="664" ht="14.25" customHeight="1">
      <c r="L664" s="111"/>
      <c r="M664" s="112"/>
      <c r="N664" s="112"/>
      <c r="O664" s="113"/>
    </row>
    <row r="665" ht="14.25" customHeight="1">
      <c r="L665" s="111"/>
      <c r="M665" s="112"/>
      <c r="N665" s="112"/>
      <c r="O665" s="113"/>
    </row>
    <row r="666" ht="14.25" customHeight="1">
      <c r="L666" s="111"/>
      <c r="M666" s="112"/>
      <c r="N666" s="112"/>
      <c r="O666" s="113"/>
    </row>
    <row r="667" ht="14.25" customHeight="1">
      <c r="L667" s="111"/>
      <c r="M667" s="112"/>
      <c r="N667" s="112"/>
      <c r="O667" s="113"/>
    </row>
    <row r="668" ht="14.25" customHeight="1">
      <c r="L668" s="111"/>
      <c r="M668" s="112"/>
      <c r="N668" s="112"/>
      <c r="O668" s="113"/>
    </row>
    <row r="669" ht="14.25" customHeight="1">
      <c r="L669" s="111"/>
      <c r="M669" s="112"/>
      <c r="N669" s="112"/>
      <c r="O669" s="113"/>
    </row>
    <row r="670" ht="14.25" customHeight="1">
      <c r="L670" s="111"/>
      <c r="M670" s="112"/>
      <c r="N670" s="112"/>
      <c r="O670" s="113"/>
    </row>
    <row r="671" ht="14.25" customHeight="1">
      <c r="L671" s="111"/>
      <c r="M671" s="112"/>
      <c r="N671" s="112"/>
      <c r="O671" s="113"/>
    </row>
    <row r="672" ht="14.25" customHeight="1">
      <c r="L672" s="111"/>
      <c r="M672" s="112"/>
      <c r="N672" s="112"/>
      <c r="O672" s="113"/>
    </row>
    <row r="673" ht="14.25" customHeight="1">
      <c r="L673" s="111"/>
      <c r="M673" s="112"/>
      <c r="N673" s="112"/>
      <c r="O673" s="113"/>
    </row>
    <row r="674" ht="14.25" customHeight="1">
      <c r="L674" s="111"/>
      <c r="M674" s="112"/>
      <c r="N674" s="112"/>
      <c r="O674" s="113"/>
    </row>
    <row r="675" ht="14.25" customHeight="1">
      <c r="L675" s="111"/>
      <c r="M675" s="112"/>
      <c r="N675" s="112"/>
      <c r="O675" s="113"/>
    </row>
    <row r="676" ht="14.25" customHeight="1">
      <c r="L676" s="111"/>
      <c r="M676" s="112"/>
      <c r="N676" s="112"/>
      <c r="O676" s="113"/>
    </row>
    <row r="677" ht="14.25" customHeight="1">
      <c r="L677" s="111"/>
      <c r="M677" s="112"/>
      <c r="N677" s="112"/>
      <c r="O677" s="113"/>
    </row>
    <row r="678" ht="14.25" customHeight="1">
      <c r="L678" s="111"/>
      <c r="M678" s="112"/>
      <c r="N678" s="112"/>
      <c r="O678" s="113"/>
    </row>
    <row r="679" ht="14.25" customHeight="1">
      <c r="L679" s="111"/>
      <c r="M679" s="112"/>
      <c r="N679" s="112"/>
      <c r="O679" s="113"/>
    </row>
    <row r="680" ht="14.25" customHeight="1">
      <c r="L680" s="111"/>
      <c r="M680" s="112"/>
      <c r="N680" s="112"/>
      <c r="O680" s="113"/>
    </row>
    <row r="681" ht="14.25" customHeight="1">
      <c r="L681" s="111"/>
      <c r="M681" s="112"/>
      <c r="N681" s="112"/>
      <c r="O681" s="113"/>
    </row>
    <row r="682" ht="14.25" customHeight="1">
      <c r="L682" s="111"/>
      <c r="M682" s="112"/>
      <c r="N682" s="112"/>
      <c r="O682" s="113"/>
    </row>
    <row r="683" ht="14.25" customHeight="1">
      <c r="L683" s="111"/>
      <c r="M683" s="112"/>
      <c r="N683" s="112"/>
      <c r="O683" s="113"/>
    </row>
    <row r="684" ht="14.25" customHeight="1">
      <c r="L684" s="111"/>
      <c r="M684" s="112"/>
      <c r="N684" s="112"/>
      <c r="O684" s="113"/>
    </row>
    <row r="685" ht="14.25" customHeight="1">
      <c r="L685" s="111"/>
      <c r="M685" s="112"/>
      <c r="N685" s="112"/>
      <c r="O685" s="113"/>
    </row>
    <row r="686" ht="14.25" customHeight="1">
      <c r="L686" s="111"/>
      <c r="M686" s="112"/>
      <c r="N686" s="112"/>
      <c r="O686" s="113"/>
    </row>
    <row r="687" ht="14.25" customHeight="1">
      <c r="L687" s="111"/>
      <c r="M687" s="112"/>
      <c r="N687" s="112"/>
      <c r="O687" s="113"/>
    </row>
    <row r="688" ht="14.25" customHeight="1">
      <c r="L688" s="111"/>
      <c r="M688" s="112"/>
      <c r="N688" s="112"/>
      <c r="O688" s="113"/>
    </row>
    <row r="689" ht="14.25" customHeight="1">
      <c r="L689" s="111"/>
      <c r="M689" s="112"/>
      <c r="N689" s="112"/>
      <c r="O689" s="113"/>
    </row>
    <row r="690" ht="14.25" customHeight="1">
      <c r="L690" s="111"/>
      <c r="M690" s="112"/>
      <c r="N690" s="112"/>
      <c r="O690" s="113"/>
    </row>
    <row r="691" ht="14.25" customHeight="1">
      <c r="L691" s="111"/>
      <c r="M691" s="112"/>
      <c r="N691" s="112"/>
      <c r="O691" s="113"/>
    </row>
    <row r="692" ht="14.25" customHeight="1">
      <c r="L692" s="111"/>
      <c r="M692" s="112"/>
      <c r="N692" s="112"/>
      <c r="O692" s="113"/>
    </row>
    <row r="693" ht="14.25" customHeight="1">
      <c r="L693" s="111"/>
      <c r="M693" s="112"/>
      <c r="N693" s="112"/>
      <c r="O693" s="113"/>
    </row>
    <row r="694" ht="14.25" customHeight="1">
      <c r="L694" s="111"/>
      <c r="M694" s="112"/>
      <c r="N694" s="112"/>
      <c r="O694" s="113"/>
    </row>
    <row r="695" ht="14.25" customHeight="1">
      <c r="L695" s="111"/>
      <c r="M695" s="112"/>
      <c r="N695" s="112"/>
      <c r="O695" s="113"/>
    </row>
    <row r="696" ht="14.25" customHeight="1">
      <c r="L696" s="111"/>
      <c r="M696" s="112"/>
      <c r="N696" s="112"/>
      <c r="O696" s="113"/>
    </row>
    <row r="697" ht="14.25" customHeight="1">
      <c r="L697" s="111"/>
      <c r="M697" s="112"/>
      <c r="N697" s="112"/>
      <c r="O697" s="113"/>
    </row>
    <row r="698" ht="14.25" customHeight="1">
      <c r="L698" s="111"/>
      <c r="M698" s="112"/>
      <c r="N698" s="112"/>
      <c r="O698" s="113"/>
    </row>
    <row r="699" ht="14.25" customHeight="1">
      <c r="L699" s="111"/>
      <c r="M699" s="112"/>
      <c r="N699" s="112"/>
      <c r="O699" s="113"/>
    </row>
    <row r="700" ht="14.25" customHeight="1">
      <c r="L700" s="111"/>
      <c r="M700" s="112"/>
      <c r="N700" s="112"/>
      <c r="O700" s="113"/>
    </row>
    <row r="701" ht="14.25" customHeight="1">
      <c r="L701" s="111"/>
      <c r="M701" s="112"/>
      <c r="N701" s="112"/>
      <c r="O701" s="113"/>
    </row>
    <row r="702" ht="14.25" customHeight="1">
      <c r="L702" s="111"/>
      <c r="M702" s="112"/>
      <c r="N702" s="112"/>
      <c r="O702" s="113"/>
    </row>
    <row r="703" ht="14.25" customHeight="1">
      <c r="L703" s="111"/>
      <c r="M703" s="112"/>
      <c r="N703" s="112"/>
      <c r="O703" s="113"/>
    </row>
    <row r="704" ht="14.25" customHeight="1">
      <c r="L704" s="111"/>
      <c r="M704" s="112"/>
      <c r="N704" s="112"/>
      <c r="O704" s="113"/>
    </row>
    <row r="705" ht="14.25" customHeight="1">
      <c r="L705" s="111"/>
      <c r="M705" s="112"/>
      <c r="N705" s="112"/>
      <c r="O705" s="113"/>
    </row>
    <row r="706" ht="14.25" customHeight="1">
      <c r="L706" s="111"/>
      <c r="M706" s="112"/>
      <c r="N706" s="112"/>
      <c r="O706" s="113"/>
    </row>
    <row r="707" ht="14.25" customHeight="1">
      <c r="L707" s="111"/>
      <c r="M707" s="112"/>
      <c r="N707" s="112"/>
      <c r="O707" s="113"/>
    </row>
    <row r="708" ht="14.25" customHeight="1">
      <c r="L708" s="111"/>
      <c r="M708" s="112"/>
      <c r="N708" s="112"/>
      <c r="O708" s="113"/>
    </row>
    <row r="709" ht="14.25" customHeight="1">
      <c r="L709" s="111"/>
      <c r="M709" s="112"/>
      <c r="N709" s="112"/>
      <c r="O709" s="113"/>
    </row>
    <row r="710" ht="14.25" customHeight="1">
      <c r="L710" s="111"/>
      <c r="M710" s="112"/>
      <c r="N710" s="112"/>
      <c r="O710" s="113"/>
    </row>
    <row r="711" ht="14.25" customHeight="1">
      <c r="L711" s="111"/>
      <c r="M711" s="112"/>
      <c r="N711" s="112"/>
      <c r="O711" s="113"/>
    </row>
    <row r="712" ht="14.25" customHeight="1">
      <c r="L712" s="111"/>
      <c r="M712" s="112"/>
      <c r="N712" s="112"/>
      <c r="O712" s="113"/>
    </row>
    <row r="713" ht="14.25" customHeight="1">
      <c r="L713" s="111"/>
      <c r="M713" s="112"/>
      <c r="N713" s="112"/>
      <c r="O713" s="113"/>
    </row>
    <row r="714" ht="14.25" customHeight="1">
      <c r="L714" s="111"/>
      <c r="M714" s="112"/>
      <c r="N714" s="112"/>
      <c r="O714" s="113"/>
    </row>
    <row r="715" ht="14.25" customHeight="1">
      <c r="L715" s="111"/>
      <c r="M715" s="112"/>
      <c r="N715" s="112"/>
      <c r="O715" s="113"/>
    </row>
    <row r="716" ht="14.25" customHeight="1">
      <c r="L716" s="111"/>
      <c r="M716" s="112"/>
      <c r="N716" s="112"/>
      <c r="O716" s="113"/>
    </row>
    <row r="717" ht="14.25" customHeight="1">
      <c r="L717" s="111"/>
      <c r="M717" s="112"/>
      <c r="N717" s="112"/>
      <c r="O717" s="113"/>
    </row>
    <row r="718" ht="14.25" customHeight="1">
      <c r="L718" s="111"/>
      <c r="M718" s="112"/>
      <c r="N718" s="112"/>
      <c r="O718" s="113"/>
    </row>
    <row r="719" ht="14.25" customHeight="1">
      <c r="L719" s="111"/>
      <c r="M719" s="112"/>
      <c r="N719" s="112"/>
      <c r="O719" s="113"/>
    </row>
    <row r="720" ht="14.25" customHeight="1">
      <c r="L720" s="111"/>
      <c r="M720" s="112"/>
      <c r="N720" s="112"/>
      <c r="O720" s="113"/>
    </row>
    <row r="721" ht="14.25" customHeight="1">
      <c r="L721" s="111"/>
      <c r="M721" s="112"/>
      <c r="N721" s="112"/>
      <c r="O721" s="113"/>
    </row>
    <row r="722" ht="14.25" customHeight="1">
      <c r="L722" s="111"/>
      <c r="M722" s="112"/>
      <c r="N722" s="112"/>
      <c r="O722" s="113"/>
    </row>
    <row r="723" ht="14.25" customHeight="1">
      <c r="L723" s="111"/>
      <c r="M723" s="112"/>
      <c r="N723" s="112"/>
      <c r="O723" s="113"/>
    </row>
    <row r="724" ht="14.25" customHeight="1">
      <c r="L724" s="111"/>
      <c r="M724" s="112"/>
      <c r="N724" s="112"/>
      <c r="O724" s="113"/>
    </row>
    <row r="725" ht="14.25" customHeight="1">
      <c r="L725" s="111"/>
      <c r="M725" s="112"/>
      <c r="N725" s="112"/>
      <c r="O725" s="113"/>
    </row>
    <row r="726" ht="14.25" customHeight="1">
      <c r="L726" s="111"/>
      <c r="M726" s="112"/>
      <c r="N726" s="112"/>
      <c r="O726" s="113"/>
    </row>
    <row r="727" ht="14.25" customHeight="1">
      <c r="L727" s="111"/>
      <c r="M727" s="112"/>
      <c r="N727" s="112"/>
      <c r="O727" s="113"/>
    </row>
    <row r="728" ht="14.25" customHeight="1">
      <c r="L728" s="111"/>
      <c r="M728" s="112"/>
      <c r="N728" s="112"/>
      <c r="O728" s="113"/>
    </row>
    <row r="729" ht="14.25" customHeight="1">
      <c r="L729" s="111"/>
      <c r="M729" s="112"/>
      <c r="N729" s="112"/>
      <c r="O729" s="113"/>
    </row>
    <row r="730" ht="14.25" customHeight="1">
      <c r="L730" s="111"/>
      <c r="M730" s="112"/>
      <c r="N730" s="112"/>
      <c r="O730" s="113"/>
    </row>
    <row r="731" ht="14.25" customHeight="1">
      <c r="L731" s="111"/>
      <c r="M731" s="112"/>
      <c r="N731" s="112"/>
      <c r="O731" s="113"/>
    </row>
    <row r="732" ht="14.25" customHeight="1">
      <c r="L732" s="111"/>
      <c r="M732" s="112"/>
      <c r="N732" s="112"/>
      <c r="O732" s="113"/>
    </row>
    <row r="733" ht="14.25" customHeight="1">
      <c r="L733" s="111"/>
      <c r="M733" s="112"/>
      <c r="N733" s="112"/>
      <c r="O733" s="113"/>
    </row>
    <row r="734" ht="14.25" customHeight="1">
      <c r="L734" s="111"/>
      <c r="M734" s="112"/>
      <c r="N734" s="112"/>
      <c r="O734" s="113"/>
    </row>
    <row r="735" ht="14.25" customHeight="1">
      <c r="L735" s="111"/>
      <c r="M735" s="112"/>
      <c r="N735" s="112"/>
      <c r="O735" s="113"/>
    </row>
    <row r="736" ht="14.25" customHeight="1">
      <c r="L736" s="111"/>
      <c r="M736" s="112"/>
      <c r="N736" s="112"/>
      <c r="O736" s="113"/>
    </row>
    <row r="737" ht="14.25" customHeight="1">
      <c r="L737" s="111"/>
      <c r="M737" s="112"/>
      <c r="N737" s="112"/>
      <c r="O737" s="113"/>
    </row>
    <row r="738" ht="14.25" customHeight="1">
      <c r="L738" s="111"/>
      <c r="M738" s="112"/>
      <c r="N738" s="112"/>
      <c r="O738" s="113"/>
    </row>
    <row r="739" ht="14.25" customHeight="1">
      <c r="L739" s="111"/>
      <c r="M739" s="112"/>
      <c r="N739" s="112"/>
      <c r="O739" s="113"/>
    </row>
    <row r="740" ht="14.25" customHeight="1">
      <c r="L740" s="111"/>
      <c r="M740" s="112"/>
      <c r="N740" s="112"/>
      <c r="O740" s="113"/>
    </row>
    <row r="741" ht="14.25" customHeight="1">
      <c r="L741" s="111"/>
      <c r="M741" s="112"/>
      <c r="N741" s="112"/>
      <c r="O741" s="113"/>
    </row>
    <row r="742" ht="14.25" customHeight="1">
      <c r="L742" s="111"/>
      <c r="M742" s="112"/>
      <c r="N742" s="112"/>
      <c r="O742" s="113"/>
    </row>
    <row r="743" ht="14.25" customHeight="1">
      <c r="L743" s="111"/>
      <c r="M743" s="112"/>
      <c r="N743" s="112"/>
      <c r="O743" s="113"/>
    </row>
    <row r="744" ht="14.25" customHeight="1">
      <c r="L744" s="111"/>
      <c r="M744" s="112"/>
      <c r="N744" s="112"/>
      <c r="O744" s="113"/>
    </row>
    <row r="745" ht="14.25" customHeight="1">
      <c r="L745" s="111"/>
      <c r="M745" s="112"/>
      <c r="N745" s="112"/>
      <c r="O745" s="113"/>
    </row>
    <row r="746" ht="14.25" customHeight="1">
      <c r="L746" s="111"/>
      <c r="M746" s="112"/>
      <c r="N746" s="112"/>
      <c r="O746" s="113"/>
    </row>
    <row r="747" ht="14.25" customHeight="1">
      <c r="L747" s="111"/>
      <c r="M747" s="112"/>
      <c r="N747" s="112"/>
      <c r="O747" s="113"/>
    </row>
    <row r="748" ht="14.25" customHeight="1">
      <c r="L748" s="111"/>
      <c r="M748" s="112"/>
      <c r="N748" s="112"/>
      <c r="O748" s="113"/>
    </row>
    <row r="749" ht="14.25" customHeight="1">
      <c r="L749" s="111"/>
      <c r="M749" s="112"/>
      <c r="N749" s="112"/>
      <c r="O749" s="113"/>
    </row>
    <row r="750" ht="14.25" customHeight="1">
      <c r="L750" s="111"/>
      <c r="M750" s="112"/>
      <c r="N750" s="112"/>
      <c r="O750" s="113"/>
    </row>
    <row r="751" ht="14.25" customHeight="1">
      <c r="L751" s="111"/>
      <c r="M751" s="112"/>
      <c r="N751" s="112"/>
      <c r="O751" s="113"/>
    </row>
    <row r="752" ht="14.25" customHeight="1">
      <c r="L752" s="111"/>
      <c r="M752" s="112"/>
      <c r="N752" s="112"/>
      <c r="O752" s="113"/>
    </row>
    <row r="753" ht="14.25" customHeight="1">
      <c r="L753" s="111"/>
      <c r="M753" s="112"/>
      <c r="N753" s="112"/>
      <c r="O753" s="113"/>
    </row>
    <row r="754" ht="14.25" customHeight="1">
      <c r="L754" s="111"/>
      <c r="M754" s="112"/>
      <c r="N754" s="112"/>
      <c r="O754" s="113"/>
    </row>
    <row r="755" ht="14.25" customHeight="1">
      <c r="L755" s="111"/>
      <c r="M755" s="112"/>
      <c r="N755" s="112"/>
      <c r="O755" s="113"/>
    </row>
    <row r="756" ht="14.25" customHeight="1">
      <c r="L756" s="111"/>
      <c r="M756" s="112"/>
      <c r="N756" s="112"/>
      <c r="O756" s="113"/>
    </row>
    <row r="757" ht="14.25" customHeight="1">
      <c r="L757" s="111"/>
      <c r="M757" s="112"/>
      <c r="N757" s="112"/>
      <c r="O757" s="113"/>
    </row>
    <row r="758" ht="14.25" customHeight="1">
      <c r="L758" s="111"/>
      <c r="M758" s="112"/>
      <c r="N758" s="112"/>
      <c r="O758" s="113"/>
    </row>
    <row r="759" ht="14.25" customHeight="1">
      <c r="L759" s="111"/>
      <c r="M759" s="112"/>
      <c r="N759" s="112"/>
      <c r="O759" s="113"/>
    </row>
    <row r="760" ht="14.25" customHeight="1">
      <c r="L760" s="111"/>
      <c r="M760" s="112"/>
      <c r="N760" s="112"/>
      <c r="O760" s="113"/>
    </row>
    <row r="761" ht="14.25" customHeight="1">
      <c r="L761" s="111"/>
      <c r="M761" s="112"/>
      <c r="N761" s="112"/>
      <c r="O761" s="113"/>
    </row>
    <row r="762" ht="14.25" customHeight="1">
      <c r="L762" s="111"/>
      <c r="M762" s="112"/>
      <c r="N762" s="112"/>
      <c r="O762" s="113"/>
    </row>
    <row r="763" ht="14.25" customHeight="1">
      <c r="L763" s="111"/>
      <c r="M763" s="112"/>
      <c r="N763" s="112"/>
      <c r="O763" s="113"/>
    </row>
    <row r="764" ht="14.25" customHeight="1">
      <c r="L764" s="111"/>
      <c r="M764" s="112"/>
      <c r="N764" s="112"/>
      <c r="O764" s="113"/>
    </row>
    <row r="765" ht="14.25" customHeight="1">
      <c r="L765" s="111"/>
      <c r="M765" s="112"/>
      <c r="N765" s="112"/>
      <c r="O765" s="113"/>
    </row>
    <row r="766" ht="14.25" customHeight="1">
      <c r="L766" s="111"/>
      <c r="M766" s="112"/>
      <c r="N766" s="112"/>
      <c r="O766" s="113"/>
    </row>
    <row r="767" ht="14.25" customHeight="1">
      <c r="L767" s="111"/>
      <c r="M767" s="112"/>
      <c r="N767" s="112"/>
      <c r="O767" s="113"/>
    </row>
    <row r="768" ht="14.25" customHeight="1">
      <c r="L768" s="111"/>
      <c r="M768" s="112"/>
      <c r="N768" s="112"/>
      <c r="O768" s="113"/>
    </row>
    <row r="769" ht="14.25" customHeight="1">
      <c r="L769" s="111"/>
      <c r="M769" s="112"/>
      <c r="N769" s="112"/>
      <c r="O769" s="113"/>
    </row>
    <row r="770" ht="14.25" customHeight="1">
      <c r="L770" s="111"/>
      <c r="M770" s="112"/>
      <c r="N770" s="112"/>
      <c r="O770" s="113"/>
    </row>
    <row r="771" ht="14.25" customHeight="1">
      <c r="L771" s="111"/>
      <c r="M771" s="112"/>
      <c r="N771" s="112"/>
      <c r="O771" s="113"/>
    </row>
    <row r="772" ht="14.25" customHeight="1">
      <c r="L772" s="111"/>
      <c r="M772" s="112"/>
      <c r="N772" s="112"/>
      <c r="O772" s="113"/>
    </row>
    <row r="773" ht="14.25" customHeight="1">
      <c r="L773" s="111"/>
      <c r="M773" s="112"/>
      <c r="N773" s="112"/>
      <c r="O773" s="113"/>
    </row>
    <row r="774" ht="14.25" customHeight="1">
      <c r="L774" s="111"/>
      <c r="M774" s="112"/>
      <c r="N774" s="112"/>
      <c r="O774" s="113"/>
    </row>
    <row r="775" ht="14.25" customHeight="1">
      <c r="L775" s="111"/>
      <c r="M775" s="112"/>
      <c r="N775" s="112"/>
      <c r="O775" s="113"/>
    </row>
    <row r="776" ht="14.25" customHeight="1">
      <c r="L776" s="111"/>
      <c r="M776" s="112"/>
      <c r="N776" s="112"/>
      <c r="O776" s="113"/>
    </row>
    <row r="777" ht="14.25" customHeight="1">
      <c r="L777" s="111"/>
      <c r="M777" s="112"/>
      <c r="N777" s="112"/>
      <c r="O777" s="113"/>
    </row>
    <row r="778" ht="14.25" customHeight="1">
      <c r="L778" s="111"/>
      <c r="M778" s="112"/>
      <c r="N778" s="112"/>
      <c r="O778" s="113"/>
    </row>
    <row r="779" ht="14.25" customHeight="1">
      <c r="L779" s="111"/>
      <c r="M779" s="112"/>
      <c r="N779" s="112"/>
      <c r="O779" s="113"/>
    </row>
    <row r="780" ht="14.25" customHeight="1">
      <c r="L780" s="111"/>
      <c r="M780" s="112"/>
      <c r="N780" s="112"/>
      <c r="O780" s="113"/>
    </row>
    <row r="781" ht="14.25" customHeight="1">
      <c r="L781" s="111"/>
      <c r="M781" s="112"/>
      <c r="N781" s="112"/>
      <c r="O781" s="113"/>
    </row>
    <row r="782" ht="14.25" customHeight="1">
      <c r="L782" s="111"/>
      <c r="M782" s="112"/>
      <c r="N782" s="112"/>
      <c r="O782" s="113"/>
    </row>
    <row r="783" ht="14.25" customHeight="1">
      <c r="L783" s="111"/>
      <c r="M783" s="112"/>
      <c r="N783" s="112"/>
      <c r="O783" s="113"/>
    </row>
    <row r="784" ht="14.25" customHeight="1">
      <c r="L784" s="111"/>
      <c r="M784" s="112"/>
      <c r="N784" s="112"/>
      <c r="O784" s="113"/>
    </row>
    <row r="785" ht="14.25" customHeight="1">
      <c r="L785" s="111"/>
      <c r="M785" s="112"/>
      <c r="N785" s="112"/>
      <c r="O785" s="113"/>
    </row>
    <row r="786" ht="14.25" customHeight="1">
      <c r="L786" s="111"/>
      <c r="M786" s="112"/>
      <c r="N786" s="112"/>
      <c r="O786" s="113"/>
    </row>
    <row r="787" ht="14.25" customHeight="1">
      <c r="L787" s="111"/>
      <c r="M787" s="112"/>
      <c r="N787" s="112"/>
      <c r="O787" s="113"/>
    </row>
    <row r="788" ht="14.25" customHeight="1">
      <c r="L788" s="111"/>
      <c r="M788" s="112"/>
      <c r="N788" s="112"/>
      <c r="O788" s="113"/>
    </row>
    <row r="789" ht="14.25" customHeight="1">
      <c r="L789" s="111"/>
      <c r="M789" s="112"/>
      <c r="N789" s="112"/>
      <c r="O789" s="113"/>
    </row>
    <row r="790" ht="14.25" customHeight="1">
      <c r="L790" s="111"/>
      <c r="M790" s="112"/>
      <c r="N790" s="112"/>
      <c r="O790" s="113"/>
    </row>
    <row r="791" ht="14.25" customHeight="1">
      <c r="L791" s="111"/>
      <c r="M791" s="112"/>
      <c r="N791" s="112"/>
      <c r="O791" s="113"/>
    </row>
    <row r="792" ht="14.25" customHeight="1">
      <c r="L792" s="111"/>
      <c r="M792" s="112"/>
      <c r="N792" s="112"/>
      <c r="O792" s="113"/>
    </row>
    <row r="793" ht="14.25" customHeight="1">
      <c r="L793" s="111"/>
      <c r="M793" s="112"/>
      <c r="N793" s="112"/>
      <c r="O793" s="113"/>
    </row>
    <row r="794" ht="14.25" customHeight="1">
      <c r="L794" s="111"/>
      <c r="M794" s="112"/>
      <c r="N794" s="112"/>
      <c r="O794" s="113"/>
    </row>
    <row r="795" ht="14.25" customHeight="1">
      <c r="L795" s="111"/>
      <c r="M795" s="112"/>
      <c r="N795" s="112"/>
      <c r="O795" s="113"/>
    </row>
    <row r="796" ht="14.25" customHeight="1">
      <c r="L796" s="111"/>
      <c r="M796" s="112"/>
      <c r="N796" s="112"/>
      <c r="O796" s="113"/>
    </row>
    <row r="797" ht="14.25" customHeight="1">
      <c r="L797" s="111"/>
      <c r="M797" s="112"/>
      <c r="N797" s="112"/>
      <c r="O797" s="113"/>
    </row>
    <row r="798" ht="14.25" customHeight="1">
      <c r="L798" s="111"/>
      <c r="M798" s="112"/>
      <c r="N798" s="112"/>
      <c r="O798" s="113"/>
    </row>
    <row r="799" ht="14.25" customHeight="1">
      <c r="L799" s="111"/>
      <c r="M799" s="112"/>
      <c r="N799" s="112"/>
      <c r="O799" s="113"/>
    </row>
    <row r="800" ht="14.25" customHeight="1">
      <c r="L800" s="111"/>
      <c r="M800" s="112"/>
      <c r="N800" s="112"/>
      <c r="O800" s="113"/>
    </row>
    <row r="801" ht="14.25" customHeight="1">
      <c r="L801" s="111"/>
      <c r="M801" s="112"/>
      <c r="N801" s="112"/>
      <c r="O801" s="113"/>
    </row>
    <row r="802" ht="14.25" customHeight="1">
      <c r="L802" s="111"/>
      <c r="M802" s="112"/>
      <c r="N802" s="112"/>
      <c r="O802" s="113"/>
    </row>
    <row r="803" ht="14.25" customHeight="1">
      <c r="L803" s="111"/>
      <c r="M803" s="112"/>
      <c r="N803" s="112"/>
      <c r="O803" s="113"/>
    </row>
    <row r="804" ht="14.25" customHeight="1">
      <c r="L804" s="111"/>
      <c r="M804" s="112"/>
      <c r="N804" s="112"/>
      <c r="O804" s="113"/>
    </row>
    <row r="805" ht="14.25" customHeight="1">
      <c r="L805" s="111"/>
      <c r="M805" s="112"/>
      <c r="N805" s="112"/>
      <c r="O805" s="113"/>
    </row>
    <row r="806" ht="14.25" customHeight="1">
      <c r="L806" s="111"/>
      <c r="M806" s="112"/>
      <c r="N806" s="112"/>
      <c r="O806" s="113"/>
    </row>
    <row r="807" ht="14.25" customHeight="1">
      <c r="L807" s="111"/>
      <c r="M807" s="112"/>
      <c r="N807" s="112"/>
      <c r="O807" s="113"/>
    </row>
    <row r="808" ht="14.25" customHeight="1">
      <c r="L808" s="111"/>
      <c r="M808" s="112"/>
      <c r="N808" s="112"/>
      <c r="O808" s="113"/>
    </row>
    <row r="809" ht="14.25" customHeight="1">
      <c r="L809" s="111"/>
      <c r="M809" s="112"/>
      <c r="N809" s="112"/>
      <c r="O809" s="113"/>
    </row>
    <row r="810" ht="14.25" customHeight="1">
      <c r="L810" s="111"/>
      <c r="M810" s="112"/>
      <c r="N810" s="112"/>
      <c r="O810" s="113"/>
    </row>
    <row r="811" ht="14.25" customHeight="1">
      <c r="L811" s="111"/>
      <c r="M811" s="112"/>
      <c r="N811" s="112"/>
      <c r="O811" s="113"/>
    </row>
    <row r="812" ht="14.25" customHeight="1">
      <c r="L812" s="111"/>
      <c r="M812" s="112"/>
      <c r="N812" s="112"/>
      <c r="O812" s="113"/>
    </row>
    <row r="813" ht="14.25" customHeight="1">
      <c r="L813" s="111"/>
      <c r="M813" s="112"/>
      <c r="N813" s="112"/>
      <c r="O813" s="113"/>
    </row>
    <row r="814" ht="14.25" customHeight="1">
      <c r="L814" s="111"/>
      <c r="M814" s="112"/>
      <c r="N814" s="112"/>
      <c r="O814" s="113"/>
    </row>
    <row r="815" ht="14.25" customHeight="1">
      <c r="L815" s="111"/>
      <c r="M815" s="112"/>
      <c r="N815" s="112"/>
      <c r="O815" s="113"/>
    </row>
    <row r="816" ht="14.25" customHeight="1">
      <c r="L816" s="111"/>
      <c r="M816" s="112"/>
      <c r="N816" s="112"/>
      <c r="O816" s="113"/>
    </row>
    <row r="817" ht="14.25" customHeight="1">
      <c r="L817" s="111"/>
      <c r="M817" s="112"/>
      <c r="N817" s="112"/>
      <c r="O817" s="113"/>
    </row>
    <row r="818" ht="14.25" customHeight="1">
      <c r="L818" s="111"/>
      <c r="M818" s="112"/>
      <c r="N818" s="112"/>
      <c r="O818" s="113"/>
    </row>
    <row r="819" ht="14.25" customHeight="1">
      <c r="L819" s="111"/>
      <c r="M819" s="112"/>
      <c r="N819" s="112"/>
      <c r="O819" s="113"/>
    </row>
    <row r="820" ht="14.25" customHeight="1">
      <c r="L820" s="111"/>
      <c r="M820" s="112"/>
      <c r="N820" s="112"/>
      <c r="O820" s="113"/>
    </row>
    <row r="821" ht="14.25" customHeight="1">
      <c r="L821" s="111"/>
      <c r="M821" s="112"/>
      <c r="N821" s="112"/>
      <c r="O821" s="113"/>
    </row>
    <row r="822" ht="14.25" customHeight="1">
      <c r="L822" s="111"/>
      <c r="M822" s="112"/>
      <c r="N822" s="112"/>
      <c r="O822" s="113"/>
    </row>
    <row r="823" ht="14.25" customHeight="1">
      <c r="L823" s="111"/>
      <c r="M823" s="112"/>
      <c r="N823" s="112"/>
      <c r="O823" s="113"/>
    </row>
    <row r="824" ht="14.25" customHeight="1">
      <c r="L824" s="111"/>
      <c r="M824" s="112"/>
      <c r="N824" s="112"/>
      <c r="O824" s="113"/>
    </row>
    <row r="825" ht="14.25" customHeight="1">
      <c r="L825" s="111"/>
      <c r="M825" s="112"/>
      <c r="N825" s="112"/>
      <c r="O825" s="113"/>
    </row>
    <row r="826" ht="14.25" customHeight="1">
      <c r="L826" s="111"/>
      <c r="M826" s="112"/>
      <c r="N826" s="112"/>
      <c r="O826" s="113"/>
    </row>
    <row r="827" ht="14.25" customHeight="1">
      <c r="L827" s="111"/>
      <c r="M827" s="112"/>
      <c r="N827" s="112"/>
      <c r="O827" s="113"/>
    </row>
    <row r="828" ht="14.25" customHeight="1">
      <c r="L828" s="111"/>
      <c r="M828" s="112"/>
      <c r="N828" s="112"/>
      <c r="O828" s="113"/>
    </row>
    <row r="829" ht="14.25" customHeight="1">
      <c r="L829" s="111"/>
      <c r="M829" s="112"/>
      <c r="N829" s="112"/>
      <c r="O829" s="113"/>
    </row>
    <row r="830" ht="14.25" customHeight="1">
      <c r="L830" s="111"/>
      <c r="M830" s="112"/>
      <c r="N830" s="112"/>
      <c r="O830" s="113"/>
    </row>
    <row r="831" ht="14.25" customHeight="1">
      <c r="L831" s="111"/>
      <c r="M831" s="112"/>
      <c r="N831" s="112"/>
      <c r="O831" s="113"/>
    </row>
    <row r="832" ht="14.25" customHeight="1">
      <c r="L832" s="111"/>
      <c r="M832" s="112"/>
      <c r="N832" s="112"/>
      <c r="O832" s="113"/>
    </row>
    <row r="833" ht="14.25" customHeight="1">
      <c r="L833" s="111"/>
      <c r="M833" s="112"/>
      <c r="N833" s="112"/>
      <c r="O833" s="113"/>
    </row>
    <row r="834" ht="14.25" customHeight="1">
      <c r="L834" s="111"/>
      <c r="M834" s="112"/>
      <c r="N834" s="112"/>
      <c r="O834" s="113"/>
    </row>
    <row r="835" ht="14.25" customHeight="1">
      <c r="L835" s="111"/>
      <c r="M835" s="112"/>
      <c r="N835" s="112"/>
      <c r="O835" s="113"/>
    </row>
    <row r="836" ht="14.25" customHeight="1">
      <c r="L836" s="111"/>
      <c r="M836" s="112"/>
      <c r="N836" s="112"/>
      <c r="O836" s="113"/>
    </row>
    <row r="837" ht="14.25" customHeight="1">
      <c r="L837" s="111"/>
      <c r="M837" s="112"/>
      <c r="N837" s="112"/>
      <c r="O837" s="113"/>
    </row>
    <row r="838" ht="14.25" customHeight="1">
      <c r="L838" s="111"/>
      <c r="M838" s="112"/>
      <c r="N838" s="112"/>
      <c r="O838" s="113"/>
    </row>
    <row r="839" ht="14.25" customHeight="1">
      <c r="L839" s="111"/>
      <c r="M839" s="112"/>
      <c r="N839" s="112"/>
      <c r="O839" s="113"/>
    </row>
    <row r="840" ht="14.25" customHeight="1">
      <c r="L840" s="111"/>
      <c r="M840" s="112"/>
      <c r="N840" s="112"/>
      <c r="O840" s="113"/>
    </row>
    <row r="841" ht="14.25" customHeight="1">
      <c r="L841" s="111"/>
      <c r="M841" s="112"/>
      <c r="N841" s="112"/>
      <c r="O841" s="113"/>
    </row>
    <row r="842" ht="14.25" customHeight="1">
      <c r="L842" s="111"/>
      <c r="M842" s="112"/>
      <c r="N842" s="112"/>
      <c r="O842" s="113"/>
    </row>
    <row r="843" ht="14.25" customHeight="1">
      <c r="L843" s="111"/>
      <c r="M843" s="112"/>
      <c r="N843" s="112"/>
      <c r="O843" s="113"/>
    </row>
    <row r="844" ht="14.25" customHeight="1">
      <c r="L844" s="111"/>
      <c r="M844" s="112"/>
      <c r="N844" s="112"/>
      <c r="O844" s="113"/>
    </row>
    <row r="845" ht="14.25" customHeight="1">
      <c r="L845" s="111"/>
      <c r="M845" s="112"/>
      <c r="N845" s="112"/>
      <c r="O845" s="113"/>
    </row>
    <row r="846" ht="14.25" customHeight="1">
      <c r="L846" s="111"/>
      <c r="M846" s="112"/>
      <c r="N846" s="112"/>
      <c r="O846" s="113"/>
    </row>
    <row r="847" ht="14.25" customHeight="1">
      <c r="L847" s="111"/>
      <c r="M847" s="112"/>
      <c r="N847" s="112"/>
      <c r="O847" s="113"/>
    </row>
    <row r="848" ht="14.25" customHeight="1">
      <c r="L848" s="111"/>
      <c r="M848" s="112"/>
      <c r="N848" s="112"/>
      <c r="O848" s="113"/>
    </row>
    <row r="849" ht="14.25" customHeight="1">
      <c r="L849" s="111"/>
      <c r="M849" s="112"/>
      <c r="N849" s="112"/>
      <c r="O849" s="113"/>
    </row>
    <row r="850" ht="14.25" customHeight="1">
      <c r="L850" s="111"/>
      <c r="M850" s="112"/>
      <c r="N850" s="112"/>
      <c r="O850" s="113"/>
    </row>
    <row r="851" ht="14.25" customHeight="1">
      <c r="L851" s="111"/>
      <c r="M851" s="112"/>
      <c r="N851" s="112"/>
      <c r="O851" s="113"/>
    </row>
    <row r="852" ht="14.25" customHeight="1">
      <c r="L852" s="111"/>
      <c r="M852" s="112"/>
      <c r="N852" s="112"/>
      <c r="O852" s="113"/>
    </row>
    <row r="853" ht="14.25" customHeight="1">
      <c r="L853" s="111"/>
      <c r="M853" s="112"/>
      <c r="N853" s="112"/>
      <c r="O853" s="113"/>
    </row>
    <row r="854" ht="14.25" customHeight="1">
      <c r="L854" s="111"/>
      <c r="M854" s="112"/>
      <c r="N854" s="112"/>
      <c r="O854" s="113"/>
    </row>
    <row r="855" ht="14.25" customHeight="1">
      <c r="L855" s="111"/>
      <c r="M855" s="112"/>
      <c r="N855" s="112"/>
      <c r="O855" s="113"/>
    </row>
    <row r="856" ht="14.25" customHeight="1">
      <c r="L856" s="111"/>
      <c r="M856" s="112"/>
      <c r="N856" s="112"/>
      <c r="O856" s="113"/>
    </row>
    <row r="857" ht="14.25" customHeight="1">
      <c r="L857" s="111"/>
      <c r="M857" s="112"/>
      <c r="N857" s="112"/>
      <c r="O857" s="113"/>
    </row>
    <row r="858" ht="14.25" customHeight="1">
      <c r="L858" s="111"/>
      <c r="M858" s="112"/>
      <c r="N858" s="112"/>
      <c r="O858" s="113"/>
    </row>
    <row r="859" ht="14.25" customHeight="1">
      <c r="L859" s="111"/>
      <c r="M859" s="112"/>
      <c r="N859" s="112"/>
      <c r="O859" s="113"/>
    </row>
    <row r="860" ht="14.25" customHeight="1">
      <c r="L860" s="111"/>
      <c r="M860" s="112"/>
      <c r="N860" s="112"/>
      <c r="O860" s="113"/>
    </row>
    <row r="861" ht="14.25" customHeight="1">
      <c r="L861" s="111"/>
      <c r="M861" s="112"/>
      <c r="N861" s="112"/>
      <c r="O861" s="113"/>
    </row>
    <row r="862" ht="14.25" customHeight="1">
      <c r="L862" s="111"/>
      <c r="M862" s="112"/>
      <c r="N862" s="112"/>
      <c r="O862" s="113"/>
    </row>
    <row r="863" ht="14.25" customHeight="1">
      <c r="L863" s="111"/>
      <c r="M863" s="112"/>
      <c r="N863" s="112"/>
      <c r="O863" s="113"/>
    </row>
    <row r="864" ht="14.25" customHeight="1">
      <c r="L864" s="111"/>
      <c r="M864" s="112"/>
      <c r="N864" s="112"/>
      <c r="O864" s="113"/>
    </row>
    <row r="865" ht="14.25" customHeight="1">
      <c r="L865" s="111"/>
      <c r="M865" s="112"/>
      <c r="N865" s="112"/>
      <c r="O865" s="113"/>
    </row>
    <row r="866" ht="14.25" customHeight="1">
      <c r="L866" s="111"/>
      <c r="M866" s="112"/>
      <c r="N866" s="112"/>
      <c r="O866" s="113"/>
    </row>
    <row r="867" ht="14.25" customHeight="1">
      <c r="L867" s="111"/>
      <c r="M867" s="112"/>
      <c r="N867" s="112"/>
      <c r="O867" s="113"/>
    </row>
    <row r="868" ht="14.25" customHeight="1">
      <c r="L868" s="111"/>
      <c r="M868" s="112"/>
      <c r="N868" s="112"/>
      <c r="O868" s="113"/>
    </row>
    <row r="869" ht="14.25" customHeight="1">
      <c r="L869" s="111"/>
      <c r="M869" s="112"/>
      <c r="N869" s="112"/>
      <c r="O869" s="113"/>
    </row>
    <row r="870" ht="14.25" customHeight="1">
      <c r="L870" s="111"/>
      <c r="M870" s="112"/>
      <c r="N870" s="112"/>
      <c r="O870" s="113"/>
    </row>
    <row r="871" ht="14.25" customHeight="1">
      <c r="L871" s="111"/>
      <c r="M871" s="112"/>
      <c r="N871" s="112"/>
      <c r="O871" s="113"/>
    </row>
    <row r="872" ht="14.25" customHeight="1">
      <c r="L872" s="111"/>
      <c r="M872" s="112"/>
      <c r="N872" s="112"/>
      <c r="O872" s="113"/>
    </row>
    <row r="873" ht="14.25" customHeight="1">
      <c r="L873" s="111"/>
      <c r="M873" s="112"/>
      <c r="N873" s="112"/>
      <c r="O873" s="113"/>
    </row>
    <row r="874" ht="14.25" customHeight="1">
      <c r="L874" s="111"/>
      <c r="M874" s="112"/>
      <c r="N874" s="112"/>
      <c r="O874" s="113"/>
    </row>
    <row r="875" ht="14.25" customHeight="1">
      <c r="L875" s="111"/>
      <c r="M875" s="112"/>
      <c r="N875" s="112"/>
      <c r="O875" s="113"/>
    </row>
    <row r="876" ht="14.25" customHeight="1">
      <c r="L876" s="111"/>
      <c r="M876" s="112"/>
      <c r="N876" s="112"/>
      <c r="O876" s="113"/>
    </row>
    <row r="877" ht="14.25" customHeight="1">
      <c r="L877" s="111"/>
      <c r="M877" s="112"/>
      <c r="N877" s="112"/>
      <c r="O877" s="113"/>
    </row>
    <row r="878" ht="14.25" customHeight="1">
      <c r="L878" s="111"/>
      <c r="M878" s="112"/>
      <c r="N878" s="112"/>
      <c r="O878" s="113"/>
    </row>
    <row r="879" ht="14.25" customHeight="1">
      <c r="L879" s="111"/>
      <c r="M879" s="112"/>
      <c r="N879" s="112"/>
      <c r="O879" s="113"/>
    </row>
    <row r="880" ht="14.25" customHeight="1">
      <c r="L880" s="111"/>
      <c r="M880" s="112"/>
      <c r="N880" s="112"/>
      <c r="O880" s="113"/>
    </row>
    <row r="881" ht="14.25" customHeight="1">
      <c r="L881" s="111"/>
      <c r="M881" s="112"/>
      <c r="N881" s="112"/>
      <c r="O881" s="113"/>
    </row>
    <row r="882" ht="14.25" customHeight="1">
      <c r="L882" s="111"/>
      <c r="M882" s="112"/>
      <c r="N882" s="112"/>
      <c r="O882" s="113"/>
    </row>
    <row r="883" ht="14.25" customHeight="1">
      <c r="L883" s="111"/>
      <c r="M883" s="112"/>
      <c r="N883" s="112"/>
      <c r="O883" s="113"/>
    </row>
    <row r="884" ht="14.25" customHeight="1">
      <c r="L884" s="111"/>
      <c r="M884" s="112"/>
      <c r="N884" s="112"/>
      <c r="O884" s="113"/>
    </row>
    <row r="885" ht="14.25" customHeight="1">
      <c r="L885" s="111"/>
      <c r="M885" s="112"/>
      <c r="N885" s="112"/>
      <c r="O885" s="113"/>
    </row>
    <row r="886" ht="14.25" customHeight="1">
      <c r="L886" s="111"/>
      <c r="M886" s="112"/>
      <c r="N886" s="112"/>
      <c r="O886" s="113"/>
    </row>
    <row r="887" ht="14.25" customHeight="1">
      <c r="L887" s="111"/>
      <c r="M887" s="112"/>
      <c r="N887" s="112"/>
      <c r="O887" s="113"/>
    </row>
    <row r="888" ht="14.25" customHeight="1">
      <c r="L888" s="111"/>
      <c r="M888" s="112"/>
      <c r="N888" s="112"/>
      <c r="O888" s="113"/>
    </row>
    <row r="889" ht="14.25" customHeight="1">
      <c r="L889" s="111"/>
      <c r="M889" s="112"/>
      <c r="N889" s="112"/>
      <c r="O889" s="113"/>
    </row>
    <row r="890" ht="14.25" customHeight="1">
      <c r="L890" s="111"/>
      <c r="M890" s="112"/>
      <c r="N890" s="112"/>
      <c r="O890" s="113"/>
    </row>
    <row r="891" ht="14.25" customHeight="1">
      <c r="L891" s="111"/>
      <c r="M891" s="112"/>
      <c r="N891" s="112"/>
      <c r="O891" s="113"/>
    </row>
    <row r="892" ht="14.25" customHeight="1">
      <c r="L892" s="111"/>
      <c r="M892" s="112"/>
      <c r="N892" s="112"/>
      <c r="O892" s="113"/>
    </row>
    <row r="893" ht="14.25" customHeight="1">
      <c r="L893" s="111"/>
      <c r="M893" s="112"/>
      <c r="N893" s="112"/>
      <c r="O893" s="113"/>
    </row>
    <row r="894" ht="14.25" customHeight="1">
      <c r="L894" s="111"/>
      <c r="M894" s="112"/>
      <c r="N894" s="112"/>
      <c r="O894" s="113"/>
    </row>
    <row r="895" ht="14.25" customHeight="1">
      <c r="L895" s="111"/>
      <c r="M895" s="112"/>
      <c r="N895" s="112"/>
      <c r="O895" s="113"/>
    </row>
    <row r="896" ht="14.25" customHeight="1">
      <c r="L896" s="111"/>
      <c r="M896" s="112"/>
      <c r="N896" s="112"/>
      <c r="O896" s="113"/>
    </row>
    <row r="897" ht="14.25" customHeight="1">
      <c r="L897" s="111"/>
      <c r="M897" s="112"/>
      <c r="N897" s="112"/>
      <c r="O897" s="113"/>
    </row>
    <row r="898" ht="14.25" customHeight="1">
      <c r="L898" s="111"/>
      <c r="M898" s="112"/>
      <c r="N898" s="112"/>
      <c r="O898" s="113"/>
    </row>
    <row r="899" ht="14.25" customHeight="1">
      <c r="L899" s="111"/>
      <c r="M899" s="112"/>
      <c r="N899" s="112"/>
      <c r="O899" s="113"/>
    </row>
    <row r="900" ht="14.25" customHeight="1">
      <c r="L900" s="111"/>
      <c r="M900" s="112"/>
      <c r="N900" s="112"/>
      <c r="O900" s="113"/>
    </row>
    <row r="901" ht="14.25" customHeight="1">
      <c r="L901" s="111"/>
      <c r="M901" s="112"/>
      <c r="N901" s="112"/>
      <c r="O901" s="113"/>
    </row>
    <row r="902" ht="14.25" customHeight="1">
      <c r="L902" s="111"/>
      <c r="M902" s="112"/>
      <c r="N902" s="112"/>
      <c r="O902" s="113"/>
    </row>
    <row r="903" ht="14.25" customHeight="1">
      <c r="L903" s="111"/>
      <c r="M903" s="112"/>
      <c r="N903" s="112"/>
      <c r="O903" s="113"/>
    </row>
    <row r="904" ht="14.25" customHeight="1">
      <c r="L904" s="111"/>
      <c r="M904" s="112"/>
      <c r="N904" s="112"/>
      <c r="O904" s="113"/>
    </row>
    <row r="905" ht="14.25" customHeight="1">
      <c r="L905" s="111"/>
      <c r="M905" s="112"/>
      <c r="N905" s="112"/>
      <c r="O905" s="113"/>
    </row>
    <row r="906" ht="14.25" customHeight="1">
      <c r="L906" s="111"/>
      <c r="M906" s="112"/>
      <c r="N906" s="112"/>
      <c r="O906" s="113"/>
    </row>
    <row r="907" ht="14.25" customHeight="1">
      <c r="L907" s="111"/>
      <c r="M907" s="112"/>
      <c r="N907" s="112"/>
      <c r="O907" s="113"/>
    </row>
    <row r="908" ht="14.25" customHeight="1">
      <c r="L908" s="111"/>
      <c r="M908" s="112"/>
      <c r="N908" s="112"/>
      <c r="O908" s="113"/>
    </row>
    <row r="909" ht="14.25" customHeight="1">
      <c r="L909" s="111"/>
      <c r="M909" s="112"/>
      <c r="N909" s="112"/>
      <c r="O909" s="113"/>
    </row>
    <row r="910" ht="14.25" customHeight="1">
      <c r="L910" s="111"/>
      <c r="M910" s="112"/>
      <c r="N910" s="112"/>
      <c r="O910" s="113"/>
    </row>
    <row r="911" ht="14.25" customHeight="1">
      <c r="L911" s="111"/>
      <c r="M911" s="112"/>
      <c r="N911" s="112"/>
      <c r="O911" s="113"/>
    </row>
    <row r="912" ht="14.25" customHeight="1">
      <c r="L912" s="111"/>
      <c r="M912" s="112"/>
      <c r="N912" s="112"/>
      <c r="O912" s="113"/>
    </row>
    <row r="913" ht="14.25" customHeight="1">
      <c r="L913" s="111"/>
      <c r="M913" s="112"/>
      <c r="N913" s="112"/>
      <c r="O913" s="113"/>
    </row>
    <row r="914" ht="14.25" customHeight="1">
      <c r="L914" s="111"/>
      <c r="M914" s="112"/>
      <c r="N914" s="112"/>
      <c r="O914" s="113"/>
    </row>
    <row r="915" ht="14.25" customHeight="1">
      <c r="L915" s="111"/>
      <c r="M915" s="112"/>
      <c r="N915" s="112"/>
      <c r="O915" s="113"/>
    </row>
    <row r="916" ht="14.25" customHeight="1">
      <c r="L916" s="111"/>
      <c r="M916" s="112"/>
      <c r="N916" s="112"/>
      <c r="O916" s="113"/>
    </row>
    <row r="917" ht="14.25" customHeight="1">
      <c r="L917" s="111"/>
      <c r="M917" s="112"/>
      <c r="N917" s="112"/>
      <c r="O917" s="113"/>
    </row>
    <row r="918" ht="14.25" customHeight="1">
      <c r="L918" s="111"/>
      <c r="M918" s="112"/>
      <c r="N918" s="112"/>
      <c r="O918" s="113"/>
    </row>
    <row r="919" ht="14.25" customHeight="1">
      <c r="L919" s="111"/>
      <c r="M919" s="112"/>
      <c r="N919" s="112"/>
      <c r="O919" s="113"/>
    </row>
    <row r="920" ht="14.25" customHeight="1">
      <c r="L920" s="111"/>
      <c r="M920" s="112"/>
      <c r="N920" s="112"/>
      <c r="O920" s="113"/>
    </row>
    <row r="921" ht="14.25" customHeight="1">
      <c r="L921" s="111"/>
      <c r="M921" s="112"/>
      <c r="N921" s="112"/>
      <c r="O921" s="113"/>
    </row>
    <row r="922" ht="14.25" customHeight="1">
      <c r="L922" s="111"/>
      <c r="M922" s="112"/>
      <c r="N922" s="112"/>
      <c r="O922" s="113"/>
    </row>
    <row r="923" ht="14.25" customHeight="1">
      <c r="L923" s="111"/>
      <c r="M923" s="112"/>
      <c r="N923" s="112"/>
      <c r="O923" s="113"/>
    </row>
    <row r="924" ht="14.25" customHeight="1">
      <c r="L924" s="111"/>
      <c r="M924" s="112"/>
      <c r="N924" s="112"/>
      <c r="O924" s="113"/>
    </row>
    <row r="925" ht="14.25" customHeight="1">
      <c r="L925" s="111"/>
      <c r="M925" s="112"/>
      <c r="N925" s="112"/>
      <c r="O925" s="113"/>
    </row>
    <row r="926" ht="14.25" customHeight="1">
      <c r="L926" s="111"/>
      <c r="M926" s="112"/>
      <c r="N926" s="112"/>
      <c r="O926" s="113"/>
    </row>
    <row r="927" ht="14.25" customHeight="1">
      <c r="L927" s="111"/>
      <c r="M927" s="112"/>
      <c r="N927" s="112"/>
      <c r="O927" s="113"/>
    </row>
    <row r="928" ht="14.25" customHeight="1">
      <c r="L928" s="111"/>
      <c r="M928" s="112"/>
      <c r="N928" s="112"/>
      <c r="O928" s="113"/>
    </row>
    <row r="929" ht="14.25" customHeight="1">
      <c r="L929" s="111"/>
      <c r="M929" s="112"/>
      <c r="N929" s="112"/>
      <c r="O929" s="113"/>
    </row>
    <row r="930" ht="14.25" customHeight="1">
      <c r="L930" s="111"/>
      <c r="M930" s="112"/>
      <c r="N930" s="112"/>
      <c r="O930" s="113"/>
    </row>
    <row r="931" ht="14.25" customHeight="1">
      <c r="L931" s="111"/>
      <c r="M931" s="112"/>
      <c r="N931" s="112"/>
      <c r="O931" s="113"/>
    </row>
    <row r="932" ht="14.25" customHeight="1">
      <c r="L932" s="111"/>
      <c r="M932" s="112"/>
      <c r="N932" s="112"/>
      <c r="O932" s="113"/>
    </row>
    <row r="933" ht="14.25" customHeight="1">
      <c r="L933" s="111"/>
      <c r="M933" s="112"/>
      <c r="N933" s="112"/>
      <c r="O933" s="113"/>
    </row>
    <row r="934" ht="14.25" customHeight="1">
      <c r="L934" s="111"/>
      <c r="M934" s="112"/>
      <c r="N934" s="112"/>
      <c r="O934" s="113"/>
    </row>
    <row r="935" ht="14.25" customHeight="1">
      <c r="L935" s="111"/>
      <c r="M935" s="112"/>
      <c r="N935" s="112"/>
      <c r="O935" s="113"/>
    </row>
    <row r="936" ht="14.25" customHeight="1">
      <c r="L936" s="111"/>
      <c r="M936" s="112"/>
      <c r="N936" s="112"/>
      <c r="O936" s="113"/>
    </row>
    <row r="937" ht="14.25" customHeight="1">
      <c r="L937" s="111"/>
      <c r="M937" s="112"/>
      <c r="N937" s="112"/>
      <c r="O937" s="113"/>
    </row>
    <row r="938" ht="14.25" customHeight="1">
      <c r="L938" s="111"/>
      <c r="M938" s="112"/>
      <c r="N938" s="112"/>
      <c r="O938" s="113"/>
    </row>
    <row r="939" ht="14.25" customHeight="1">
      <c r="L939" s="111"/>
      <c r="M939" s="112"/>
      <c r="N939" s="112"/>
      <c r="O939" s="113"/>
    </row>
    <row r="940" ht="14.25" customHeight="1">
      <c r="L940" s="111"/>
      <c r="M940" s="112"/>
      <c r="N940" s="112"/>
      <c r="O940" s="113"/>
    </row>
    <row r="941" ht="14.25" customHeight="1">
      <c r="L941" s="111"/>
      <c r="M941" s="112"/>
      <c r="N941" s="112"/>
      <c r="O941" s="113"/>
    </row>
    <row r="942" ht="14.25" customHeight="1">
      <c r="L942" s="111"/>
      <c r="M942" s="112"/>
      <c r="N942" s="112"/>
      <c r="O942" s="113"/>
    </row>
    <row r="943" ht="14.25" customHeight="1">
      <c r="L943" s="111"/>
      <c r="M943" s="112"/>
      <c r="N943" s="112"/>
      <c r="O943" s="113"/>
    </row>
    <row r="944" ht="14.25" customHeight="1">
      <c r="L944" s="111"/>
      <c r="M944" s="112"/>
      <c r="N944" s="112"/>
      <c r="O944" s="113"/>
    </row>
    <row r="945" ht="14.25" customHeight="1">
      <c r="L945" s="111"/>
      <c r="M945" s="112"/>
      <c r="N945" s="112"/>
      <c r="O945" s="113"/>
    </row>
    <row r="946" ht="14.25" customHeight="1">
      <c r="L946" s="111"/>
      <c r="M946" s="112"/>
      <c r="N946" s="112"/>
      <c r="O946" s="113"/>
    </row>
    <row r="947" ht="14.25" customHeight="1">
      <c r="L947" s="111"/>
      <c r="M947" s="112"/>
      <c r="N947" s="112"/>
      <c r="O947" s="113"/>
    </row>
    <row r="948" ht="14.25" customHeight="1">
      <c r="L948" s="111"/>
      <c r="M948" s="112"/>
      <c r="N948" s="112"/>
      <c r="O948" s="113"/>
    </row>
    <row r="949" ht="14.25" customHeight="1">
      <c r="L949" s="111"/>
      <c r="M949" s="112"/>
      <c r="N949" s="112"/>
      <c r="O949" s="113"/>
    </row>
    <row r="950" ht="14.25" customHeight="1">
      <c r="L950" s="111"/>
      <c r="M950" s="112"/>
      <c r="N950" s="112"/>
      <c r="O950" s="113"/>
    </row>
    <row r="951" ht="14.25" customHeight="1">
      <c r="L951" s="111"/>
      <c r="M951" s="112"/>
      <c r="N951" s="112"/>
      <c r="O951" s="113"/>
    </row>
    <row r="952" ht="14.25" customHeight="1">
      <c r="L952" s="111"/>
      <c r="M952" s="112"/>
      <c r="N952" s="112"/>
      <c r="O952" s="113"/>
    </row>
    <row r="953" ht="14.25" customHeight="1">
      <c r="L953" s="111"/>
      <c r="M953" s="112"/>
      <c r="N953" s="112"/>
      <c r="O953" s="113"/>
    </row>
    <row r="954" ht="14.25" customHeight="1">
      <c r="L954" s="111"/>
      <c r="M954" s="112"/>
      <c r="N954" s="112"/>
      <c r="O954" s="113"/>
    </row>
    <row r="955" ht="14.25" customHeight="1">
      <c r="L955" s="111"/>
      <c r="M955" s="112"/>
      <c r="N955" s="112"/>
      <c r="O955" s="113"/>
    </row>
    <row r="956" ht="14.25" customHeight="1">
      <c r="L956" s="111"/>
      <c r="M956" s="112"/>
      <c r="N956" s="112"/>
      <c r="O956" s="113"/>
    </row>
    <row r="957" ht="14.25" customHeight="1">
      <c r="L957" s="111"/>
      <c r="M957" s="112"/>
      <c r="N957" s="112"/>
      <c r="O957" s="113"/>
    </row>
    <row r="958" ht="14.25" customHeight="1">
      <c r="L958" s="111"/>
      <c r="M958" s="112"/>
      <c r="N958" s="112"/>
      <c r="O958" s="113"/>
    </row>
    <row r="959" ht="14.25" customHeight="1">
      <c r="L959" s="111"/>
      <c r="M959" s="112"/>
      <c r="N959" s="112"/>
      <c r="O959" s="113"/>
    </row>
    <row r="960" ht="14.25" customHeight="1">
      <c r="L960" s="111"/>
      <c r="M960" s="112"/>
      <c r="N960" s="112"/>
      <c r="O960" s="113"/>
    </row>
    <row r="961" ht="14.25" customHeight="1">
      <c r="L961" s="111"/>
      <c r="M961" s="112"/>
      <c r="N961" s="112"/>
      <c r="O961" s="113"/>
    </row>
    <row r="962" ht="14.25" customHeight="1">
      <c r="L962" s="111"/>
      <c r="M962" s="112"/>
      <c r="N962" s="112"/>
      <c r="O962" s="113"/>
    </row>
    <row r="963" ht="14.25" customHeight="1">
      <c r="L963" s="111"/>
      <c r="M963" s="112"/>
      <c r="N963" s="112"/>
      <c r="O963" s="113"/>
    </row>
    <row r="964" ht="14.25" customHeight="1">
      <c r="L964" s="111"/>
      <c r="M964" s="112"/>
      <c r="N964" s="112"/>
      <c r="O964" s="113"/>
    </row>
    <row r="965" ht="14.25" customHeight="1">
      <c r="L965" s="111"/>
      <c r="M965" s="112"/>
      <c r="N965" s="112"/>
      <c r="O965" s="113"/>
    </row>
    <row r="966" ht="14.25" customHeight="1">
      <c r="L966" s="111"/>
      <c r="M966" s="112"/>
      <c r="N966" s="112"/>
      <c r="O966" s="113"/>
    </row>
    <row r="967" ht="14.25" customHeight="1">
      <c r="L967" s="111"/>
      <c r="M967" s="112"/>
      <c r="N967" s="112"/>
      <c r="O967" s="113"/>
    </row>
    <row r="968" ht="14.25" customHeight="1">
      <c r="L968" s="111"/>
      <c r="M968" s="112"/>
      <c r="N968" s="112"/>
      <c r="O968" s="113"/>
    </row>
    <row r="969" ht="14.25" customHeight="1">
      <c r="L969" s="111"/>
      <c r="M969" s="112"/>
      <c r="N969" s="112"/>
      <c r="O969" s="113"/>
    </row>
    <row r="970" ht="14.25" customHeight="1">
      <c r="L970" s="111"/>
      <c r="M970" s="112"/>
      <c r="N970" s="112"/>
      <c r="O970" s="113"/>
    </row>
    <row r="971" ht="14.25" customHeight="1">
      <c r="L971" s="111"/>
      <c r="M971" s="112"/>
      <c r="N971" s="112"/>
      <c r="O971" s="113"/>
    </row>
    <row r="972" ht="14.25" customHeight="1">
      <c r="L972" s="111"/>
      <c r="M972" s="112"/>
      <c r="N972" s="112"/>
      <c r="O972" s="113"/>
    </row>
    <row r="973" ht="14.25" customHeight="1">
      <c r="L973" s="111"/>
      <c r="M973" s="112"/>
      <c r="N973" s="112"/>
      <c r="O973" s="113"/>
    </row>
    <row r="974" ht="14.25" customHeight="1">
      <c r="L974" s="111"/>
      <c r="M974" s="112"/>
      <c r="N974" s="112"/>
      <c r="O974" s="113"/>
    </row>
    <row r="975" ht="14.25" customHeight="1">
      <c r="L975" s="111"/>
      <c r="M975" s="112"/>
      <c r="N975" s="112"/>
      <c r="O975" s="113"/>
    </row>
    <row r="976" ht="14.25" customHeight="1">
      <c r="L976" s="111"/>
      <c r="M976" s="112"/>
      <c r="N976" s="112"/>
      <c r="O976" s="113"/>
    </row>
    <row r="977" ht="14.25" customHeight="1">
      <c r="L977" s="111"/>
      <c r="M977" s="112"/>
      <c r="N977" s="112"/>
      <c r="O977" s="113"/>
    </row>
    <row r="978" ht="14.25" customHeight="1">
      <c r="L978" s="111"/>
      <c r="M978" s="112"/>
      <c r="N978" s="112"/>
      <c r="O978" s="113"/>
    </row>
    <row r="979" ht="14.25" customHeight="1">
      <c r="L979" s="111"/>
      <c r="M979" s="112"/>
      <c r="N979" s="112"/>
      <c r="O979" s="113"/>
    </row>
    <row r="980" ht="14.25" customHeight="1">
      <c r="L980" s="111"/>
      <c r="M980" s="112"/>
      <c r="N980" s="112"/>
      <c r="O980" s="113"/>
    </row>
    <row r="981" ht="14.25" customHeight="1">
      <c r="L981" s="111"/>
      <c r="M981" s="112"/>
      <c r="N981" s="112"/>
      <c r="O981" s="113"/>
    </row>
    <row r="982" ht="14.25" customHeight="1">
      <c r="L982" s="111"/>
      <c r="M982" s="112"/>
      <c r="N982" s="112"/>
      <c r="O982" s="113"/>
    </row>
    <row r="983" ht="14.25" customHeight="1">
      <c r="L983" s="111"/>
      <c r="M983" s="112"/>
      <c r="N983" s="112"/>
      <c r="O983" s="113"/>
    </row>
    <row r="984" ht="14.25" customHeight="1">
      <c r="L984" s="111"/>
      <c r="M984" s="112"/>
      <c r="N984" s="112"/>
      <c r="O984" s="113"/>
    </row>
    <row r="985" ht="14.25" customHeight="1">
      <c r="L985" s="111"/>
      <c r="M985" s="112"/>
      <c r="N985" s="112"/>
      <c r="O985" s="113"/>
    </row>
    <row r="986" ht="14.25" customHeight="1">
      <c r="L986" s="111"/>
      <c r="M986" s="112"/>
      <c r="N986" s="112"/>
      <c r="O986" s="113"/>
    </row>
    <row r="987" ht="14.25" customHeight="1">
      <c r="L987" s="111"/>
      <c r="M987" s="112"/>
      <c r="N987" s="112"/>
      <c r="O987" s="113"/>
    </row>
    <row r="988" ht="14.25" customHeight="1">
      <c r="L988" s="111"/>
      <c r="M988" s="112"/>
      <c r="N988" s="112"/>
      <c r="O988" s="113"/>
    </row>
    <row r="989" ht="14.25" customHeight="1">
      <c r="L989" s="111"/>
      <c r="M989" s="112"/>
      <c r="N989" s="112"/>
      <c r="O989" s="113"/>
    </row>
    <row r="990" ht="14.25" customHeight="1">
      <c r="L990" s="111"/>
      <c r="M990" s="112"/>
      <c r="N990" s="112"/>
      <c r="O990" s="113"/>
    </row>
    <row r="991" ht="14.25" customHeight="1">
      <c r="L991" s="111"/>
      <c r="M991" s="112"/>
      <c r="N991" s="112"/>
      <c r="O991" s="113"/>
    </row>
    <row r="992" ht="14.25" customHeight="1">
      <c r="L992" s="111"/>
      <c r="M992" s="112"/>
      <c r="N992" s="112"/>
      <c r="O992" s="113"/>
    </row>
    <row r="993" ht="14.25" customHeight="1">
      <c r="L993" s="111"/>
      <c r="M993" s="112"/>
      <c r="N993" s="112"/>
      <c r="O993" s="113"/>
    </row>
    <row r="994" ht="14.25" customHeight="1">
      <c r="L994" s="111"/>
      <c r="M994" s="112"/>
      <c r="N994" s="112"/>
      <c r="O994" s="113"/>
    </row>
    <row r="995" ht="14.25" customHeight="1">
      <c r="L995" s="111"/>
      <c r="M995" s="112"/>
      <c r="N995" s="112"/>
      <c r="O995" s="113"/>
    </row>
    <row r="996" ht="14.25" customHeight="1">
      <c r="L996" s="111"/>
      <c r="M996" s="112"/>
      <c r="N996" s="112"/>
      <c r="O996" s="113"/>
    </row>
    <row r="997" ht="14.25" customHeight="1">
      <c r="L997" s="111"/>
      <c r="M997" s="112"/>
      <c r="N997" s="112"/>
      <c r="O997" s="113"/>
    </row>
    <row r="998" ht="14.25" customHeight="1">
      <c r="L998" s="111"/>
      <c r="M998" s="112"/>
      <c r="N998" s="112"/>
      <c r="O998" s="113"/>
    </row>
    <row r="999" ht="14.25" customHeight="1">
      <c r="L999" s="111"/>
      <c r="M999" s="112"/>
      <c r="N999" s="112"/>
      <c r="O999" s="113"/>
    </row>
    <row r="1000" ht="14.25" customHeight="1">
      <c r="L1000" s="111"/>
      <c r="M1000" s="112"/>
      <c r="N1000" s="112"/>
      <c r="O1000" s="113"/>
    </row>
    <row r="1001" ht="14.25" customHeight="1">
      <c r="L1001" s="111"/>
      <c r="M1001" s="112"/>
      <c r="N1001" s="112"/>
      <c r="O1001" s="113"/>
    </row>
    <row r="1002" ht="14.25" customHeight="1">
      <c r="L1002" s="111"/>
      <c r="M1002" s="112"/>
      <c r="N1002" s="112"/>
      <c r="O1002" s="113"/>
    </row>
    <row r="1003" ht="14.25" customHeight="1">
      <c r="L1003" s="111"/>
      <c r="M1003" s="112"/>
      <c r="N1003" s="112"/>
      <c r="O1003" s="113"/>
    </row>
    <row r="1004" ht="14.25" customHeight="1">
      <c r="L1004" s="111"/>
      <c r="M1004" s="112"/>
      <c r="N1004" s="112"/>
      <c r="O1004" s="113"/>
    </row>
    <row r="1005" ht="14.25" customHeight="1">
      <c r="L1005" s="111"/>
      <c r="M1005" s="112"/>
      <c r="N1005" s="112"/>
      <c r="O1005" s="113"/>
    </row>
    <row r="1006" ht="14.25" customHeight="1">
      <c r="L1006" s="111"/>
      <c r="M1006" s="112"/>
      <c r="N1006" s="112"/>
      <c r="O1006" s="113"/>
    </row>
    <row r="1007" ht="14.25" customHeight="1">
      <c r="L1007" s="111"/>
      <c r="M1007" s="112"/>
      <c r="N1007" s="112"/>
      <c r="O1007" s="113"/>
    </row>
    <row r="1008" ht="14.25" customHeight="1">
      <c r="L1008" s="111"/>
      <c r="M1008" s="112"/>
      <c r="N1008" s="112"/>
      <c r="O1008" s="113"/>
    </row>
    <row r="1009" ht="14.25" customHeight="1">
      <c r="L1009" s="111"/>
      <c r="M1009" s="112"/>
      <c r="N1009" s="112"/>
      <c r="O1009" s="113"/>
    </row>
    <row r="1010" ht="14.25" customHeight="1">
      <c r="L1010" s="111"/>
      <c r="M1010" s="112"/>
      <c r="N1010" s="112"/>
      <c r="O1010" s="113"/>
    </row>
  </sheetData>
  <mergeCells count="8">
    <mergeCell ref="L5:O5"/>
    <mergeCell ref="A6:J6"/>
    <mergeCell ref="L6:O6"/>
    <mergeCell ref="H10:J10"/>
    <mergeCell ref="L25:O25"/>
    <mergeCell ref="A26:J26"/>
    <mergeCell ref="L26:O26"/>
    <mergeCell ref="H30:J30"/>
  </mergeCells>
  <dataValidations>
    <dataValidation type="list" allowBlank="1" showErrorMessage="1" sqref="C8">
      <formula1>$X$6:$X$7</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C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55.5"/>
  </cols>
  <sheetData>
    <row r="1">
      <c r="A1" s="235" t="s">
        <v>254</v>
      </c>
      <c r="B1" s="235" t="s">
        <v>255</v>
      </c>
      <c r="C1" s="236"/>
      <c r="D1" s="236"/>
      <c r="E1" s="236"/>
    </row>
    <row r="2">
      <c r="A2" s="2" t="s">
        <v>256</v>
      </c>
      <c r="B2" s="2" t="s">
        <v>257</v>
      </c>
    </row>
    <row r="3">
      <c r="A3" s="2" t="s">
        <v>76</v>
      </c>
      <c r="B3" s="2" t="s">
        <v>258</v>
      </c>
    </row>
    <row r="4">
      <c r="A4" s="2" t="s">
        <v>259</v>
      </c>
      <c r="B4" s="2" t="s">
        <v>260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C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62.88"/>
    <col customWidth="1" min="3" max="3" width="25.5"/>
    <col customWidth="1" min="4" max="4" width="20.25"/>
    <col customWidth="1" min="5" max="6" width="9.0"/>
  </cols>
  <sheetData>
    <row r="1">
      <c r="A1" s="235" t="s">
        <v>254</v>
      </c>
      <c r="B1" s="235" t="s">
        <v>261</v>
      </c>
      <c r="C1" s="235" t="s">
        <v>255</v>
      </c>
      <c r="D1" s="235" t="s">
        <v>65</v>
      </c>
      <c r="E1" s="235" t="s">
        <v>166</v>
      </c>
      <c r="F1" s="235"/>
    </row>
    <row r="2">
      <c r="A2" s="2" t="s">
        <v>259</v>
      </c>
      <c r="B2" s="2" t="s">
        <v>262</v>
      </c>
      <c r="C2" s="2" t="s">
        <v>263</v>
      </c>
      <c r="D2" s="2" t="s">
        <v>264</v>
      </c>
      <c r="E2" s="81">
        <v>1784.75</v>
      </c>
      <c r="F2" s="81">
        <f>IFERROR(__xludf.DUMMYFUNCTION("IF(A2=""Flooring"", SUMPRODUCT(IFERROR(VALUE(REGEXEXTRACT(SPLIT(C2, CHAR(10)), ""(?:LVP|Presidio Tonal \(1\)) (\d+) sqft"")),0)), IF(A2=""Paint"", (IF(B2="""", """", CEILING(VALUE(REGEXEXTRACT(B2, ""(\d+\.?\d*)'"")) * VALUE(REGEXEXTRACT(B2, ""\d+\.?\d*'\s"&amp;"+x\s+(\d+\.?\d*)'"")), 1))), """"))"),408.0)</f>
        <v>408</v>
      </c>
    </row>
    <row r="3">
      <c r="A3" s="2" t="s">
        <v>259</v>
      </c>
      <c r="B3" s="2" t="s">
        <v>265</v>
      </c>
      <c r="C3" s="2" t="s">
        <v>266</v>
      </c>
      <c r="D3" s="2" t="s">
        <v>267</v>
      </c>
      <c r="E3" s="81">
        <v>337.6</v>
      </c>
      <c r="F3" s="81">
        <f>IFERROR(__xludf.DUMMYFUNCTION("IF(A3=""Flooring"", SUMPRODUCT(IFERROR(VALUE(REGEXEXTRACT(SPLIT(C3, CHAR(10)), ""(?:LVP|Presidio Tonal \(1\)) (\d+) sqft"")),0)), IF(A3=""Paint"", (IF(B3="""", """", CEILING(VALUE(REGEXEXTRACT(B3, ""(\d+\.?\d*)'"")) * VALUE(REGEXEXTRACT(B3, ""\d+\.?\d*'\s"&amp;"+x\s+(\d+\.?\d*)'"")), 1))), """"))"),43.0)</f>
        <v>43</v>
      </c>
    </row>
    <row r="4">
      <c r="A4" s="2" t="s">
        <v>259</v>
      </c>
      <c r="B4" s="2" t="s">
        <v>268</v>
      </c>
      <c r="C4" s="2" t="s">
        <v>269</v>
      </c>
      <c r="D4" s="2" t="s">
        <v>264</v>
      </c>
      <c r="E4" s="81">
        <v>533.49</v>
      </c>
      <c r="F4" s="81">
        <f>IFERROR(__xludf.DUMMYFUNCTION("IF(A4=""Flooring"", SUMPRODUCT(IFERROR(VALUE(REGEXEXTRACT(SPLIT(C4, CHAR(10)), ""(?:LVP|Presidio Tonal \(1\)) (\d+) sqft"")),0)), IF(A4=""Paint"", (IF(B4="""", """", CEILING(VALUE(REGEXEXTRACT(B4, ""(\d+\.?\d*)'"")) * VALUE(REGEXEXTRACT(B4, ""\d+\.?\d*'\s"&amp;"+x\s+(\d+\.?\d*)'"")), 1))), """"))"),114.0)</f>
        <v>114</v>
      </c>
    </row>
    <row r="5">
      <c r="A5" s="2" t="s">
        <v>259</v>
      </c>
      <c r="B5" s="2" t="s">
        <v>270</v>
      </c>
      <c r="C5" s="2" t="s">
        <v>271</v>
      </c>
      <c r="D5" s="2" t="s">
        <v>264</v>
      </c>
      <c r="E5" s="81">
        <v>815.69</v>
      </c>
      <c r="F5" s="81">
        <f>IFERROR(__xludf.DUMMYFUNCTION("IF(A5=""Flooring"", SUMPRODUCT(IFERROR(VALUE(REGEXEXTRACT(SPLIT(C5, CHAR(10)), ""(?:LVP|Presidio Tonal \(1\)) (\d+) sqft"")),0)), IF(A5=""Paint"", (IF(B5="""", """", CEILING(VALUE(REGEXEXTRACT(B5, ""(\d+\.?\d*)'"")) * VALUE(REGEXEXTRACT(B5, ""\d+\.?\d*'\s"&amp;"+x\s+(\d+\.?\d*)'"")), 1))), """"))"),180.0)</f>
        <v>180</v>
      </c>
    </row>
    <row r="6">
      <c r="A6" s="2" t="s">
        <v>259</v>
      </c>
      <c r="B6" s="2" t="s">
        <v>272</v>
      </c>
      <c r="C6" s="2" t="s">
        <v>273</v>
      </c>
      <c r="D6" s="2" t="s">
        <v>264</v>
      </c>
      <c r="E6" s="81">
        <v>903.09</v>
      </c>
      <c r="F6" s="81">
        <f>IFERROR(__xludf.DUMMYFUNCTION("IF(A6=""Flooring"", SUMPRODUCT(IFERROR(VALUE(REGEXEXTRACT(SPLIT(C6, CHAR(10)), ""(?:LVP|Presidio Tonal \(1\)) (\d+) sqft"")),0)), IF(A6=""Paint"", (IF(B6="""", """", CEILING(VALUE(REGEXEXTRACT(B6, ""(\d+\.?\d*)'"")) * VALUE(REGEXEXTRACT(B6, ""\d+\.?\d*'\s"&amp;"+x\s+(\d+\.?\d*)'"")), 1))), """"))"),200.0)</f>
        <v>200</v>
      </c>
    </row>
    <row r="7">
      <c r="A7" s="2" t="s">
        <v>259</v>
      </c>
      <c r="B7" s="2" t="s">
        <v>274</v>
      </c>
      <c r="C7" s="2" t="s">
        <v>275</v>
      </c>
      <c r="D7" s="2" t="s">
        <v>267</v>
      </c>
      <c r="E7" s="81">
        <v>1167.17</v>
      </c>
      <c r="F7" s="81">
        <f>IFERROR(__xludf.DUMMYFUNCTION("IF(A7=""Flooring"", SUMPRODUCT(IFERROR(VALUE(REGEXEXTRACT(SPLIT(C7, CHAR(10)), ""(?:LVP|Presidio Tonal \(1\)) (\d+) sqft"")),0)), IF(A7=""Paint"", (IF(B7="""", """", CEILING(VALUE(REGEXEXTRACT(B7, ""(\d+\.?\d*)'"")) * VALUE(REGEXEXTRACT(B7, ""\d+\.?\d*'\s"&amp;"+x\s+(\d+\.?\d*)'"")), 1))), """"))"),263.0)</f>
        <v>263</v>
      </c>
    </row>
    <row r="8">
      <c r="A8" s="2" t="s">
        <v>276</v>
      </c>
      <c r="B8" s="2" t="s">
        <v>277</v>
      </c>
      <c r="C8" s="2" t="s">
        <v>278</v>
      </c>
      <c r="D8" s="2" t="s">
        <v>279</v>
      </c>
      <c r="E8" s="81">
        <v>200.0</v>
      </c>
      <c r="F8" s="81" t="str">
        <f>IFERROR(__xludf.DUMMYFUNCTION("IF(A8=""Flooring"", SUMPRODUCT(IFERROR(VALUE(REGEXEXTRACT(SPLIT(C8, CHAR(10)), ""(?:LVP|Presidio Tonal \(1\)) (\d+) sqft"")),0)), IF(A8=""Paint"", (IF(B8="""", """", CEILING(VALUE(REGEXEXTRACT(B8, ""(\d+\.?\d*)'"")) * VALUE(REGEXEXTRACT(B8, ""\d+\.?\d*'\s"&amp;"+x\s+(\d+\.?\d*)'"")), 1))), """"))"),"")</f>
        <v/>
      </c>
    </row>
    <row r="9">
      <c r="A9" s="2" t="s">
        <v>276</v>
      </c>
      <c r="B9" s="2" t="s">
        <v>280</v>
      </c>
      <c r="C9" s="2" t="s">
        <v>281</v>
      </c>
      <c r="D9" s="2" t="s">
        <v>279</v>
      </c>
      <c r="E9" s="81">
        <v>1600.0</v>
      </c>
      <c r="F9" s="81" t="str">
        <f>IFERROR(__xludf.DUMMYFUNCTION("IF(A9=""Flooring"", SUMPRODUCT(IFERROR(VALUE(REGEXEXTRACT(SPLIT(C9, CHAR(10)), ""(?:LVP|Presidio Tonal \(1\)) (\d+) sqft"")),0)), IF(A9=""Paint"", (IF(B9="""", """", CEILING(VALUE(REGEXEXTRACT(B9, ""(\d+\.?\d*)'"")) * VALUE(REGEXEXTRACT(B9, ""\d+\.?\d*'\s"&amp;"+x\s+(\d+\.?\d*)'"")), 1))), """"))"),"")</f>
        <v/>
      </c>
    </row>
    <row r="10">
      <c r="A10" s="2" t="s">
        <v>276</v>
      </c>
      <c r="B10" s="2" t="s">
        <v>282</v>
      </c>
      <c r="C10" s="2" t="s">
        <v>278</v>
      </c>
      <c r="D10" s="2" t="s">
        <v>279</v>
      </c>
      <c r="E10" s="81">
        <v>200.0</v>
      </c>
      <c r="F10" s="81" t="str">
        <f>IFERROR(__xludf.DUMMYFUNCTION("IF(A10=""Flooring"", SUMPRODUCT(IFERROR(VALUE(REGEXEXTRACT(SPLIT(C10, CHAR(10)), ""(?:LVP|Presidio Tonal \(1\)) (\d+) sqft"")),0)), IF(A10=""Paint"", (IF(B10="""", """", CEILING(VALUE(REGEXEXTRACT(B10, ""(\d+\.?\d*)'"")) * VALUE(REGEXEXTRACT(B10, ""\d+\.?"&amp;"\d*'\s+x\s+(\d+\.?\d*)'"")), 1))), """"))"),"")</f>
        <v/>
      </c>
    </row>
    <row r="11">
      <c r="A11" s="2" t="s">
        <v>276</v>
      </c>
      <c r="B11" s="2" t="s">
        <v>283</v>
      </c>
      <c r="F11" s="81" t="str">
        <f>IFERROR(__xludf.DUMMYFUNCTION("IF(A11=""Flooring"", SUMPRODUCT(IFERROR(VALUE(REGEXEXTRACT(SPLIT(C11, CHAR(10)), ""(?:LVP|Presidio Tonal \(1\)) (\d+) sqft"")),0)), IF(A11=""Paint"", (IF(B11="""", """", CEILING(VALUE(REGEXEXTRACT(B11, ""(\d+\.?\d*)'"")) * VALUE(REGEXEXTRACT(B11, ""\d+\.?"&amp;"\d*'\s+x\s+(\d+\.?\d*)'"")), 1))), """"))"),"")</f>
        <v/>
      </c>
    </row>
    <row r="12">
      <c r="A12" s="2" t="s">
        <v>276</v>
      </c>
      <c r="B12" s="2" t="s">
        <v>284</v>
      </c>
      <c r="C12" s="2" t="s">
        <v>278</v>
      </c>
      <c r="D12" s="2" t="s">
        <v>279</v>
      </c>
      <c r="E12" s="81">
        <v>205.0</v>
      </c>
      <c r="F12" s="81" t="str">
        <f>IFERROR(__xludf.DUMMYFUNCTION("IF(A12=""Flooring"", SUMPRODUCT(IFERROR(VALUE(REGEXEXTRACT(SPLIT(C12, CHAR(10)), ""(?:LVP|Presidio Tonal \(1\)) (\d+) sqft"")),0)), IF(A12=""Paint"", (IF(B12="""", """", CEILING(VALUE(REGEXEXTRACT(B12, ""(\d+\.?\d*)'"")) * VALUE(REGEXEXTRACT(B12, ""\d+\.?"&amp;"\d*'\s+x\s+(\d+\.?\d*)'"")), 1))), """"))"),"")</f>
        <v/>
      </c>
    </row>
    <row r="13">
      <c r="A13" s="2" t="s">
        <v>276</v>
      </c>
      <c r="B13" s="2" t="s">
        <v>285</v>
      </c>
      <c r="C13" s="2" t="s">
        <v>278</v>
      </c>
      <c r="D13" s="2" t="s">
        <v>279</v>
      </c>
      <c r="E13" s="81">
        <v>200.0</v>
      </c>
      <c r="F13" s="81" t="str">
        <f>IFERROR(__xludf.DUMMYFUNCTION("IF(A13=""Flooring"", SUMPRODUCT(IFERROR(VALUE(REGEXEXTRACT(SPLIT(C13, CHAR(10)), ""(?:LVP|Presidio Tonal \(1\)) (\d+) sqft"")),0)), IF(A13=""Paint"", (IF(B13="""", """", CEILING(VALUE(REGEXEXTRACT(B13, ""(\d+\.?\d*)'"")) * VALUE(REGEXEXTRACT(B13, ""\d+\.?"&amp;"\d*'\s+x\s+(\d+\.?\d*)'"")), 1))), """"))"),"")</f>
        <v/>
      </c>
    </row>
    <row r="14">
      <c r="A14" s="2" t="s">
        <v>276</v>
      </c>
      <c r="B14" s="2" t="s">
        <v>286</v>
      </c>
      <c r="C14" s="2" t="s">
        <v>287</v>
      </c>
      <c r="D14" s="2" t="s">
        <v>279</v>
      </c>
      <c r="E14" s="81">
        <v>250.0</v>
      </c>
      <c r="F14" s="81" t="str">
        <f>IFERROR(__xludf.DUMMYFUNCTION("IF(A14=""Flooring"", SUMPRODUCT(IFERROR(VALUE(REGEXEXTRACT(SPLIT(C14, CHAR(10)), ""(?:LVP|Presidio Tonal \(1\)) (\d+) sqft"")),0)), IF(A14=""Paint"", (IF(B14="""", """", CEILING(VALUE(REGEXEXTRACT(B14, ""(\d+\.?\d*)'"")) * VALUE(REGEXEXTRACT(B14, ""\d+\.?"&amp;"\d*'\s+x\s+(\d+\.?\d*)'"")), 1))), """"))"),"")</f>
        <v/>
      </c>
    </row>
    <row r="15">
      <c r="A15" s="2" t="s">
        <v>276</v>
      </c>
      <c r="B15" s="2" t="s">
        <v>288</v>
      </c>
      <c r="C15" s="2" t="s">
        <v>287</v>
      </c>
      <c r="D15" s="2" t="s">
        <v>279</v>
      </c>
      <c r="E15" s="81">
        <v>250.0</v>
      </c>
      <c r="F15" s="81" t="str">
        <f>IFERROR(__xludf.DUMMYFUNCTION("IF(A15=""Flooring"", SUMPRODUCT(IFERROR(VALUE(REGEXEXTRACT(SPLIT(C15, CHAR(10)), ""(?:LVP|Presidio Tonal \(1\)) (\d+) sqft"")),0)), IF(A15=""Paint"", (IF(B15="""", """", CEILING(VALUE(REGEXEXTRACT(B15, ""(\d+\.?\d*)'"")) * VALUE(REGEXEXTRACT(B15, ""\d+\.?"&amp;"\d*'\s+x\s+(\d+\.?\d*)'"")), 1))), """"))"),"")</f>
        <v/>
      </c>
    </row>
    <row r="16">
      <c r="A16" s="2" t="s">
        <v>276</v>
      </c>
      <c r="B16" s="2" t="s">
        <v>289</v>
      </c>
      <c r="C16" s="2" t="s">
        <v>290</v>
      </c>
      <c r="D16" s="2" t="s">
        <v>291</v>
      </c>
      <c r="E16" s="81">
        <v>450.0</v>
      </c>
      <c r="F16" s="81" t="str">
        <f>IFERROR(__xludf.DUMMYFUNCTION("IF(A16=""Flooring"", SUMPRODUCT(IFERROR(VALUE(REGEXEXTRACT(SPLIT(C16, CHAR(10)), ""(?:LVP|Presidio Tonal \(1\)) (\d+) sqft"")),0)), IF(A16=""Paint"", (IF(B16="""", """", CEILING(VALUE(REGEXEXTRACT(B16, ""(\d+\.?\d*)'"")) * VALUE(REGEXEXTRACT(B16, ""\d+\.?"&amp;"\d*'\s+x\s+(\d+\.?\d*)'"")), 1))), """"))"),"")</f>
        <v/>
      </c>
    </row>
    <row r="17">
      <c r="A17" s="2" t="s">
        <v>276</v>
      </c>
      <c r="B17" s="2" t="s">
        <v>292</v>
      </c>
      <c r="C17" s="2" t="s">
        <v>293</v>
      </c>
      <c r="D17" s="2" t="s">
        <v>291</v>
      </c>
      <c r="E17" s="81">
        <v>350.0</v>
      </c>
      <c r="F17" s="81" t="str">
        <f>IFERROR(__xludf.DUMMYFUNCTION("IF(A17=""Flooring"", SUMPRODUCT(IFERROR(VALUE(REGEXEXTRACT(SPLIT(C17, CHAR(10)), ""(?:LVP|Presidio Tonal \(1\)) (\d+) sqft"")),0)), IF(A17=""Paint"", (IF(B17="""", """", CEILING(VALUE(REGEXEXTRACT(B17, ""(\d+\.?\d*)'"")) * VALUE(REGEXEXTRACT(B17, ""\d+\.?"&amp;"\d*'\s+x\s+(\d+\.?\d*)'"")), 1))), """"))"),"")</f>
        <v/>
      </c>
    </row>
    <row r="18">
      <c r="A18" s="2" t="s">
        <v>276</v>
      </c>
      <c r="B18" s="2" t="s">
        <v>294</v>
      </c>
      <c r="F18" s="81" t="str">
        <f>IFERROR(__xludf.DUMMYFUNCTION("IF(A18=""Flooring"", SUMPRODUCT(IFERROR(VALUE(REGEXEXTRACT(SPLIT(C18, CHAR(10)), ""(?:LVP|Presidio Tonal \(1\)) (\d+) sqft"")),0)), IF(A18=""Paint"", (IF(B18="""", """", CEILING(VALUE(REGEXEXTRACT(B18, ""(\d+\.?\d*)'"")) * VALUE(REGEXEXTRACT(B18, ""\d+\.?"&amp;"\d*'\s+x\s+(\d+\.?\d*)'"")), 1))), """"))"),"")</f>
        <v/>
      </c>
    </row>
    <row r="19">
      <c r="A19" s="2" t="s">
        <v>70</v>
      </c>
      <c r="B19" s="2" t="s">
        <v>295</v>
      </c>
      <c r="C19" s="2" t="s">
        <v>296</v>
      </c>
      <c r="D19" s="2" t="s">
        <v>297</v>
      </c>
      <c r="E19" s="81">
        <v>378.77</v>
      </c>
      <c r="F19" s="81">
        <f>IFERROR(__xludf.DUMMYFUNCTION("IF(A19=""Flooring"", SUMPRODUCT(IFERROR(VALUE(REGEXEXTRACT(SPLIT(C19, CHAR(10)), ""(?:LVP|Presidio Tonal \(1\)) (\d+) sqft"")),0)), IF(A19=""Paint"", (IF(B19="""", """", CEILING(VALUE(REGEXEXTRACT(B19, ""(\d+\.?\d*)'"")) * VALUE(REGEXEXTRACT(B19, ""\d+\.?"&amp;"\d*'\s+x\s+(\d+\.?\d*)'"")), 1))), """"))"),102.0)</f>
        <v>102</v>
      </c>
    </row>
    <row r="20">
      <c r="A20" s="2" t="s">
        <v>70</v>
      </c>
      <c r="B20" s="2" t="s">
        <v>298</v>
      </c>
      <c r="C20" s="2" t="s">
        <v>299</v>
      </c>
      <c r="D20" s="2" t="s">
        <v>300</v>
      </c>
      <c r="E20" s="81">
        <v>528.26</v>
      </c>
      <c r="F20" s="81">
        <f>IFERROR(__xludf.DUMMYFUNCTION("IF(A20=""Flooring"", SUMPRODUCT(IFERROR(VALUE(REGEXEXTRACT(SPLIT(C20, CHAR(10)), ""(?:LVP|Presidio Tonal \(1\)) (\d+) sqft"")),0)), IF(A20=""Paint"", (IF(B20="""", """", CEILING(VALUE(REGEXEXTRACT(B20, ""(\d+\.?\d*)'"")) * VALUE(REGEXEXTRACT(B20, ""\d+\.?"&amp;"\d*'\s+x\s+(\d+\.?\d*)'"")), 1))), """"))"),134.0)</f>
        <v>134</v>
      </c>
    </row>
    <row r="21">
      <c r="A21" s="2" t="s">
        <v>70</v>
      </c>
      <c r="B21" s="2" t="s">
        <v>301</v>
      </c>
      <c r="C21" s="2" t="s">
        <v>302</v>
      </c>
      <c r="D21" s="2" t="s">
        <v>303</v>
      </c>
      <c r="E21" s="81">
        <v>578.0</v>
      </c>
      <c r="F21" s="81">
        <f>IFERROR(__xludf.DUMMYFUNCTION("IF(A21=""Flooring"", SUMPRODUCT(IFERROR(VALUE(REGEXEXTRACT(SPLIT(C21, CHAR(10)), ""(?:LVP|Presidio Tonal \(1\)) (\d+) sqft"")),0)), IF(A21=""Paint"", (IF(B21="""", """", CEILING(VALUE(REGEXEXTRACT(B21, ""(\d+\.?\d*)'"")) * VALUE(REGEXEXTRACT(B21, ""\d+\.?"&amp;"\d*'\s+x\s+(\d+\.?\d*)'"")), 1))), """"))"),157.0)</f>
        <v>157</v>
      </c>
    </row>
    <row r="22">
      <c r="A22" s="2" t="s">
        <v>70</v>
      </c>
      <c r="B22" s="2" t="s">
        <v>304</v>
      </c>
      <c r="C22" s="2" t="s">
        <v>305</v>
      </c>
      <c r="D22" s="2" t="s">
        <v>306</v>
      </c>
      <c r="E22" s="81">
        <v>319.02</v>
      </c>
      <c r="F22" s="81">
        <f>IFERROR(__xludf.DUMMYFUNCTION("IF(A22=""Flooring"", SUMPRODUCT(IFERROR(VALUE(REGEXEXTRACT(SPLIT(C22, CHAR(10)), ""(?:LVP|Presidio Tonal \(1\)) (\d+) sqft"")),0)), IF(A22=""Paint"", (IF(B22="""", """", CEILING(VALUE(REGEXEXTRACT(B22, ""(\d+\.?\d*)'"")) * VALUE(REGEXEXTRACT(B22, ""\d+\.?"&amp;"\d*'\s+x\s+(\d+\.?\d*)'"")), 1))), """"))"),54.0)</f>
        <v>54</v>
      </c>
    </row>
    <row r="23">
      <c r="A23" s="2" t="s">
        <v>70</v>
      </c>
      <c r="B23" s="2" t="s">
        <v>307</v>
      </c>
      <c r="C23" s="2" t="s">
        <v>308</v>
      </c>
      <c r="D23" s="2" t="s">
        <v>309</v>
      </c>
      <c r="E23" s="81">
        <v>227.24</v>
      </c>
      <c r="F23" s="81">
        <f>IFERROR(__xludf.DUMMYFUNCTION("IF(A23=""Flooring"", SUMPRODUCT(IFERROR(VALUE(REGEXEXTRACT(SPLIT(C23, CHAR(10)), ""(?:LVP|Presidio Tonal \(1\)) (\d+) sqft"")),0)), IF(A23=""Paint"", (IF(B23="""", """", CEILING(VALUE(REGEXEXTRACT(B23, ""(\d+\.?\d*)'"")) * VALUE(REGEXEXTRACT(B23, ""\d+\.?"&amp;"\d*'\s+x\s+(\d+\.?\d*)'"")), 1))), """"))"),30.0)</f>
        <v>30</v>
      </c>
    </row>
    <row r="24">
      <c r="A24" s="2" t="s">
        <v>70</v>
      </c>
      <c r="B24" s="2" t="s">
        <v>310</v>
      </c>
      <c r="C24" s="2" t="s">
        <v>311</v>
      </c>
      <c r="D24" s="2" t="s">
        <v>312</v>
      </c>
      <c r="E24" s="81">
        <v>971.79</v>
      </c>
      <c r="F24" s="81">
        <f>IFERROR(__xludf.DUMMYFUNCTION("IF(A24=""Flooring"", SUMPRODUCT(IFERROR(VALUE(REGEXEXTRACT(SPLIT(C24, CHAR(10)), ""(?:LVP|Presidio Tonal \(1\)) (\d+) sqft"")),0)), IF(A24=""Paint"", (IF(B24="""", """", CEILING(VALUE(REGEXEXTRACT(B24, ""(\d+\.?\d*)'"")) * VALUE(REGEXEXTRACT(B24, ""\d+\.?"&amp;"\d*'\s+x\s+(\d+\.?\d*)'"")), 1))), """"))"),340.0)</f>
        <v>340</v>
      </c>
    </row>
    <row r="25">
      <c r="A25" s="2" t="s">
        <v>70</v>
      </c>
      <c r="B25" s="2" t="s">
        <v>313</v>
      </c>
      <c r="C25" s="2" t="s">
        <v>314</v>
      </c>
      <c r="D25" s="2" t="s">
        <v>315</v>
      </c>
      <c r="E25" s="81">
        <v>724.44</v>
      </c>
      <c r="F25" s="81">
        <f>IFERROR(__xludf.DUMMYFUNCTION("IF(A25=""Flooring"", SUMPRODUCT(IFERROR(VALUE(REGEXEXTRACT(SPLIT(C25, CHAR(10)), ""(?:LVP|Presidio Tonal \(1\)) (\d+) sqft"")),0)), IF(A25=""Paint"", (IF(B25="""", """", CEILING(VALUE(REGEXEXTRACT(B25, ""(\d+\.?\d*)'"")) * VALUE(REGEXEXTRACT(B25, ""\d+\.?"&amp;"\d*'\s+x\s+(\d+\.?\d*)'"")), 1))), """"))"),224.0)</f>
        <v>224</v>
      </c>
    </row>
    <row r="26">
      <c r="A26" s="2" t="s">
        <v>70</v>
      </c>
      <c r="B26" s="2" t="s">
        <v>316</v>
      </c>
      <c r="C26" s="2" t="s">
        <v>317</v>
      </c>
      <c r="D26" s="2" t="s">
        <v>318</v>
      </c>
      <c r="E26" s="81">
        <v>557.55</v>
      </c>
      <c r="F26" s="81">
        <f>IFERROR(__xludf.DUMMYFUNCTION("IF(A26=""Flooring"", SUMPRODUCT(IFERROR(VALUE(REGEXEXTRACT(SPLIT(C26, CHAR(10)), ""(?:LVP|Presidio Tonal \(1\)) (\d+) sqft"")),0)), IF(A26=""Paint"", (IF(B26="""", """", CEILING(VALUE(REGEXEXTRACT(B26, ""(\d+\.?\d*)'"")) * VALUE(REGEXEXTRACT(B26, ""\d+\.?"&amp;"\d*'\s+x\s+(\d+\.?\d*)'"")), 1))), """"))"),36.0)</f>
        <v>36</v>
      </c>
    </row>
    <row r="27">
      <c r="A27" s="2" t="s">
        <v>70</v>
      </c>
      <c r="B27" s="2" t="s">
        <v>319</v>
      </c>
      <c r="C27" s="2" t="s">
        <v>320</v>
      </c>
      <c r="D27" s="2" t="s">
        <v>321</v>
      </c>
      <c r="E27" s="81">
        <v>438.36</v>
      </c>
      <c r="F27" s="81">
        <f>IFERROR(__xludf.DUMMYFUNCTION("IF(A27=""Flooring"", SUMPRODUCT(IFERROR(VALUE(REGEXEXTRACT(SPLIT(C27, CHAR(10)), ""(?:LVP|Presidio Tonal \(1\)) (\d+) sqft"")),0)), IF(A27=""Paint"", (IF(B27="""", """", CEILING(VALUE(REGEXEXTRACT(B27, ""(\d+\.?\d*)'"")) * VALUE(REGEXEXTRACT(B27, ""\d+\.?"&amp;"\d*'\s+x\s+(\d+\.?\d*)'"")), 1))), """"))"),95.0)</f>
        <v>95</v>
      </c>
    </row>
    <row r="28">
      <c r="A28" s="2" t="s">
        <v>70</v>
      </c>
      <c r="B28" s="2" t="s">
        <v>322</v>
      </c>
      <c r="C28" s="2" t="s">
        <v>323</v>
      </c>
      <c r="D28" s="2" t="s">
        <v>324</v>
      </c>
      <c r="E28" s="81">
        <v>575.49</v>
      </c>
      <c r="F28" s="81">
        <f>IFERROR(__xludf.DUMMYFUNCTION("IF(A28=""Flooring"", SUMPRODUCT(IFERROR(VALUE(REGEXEXTRACT(SPLIT(C28, CHAR(10)), ""(?:LVP|Presidio Tonal \(1\)) (\d+) sqft"")),0)), IF(A28=""Paint"", (IF(B28="""", """", CEILING(VALUE(REGEXEXTRACT(B28, ""(\d+\.?\d*)'"")) * VALUE(REGEXEXTRACT(B28, ""\d+\.?"&amp;"\d*'\s+x\s+(\d+\.?\d*)'"")), 1))), """"))"),150.0)</f>
        <v>150</v>
      </c>
    </row>
    <row r="29">
      <c r="A29" s="2" t="s">
        <v>70</v>
      </c>
      <c r="B29" s="2" t="s">
        <v>325</v>
      </c>
      <c r="C29" s="2" t="s">
        <v>326</v>
      </c>
      <c r="D29" s="2" t="s">
        <v>327</v>
      </c>
      <c r="E29" s="81">
        <v>601.72</v>
      </c>
      <c r="F29" s="81">
        <f>IFERROR(__xludf.DUMMYFUNCTION("IF(A29=""Flooring"", SUMPRODUCT(IFERROR(VALUE(REGEXEXTRACT(SPLIT(C29, CHAR(10)), ""(?:LVP|Presidio Tonal \(1\)) (\d+) sqft"")),0)), IF(A29=""Paint"", (IF(B29="""", """", CEILING(VALUE(REGEXEXTRACT(B29, ""(\d+\.?\d*)'"")) * VALUE(REGEXEXTRACT(B29, ""\d+\.?"&amp;"\d*'\s+x\s+(\d+\.?\d*)'"")), 1))), """"))"),168.0)</f>
        <v>168</v>
      </c>
    </row>
    <row r="30">
      <c r="A30" s="2" t="s">
        <v>70</v>
      </c>
      <c r="B30" s="2" t="s">
        <v>328</v>
      </c>
      <c r="C30" s="2" t="s">
        <v>329</v>
      </c>
      <c r="D30" s="2" t="s">
        <v>330</v>
      </c>
      <c r="E30" s="81">
        <v>964.34</v>
      </c>
      <c r="F30" s="81">
        <f>IFERROR(__xludf.DUMMYFUNCTION("IF(A30=""Flooring"", SUMPRODUCT(IFERROR(VALUE(REGEXEXTRACT(SPLIT(C30, CHAR(10)), ""(?:LVP|Presidio Tonal \(1\)) (\d+) sqft"")),0)), IF(A30=""Paint"", (IF(B30="""", """", CEILING(VALUE(REGEXEXTRACT(B30, ""(\d+\.?\d*)'"")) * VALUE(REGEXEXTRACT(B30, ""\d+\.?"&amp;"\d*'\s+x\s+(\d+\.?\d*)'"")), 1))), """"))"),176.0)</f>
        <v>176</v>
      </c>
    </row>
    <row r="31">
      <c r="A31" s="2" t="s">
        <v>70</v>
      </c>
      <c r="B31" s="2" t="s">
        <v>331</v>
      </c>
      <c r="C31" s="2" t="s">
        <v>332</v>
      </c>
      <c r="D31" s="2" t="s">
        <v>333</v>
      </c>
      <c r="E31" s="81">
        <v>277.86</v>
      </c>
      <c r="F31" s="81">
        <f>IFERROR(__xludf.DUMMYFUNCTION("IF(A31=""Flooring"", SUMPRODUCT(IFERROR(VALUE(REGEXEXTRACT(SPLIT(C31, CHAR(10)), ""(?:LVP|Presidio Tonal \(1\)) (\d+) sqft"")),0)), IF(A31=""Paint"", (IF(B31="""", """", CEILING(VALUE(REGEXEXTRACT(B31, ""(\d+\.?\d*)'"")) * VALUE(REGEXEXTRACT(B31, ""\d+\.?"&amp;"\d*'\s+x\s+(\d+\.?\d*)'"")), 1))), """"))"),42.0)</f>
        <v>42</v>
      </c>
    </row>
    <row r="32">
      <c r="A32" s="2" t="s">
        <v>70</v>
      </c>
      <c r="B32" s="2" t="s">
        <v>334</v>
      </c>
      <c r="C32" s="2" t="s">
        <v>335</v>
      </c>
      <c r="D32" s="2" t="s">
        <v>333</v>
      </c>
      <c r="E32" s="81">
        <v>275.26</v>
      </c>
      <c r="F32" s="81">
        <f>IFERROR(__xludf.DUMMYFUNCTION("IF(A32=""Flooring"", SUMPRODUCT(IFERROR(VALUE(REGEXEXTRACT(SPLIT(C32, CHAR(10)), ""(?:LVP|Presidio Tonal \(1\)) (\d+) sqft"")),0)), IF(A32=""Paint"", (IF(B32="""", """", CEILING(VALUE(REGEXEXTRACT(B32, ""(\d+\.?\d*)'"")) * VALUE(REGEXEXTRACT(B32, ""\d+\.?"&amp;"\d*'\s+x\s+(\d+\.?\d*)'"")), 1))), """"))"),41.0)</f>
        <v>41</v>
      </c>
    </row>
    <row r="33">
      <c r="A33" s="2" t="s">
        <v>166</v>
      </c>
      <c r="E33" s="81">
        <v>16664.88</v>
      </c>
      <c r="F33" s="81" t="str">
        <f>IFERROR(__xludf.DUMMYFUNCTION("IF(A33=""Flooring"", SUMPRODUCT(IFERROR(VALUE(REGEXEXTRACT(SPLIT(C33, CHAR(10)), ""(?:LVP|Presidio Tonal \(1\)) (\d+) sqft"")),0)), IF(A33=""Paint"", (IF(B33="""", """", CEILING(VALUE(REGEXEXTRACT(B33, ""(\d+\.?\d*)'"")) * VALUE(REGEXEXTRACT(B33, ""\d+\.?"&amp;"\d*'\s+x\s+(\d+\.?\d*)'"")), 1))), """"))"),"")</f>
        <v/>
      </c>
    </row>
    <row r="34">
      <c r="A34" s="2" t="s">
        <v>336</v>
      </c>
      <c r="E34" s="81">
        <v>7418.1</v>
      </c>
      <c r="F34" s="81" t="str">
        <f>IFERROR(__xludf.DUMMYFUNCTION("IF(A34=""Flooring"", SUMPRODUCT(IFERROR(VALUE(REGEXEXTRACT(SPLIT(C34, CHAR(10)), ""(?:LVP|Presidio Tonal \(1\)) (\d+) sqft"")),0)), IF(A34=""Paint"", (IF(B34="""", """", CEILING(VALUE(REGEXEXTRACT(B34, ""(\d+\.?\d*)'"")) * VALUE(REGEXEXTRACT(B34, ""\d+\.?"&amp;"\d*'\s+x\s+(\d+\.?\d*)'"")), 1))), """"))"),"")</f>
        <v/>
      </c>
    </row>
    <row r="35">
      <c r="A35" s="2" t="s">
        <v>337</v>
      </c>
      <c r="E35" s="81">
        <v>5541.78</v>
      </c>
      <c r="F35" s="81" t="str">
        <f>IFERROR(__xludf.DUMMYFUNCTION("IF(A35=""Flooring"", SUMPRODUCT(IFERROR(VALUE(REGEXEXTRACT(SPLIT(C35, CHAR(10)), ""(?:LVP|Presidio Tonal \(1\)) (\d+) sqft"")),0)), IF(A35=""Paint"", (IF(B35="""", """", CEILING(VALUE(REGEXEXTRACT(B35, ""(\d+\.?\d*)'"")) * VALUE(REGEXEXTRACT(B35, ""\d+\.?"&amp;"\d*'\s+x\s+(\d+\.?\d*)'"")), 1))), """"))"),"")</f>
        <v/>
      </c>
    </row>
    <row r="36">
      <c r="A36" s="2" t="s">
        <v>338</v>
      </c>
      <c r="E36" s="81">
        <v>3705.0</v>
      </c>
      <c r="F36" s="81" t="str">
        <f>IFERROR(__xludf.DUMMYFUNCTION("IF(A36=""Flooring"", SUMPRODUCT(IFERROR(VALUE(REGEXEXTRACT(SPLIT(C36, CHAR(10)), ""(?:LVP|Presidio Tonal \(1\)) (\d+) sqft"")),0)), IF(A36=""Paint"", (IF(B36="""", """", CEILING(VALUE(REGEXEXTRACT(B36, ""(\d+\.?\d*)'"")) * VALUE(REGEXEXTRACT(B36, ""\d+\.?"&amp;"\d*'\s+x\s+(\d+\.?\d*)'"")), 1))), """"))"),"")</f>
        <v/>
      </c>
    </row>
  </sheetData>
  <drawing r:id="rId1"/>
</worksheet>
</file>