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vbaProject.bin" ContentType="application/vnd.ms-office.vbaProject"/>
  <Default Extension="rels" ContentType="application/vnd.openxmlformats-package.relationships+xml"/>
  <Default Extension="xml" ContentType="application/xml"/>
  <Override PartName="/xl/workbook.xml" ContentType="application/vnd.ms-excel.sheet.macroEnabled.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codeName="{B7FE6334-C1A2-E50D-BD3D-5F4D41BBC2E3}"/>
  <workbookPr codeName="ThisWorkbook" defaultThemeVersion="124226"/>
  <bookViews>
    <workbookView xWindow="120" yWindow="120" windowWidth="15456" windowHeight="9240"/>
  </bookViews>
  <sheets>
    <sheet name="Institucional" sheetId="3" r:id="rId1"/>
    <sheet name="Ad hoc" sheetId="2" r:id="rId2"/>
  </sheets>
  <definedNames>
    <definedName name="_xlnm.Print_Area" localSheetId="1">'Ad hoc'!$A$63:$C$78</definedName>
    <definedName name="_xlnm.Print_Area" localSheetId="0">Institucional!$A$63:$C$78</definedName>
    <definedName name="_xlnm.Print_Titles" localSheetId="1">'Ad hoc'!$1:$5</definedName>
    <definedName name="_xlnm.Print_Titles" localSheetId="0">Institucional!$1:$5</definedName>
  </definedNames>
  <calcPr calcId="125725"/>
</workbook>
</file>

<file path=xl/calcChain.xml><?xml version="1.0" encoding="utf-8"?>
<calcChain xmlns="http://schemas.openxmlformats.org/spreadsheetml/2006/main">
  <c r="G65" i="3"/>
  <c r="G10"/>
  <c r="G43"/>
  <c r="G8"/>
  <c r="G5"/>
  <c r="X1"/>
  <c r="H71"/>
  <c r="G71" s="1"/>
  <c r="I71"/>
  <c r="A24"/>
  <c r="G36"/>
  <c r="A73"/>
  <c r="B31"/>
  <c r="B30"/>
  <c r="A30"/>
  <c r="E41" i="2"/>
  <c r="E39"/>
  <c r="A68"/>
  <c r="G24"/>
  <c r="AG9"/>
  <c r="C42"/>
  <c r="G7"/>
  <c r="G6"/>
  <c r="G5"/>
  <c r="A66"/>
  <c r="B36"/>
  <c r="B33"/>
  <c r="B31"/>
  <c r="B26"/>
  <c r="B22"/>
  <c r="B20"/>
  <c r="B18"/>
  <c r="B17"/>
  <c r="B9"/>
  <c r="G31"/>
  <c r="E47"/>
  <c r="E46"/>
  <c r="E45"/>
  <c r="E40"/>
  <c r="G46"/>
  <c r="G13"/>
  <c r="G9"/>
  <c r="G8"/>
  <c r="G4"/>
  <c r="G3"/>
  <c r="B11"/>
  <c r="C60"/>
  <c r="C59"/>
  <c r="C58"/>
  <c r="C57"/>
  <c r="C55"/>
  <c r="C53"/>
  <c r="C52"/>
  <c r="C51"/>
  <c r="C50"/>
  <c r="C48"/>
  <c r="B6"/>
  <c r="G44" i="3"/>
  <c r="C60"/>
  <c r="C59"/>
  <c r="C58"/>
  <c r="C57"/>
  <c r="C53"/>
  <c r="C52"/>
  <c r="C51"/>
  <c r="C50"/>
  <c r="C55"/>
  <c r="C48"/>
  <c r="E41"/>
  <c r="E40"/>
  <c r="G45"/>
  <c r="E39"/>
  <c r="G40" s="1"/>
  <c r="G7"/>
  <c r="G13"/>
  <c r="G9"/>
  <c r="G4"/>
  <c r="G3"/>
  <c r="AI9"/>
  <c r="AH9"/>
  <c r="AG9"/>
  <c r="AF9"/>
  <c r="AE9"/>
  <c r="B33"/>
  <c r="A71" i="2"/>
  <c r="G10"/>
  <c r="G2"/>
  <c r="G1"/>
  <c r="C39" s="1"/>
  <c r="G63"/>
  <c r="G58"/>
  <c r="G41"/>
  <c r="B34"/>
  <c r="B8"/>
  <c r="Z10"/>
  <c r="A77"/>
  <c r="A72"/>
  <c r="G71"/>
  <c r="G69"/>
  <c r="A69"/>
  <c r="G67"/>
  <c r="A65"/>
  <c r="G59"/>
  <c r="G57"/>
  <c r="G56"/>
  <c r="G55"/>
  <c r="G54"/>
  <c r="G53"/>
  <c r="G52"/>
  <c r="G62"/>
  <c r="G37"/>
  <c r="B37"/>
  <c r="G36"/>
  <c r="G35"/>
  <c r="G34"/>
  <c r="G33"/>
  <c r="A30"/>
  <c r="B25"/>
  <c r="A24"/>
  <c r="G23"/>
  <c r="G22"/>
  <c r="G21"/>
  <c r="G20"/>
  <c r="G19"/>
  <c r="G18"/>
  <c r="G17"/>
  <c r="G16"/>
  <c r="G15"/>
  <c r="M14"/>
  <c r="M15" s="1"/>
  <c r="G51" s="1"/>
  <c r="G12"/>
  <c r="AC11"/>
  <c r="A67" s="1"/>
  <c r="Z11"/>
  <c r="G11"/>
  <c r="G65" s="1"/>
  <c r="AI9"/>
  <c r="AH9"/>
  <c r="AF9"/>
  <c r="AE9"/>
  <c r="C45"/>
  <c r="B7"/>
  <c r="C44"/>
  <c r="C43"/>
  <c r="C5"/>
  <c r="C40"/>
  <c r="G64" i="3"/>
  <c r="G63"/>
  <c r="G59"/>
  <c r="G58"/>
  <c r="G42"/>
  <c r="G41"/>
  <c r="G37"/>
  <c r="A70"/>
  <c r="A69"/>
  <c r="A65"/>
  <c r="B28"/>
  <c r="B26"/>
  <c r="B22"/>
  <c r="B20"/>
  <c r="B18"/>
  <c r="B6"/>
  <c r="B11"/>
  <c r="B7"/>
  <c r="A74"/>
  <c r="C5"/>
  <c r="M14"/>
  <c r="M15" s="1"/>
  <c r="G51" s="1"/>
  <c r="G23"/>
  <c r="G19"/>
  <c r="G69"/>
  <c r="G67"/>
  <c r="G56"/>
  <c r="G34"/>
  <c r="G53"/>
  <c r="G52"/>
  <c r="B9"/>
  <c r="G55"/>
  <c r="A77"/>
  <c r="B34"/>
  <c r="G18"/>
  <c r="G17"/>
  <c r="G16"/>
  <c r="G15"/>
  <c r="G21"/>
  <c r="G12"/>
  <c r="G11"/>
  <c r="A68"/>
  <c r="G22"/>
  <c r="G20"/>
  <c r="B37"/>
  <c r="AC11"/>
  <c r="G66" s="1"/>
  <c r="C45"/>
  <c r="G6"/>
  <c r="C44" s="1"/>
  <c r="G2"/>
  <c r="G1"/>
  <c r="B25"/>
  <c r="G62" l="1"/>
  <c r="C40"/>
  <c r="C39"/>
  <c r="B36"/>
  <c r="A67"/>
  <c r="G43" i="2"/>
  <c r="A70"/>
  <c r="G44"/>
  <c r="G40"/>
  <c r="D78" s="1"/>
  <c r="G66"/>
  <c r="D79" s="1"/>
  <c r="G47" i="3"/>
  <c r="G35"/>
  <c r="G57"/>
  <c r="G54"/>
  <c r="G33"/>
  <c r="A72"/>
  <c r="A66"/>
  <c r="A71"/>
  <c r="C43"/>
  <c r="A78" i="2" l="1"/>
  <c r="C79" i="3"/>
  <c r="C78"/>
  <c r="A78"/>
</calcChain>
</file>

<file path=xl/comments1.xml><?xml version="1.0" encoding="utf-8"?>
<comments xmlns="http://schemas.openxmlformats.org/spreadsheetml/2006/main">
  <authors>
    <author>Principal</author>
  </authors>
  <commentList>
    <comment ref="A9" authorId="0">
      <text>
        <r>
          <rPr>
            <b/>
            <sz val="9"/>
            <color indexed="81"/>
            <rFont val="Tahoma"/>
            <family val="2"/>
          </rPr>
          <t>Sí es otra entidad distinta de las del listado indicar nombre</t>
        </r>
      </text>
    </comment>
    <comment ref="A25" authorId="0">
      <text>
        <r>
          <rPr>
            <b/>
            <sz val="9"/>
            <color indexed="81"/>
            <rFont val="Tahoma"/>
            <family val="2"/>
          </rPr>
          <t>Indicar el Derecho a aplicar</t>
        </r>
      </text>
    </comment>
    <comment ref="A31" authorId="0">
      <text>
        <r>
          <rPr>
            <b/>
            <sz val="9"/>
            <color indexed="81"/>
            <rFont val="Tahoma"/>
            <family val="2"/>
          </rPr>
          <t>Indicar la jurisdicción de la Justicia Doméstica</t>
        </r>
      </text>
    </comment>
    <comment ref="A34" authorId="0">
      <text>
        <r>
          <rPr>
            <b/>
            <sz val="9"/>
            <color indexed="81"/>
            <rFont val="Tahoma"/>
            <family val="2"/>
          </rPr>
          <t>Domicilio definido por los contratantes diferente del reglamentado.</t>
        </r>
      </text>
    </comment>
    <comment ref="A37" authorId="0">
      <text>
        <r>
          <rPr>
            <b/>
            <sz val="9"/>
            <color indexed="81"/>
            <rFont val="Tahoma"/>
            <family val="2"/>
          </rPr>
          <t>Indicar otro idioma</t>
        </r>
      </text>
    </comment>
    <comment ref="A48" authorId="0">
      <text>
        <r>
          <rPr>
            <b/>
            <sz val="9"/>
            <color indexed="81"/>
            <rFont val="Tahoma"/>
            <family val="2"/>
          </rPr>
          <t>Denominación del participante 1 del acuerdo arbitral</t>
        </r>
      </text>
    </comment>
    <comment ref="A50" authorId="0">
      <text>
        <r>
          <rPr>
            <b/>
            <sz val="9"/>
            <color indexed="81"/>
            <rFont val="Tahoma"/>
            <family val="2"/>
          </rPr>
          <t>Domicilio físico del participante 1</t>
        </r>
      </text>
    </comment>
    <comment ref="A51" authorId="0">
      <text>
        <r>
          <rPr>
            <b/>
            <sz val="9"/>
            <color indexed="81"/>
            <rFont val="Tahoma"/>
            <family val="2"/>
          </rPr>
          <t>Indicar País del Participante 1</t>
        </r>
      </text>
    </comment>
    <comment ref="A52" authorId="0">
      <text>
        <r>
          <rPr>
            <b/>
            <sz val="9"/>
            <color indexed="81"/>
            <rFont val="Tahoma"/>
            <family val="2"/>
          </rPr>
          <t>Domicilio del correo electrónico del Participante 1</t>
        </r>
      </text>
    </comment>
    <comment ref="A53" authorId="0">
      <text>
        <r>
          <rPr>
            <b/>
            <sz val="9"/>
            <color indexed="81"/>
            <rFont val="Tahoma"/>
            <family val="2"/>
          </rPr>
          <t>Insertar número telefónico del fascimil del Participante 1</t>
        </r>
      </text>
    </comment>
    <comment ref="A55" authorId="0">
      <text>
        <r>
          <rPr>
            <b/>
            <sz val="9"/>
            <color indexed="81"/>
            <rFont val="Tahoma"/>
            <family val="2"/>
          </rPr>
          <t>Denominación del participante 2 del acuerdo arbitral</t>
        </r>
      </text>
    </comment>
    <comment ref="A57" authorId="0">
      <text>
        <r>
          <rPr>
            <b/>
            <sz val="9"/>
            <color indexed="81"/>
            <rFont val="Tahoma"/>
            <family val="2"/>
          </rPr>
          <t>Domicilio físico del Participante 2</t>
        </r>
      </text>
    </comment>
    <comment ref="A58" authorId="0">
      <text>
        <r>
          <rPr>
            <b/>
            <sz val="9"/>
            <color indexed="81"/>
            <rFont val="Tahoma"/>
            <family val="2"/>
          </rPr>
          <t>Indicar país del Participante 2</t>
        </r>
      </text>
    </comment>
    <comment ref="A59" authorId="0">
      <text>
        <r>
          <rPr>
            <b/>
            <sz val="9"/>
            <color indexed="81"/>
            <rFont val="Tahoma"/>
            <family val="2"/>
          </rPr>
          <t>Domicilio del correo electrónico del Participante 2</t>
        </r>
      </text>
    </comment>
    <comment ref="A60" authorId="0">
      <text>
        <r>
          <rPr>
            <b/>
            <sz val="9"/>
            <color indexed="81"/>
            <rFont val="Tahoma"/>
            <family val="2"/>
          </rPr>
          <t>Insertar número telefónico del fascimil del Participante 2</t>
        </r>
      </text>
    </comment>
  </commentList>
</comments>
</file>

<file path=xl/comments2.xml><?xml version="1.0" encoding="utf-8"?>
<comments xmlns="http://schemas.openxmlformats.org/spreadsheetml/2006/main">
  <authors>
    <author/>
    <author>Principal</author>
  </authors>
  <commentList>
    <comment ref="A9" authorId="0">
      <text>
        <r>
          <rPr>
            <b/>
            <sz val="9"/>
            <color rgb="FF000000"/>
            <rFont val="Tahoma"/>
            <family val="2"/>
            <charset val="1"/>
          </rPr>
          <t>Debe indicarse un designado, salvo que se lo haga posteriormente</t>
        </r>
      </text>
    </comment>
    <comment ref="A25" authorId="0">
      <text>
        <r>
          <rPr>
            <b/>
            <sz val="9"/>
            <color rgb="FF000000"/>
            <rFont val="Tahoma"/>
            <family val="2"/>
            <charset val="1"/>
          </rPr>
          <t>Indicar el Derecho a aplicar</t>
        </r>
      </text>
    </comment>
    <comment ref="A31" authorId="0">
      <text>
        <r>
          <rPr>
            <b/>
            <sz val="9"/>
            <color rgb="FF000000"/>
            <rFont val="Tahoma"/>
            <family val="2"/>
            <charset val="1"/>
          </rPr>
          <t>Indicar la jurisdicción de la Justicia Doméstica</t>
        </r>
      </text>
    </comment>
    <comment ref="A34" authorId="1">
      <text>
        <r>
          <rPr>
            <b/>
            <sz val="9"/>
            <color indexed="81"/>
            <rFont val="Tahoma"/>
            <family val="2"/>
          </rPr>
          <t>Domicilio definido por los contratantes.</t>
        </r>
      </text>
    </comment>
    <comment ref="A37" authorId="1">
      <text>
        <r>
          <rPr>
            <b/>
            <sz val="9"/>
            <color indexed="81"/>
            <rFont val="Tahoma"/>
            <family val="2"/>
          </rPr>
          <t>Indicar otro idioma</t>
        </r>
      </text>
    </comment>
    <comment ref="A48" authorId="0">
      <text>
        <r>
          <rPr>
            <b/>
            <sz val="9"/>
            <color rgb="FF000000"/>
            <rFont val="Tahoma"/>
            <family val="2"/>
            <charset val="1"/>
          </rPr>
          <t>Denominación del participante 1 del acuerdo arbitral</t>
        </r>
      </text>
    </comment>
    <comment ref="A50" authorId="0">
      <text>
        <r>
          <rPr>
            <b/>
            <sz val="9"/>
            <color rgb="FF000000"/>
            <rFont val="Tahoma"/>
            <family val="2"/>
            <charset val="1"/>
          </rPr>
          <t>Domicilio físico del participante 1</t>
        </r>
      </text>
    </comment>
    <comment ref="A51" authorId="0">
      <text>
        <r>
          <rPr>
            <b/>
            <sz val="9"/>
            <color rgb="FF000000"/>
            <rFont val="Tahoma"/>
            <family val="2"/>
            <charset val="1"/>
          </rPr>
          <t>Indicar País del Participante 1</t>
        </r>
      </text>
    </comment>
    <comment ref="A52" authorId="0">
      <text>
        <r>
          <rPr>
            <b/>
            <sz val="9"/>
            <color rgb="FF000000"/>
            <rFont val="Tahoma"/>
            <family val="2"/>
            <charset val="1"/>
          </rPr>
          <t>Domicilio del correo electrónico del Participante 1</t>
        </r>
      </text>
    </comment>
    <comment ref="A53" authorId="0">
      <text>
        <r>
          <rPr>
            <b/>
            <sz val="9"/>
            <color rgb="FF000000"/>
            <rFont val="Tahoma"/>
            <family val="2"/>
            <charset val="1"/>
          </rPr>
          <t>Insertar número telefónico del fascimil del Participante 1</t>
        </r>
      </text>
    </comment>
    <comment ref="A55" authorId="0">
      <text>
        <r>
          <rPr>
            <b/>
            <sz val="9"/>
            <color rgb="FF000000"/>
            <rFont val="Tahoma"/>
            <family val="2"/>
            <charset val="1"/>
          </rPr>
          <t>Denominación del participante 2 del acuerdo arbitral</t>
        </r>
      </text>
    </comment>
    <comment ref="A57" authorId="0">
      <text>
        <r>
          <rPr>
            <b/>
            <sz val="9"/>
            <color rgb="FF000000"/>
            <rFont val="Tahoma"/>
            <family val="2"/>
            <charset val="1"/>
          </rPr>
          <t>Domicilio físico del Participante 2</t>
        </r>
      </text>
    </comment>
    <comment ref="A58" authorId="0">
      <text>
        <r>
          <rPr>
            <b/>
            <sz val="9"/>
            <color rgb="FF000000"/>
            <rFont val="Tahoma"/>
            <family val="2"/>
            <charset val="1"/>
          </rPr>
          <t>Indicar país del Participante 2</t>
        </r>
      </text>
    </comment>
    <comment ref="A59" authorId="0">
      <text>
        <r>
          <rPr>
            <b/>
            <sz val="9"/>
            <color rgb="FF000000"/>
            <rFont val="Tahoma"/>
            <family val="2"/>
            <charset val="1"/>
          </rPr>
          <t>Domicilio del correo electrónico del Participante 2</t>
        </r>
      </text>
    </comment>
    <comment ref="A60" authorId="0">
      <text>
        <r>
          <rPr>
            <b/>
            <sz val="9"/>
            <color rgb="FF000000"/>
            <rFont val="Tahoma"/>
            <family val="2"/>
            <charset val="1"/>
          </rPr>
          <t>Insertar número telefónico del fascimil del Participante 2</t>
        </r>
      </text>
    </comment>
  </commentList>
</comments>
</file>

<file path=xl/sharedStrings.xml><?xml version="1.0" encoding="utf-8"?>
<sst xmlns="http://schemas.openxmlformats.org/spreadsheetml/2006/main" count="251" uniqueCount="130">
  <si>
    <t>IANCA - Instituto Argentino de Negociación, Conciliación y Arbitraje</t>
  </si>
  <si>
    <t>Institución Arbitral</t>
  </si>
  <si>
    <t>Cantidad de Árbitros</t>
  </si>
  <si>
    <t>Apelabilidad del Laudo Arbitral</t>
  </si>
  <si>
    <t>Tipo</t>
  </si>
  <si>
    <t>Físico</t>
  </si>
  <si>
    <t>E-mail</t>
  </si>
  <si>
    <t>Fax</t>
  </si>
  <si>
    <t>Proceso Arbitral precedido por</t>
  </si>
  <si>
    <t>Días hábiles</t>
  </si>
  <si>
    <t>País</t>
  </si>
  <si>
    <t>Páis</t>
  </si>
  <si>
    <t xml:space="preserve">, para que nos asista en un proceso de </t>
  </si>
  <si>
    <t xml:space="preserve"> y sus respectivos correos electrónicos </t>
  </si>
  <si>
    <t xml:space="preserve"> El Tribunal Arbitral estará constituido por </t>
  </si>
  <si>
    <t>Aspecto</t>
  </si>
  <si>
    <t>Idioma</t>
  </si>
  <si>
    <t>Recursos</t>
  </si>
  <si>
    <t>Concatena-ción</t>
  </si>
  <si>
    <t>Definición del Convenio Arbitral Institucional</t>
  </si>
  <si>
    <t>Reglas</t>
  </si>
  <si>
    <t>Características de la Convención Arbitral Institucional acordada</t>
  </si>
  <si>
    <t>Tipo de Arbitraje</t>
  </si>
  <si>
    <t>Forma de acuerdo</t>
  </si>
  <si>
    <t>Institución</t>
  </si>
  <si>
    <t xml:space="preserve">IANCA - Instituto Argentino de Negociación, Conciliación y Arbitraje </t>
  </si>
  <si>
    <t>Consal - Consumidores Alerta</t>
  </si>
  <si>
    <t>Elección de los Árbitros</t>
  </si>
  <si>
    <t>Decisión arbitral basada en</t>
  </si>
  <si>
    <t>Definiciones facultativas de los contratantes (prescindibles)</t>
  </si>
  <si>
    <t>Domicilio de actuación del Tribunal Arbitral</t>
  </si>
  <si>
    <t>Uno</t>
  </si>
  <si>
    <t>Tres</t>
  </si>
  <si>
    <t>Cinco</t>
  </si>
  <si>
    <t>Idioma del Proceso Arbitral</t>
  </si>
  <si>
    <t>Español</t>
  </si>
  <si>
    <t>Inglés</t>
  </si>
  <si>
    <t>Francés</t>
  </si>
  <si>
    <t>Otro idioma</t>
  </si>
  <si>
    <t>Diez</t>
  </si>
  <si>
    <t>Quince</t>
  </si>
  <si>
    <t>Veinte</t>
  </si>
  <si>
    <t>Treinta</t>
  </si>
  <si>
    <t>Cuarenta</t>
  </si>
  <si>
    <t>Sesenta</t>
  </si>
  <si>
    <t>-</t>
  </si>
  <si>
    <t>Plazos máximos para cada etapa procesal del arbitraje</t>
  </si>
  <si>
    <t>Ocho</t>
  </si>
  <si>
    <t>Venticinco</t>
  </si>
  <si>
    <t>Datos complementarios para el Acuerdo Arbitral</t>
  </si>
  <si>
    <t>Denominación del Participante 1</t>
  </si>
  <si>
    <t>Domicilios constituidos del Participante 1</t>
  </si>
  <si>
    <t>Denominación del Participante 2</t>
  </si>
  <si>
    <t>Domicilios constituidos del Participante 2</t>
  </si>
  <si>
    <t>Lapsos diferentes al Reglamento Institucional</t>
  </si>
  <si>
    <t xml:space="preserve">                                         IANCA - Instituto Argentino de Negociación, Conciliación y Arbitraje</t>
  </si>
  <si>
    <t xml:space="preserve">                                         © Miguel Ángel Martín </t>
  </si>
  <si>
    <t>Jurisdicción para Recursos admisibles</t>
  </si>
  <si>
    <t>Lo selecciona la Institución Arbitral.</t>
  </si>
  <si>
    <t>Arbitraje de Equidad, leal saber y entender de los Árbitros.</t>
  </si>
  <si>
    <t>Arbitraje de Derecho, basado en ley y/o jurisprudencia doméstica.</t>
  </si>
  <si>
    <t>Jurisdicción Arbitral en todas las instancias.</t>
  </si>
  <si>
    <t>Lo establecen las partes.</t>
  </si>
  <si>
    <t>Lo establece el Tribunal Arbitral o está fijado por la Normativa Institucional.</t>
  </si>
  <si>
    <t>Cada una de las partes selecciona un Árbitro o lo hacen de mutuo acuerdo.</t>
  </si>
  <si>
    <t xml:space="preserve">El proceso Arbitral </t>
  </si>
  <si>
    <t>Arbitraje Inapelable</t>
  </si>
  <si>
    <t>Arbitraje Apelable</t>
  </si>
  <si>
    <t>Jurisdicción de Judicial Doméstica en segunda instancia.</t>
  </si>
  <si>
    <t>Redacción electrónica de proyecto de convención arbitral</t>
  </si>
  <si>
    <t>Cláusula compromisoria</t>
  </si>
  <si>
    <t xml:space="preserve">Ante cualquier conflicto derivado o relacionado con el presente contrato, se asume el compromiso de concurrir a </t>
  </si>
  <si>
    <t xml:space="preserve">Todo lo cual se llevará cabo aplicando las normas y disposiciones de la entidad y constituyendo los domicilios que se establecen en el contrato. </t>
  </si>
  <si>
    <t>Cámara Internacional de Comercio del MERCOSUR - CIDECOMER</t>
  </si>
  <si>
    <t>Acuerdo Arbitral</t>
  </si>
  <si>
    <t xml:space="preserve">y sus respectivos "fax" en las respectivas líneas telefónicas </t>
  </si>
  <si>
    <t xml:space="preserve">En la ciudad de XXXX, el </t>
  </si>
  <si>
    <t>enero</t>
  </si>
  <si>
    <t>febrero</t>
  </si>
  <si>
    <t>marzo</t>
  </si>
  <si>
    <t>abril</t>
  </si>
  <si>
    <t>mayo</t>
  </si>
  <si>
    <t>junio</t>
  </si>
  <si>
    <t>julio</t>
  </si>
  <si>
    <t>agosto</t>
  </si>
  <si>
    <t>septiembre</t>
  </si>
  <si>
    <t>octubre</t>
  </si>
  <si>
    <t>noviembre</t>
  </si>
  <si>
    <t>diciembre</t>
  </si>
  <si>
    <t>Designación por los contratantes con posterioridad</t>
  </si>
  <si>
    <t>Arbitraje Nacional o Internacional</t>
  </si>
  <si>
    <t>Designación en la justicia doméstica</t>
  </si>
  <si>
    <t>Lo selecciona la Justicia.</t>
  </si>
  <si>
    <t>Responsable de determinado cargo Institucional</t>
  </si>
  <si>
    <t>Persona individualizada</t>
  </si>
  <si>
    <t>© Miguel Ángel Martín</t>
  </si>
  <si>
    <t>Administración del Arbitraje</t>
  </si>
  <si>
    <t>Designado</t>
  </si>
  <si>
    <t>El proceso Arbitral</t>
  </si>
  <si>
    <t>Ante cualquier conflicto derivado o relacionado con el presente contrato, se asume el compromiso de concurrir a arbitraje con</t>
  </si>
  <si>
    <t>Argentina</t>
  </si>
  <si>
    <t>, para que nos asista en</t>
  </si>
  <si>
    <t>Todo lo cual se llevará cabo aplicando las normas y disposiciones de la jurisdicción y constituyendo los domicilios que se establecen en el contrato.</t>
  </si>
  <si>
    <t>El Tribunal Arbitral estará constituido por</t>
  </si>
  <si>
    <t>Todo lo cual se llevará cabo aplicando la normativa jurisdiccional y constituyendo los domicilios que se establecen en el contrato.</t>
  </si>
  <si>
    <t>y sus respectivos correos electrónicos</t>
  </si>
  <si>
    <t>y sus respectivos "fax" en las respectivas líneas telefónicas</t>
  </si>
  <si>
    <t xml:space="preserve">El Tribunal Arbitral estará constituido por </t>
  </si>
  <si>
    <t>Enero</t>
  </si>
  <si>
    <t>Plazos de etapas del Arbitraje</t>
  </si>
  <si>
    <t>Definición del Convenio Arbitral "ad hoc" o Independiente</t>
  </si>
  <si>
    <t>Lo establece la Justicia.</t>
  </si>
  <si>
    <t>Lapsos diferentes a Justicia</t>
  </si>
  <si>
    <t xml:space="preserve">y será designado por la justicia </t>
  </si>
  <si>
    <t>Arbitraje naional o internacional</t>
  </si>
  <si>
    <t>Responsable y domicilio</t>
  </si>
  <si>
    <t>Lo establece el Tribunal Arbitral</t>
  </si>
  <si>
    <t>Características de la misión arbitral</t>
  </si>
  <si>
    <t>Ámbito</t>
  </si>
  <si>
    <t>José Marmol</t>
  </si>
  <si>
    <t>aa@web.com</t>
  </si>
  <si>
    <t>(54 11) 2020 2020</t>
  </si>
  <si>
    <t>Juan Larralde</t>
  </si>
  <si>
    <t>Defensa 50 CABA</t>
  </si>
  <si>
    <t>Hipólito Yrigoyen 1.050 CABA</t>
  </si>
  <si>
    <t>bb@ignora.com</t>
  </si>
  <si>
    <t>(54 11) 3030 30</t>
  </si>
  <si>
    <t>Parlamento Mundial para la Seguridad y la Paz - Delegación América del Sud</t>
  </si>
  <si>
    <t>Parlamento Mundial para la Seguridad y la Paz - Delegación Mercosur</t>
  </si>
  <si>
    <t>otra entidad arbitral</t>
  </si>
</sst>
</file>

<file path=xl/styles.xml><?xml version="1.0" encoding="utf-8"?>
<styleSheet xmlns="http://schemas.openxmlformats.org/spreadsheetml/2006/main">
  <numFmts count="2">
    <numFmt numFmtId="164" formatCode="[$-2C0A]d&quot; de &quot;mmmm&quot; de &quot;yyyy;@"/>
    <numFmt numFmtId="165" formatCode="d&quot; de &quot;mmmm&quot; de &quot;yyyy;@"/>
  </numFmts>
  <fonts count="32">
    <font>
      <sz val="11"/>
      <color theme="1"/>
      <name val="Calibri"/>
      <family val="2"/>
      <scheme val="minor"/>
    </font>
    <font>
      <b/>
      <sz val="11"/>
      <color theme="1"/>
      <name val="Calibri"/>
      <family val="2"/>
      <scheme val="minor"/>
    </font>
    <font>
      <b/>
      <sz val="10"/>
      <name val="Arial"/>
      <family val="2"/>
    </font>
    <font>
      <b/>
      <sz val="18"/>
      <color theme="1"/>
      <name val="Arial"/>
      <family val="2"/>
    </font>
    <font>
      <b/>
      <sz val="9"/>
      <color indexed="81"/>
      <name val="Tahoma"/>
      <family val="2"/>
    </font>
    <font>
      <u/>
      <sz val="11"/>
      <color theme="10"/>
      <name val="Calibri"/>
      <family val="2"/>
    </font>
    <font>
      <b/>
      <sz val="14"/>
      <color theme="1"/>
      <name val="Calibri"/>
      <family val="2"/>
      <scheme val="minor"/>
    </font>
    <font>
      <sz val="10"/>
      <color theme="1"/>
      <name val="Arial"/>
      <family val="2"/>
    </font>
    <font>
      <b/>
      <sz val="12"/>
      <color theme="1"/>
      <name val="Arial"/>
      <family val="2"/>
    </font>
    <font>
      <b/>
      <sz val="10"/>
      <color theme="1"/>
      <name val="Arial"/>
      <family val="2"/>
    </font>
    <font>
      <sz val="8"/>
      <name val="Tahoma"/>
      <family val="2"/>
    </font>
    <font>
      <b/>
      <i/>
      <sz val="11"/>
      <color theme="1"/>
      <name val="Calibri"/>
      <family val="2"/>
      <scheme val="minor"/>
    </font>
    <font>
      <b/>
      <sz val="11"/>
      <color theme="0" tint="-0.34998626667073579"/>
      <name val="Calibri"/>
      <family val="2"/>
      <scheme val="minor"/>
    </font>
    <font>
      <sz val="11"/>
      <color rgb="FF000000"/>
      <name val="Calibri"/>
      <family val="2"/>
      <scheme val="minor"/>
    </font>
    <font>
      <b/>
      <sz val="18"/>
      <color theme="3"/>
      <name val="Cambria"/>
      <family val="2"/>
      <scheme val="major"/>
    </font>
    <font>
      <b/>
      <sz val="18"/>
      <color rgb="FF000000"/>
      <name val="Arial"/>
      <family val="2"/>
      <charset val="1"/>
    </font>
    <font>
      <b/>
      <sz val="11"/>
      <color rgb="FF000000"/>
      <name val="Calibri"/>
      <family val="2"/>
      <charset val="1"/>
    </font>
    <font>
      <b/>
      <sz val="10"/>
      <name val="Arial"/>
      <family val="2"/>
      <charset val="1"/>
    </font>
    <font>
      <sz val="10"/>
      <color rgb="FF000000"/>
      <name val="Arial"/>
      <family val="2"/>
      <charset val="1"/>
    </font>
    <font>
      <b/>
      <sz val="11"/>
      <color rgb="FFA6A6A6"/>
      <name val="Calibri"/>
      <family val="2"/>
      <charset val="1"/>
    </font>
    <font>
      <b/>
      <i/>
      <sz val="11"/>
      <color rgb="FF000000"/>
      <name val="Calibri"/>
      <family val="2"/>
      <charset val="1"/>
    </font>
    <font>
      <u/>
      <sz val="11"/>
      <color rgb="FF0000FF"/>
      <name val="Calibri"/>
      <family val="2"/>
      <charset val="1"/>
    </font>
    <font>
      <b/>
      <sz val="14"/>
      <color rgb="FF000000"/>
      <name val="Calibri"/>
      <family val="2"/>
      <charset val="1"/>
    </font>
    <font>
      <b/>
      <sz val="12"/>
      <color rgb="FF000000"/>
      <name val="Arial"/>
      <family val="2"/>
      <charset val="1"/>
    </font>
    <font>
      <b/>
      <sz val="10"/>
      <color rgb="FF000000"/>
      <name val="Arial"/>
      <family val="2"/>
      <charset val="1"/>
    </font>
    <font>
      <b/>
      <sz val="9"/>
      <color rgb="FF000000"/>
      <name val="Tahoma"/>
      <family val="2"/>
      <charset val="1"/>
    </font>
    <font>
      <sz val="11"/>
      <color theme="0"/>
      <name val="Calibri"/>
      <family val="2"/>
      <scheme val="minor"/>
    </font>
    <font>
      <sz val="10"/>
      <color theme="0"/>
      <name val="Arial"/>
      <family val="2"/>
    </font>
    <font>
      <sz val="11"/>
      <name val="Calibri"/>
      <family val="2"/>
      <scheme val="minor"/>
    </font>
    <font>
      <sz val="10"/>
      <color theme="0"/>
      <name val="Arial"/>
      <family val="2"/>
      <charset val="1"/>
    </font>
    <font>
      <b/>
      <sz val="11"/>
      <color theme="0"/>
      <name val="Calibri"/>
      <family val="2"/>
    </font>
    <font>
      <b/>
      <sz val="11"/>
      <color rgb="FF000000"/>
      <name val="Calibri"/>
      <family val="2"/>
    </font>
  </fonts>
  <fills count="8">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1" tint="0.34998626667073579"/>
        <bgColor indexed="64"/>
      </patternFill>
    </fill>
    <fill>
      <patternFill patternType="solid">
        <fgColor rgb="FFBFBFBF"/>
        <bgColor rgb="FFCCCCFF"/>
      </patternFill>
    </fill>
    <fill>
      <patternFill patternType="solid">
        <fgColor rgb="FF595959"/>
        <bgColor rgb="FF333333"/>
      </patternFill>
    </fill>
    <fill>
      <patternFill patternType="solid">
        <fgColor rgb="FF000000"/>
        <bgColor rgb="FF003300"/>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s>
  <cellStyleXfs count="3">
    <xf numFmtId="0" fontId="0" fillId="0" borderId="0"/>
    <xf numFmtId="0" fontId="5" fillId="0" borderId="0" applyNumberFormat="0" applyFill="0" applyBorder="0" applyAlignment="0" applyProtection="0">
      <alignment vertical="top"/>
      <protection locked="0"/>
    </xf>
    <xf numFmtId="0" fontId="14" fillId="0" borderId="0" applyNumberFormat="0" applyFill="0" applyBorder="0" applyAlignment="0" applyProtection="0"/>
  </cellStyleXfs>
  <cellXfs count="75">
    <xf numFmtId="0" fontId="0" fillId="0" borderId="0" xfId="0"/>
    <xf numFmtId="0" fontId="0" fillId="2" borderId="1" xfId="0" applyFill="1" applyBorder="1" applyAlignment="1">
      <alignment horizontal="center"/>
    </xf>
    <xf numFmtId="0" fontId="1" fillId="3" borderId="1" xfId="0" applyFont="1" applyFill="1" applyBorder="1" applyAlignment="1">
      <alignment horizontal="center"/>
    </xf>
    <xf numFmtId="0" fontId="1" fillId="0" borderId="0" xfId="0" applyFont="1"/>
    <xf numFmtId="0" fontId="1" fillId="2" borderId="1" xfId="0" applyFont="1" applyFill="1" applyBorder="1" applyAlignment="1">
      <alignment horizontal="center"/>
    </xf>
    <xf numFmtId="0" fontId="8" fillId="3" borderId="1" xfId="0" applyFont="1" applyFill="1" applyBorder="1" applyAlignment="1">
      <alignment horizontal="center"/>
    </xf>
    <xf numFmtId="0" fontId="9" fillId="3" borderId="1" xfId="0" applyFont="1" applyFill="1" applyBorder="1" applyAlignment="1">
      <alignment horizontal="center" wrapText="1"/>
    </xf>
    <xf numFmtId="0" fontId="2" fillId="0" borderId="0" xfId="0" applyFont="1" applyBorder="1"/>
    <xf numFmtId="0" fontId="11" fillId="0" borderId="0" xfId="0" applyFont="1"/>
    <xf numFmtId="14" fontId="0" fillId="0" borderId="0" xfId="0" applyNumberFormat="1" applyAlignment="1">
      <alignment horizontal="left"/>
    </xf>
    <xf numFmtId="0" fontId="15" fillId="0" borderId="0" xfId="0" applyFont="1"/>
    <xf numFmtId="0" fontId="16" fillId="0" borderId="0" xfId="0" applyFont="1"/>
    <xf numFmtId="0" fontId="16" fillId="0" borderId="0" xfId="0" applyFont="1" applyBorder="1" applyAlignment="1">
      <alignment horizontal="right"/>
    </xf>
    <xf numFmtId="0" fontId="17" fillId="0" borderId="0" xfId="0" applyFont="1" applyBorder="1"/>
    <xf numFmtId="0" fontId="17" fillId="0" borderId="0" xfId="0" applyFont="1"/>
    <xf numFmtId="14" fontId="16" fillId="0" borderId="0" xfId="0" applyNumberFormat="1" applyFont="1" applyAlignment="1">
      <alignment horizontal="left"/>
    </xf>
    <xf numFmtId="0" fontId="16" fillId="5" borderId="2" xfId="0" applyFont="1" applyFill="1" applyBorder="1" applyAlignment="1">
      <alignment horizontal="center"/>
    </xf>
    <xf numFmtId="0" fontId="19" fillId="6" borderId="2" xfId="0" applyFont="1" applyFill="1" applyBorder="1" applyAlignment="1">
      <alignment horizontal="center"/>
    </xf>
    <xf numFmtId="0" fontId="22" fillId="0" borderId="0" xfId="0" applyFont="1"/>
    <xf numFmtId="0" fontId="23" fillId="5" borderId="2" xfId="0" applyFont="1" applyFill="1" applyBorder="1" applyAlignment="1">
      <alignment horizontal="center"/>
    </xf>
    <xf numFmtId="0" fontId="18" fillId="0" borderId="2" xfId="0" applyFont="1" applyBorder="1" applyAlignment="1">
      <alignment wrapText="1"/>
    </xf>
    <xf numFmtId="0" fontId="24" fillId="5" borderId="2" xfId="0" applyFont="1" applyFill="1" applyBorder="1" applyAlignment="1">
      <alignment horizontal="center" wrapText="1"/>
    </xf>
    <xf numFmtId="0" fontId="22" fillId="5" borderId="2" xfId="0" applyFont="1" applyFill="1" applyBorder="1" applyAlignment="1">
      <alignment horizontal="center"/>
    </xf>
    <xf numFmtId="0" fontId="3" fillId="0" borderId="0" xfId="0" applyFont="1" applyProtection="1">
      <protection locked="0"/>
    </xf>
    <xf numFmtId="0" fontId="0" fillId="0" borderId="0" xfId="0" applyBorder="1" applyProtection="1">
      <protection locked="0"/>
    </xf>
    <xf numFmtId="0" fontId="0" fillId="0" borderId="0" xfId="0" applyProtection="1">
      <protection locked="0"/>
    </xf>
    <xf numFmtId="0" fontId="2" fillId="0" borderId="0" xfId="0" applyFont="1" applyBorder="1" applyProtection="1">
      <protection locked="0"/>
    </xf>
    <xf numFmtId="0" fontId="2" fillId="0" borderId="0" xfId="0" applyFont="1" applyProtection="1">
      <protection locked="0"/>
    </xf>
    <xf numFmtId="0" fontId="1" fillId="3" borderId="1" xfId="0" applyFont="1" applyFill="1" applyBorder="1" applyAlignment="1" applyProtection="1">
      <alignment horizontal="center"/>
      <protection locked="0"/>
    </xf>
    <xf numFmtId="0" fontId="0" fillId="0" borderId="1" xfId="0" applyBorder="1" applyProtection="1">
      <protection locked="0"/>
    </xf>
    <xf numFmtId="0" fontId="1" fillId="0" borderId="0" xfId="0" applyFont="1" applyProtection="1">
      <protection locked="0"/>
    </xf>
    <xf numFmtId="0" fontId="12" fillId="4" borderId="1" xfId="0" applyFont="1" applyFill="1" applyBorder="1" applyAlignment="1" applyProtection="1">
      <alignment horizontal="center"/>
      <protection locked="0"/>
    </xf>
    <xf numFmtId="0" fontId="5" fillId="0" borderId="1" xfId="1" applyBorder="1" applyAlignment="1" applyProtection="1">
      <protection locked="0"/>
    </xf>
    <xf numFmtId="0" fontId="6" fillId="0" borderId="0" xfId="0" applyFont="1" applyProtection="1">
      <protection locked="0"/>
    </xf>
    <xf numFmtId="0" fontId="8" fillId="3" borderId="1" xfId="0" applyFont="1" applyFill="1" applyBorder="1" applyAlignment="1" applyProtection="1">
      <alignment horizontal="center"/>
      <protection locked="0"/>
    </xf>
    <xf numFmtId="14" fontId="0" fillId="0" borderId="0" xfId="0" applyNumberFormat="1" applyAlignment="1" applyProtection="1">
      <alignment horizontal="left"/>
      <protection locked="0"/>
    </xf>
    <xf numFmtId="0" fontId="6" fillId="3" borderId="1" xfId="0" applyFont="1" applyFill="1" applyBorder="1" applyAlignment="1" applyProtection="1">
      <alignment horizontal="center"/>
      <protection locked="0"/>
    </xf>
    <xf numFmtId="0" fontId="1" fillId="0" borderId="0" xfId="0" applyFont="1" applyProtection="1">
      <protection hidden="1"/>
    </xf>
    <xf numFmtId="14" fontId="1" fillId="0" borderId="0" xfId="0" applyNumberFormat="1" applyFont="1" applyAlignment="1" applyProtection="1">
      <alignment horizontal="left"/>
      <protection hidden="1"/>
    </xf>
    <xf numFmtId="0" fontId="0" fillId="0" borderId="0" xfId="0" applyProtection="1">
      <protection hidden="1"/>
    </xf>
    <xf numFmtId="0" fontId="1" fillId="0" borderId="0" xfId="0" applyFont="1" applyAlignment="1" applyProtection="1">
      <alignment horizontal="left"/>
      <protection hidden="1"/>
    </xf>
    <xf numFmtId="0" fontId="0" fillId="0" borderId="0" xfId="0" applyAlignment="1" applyProtection="1">
      <alignment horizontal="left"/>
      <protection hidden="1"/>
    </xf>
    <xf numFmtId="0" fontId="7" fillId="0" borderId="1" xfId="0" applyFont="1" applyBorder="1" applyAlignment="1" applyProtection="1">
      <alignment wrapText="1"/>
      <protection hidden="1"/>
    </xf>
    <xf numFmtId="0" fontId="26" fillId="0" borderId="0" xfId="0" applyFont="1"/>
    <xf numFmtId="0" fontId="27" fillId="0" borderId="1" xfId="0" applyFont="1" applyBorder="1" applyAlignment="1" applyProtection="1">
      <alignment wrapText="1"/>
      <protection hidden="1"/>
    </xf>
    <xf numFmtId="49" fontId="26" fillId="0" borderId="0" xfId="0" applyNumberFormat="1" applyFont="1"/>
    <xf numFmtId="0" fontId="26" fillId="0" borderId="0" xfId="0" applyFont="1" applyProtection="1">
      <protection hidden="1"/>
    </xf>
    <xf numFmtId="0" fontId="26" fillId="0" borderId="0" xfId="0" applyFont="1" applyProtection="1">
      <protection locked="0"/>
    </xf>
    <xf numFmtId="0" fontId="28" fillId="0" borderId="0" xfId="0" applyFont="1" applyProtection="1">
      <protection hidden="1"/>
    </xf>
    <xf numFmtId="0" fontId="28" fillId="0" borderId="0" xfId="0" applyFont="1"/>
    <xf numFmtId="0" fontId="26" fillId="0" borderId="0" xfId="0" applyNumberFormat="1" applyFont="1" applyProtection="1">
      <protection hidden="1"/>
    </xf>
    <xf numFmtId="0" fontId="16" fillId="0" borderId="0" xfId="0" applyFont="1" applyProtection="1">
      <protection hidden="1"/>
    </xf>
    <xf numFmtId="0" fontId="30" fillId="0" borderId="0" xfId="0" applyFont="1" applyProtection="1">
      <protection hidden="1"/>
    </xf>
    <xf numFmtId="165" fontId="26" fillId="0" borderId="0" xfId="0" applyNumberFormat="1" applyFont="1" applyProtection="1">
      <protection hidden="1"/>
    </xf>
    <xf numFmtId="0" fontId="29" fillId="0" borderId="2" xfId="0" applyFont="1" applyBorder="1" applyAlignment="1" applyProtection="1">
      <alignment wrapText="1"/>
      <protection hidden="1"/>
    </xf>
    <xf numFmtId="0" fontId="16" fillId="0" borderId="0" xfId="0" applyFont="1" applyProtection="1">
      <protection locked="0"/>
    </xf>
    <xf numFmtId="0" fontId="0" fillId="0" borderId="2" xfId="0" applyFont="1" applyBorder="1" applyProtection="1">
      <protection locked="0"/>
    </xf>
    <xf numFmtId="0" fontId="16" fillId="5" borderId="2" xfId="0" applyFont="1" applyFill="1" applyBorder="1" applyAlignment="1" applyProtection="1">
      <alignment horizontal="center"/>
      <protection locked="0"/>
    </xf>
    <xf numFmtId="0" fontId="20" fillId="0" borderId="0" xfId="0" applyFont="1" applyProtection="1">
      <protection locked="0"/>
    </xf>
    <xf numFmtId="0" fontId="16" fillId="5" borderId="4" xfId="0" applyFont="1" applyFill="1" applyBorder="1" applyAlignment="1" applyProtection="1">
      <alignment horizontal="center"/>
      <protection locked="0"/>
    </xf>
    <xf numFmtId="0" fontId="16" fillId="7" borderId="3" xfId="0" applyFont="1" applyFill="1" applyBorder="1" applyAlignment="1" applyProtection="1">
      <alignment horizontal="center"/>
      <protection locked="0"/>
    </xf>
    <xf numFmtId="0" fontId="16" fillId="7" borderId="2" xfId="0" applyFont="1" applyFill="1" applyBorder="1" applyAlignment="1" applyProtection="1">
      <alignment horizontal="center"/>
      <protection locked="0"/>
    </xf>
    <xf numFmtId="0" fontId="0" fillId="7" borderId="2" xfId="0" applyFill="1" applyBorder="1" applyAlignment="1" applyProtection="1">
      <alignment horizontal="center"/>
      <protection locked="0"/>
    </xf>
    <xf numFmtId="0" fontId="21" fillId="0" borderId="2" xfId="2" applyFont="1" applyBorder="1" applyAlignment="1" applyProtection="1">
      <protection locked="0"/>
    </xf>
    <xf numFmtId="14" fontId="16" fillId="0" borderId="0" xfId="0" applyNumberFormat="1" applyFont="1" applyAlignment="1" applyProtection="1">
      <alignment horizontal="left"/>
      <protection hidden="1"/>
    </xf>
    <xf numFmtId="0" fontId="0" fillId="0" borderId="2" xfId="0" applyBorder="1" applyProtection="1">
      <protection locked="0"/>
    </xf>
    <xf numFmtId="0" fontId="29" fillId="0" borderId="0" xfId="0" applyFont="1" applyBorder="1" applyAlignment="1" applyProtection="1">
      <alignment wrapText="1"/>
      <protection hidden="1"/>
    </xf>
    <xf numFmtId="0" fontId="31" fillId="0" borderId="0" xfId="0" applyFont="1" applyProtection="1">
      <protection hidden="1"/>
    </xf>
    <xf numFmtId="49" fontId="26" fillId="0" borderId="0" xfId="0" applyNumberFormat="1" applyFont="1" applyProtection="1">
      <protection hidden="1"/>
    </xf>
    <xf numFmtId="0" fontId="0" fillId="0" borderId="0" xfId="0" applyFont="1"/>
    <xf numFmtId="0" fontId="0" fillId="0" borderId="0" xfId="0" applyFont="1" applyProtection="1">
      <protection locked="0"/>
    </xf>
    <xf numFmtId="0" fontId="0" fillId="0" borderId="0" xfId="0" applyFont="1" applyProtection="1">
      <protection hidden="1"/>
    </xf>
    <xf numFmtId="0" fontId="0" fillId="0" borderId="0" xfId="0" applyNumberFormat="1" applyFont="1" applyProtection="1">
      <protection hidden="1"/>
    </xf>
    <xf numFmtId="0" fontId="7" fillId="0" borderId="0" xfId="0" applyFont="1" applyBorder="1" applyAlignment="1" applyProtection="1">
      <alignment wrapText="1"/>
      <protection hidden="1"/>
    </xf>
    <xf numFmtId="164" fontId="0" fillId="0" borderId="0" xfId="0" applyNumberFormat="1" applyFont="1" applyProtection="1">
      <protection hidden="1"/>
    </xf>
  </cellXfs>
  <cellStyles count="3">
    <cellStyle name="Hipervínculo" xfId="1" builtinId="8"/>
    <cellStyle name="Normal" xfId="0" builtinId="0"/>
    <cellStyle name="Título" xfId="2" builtinId="1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06/relationships/vbaProject" Target="vbaProject.bin"/><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53340</xdr:colOff>
      <xdr:row>1</xdr:row>
      <xdr:rowOff>0</xdr:rowOff>
    </xdr:from>
    <xdr:to>
      <xdr:col>0</xdr:col>
      <xdr:colOff>1592581</xdr:colOff>
      <xdr:row>3</xdr:row>
      <xdr:rowOff>68580</xdr:rowOff>
    </xdr:to>
    <xdr:grpSp>
      <xdr:nvGrpSpPr>
        <xdr:cNvPr id="2" name="Group 98"/>
        <xdr:cNvGrpSpPr>
          <a:grpSpLocks/>
        </xdr:cNvGrpSpPr>
      </xdr:nvGrpSpPr>
      <xdr:grpSpPr bwMode="auto">
        <a:xfrm>
          <a:off x="53340" y="320040"/>
          <a:ext cx="1539241" cy="449580"/>
          <a:chOff x="4337" y="3782"/>
          <a:chExt cx="1389" cy="400"/>
        </a:xfrm>
      </xdr:grpSpPr>
      <xdr:grpSp>
        <xdr:nvGrpSpPr>
          <xdr:cNvPr id="3" name="Group 88"/>
          <xdr:cNvGrpSpPr>
            <a:grpSpLocks/>
          </xdr:cNvGrpSpPr>
        </xdr:nvGrpSpPr>
        <xdr:grpSpPr bwMode="auto">
          <a:xfrm>
            <a:off x="4337" y="3782"/>
            <a:ext cx="428" cy="400"/>
            <a:chOff x="4337" y="3782"/>
            <a:chExt cx="428" cy="400"/>
          </a:xfrm>
        </xdr:grpSpPr>
        <xdr:sp macro="" textlink="">
          <xdr:nvSpPr>
            <xdr:cNvPr id="13" name="AutoShape 84"/>
            <xdr:cNvSpPr>
              <a:spLocks noChangeArrowheads="1"/>
            </xdr:cNvSpPr>
          </xdr:nvSpPr>
          <xdr:spPr bwMode="auto">
            <a:xfrm>
              <a:off x="4354" y="3782"/>
              <a:ext cx="398" cy="400"/>
            </a:xfrm>
            <a:prstGeom prst="diamond">
              <a:avLst/>
            </a:prstGeom>
            <a:solidFill>
              <a:srgbClr val="CECECE"/>
            </a:solidFill>
            <a:ln w="12700">
              <a:solidFill>
                <a:schemeClr val="tx1"/>
              </a:solidFill>
              <a:miter lim="800000"/>
              <a:headEnd/>
              <a:tailEnd/>
            </a:ln>
            <a:effectLst/>
          </xdr:spPr>
          <xdr:txBody>
            <a:bodyPr wrap="square" anchor="ctr"/>
            <a:lstStyle>
              <a:defPPr>
                <a:defRPr lang="es-ES_tradnl"/>
              </a:defPPr>
              <a:lvl1pPr algn="l" rtl="0" eaLnBrk="0" fontAlgn="base" hangingPunct="0">
                <a:spcBef>
                  <a:spcPct val="0"/>
                </a:spcBef>
                <a:spcAft>
                  <a:spcPct val="0"/>
                </a:spcAft>
                <a:defRPr sz="2000" kern="1200">
                  <a:solidFill>
                    <a:schemeClr val="tx1"/>
                  </a:solidFill>
                  <a:latin typeface="Arial" charset="0"/>
                  <a:ea typeface="+mn-ea"/>
                  <a:cs typeface="+mn-cs"/>
                </a:defRPr>
              </a:lvl1pPr>
              <a:lvl2pPr marL="457200" algn="l" rtl="0" eaLnBrk="0" fontAlgn="base" hangingPunct="0">
                <a:spcBef>
                  <a:spcPct val="0"/>
                </a:spcBef>
                <a:spcAft>
                  <a:spcPct val="0"/>
                </a:spcAft>
                <a:defRPr sz="2000" kern="1200">
                  <a:solidFill>
                    <a:schemeClr val="tx1"/>
                  </a:solidFill>
                  <a:latin typeface="Arial" charset="0"/>
                  <a:ea typeface="+mn-ea"/>
                  <a:cs typeface="+mn-cs"/>
                </a:defRPr>
              </a:lvl2pPr>
              <a:lvl3pPr marL="914400" algn="l" rtl="0" eaLnBrk="0" fontAlgn="base" hangingPunct="0">
                <a:spcBef>
                  <a:spcPct val="0"/>
                </a:spcBef>
                <a:spcAft>
                  <a:spcPct val="0"/>
                </a:spcAft>
                <a:defRPr sz="2000" kern="1200">
                  <a:solidFill>
                    <a:schemeClr val="tx1"/>
                  </a:solidFill>
                  <a:latin typeface="Arial" charset="0"/>
                  <a:ea typeface="+mn-ea"/>
                  <a:cs typeface="+mn-cs"/>
                </a:defRPr>
              </a:lvl3pPr>
              <a:lvl4pPr marL="1371600" algn="l" rtl="0" eaLnBrk="0" fontAlgn="base" hangingPunct="0">
                <a:spcBef>
                  <a:spcPct val="0"/>
                </a:spcBef>
                <a:spcAft>
                  <a:spcPct val="0"/>
                </a:spcAft>
                <a:defRPr sz="2000" kern="1200">
                  <a:solidFill>
                    <a:schemeClr val="tx1"/>
                  </a:solidFill>
                  <a:latin typeface="Arial" charset="0"/>
                  <a:ea typeface="+mn-ea"/>
                  <a:cs typeface="+mn-cs"/>
                </a:defRPr>
              </a:lvl4pPr>
              <a:lvl5pPr marL="1828800" algn="l" rtl="0" eaLnBrk="0" fontAlgn="base" hangingPunct="0">
                <a:spcBef>
                  <a:spcPct val="0"/>
                </a:spcBef>
                <a:spcAft>
                  <a:spcPct val="0"/>
                </a:spcAft>
                <a:defRPr sz="2000" kern="1200">
                  <a:solidFill>
                    <a:schemeClr val="tx1"/>
                  </a:solidFill>
                  <a:latin typeface="Arial" charset="0"/>
                  <a:ea typeface="+mn-ea"/>
                  <a:cs typeface="+mn-cs"/>
                </a:defRPr>
              </a:lvl5pPr>
              <a:lvl6pPr marL="2286000" algn="l" defTabSz="914400" rtl="0" eaLnBrk="1" latinLnBrk="0" hangingPunct="1">
                <a:defRPr sz="2000" kern="1200">
                  <a:solidFill>
                    <a:schemeClr val="tx1"/>
                  </a:solidFill>
                  <a:latin typeface="Arial" charset="0"/>
                  <a:ea typeface="+mn-ea"/>
                  <a:cs typeface="+mn-cs"/>
                </a:defRPr>
              </a:lvl6pPr>
              <a:lvl7pPr marL="2743200" algn="l" defTabSz="914400" rtl="0" eaLnBrk="1" latinLnBrk="0" hangingPunct="1">
                <a:defRPr sz="2000" kern="1200">
                  <a:solidFill>
                    <a:schemeClr val="tx1"/>
                  </a:solidFill>
                  <a:latin typeface="Arial" charset="0"/>
                  <a:ea typeface="+mn-ea"/>
                  <a:cs typeface="+mn-cs"/>
                </a:defRPr>
              </a:lvl7pPr>
              <a:lvl8pPr marL="3200400" algn="l" defTabSz="914400" rtl="0" eaLnBrk="1" latinLnBrk="0" hangingPunct="1">
                <a:defRPr sz="2000" kern="1200">
                  <a:solidFill>
                    <a:schemeClr val="tx1"/>
                  </a:solidFill>
                  <a:latin typeface="Arial" charset="0"/>
                  <a:ea typeface="+mn-ea"/>
                  <a:cs typeface="+mn-cs"/>
                </a:defRPr>
              </a:lvl8pPr>
              <a:lvl9pPr marL="3657600" algn="l" defTabSz="914400" rtl="0" eaLnBrk="1" latinLnBrk="0" hangingPunct="1">
                <a:defRPr sz="2000" kern="1200">
                  <a:solidFill>
                    <a:schemeClr val="tx1"/>
                  </a:solidFill>
                  <a:latin typeface="Arial" charset="0"/>
                  <a:ea typeface="+mn-ea"/>
                  <a:cs typeface="+mn-cs"/>
                </a:defRPr>
              </a:lvl9pPr>
            </a:lstStyle>
            <a:p>
              <a:endParaRPr lang="es-AR"/>
            </a:p>
          </xdr:txBody>
        </xdr:sp>
        <xdr:sp macro="" textlink="">
          <xdr:nvSpPr>
            <xdr:cNvPr id="14" name="Oval 85"/>
            <xdr:cNvSpPr>
              <a:spLocks noChangeArrowheads="1"/>
            </xdr:cNvSpPr>
          </xdr:nvSpPr>
          <xdr:spPr bwMode="auto">
            <a:xfrm>
              <a:off x="4418" y="3855"/>
              <a:ext cx="270" cy="269"/>
            </a:xfrm>
            <a:prstGeom prst="ellipse">
              <a:avLst/>
            </a:prstGeom>
            <a:solidFill>
              <a:schemeClr val="bg1"/>
            </a:solidFill>
            <a:ln w="12700">
              <a:solidFill>
                <a:schemeClr val="tx1"/>
              </a:solidFill>
              <a:round/>
              <a:headEnd/>
              <a:tailEnd/>
            </a:ln>
            <a:effectLst/>
          </xdr:spPr>
          <xdr:txBody>
            <a:bodyPr wrap="square" anchor="ctr"/>
            <a:lstStyle>
              <a:defPPr>
                <a:defRPr lang="es-ES_tradnl"/>
              </a:defPPr>
              <a:lvl1pPr algn="l" rtl="0" eaLnBrk="0" fontAlgn="base" hangingPunct="0">
                <a:spcBef>
                  <a:spcPct val="0"/>
                </a:spcBef>
                <a:spcAft>
                  <a:spcPct val="0"/>
                </a:spcAft>
                <a:defRPr sz="2000" kern="1200">
                  <a:solidFill>
                    <a:schemeClr val="tx1"/>
                  </a:solidFill>
                  <a:latin typeface="Arial" charset="0"/>
                  <a:ea typeface="+mn-ea"/>
                  <a:cs typeface="+mn-cs"/>
                </a:defRPr>
              </a:lvl1pPr>
              <a:lvl2pPr marL="457200" algn="l" rtl="0" eaLnBrk="0" fontAlgn="base" hangingPunct="0">
                <a:spcBef>
                  <a:spcPct val="0"/>
                </a:spcBef>
                <a:spcAft>
                  <a:spcPct val="0"/>
                </a:spcAft>
                <a:defRPr sz="2000" kern="1200">
                  <a:solidFill>
                    <a:schemeClr val="tx1"/>
                  </a:solidFill>
                  <a:latin typeface="Arial" charset="0"/>
                  <a:ea typeface="+mn-ea"/>
                  <a:cs typeface="+mn-cs"/>
                </a:defRPr>
              </a:lvl2pPr>
              <a:lvl3pPr marL="914400" algn="l" rtl="0" eaLnBrk="0" fontAlgn="base" hangingPunct="0">
                <a:spcBef>
                  <a:spcPct val="0"/>
                </a:spcBef>
                <a:spcAft>
                  <a:spcPct val="0"/>
                </a:spcAft>
                <a:defRPr sz="2000" kern="1200">
                  <a:solidFill>
                    <a:schemeClr val="tx1"/>
                  </a:solidFill>
                  <a:latin typeface="Arial" charset="0"/>
                  <a:ea typeface="+mn-ea"/>
                  <a:cs typeface="+mn-cs"/>
                </a:defRPr>
              </a:lvl3pPr>
              <a:lvl4pPr marL="1371600" algn="l" rtl="0" eaLnBrk="0" fontAlgn="base" hangingPunct="0">
                <a:spcBef>
                  <a:spcPct val="0"/>
                </a:spcBef>
                <a:spcAft>
                  <a:spcPct val="0"/>
                </a:spcAft>
                <a:defRPr sz="2000" kern="1200">
                  <a:solidFill>
                    <a:schemeClr val="tx1"/>
                  </a:solidFill>
                  <a:latin typeface="Arial" charset="0"/>
                  <a:ea typeface="+mn-ea"/>
                  <a:cs typeface="+mn-cs"/>
                </a:defRPr>
              </a:lvl4pPr>
              <a:lvl5pPr marL="1828800" algn="l" rtl="0" eaLnBrk="0" fontAlgn="base" hangingPunct="0">
                <a:spcBef>
                  <a:spcPct val="0"/>
                </a:spcBef>
                <a:spcAft>
                  <a:spcPct val="0"/>
                </a:spcAft>
                <a:defRPr sz="2000" kern="1200">
                  <a:solidFill>
                    <a:schemeClr val="tx1"/>
                  </a:solidFill>
                  <a:latin typeface="Arial" charset="0"/>
                  <a:ea typeface="+mn-ea"/>
                  <a:cs typeface="+mn-cs"/>
                </a:defRPr>
              </a:lvl5pPr>
              <a:lvl6pPr marL="2286000" algn="l" defTabSz="914400" rtl="0" eaLnBrk="1" latinLnBrk="0" hangingPunct="1">
                <a:defRPr sz="2000" kern="1200">
                  <a:solidFill>
                    <a:schemeClr val="tx1"/>
                  </a:solidFill>
                  <a:latin typeface="Arial" charset="0"/>
                  <a:ea typeface="+mn-ea"/>
                  <a:cs typeface="+mn-cs"/>
                </a:defRPr>
              </a:lvl6pPr>
              <a:lvl7pPr marL="2743200" algn="l" defTabSz="914400" rtl="0" eaLnBrk="1" latinLnBrk="0" hangingPunct="1">
                <a:defRPr sz="2000" kern="1200">
                  <a:solidFill>
                    <a:schemeClr val="tx1"/>
                  </a:solidFill>
                  <a:latin typeface="Arial" charset="0"/>
                  <a:ea typeface="+mn-ea"/>
                  <a:cs typeface="+mn-cs"/>
                </a:defRPr>
              </a:lvl7pPr>
              <a:lvl8pPr marL="3200400" algn="l" defTabSz="914400" rtl="0" eaLnBrk="1" latinLnBrk="0" hangingPunct="1">
                <a:defRPr sz="2000" kern="1200">
                  <a:solidFill>
                    <a:schemeClr val="tx1"/>
                  </a:solidFill>
                  <a:latin typeface="Arial" charset="0"/>
                  <a:ea typeface="+mn-ea"/>
                  <a:cs typeface="+mn-cs"/>
                </a:defRPr>
              </a:lvl8pPr>
              <a:lvl9pPr marL="3657600" algn="l" defTabSz="914400" rtl="0" eaLnBrk="1" latinLnBrk="0" hangingPunct="1">
                <a:defRPr sz="2000" kern="1200">
                  <a:solidFill>
                    <a:schemeClr val="tx1"/>
                  </a:solidFill>
                  <a:latin typeface="Arial" charset="0"/>
                  <a:ea typeface="+mn-ea"/>
                  <a:cs typeface="+mn-cs"/>
                </a:defRPr>
              </a:lvl9pPr>
            </a:lstStyle>
            <a:p>
              <a:endParaRPr lang="es-AR"/>
            </a:p>
          </xdr:txBody>
        </xdr:sp>
        <xdr:pic>
          <xdr:nvPicPr>
            <xdr:cNvPr id="15" name="Picture 86"/>
            <xdr:cNvPicPr>
              <a:picLocks noChangeArrowheads="1"/>
            </xdr:cNvPicPr>
          </xdr:nvPicPr>
          <xdr:blipFill>
            <a:blip xmlns:r="http://schemas.openxmlformats.org/officeDocument/2006/relationships" r:embed="rId1" cstate="print"/>
            <a:srcRect/>
            <a:stretch>
              <a:fillRect/>
            </a:stretch>
          </xdr:blipFill>
          <xdr:spPr bwMode="auto">
            <a:xfrm>
              <a:off x="4337" y="3879"/>
              <a:ext cx="110" cy="205"/>
            </a:xfrm>
            <a:prstGeom prst="rect">
              <a:avLst/>
            </a:prstGeom>
            <a:noFill/>
            <a:ln w="12700">
              <a:noFill/>
              <a:miter lim="800000"/>
              <a:headEnd/>
              <a:tailEnd/>
            </a:ln>
            <a:effectLst/>
          </xdr:spPr>
        </xdr:pic>
        <xdr:pic>
          <xdr:nvPicPr>
            <xdr:cNvPr id="16" name="Picture 87"/>
            <xdr:cNvPicPr>
              <a:picLocks noChangeArrowheads="1"/>
            </xdr:cNvPicPr>
          </xdr:nvPicPr>
          <xdr:blipFill>
            <a:blip xmlns:r="http://schemas.openxmlformats.org/officeDocument/2006/relationships" r:embed="rId2" cstate="print"/>
            <a:srcRect/>
            <a:stretch>
              <a:fillRect/>
            </a:stretch>
          </xdr:blipFill>
          <xdr:spPr bwMode="auto">
            <a:xfrm>
              <a:off x="4659" y="3878"/>
              <a:ext cx="106" cy="206"/>
            </a:xfrm>
            <a:prstGeom prst="rect">
              <a:avLst/>
            </a:prstGeom>
            <a:noFill/>
            <a:ln w="12700">
              <a:noFill/>
              <a:miter lim="800000"/>
              <a:headEnd/>
              <a:tailEnd/>
            </a:ln>
            <a:effectLst/>
          </xdr:spPr>
        </xdr:pic>
      </xdr:grpSp>
      <xdr:grpSp>
        <xdr:nvGrpSpPr>
          <xdr:cNvPr id="4" name="Group 93"/>
          <xdr:cNvGrpSpPr>
            <a:grpSpLocks/>
          </xdr:cNvGrpSpPr>
        </xdr:nvGrpSpPr>
        <xdr:grpSpPr bwMode="auto">
          <a:xfrm>
            <a:off x="4820" y="3782"/>
            <a:ext cx="424" cy="400"/>
            <a:chOff x="4820" y="3782"/>
            <a:chExt cx="424" cy="400"/>
          </a:xfrm>
        </xdr:grpSpPr>
        <xdr:sp macro="" textlink="">
          <xdr:nvSpPr>
            <xdr:cNvPr id="9" name="AutoShape 89"/>
            <xdr:cNvSpPr>
              <a:spLocks noChangeArrowheads="1"/>
            </xdr:cNvSpPr>
          </xdr:nvSpPr>
          <xdr:spPr bwMode="auto">
            <a:xfrm>
              <a:off x="4834" y="3782"/>
              <a:ext cx="399" cy="400"/>
            </a:xfrm>
            <a:prstGeom prst="diamond">
              <a:avLst/>
            </a:prstGeom>
            <a:solidFill>
              <a:srgbClr val="CECECE"/>
            </a:solidFill>
            <a:ln w="12700">
              <a:solidFill>
                <a:schemeClr val="tx1"/>
              </a:solidFill>
              <a:miter lim="800000"/>
              <a:headEnd/>
              <a:tailEnd/>
            </a:ln>
            <a:effectLst/>
          </xdr:spPr>
          <xdr:txBody>
            <a:bodyPr wrap="square" anchor="ctr"/>
            <a:lstStyle>
              <a:defPPr>
                <a:defRPr lang="es-ES_tradnl"/>
              </a:defPPr>
              <a:lvl1pPr algn="l" rtl="0" eaLnBrk="0" fontAlgn="base" hangingPunct="0">
                <a:spcBef>
                  <a:spcPct val="0"/>
                </a:spcBef>
                <a:spcAft>
                  <a:spcPct val="0"/>
                </a:spcAft>
                <a:defRPr sz="2000" kern="1200">
                  <a:solidFill>
                    <a:schemeClr val="tx1"/>
                  </a:solidFill>
                  <a:latin typeface="Arial" charset="0"/>
                  <a:ea typeface="+mn-ea"/>
                  <a:cs typeface="+mn-cs"/>
                </a:defRPr>
              </a:lvl1pPr>
              <a:lvl2pPr marL="457200" algn="l" rtl="0" eaLnBrk="0" fontAlgn="base" hangingPunct="0">
                <a:spcBef>
                  <a:spcPct val="0"/>
                </a:spcBef>
                <a:spcAft>
                  <a:spcPct val="0"/>
                </a:spcAft>
                <a:defRPr sz="2000" kern="1200">
                  <a:solidFill>
                    <a:schemeClr val="tx1"/>
                  </a:solidFill>
                  <a:latin typeface="Arial" charset="0"/>
                  <a:ea typeface="+mn-ea"/>
                  <a:cs typeface="+mn-cs"/>
                </a:defRPr>
              </a:lvl2pPr>
              <a:lvl3pPr marL="914400" algn="l" rtl="0" eaLnBrk="0" fontAlgn="base" hangingPunct="0">
                <a:spcBef>
                  <a:spcPct val="0"/>
                </a:spcBef>
                <a:spcAft>
                  <a:spcPct val="0"/>
                </a:spcAft>
                <a:defRPr sz="2000" kern="1200">
                  <a:solidFill>
                    <a:schemeClr val="tx1"/>
                  </a:solidFill>
                  <a:latin typeface="Arial" charset="0"/>
                  <a:ea typeface="+mn-ea"/>
                  <a:cs typeface="+mn-cs"/>
                </a:defRPr>
              </a:lvl3pPr>
              <a:lvl4pPr marL="1371600" algn="l" rtl="0" eaLnBrk="0" fontAlgn="base" hangingPunct="0">
                <a:spcBef>
                  <a:spcPct val="0"/>
                </a:spcBef>
                <a:spcAft>
                  <a:spcPct val="0"/>
                </a:spcAft>
                <a:defRPr sz="2000" kern="1200">
                  <a:solidFill>
                    <a:schemeClr val="tx1"/>
                  </a:solidFill>
                  <a:latin typeface="Arial" charset="0"/>
                  <a:ea typeface="+mn-ea"/>
                  <a:cs typeface="+mn-cs"/>
                </a:defRPr>
              </a:lvl4pPr>
              <a:lvl5pPr marL="1828800" algn="l" rtl="0" eaLnBrk="0" fontAlgn="base" hangingPunct="0">
                <a:spcBef>
                  <a:spcPct val="0"/>
                </a:spcBef>
                <a:spcAft>
                  <a:spcPct val="0"/>
                </a:spcAft>
                <a:defRPr sz="2000" kern="1200">
                  <a:solidFill>
                    <a:schemeClr val="tx1"/>
                  </a:solidFill>
                  <a:latin typeface="Arial" charset="0"/>
                  <a:ea typeface="+mn-ea"/>
                  <a:cs typeface="+mn-cs"/>
                </a:defRPr>
              </a:lvl5pPr>
              <a:lvl6pPr marL="2286000" algn="l" defTabSz="914400" rtl="0" eaLnBrk="1" latinLnBrk="0" hangingPunct="1">
                <a:defRPr sz="2000" kern="1200">
                  <a:solidFill>
                    <a:schemeClr val="tx1"/>
                  </a:solidFill>
                  <a:latin typeface="Arial" charset="0"/>
                  <a:ea typeface="+mn-ea"/>
                  <a:cs typeface="+mn-cs"/>
                </a:defRPr>
              </a:lvl6pPr>
              <a:lvl7pPr marL="2743200" algn="l" defTabSz="914400" rtl="0" eaLnBrk="1" latinLnBrk="0" hangingPunct="1">
                <a:defRPr sz="2000" kern="1200">
                  <a:solidFill>
                    <a:schemeClr val="tx1"/>
                  </a:solidFill>
                  <a:latin typeface="Arial" charset="0"/>
                  <a:ea typeface="+mn-ea"/>
                  <a:cs typeface="+mn-cs"/>
                </a:defRPr>
              </a:lvl7pPr>
              <a:lvl8pPr marL="3200400" algn="l" defTabSz="914400" rtl="0" eaLnBrk="1" latinLnBrk="0" hangingPunct="1">
                <a:defRPr sz="2000" kern="1200">
                  <a:solidFill>
                    <a:schemeClr val="tx1"/>
                  </a:solidFill>
                  <a:latin typeface="Arial" charset="0"/>
                  <a:ea typeface="+mn-ea"/>
                  <a:cs typeface="+mn-cs"/>
                </a:defRPr>
              </a:lvl8pPr>
              <a:lvl9pPr marL="3657600" algn="l" defTabSz="914400" rtl="0" eaLnBrk="1" latinLnBrk="0" hangingPunct="1">
                <a:defRPr sz="2000" kern="1200">
                  <a:solidFill>
                    <a:schemeClr val="tx1"/>
                  </a:solidFill>
                  <a:latin typeface="Arial" charset="0"/>
                  <a:ea typeface="+mn-ea"/>
                  <a:cs typeface="+mn-cs"/>
                </a:defRPr>
              </a:lvl9pPr>
            </a:lstStyle>
            <a:p>
              <a:endParaRPr lang="es-AR"/>
            </a:p>
          </xdr:txBody>
        </xdr:sp>
        <xdr:sp macro="" textlink="">
          <xdr:nvSpPr>
            <xdr:cNvPr id="10" name="Oval 90"/>
            <xdr:cNvSpPr>
              <a:spLocks noChangeArrowheads="1"/>
            </xdr:cNvSpPr>
          </xdr:nvSpPr>
          <xdr:spPr bwMode="auto">
            <a:xfrm>
              <a:off x="4899" y="3855"/>
              <a:ext cx="269" cy="269"/>
            </a:xfrm>
            <a:prstGeom prst="ellipse">
              <a:avLst/>
            </a:prstGeom>
            <a:solidFill>
              <a:schemeClr val="bg1"/>
            </a:solidFill>
            <a:ln w="12700">
              <a:solidFill>
                <a:schemeClr val="tx1"/>
              </a:solidFill>
              <a:round/>
              <a:headEnd/>
              <a:tailEnd/>
            </a:ln>
            <a:effectLst/>
          </xdr:spPr>
          <xdr:txBody>
            <a:bodyPr wrap="square" anchor="ctr"/>
            <a:lstStyle>
              <a:defPPr>
                <a:defRPr lang="es-ES_tradnl"/>
              </a:defPPr>
              <a:lvl1pPr algn="l" rtl="0" eaLnBrk="0" fontAlgn="base" hangingPunct="0">
                <a:spcBef>
                  <a:spcPct val="0"/>
                </a:spcBef>
                <a:spcAft>
                  <a:spcPct val="0"/>
                </a:spcAft>
                <a:defRPr sz="2000" kern="1200">
                  <a:solidFill>
                    <a:schemeClr val="tx1"/>
                  </a:solidFill>
                  <a:latin typeface="Arial" charset="0"/>
                  <a:ea typeface="+mn-ea"/>
                  <a:cs typeface="+mn-cs"/>
                </a:defRPr>
              </a:lvl1pPr>
              <a:lvl2pPr marL="457200" algn="l" rtl="0" eaLnBrk="0" fontAlgn="base" hangingPunct="0">
                <a:spcBef>
                  <a:spcPct val="0"/>
                </a:spcBef>
                <a:spcAft>
                  <a:spcPct val="0"/>
                </a:spcAft>
                <a:defRPr sz="2000" kern="1200">
                  <a:solidFill>
                    <a:schemeClr val="tx1"/>
                  </a:solidFill>
                  <a:latin typeface="Arial" charset="0"/>
                  <a:ea typeface="+mn-ea"/>
                  <a:cs typeface="+mn-cs"/>
                </a:defRPr>
              </a:lvl2pPr>
              <a:lvl3pPr marL="914400" algn="l" rtl="0" eaLnBrk="0" fontAlgn="base" hangingPunct="0">
                <a:spcBef>
                  <a:spcPct val="0"/>
                </a:spcBef>
                <a:spcAft>
                  <a:spcPct val="0"/>
                </a:spcAft>
                <a:defRPr sz="2000" kern="1200">
                  <a:solidFill>
                    <a:schemeClr val="tx1"/>
                  </a:solidFill>
                  <a:latin typeface="Arial" charset="0"/>
                  <a:ea typeface="+mn-ea"/>
                  <a:cs typeface="+mn-cs"/>
                </a:defRPr>
              </a:lvl3pPr>
              <a:lvl4pPr marL="1371600" algn="l" rtl="0" eaLnBrk="0" fontAlgn="base" hangingPunct="0">
                <a:spcBef>
                  <a:spcPct val="0"/>
                </a:spcBef>
                <a:spcAft>
                  <a:spcPct val="0"/>
                </a:spcAft>
                <a:defRPr sz="2000" kern="1200">
                  <a:solidFill>
                    <a:schemeClr val="tx1"/>
                  </a:solidFill>
                  <a:latin typeface="Arial" charset="0"/>
                  <a:ea typeface="+mn-ea"/>
                  <a:cs typeface="+mn-cs"/>
                </a:defRPr>
              </a:lvl4pPr>
              <a:lvl5pPr marL="1828800" algn="l" rtl="0" eaLnBrk="0" fontAlgn="base" hangingPunct="0">
                <a:spcBef>
                  <a:spcPct val="0"/>
                </a:spcBef>
                <a:spcAft>
                  <a:spcPct val="0"/>
                </a:spcAft>
                <a:defRPr sz="2000" kern="1200">
                  <a:solidFill>
                    <a:schemeClr val="tx1"/>
                  </a:solidFill>
                  <a:latin typeface="Arial" charset="0"/>
                  <a:ea typeface="+mn-ea"/>
                  <a:cs typeface="+mn-cs"/>
                </a:defRPr>
              </a:lvl5pPr>
              <a:lvl6pPr marL="2286000" algn="l" defTabSz="914400" rtl="0" eaLnBrk="1" latinLnBrk="0" hangingPunct="1">
                <a:defRPr sz="2000" kern="1200">
                  <a:solidFill>
                    <a:schemeClr val="tx1"/>
                  </a:solidFill>
                  <a:latin typeface="Arial" charset="0"/>
                  <a:ea typeface="+mn-ea"/>
                  <a:cs typeface="+mn-cs"/>
                </a:defRPr>
              </a:lvl6pPr>
              <a:lvl7pPr marL="2743200" algn="l" defTabSz="914400" rtl="0" eaLnBrk="1" latinLnBrk="0" hangingPunct="1">
                <a:defRPr sz="2000" kern="1200">
                  <a:solidFill>
                    <a:schemeClr val="tx1"/>
                  </a:solidFill>
                  <a:latin typeface="Arial" charset="0"/>
                  <a:ea typeface="+mn-ea"/>
                  <a:cs typeface="+mn-cs"/>
                </a:defRPr>
              </a:lvl7pPr>
              <a:lvl8pPr marL="3200400" algn="l" defTabSz="914400" rtl="0" eaLnBrk="1" latinLnBrk="0" hangingPunct="1">
                <a:defRPr sz="2000" kern="1200">
                  <a:solidFill>
                    <a:schemeClr val="tx1"/>
                  </a:solidFill>
                  <a:latin typeface="Arial" charset="0"/>
                  <a:ea typeface="+mn-ea"/>
                  <a:cs typeface="+mn-cs"/>
                </a:defRPr>
              </a:lvl8pPr>
              <a:lvl9pPr marL="3657600" algn="l" defTabSz="914400" rtl="0" eaLnBrk="1" latinLnBrk="0" hangingPunct="1">
                <a:defRPr sz="2000" kern="1200">
                  <a:solidFill>
                    <a:schemeClr val="tx1"/>
                  </a:solidFill>
                  <a:latin typeface="Arial" charset="0"/>
                  <a:ea typeface="+mn-ea"/>
                  <a:cs typeface="+mn-cs"/>
                </a:defRPr>
              </a:lvl9pPr>
            </a:lstStyle>
            <a:p>
              <a:endParaRPr lang="es-AR"/>
            </a:p>
          </xdr:txBody>
        </xdr:sp>
        <xdr:pic>
          <xdr:nvPicPr>
            <xdr:cNvPr id="11" name="Picture 91"/>
            <xdr:cNvPicPr>
              <a:picLocks noChangeArrowheads="1"/>
            </xdr:cNvPicPr>
          </xdr:nvPicPr>
          <xdr:blipFill>
            <a:blip xmlns:r="http://schemas.openxmlformats.org/officeDocument/2006/relationships" r:embed="rId3" cstate="print"/>
            <a:srcRect/>
            <a:stretch>
              <a:fillRect/>
            </a:stretch>
          </xdr:blipFill>
          <xdr:spPr bwMode="auto">
            <a:xfrm>
              <a:off x="4820" y="3855"/>
              <a:ext cx="136" cy="254"/>
            </a:xfrm>
            <a:prstGeom prst="rect">
              <a:avLst/>
            </a:prstGeom>
            <a:noFill/>
            <a:ln w="12700">
              <a:noFill/>
              <a:miter lim="800000"/>
              <a:headEnd/>
              <a:tailEnd/>
            </a:ln>
            <a:effectLst/>
          </xdr:spPr>
        </xdr:pic>
        <xdr:pic>
          <xdr:nvPicPr>
            <xdr:cNvPr id="12" name="Picture 92"/>
            <xdr:cNvPicPr>
              <a:picLocks noChangeArrowheads="1"/>
            </xdr:cNvPicPr>
          </xdr:nvPicPr>
          <xdr:blipFill>
            <a:blip xmlns:r="http://schemas.openxmlformats.org/officeDocument/2006/relationships" r:embed="rId4" cstate="print"/>
            <a:srcRect/>
            <a:stretch>
              <a:fillRect/>
            </a:stretch>
          </xdr:blipFill>
          <xdr:spPr bwMode="auto">
            <a:xfrm>
              <a:off x="5112" y="3853"/>
              <a:ext cx="132" cy="256"/>
            </a:xfrm>
            <a:prstGeom prst="rect">
              <a:avLst/>
            </a:prstGeom>
            <a:noFill/>
            <a:ln w="12700">
              <a:noFill/>
              <a:miter lim="800000"/>
              <a:headEnd/>
              <a:tailEnd/>
            </a:ln>
            <a:effectLst/>
          </xdr:spPr>
        </xdr:pic>
      </xdr:grpSp>
      <xdr:sp macro="" textlink="">
        <xdr:nvSpPr>
          <xdr:cNvPr id="5" name="AutoShape 94"/>
          <xdr:cNvSpPr>
            <a:spLocks noChangeArrowheads="1"/>
          </xdr:cNvSpPr>
        </xdr:nvSpPr>
        <xdr:spPr bwMode="auto">
          <a:xfrm>
            <a:off x="5314" y="3782"/>
            <a:ext cx="401" cy="400"/>
          </a:xfrm>
          <a:prstGeom prst="diamond">
            <a:avLst/>
          </a:prstGeom>
          <a:solidFill>
            <a:srgbClr val="CECECE"/>
          </a:solidFill>
          <a:ln w="12700">
            <a:solidFill>
              <a:schemeClr val="tx1"/>
            </a:solidFill>
            <a:miter lim="800000"/>
            <a:headEnd/>
            <a:tailEnd/>
          </a:ln>
          <a:effectLst/>
        </xdr:spPr>
        <xdr:txBody>
          <a:bodyPr wrap="square" anchor="ctr"/>
          <a:lstStyle>
            <a:defPPr>
              <a:defRPr lang="es-ES_tradnl"/>
            </a:defPPr>
            <a:lvl1pPr algn="l" rtl="0" eaLnBrk="0" fontAlgn="base" hangingPunct="0">
              <a:spcBef>
                <a:spcPct val="0"/>
              </a:spcBef>
              <a:spcAft>
                <a:spcPct val="0"/>
              </a:spcAft>
              <a:defRPr sz="2000" kern="1200">
                <a:solidFill>
                  <a:schemeClr val="tx1"/>
                </a:solidFill>
                <a:latin typeface="Arial" charset="0"/>
                <a:ea typeface="+mn-ea"/>
                <a:cs typeface="+mn-cs"/>
              </a:defRPr>
            </a:lvl1pPr>
            <a:lvl2pPr marL="457200" algn="l" rtl="0" eaLnBrk="0" fontAlgn="base" hangingPunct="0">
              <a:spcBef>
                <a:spcPct val="0"/>
              </a:spcBef>
              <a:spcAft>
                <a:spcPct val="0"/>
              </a:spcAft>
              <a:defRPr sz="2000" kern="1200">
                <a:solidFill>
                  <a:schemeClr val="tx1"/>
                </a:solidFill>
                <a:latin typeface="Arial" charset="0"/>
                <a:ea typeface="+mn-ea"/>
                <a:cs typeface="+mn-cs"/>
              </a:defRPr>
            </a:lvl2pPr>
            <a:lvl3pPr marL="914400" algn="l" rtl="0" eaLnBrk="0" fontAlgn="base" hangingPunct="0">
              <a:spcBef>
                <a:spcPct val="0"/>
              </a:spcBef>
              <a:spcAft>
                <a:spcPct val="0"/>
              </a:spcAft>
              <a:defRPr sz="2000" kern="1200">
                <a:solidFill>
                  <a:schemeClr val="tx1"/>
                </a:solidFill>
                <a:latin typeface="Arial" charset="0"/>
                <a:ea typeface="+mn-ea"/>
                <a:cs typeface="+mn-cs"/>
              </a:defRPr>
            </a:lvl3pPr>
            <a:lvl4pPr marL="1371600" algn="l" rtl="0" eaLnBrk="0" fontAlgn="base" hangingPunct="0">
              <a:spcBef>
                <a:spcPct val="0"/>
              </a:spcBef>
              <a:spcAft>
                <a:spcPct val="0"/>
              </a:spcAft>
              <a:defRPr sz="2000" kern="1200">
                <a:solidFill>
                  <a:schemeClr val="tx1"/>
                </a:solidFill>
                <a:latin typeface="Arial" charset="0"/>
                <a:ea typeface="+mn-ea"/>
                <a:cs typeface="+mn-cs"/>
              </a:defRPr>
            </a:lvl4pPr>
            <a:lvl5pPr marL="1828800" algn="l" rtl="0" eaLnBrk="0" fontAlgn="base" hangingPunct="0">
              <a:spcBef>
                <a:spcPct val="0"/>
              </a:spcBef>
              <a:spcAft>
                <a:spcPct val="0"/>
              </a:spcAft>
              <a:defRPr sz="2000" kern="1200">
                <a:solidFill>
                  <a:schemeClr val="tx1"/>
                </a:solidFill>
                <a:latin typeface="Arial" charset="0"/>
                <a:ea typeface="+mn-ea"/>
                <a:cs typeface="+mn-cs"/>
              </a:defRPr>
            </a:lvl5pPr>
            <a:lvl6pPr marL="2286000" algn="l" defTabSz="914400" rtl="0" eaLnBrk="1" latinLnBrk="0" hangingPunct="1">
              <a:defRPr sz="2000" kern="1200">
                <a:solidFill>
                  <a:schemeClr val="tx1"/>
                </a:solidFill>
                <a:latin typeface="Arial" charset="0"/>
                <a:ea typeface="+mn-ea"/>
                <a:cs typeface="+mn-cs"/>
              </a:defRPr>
            </a:lvl6pPr>
            <a:lvl7pPr marL="2743200" algn="l" defTabSz="914400" rtl="0" eaLnBrk="1" latinLnBrk="0" hangingPunct="1">
              <a:defRPr sz="2000" kern="1200">
                <a:solidFill>
                  <a:schemeClr val="tx1"/>
                </a:solidFill>
                <a:latin typeface="Arial" charset="0"/>
                <a:ea typeface="+mn-ea"/>
                <a:cs typeface="+mn-cs"/>
              </a:defRPr>
            </a:lvl7pPr>
            <a:lvl8pPr marL="3200400" algn="l" defTabSz="914400" rtl="0" eaLnBrk="1" latinLnBrk="0" hangingPunct="1">
              <a:defRPr sz="2000" kern="1200">
                <a:solidFill>
                  <a:schemeClr val="tx1"/>
                </a:solidFill>
                <a:latin typeface="Arial" charset="0"/>
                <a:ea typeface="+mn-ea"/>
                <a:cs typeface="+mn-cs"/>
              </a:defRPr>
            </a:lvl8pPr>
            <a:lvl9pPr marL="3657600" algn="l" defTabSz="914400" rtl="0" eaLnBrk="1" latinLnBrk="0" hangingPunct="1">
              <a:defRPr sz="2000" kern="1200">
                <a:solidFill>
                  <a:schemeClr val="tx1"/>
                </a:solidFill>
                <a:latin typeface="Arial" charset="0"/>
                <a:ea typeface="+mn-ea"/>
                <a:cs typeface="+mn-cs"/>
              </a:defRPr>
            </a:lvl9pPr>
          </a:lstStyle>
          <a:p>
            <a:endParaRPr lang="es-AR"/>
          </a:p>
        </xdr:txBody>
      </xdr:sp>
      <xdr:sp macro="" textlink="">
        <xdr:nvSpPr>
          <xdr:cNvPr id="6" name="Oval 95"/>
          <xdr:cNvSpPr>
            <a:spLocks noChangeArrowheads="1"/>
          </xdr:cNvSpPr>
        </xdr:nvSpPr>
        <xdr:spPr bwMode="auto">
          <a:xfrm>
            <a:off x="5380" y="3855"/>
            <a:ext cx="268" cy="269"/>
          </a:xfrm>
          <a:prstGeom prst="ellipse">
            <a:avLst/>
          </a:prstGeom>
          <a:solidFill>
            <a:schemeClr val="bg1"/>
          </a:solidFill>
          <a:ln w="12700">
            <a:solidFill>
              <a:schemeClr val="tx1"/>
            </a:solidFill>
            <a:round/>
            <a:headEnd/>
            <a:tailEnd/>
          </a:ln>
          <a:effectLst/>
        </xdr:spPr>
        <xdr:txBody>
          <a:bodyPr wrap="square" anchor="ctr"/>
          <a:lstStyle>
            <a:defPPr>
              <a:defRPr lang="es-ES_tradnl"/>
            </a:defPPr>
            <a:lvl1pPr algn="l" rtl="0" eaLnBrk="0" fontAlgn="base" hangingPunct="0">
              <a:spcBef>
                <a:spcPct val="0"/>
              </a:spcBef>
              <a:spcAft>
                <a:spcPct val="0"/>
              </a:spcAft>
              <a:defRPr sz="2000" kern="1200">
                <a:solidFill>
                  <a:schemeClr val="tx1"/>
                </a:solidFill>
                <a:latin typeface="Arial" charset="0"/>
                <a:ea typeface="+mn-ea"/>
                <a:cs typeface="+mn-cs"/>
              </a:defRPr>
            </a:lvl1pPr>
            <a:lvl2pPr marL="457200" algn="l" rtl="0" eaLnBrk="0" fontAlgn="base" hangingPunct="0">
              <a:spcBef>
                <a:spcPct val="0"/>
              </a:spcBef>
              <a:spcAft>
                <a:spcPct val="0"/>
              </a:spcAft>
              <a:defRPr sz="2000" kern="1200">
                <a:solidFill>
                  <a:schemeClr val="tx1"/>
                </a:solidFill>
                <a:latin typeface="Arial" charset="0"/>
                <a:ea typeface="+mn-ea"/>
                <a:cs typeface="+mn-cs"/>
              </a:defRPr>
            </a:lvl2pPr>
            <a:lvl3pPr marL="914400" algn="l" rtl="0" eaLnBrk="0" fontAlgn="base" hangingPunct="0">
              <a:spcBef>
                <a:spcPct val="0"/>
              </a:spcBef>
              <a:spcAft>
                <a:spcPct val="0"/>
              </a:spcAft>
              <a:defRPr sz="2000" kern="1200">
                <a:solidFill>
                  <a:schemeClr val="tx1"/>
                </a:solidFill>
                <a:latin typeface="Arial" charset="0"/>
                <a:ea typeface="+mn-ea"/>
                <a:cs typeface="+mn-cs"/>
              </a:defRPr>
            </a:lvl3pPr>
            <a:lvl4pPr marL="1371600" algn="l" rtl="0" eaLnBrk="0" fontAlgn="base" hangingPunct="0">
              <a:spcBef>
                <a:spcPct val="0"/>
              </a:spcBef>
              <a:spcAft>
                <a:spcPct val="0"/>
              </a:spcAft>
              <a:defRPr sz="2000" kern="1200">
                <a:solidFill>
                  <a:schemeClr val="tx1"/>
                </a:solidFill>
                <a:latin typeface="Arial" charset="0"/>
                <a:ea typeface="+mn-ea"/>
                <a:cs typeface="+mn-cs"/>
              </a:defRPr>
            </a:lvl4pPr>
            <a:lvl5pPr marL="1828800" algn="l" rtl="0" eaLnBrk="0" fontAlgn="base" hangingPunct="0">
              <a:spcBef>
                <a:spcPct val="0"/>
              </a:spcBef>
              <a:spcAft>
                <a:spcPct val="0"/>
              </a:spcAft>
              <a:defRPr sz="2000" kern="1200">
                <a:solidFill>
                  <a:schemeClr val="tx1"/>
                </a:solidFill>
                <a:latin typeface="Arial" charset="0"/>
                <a:ea typeface="+mn-ea"/>
                <a:cs typeface="+mn-cs"/>
              </a:defRPr>
            </a:lvl5pPr>
            <a:lvl6pPr marL="2286000" algn="l" defTabSz="914400" rtl="0" eaLnBrk="1" latinLnBrk="0" hangingPunct="1">
              <a:defRPr sz="2000" kern="1200">
                <a:solidFill>
                  <a:schemeClr val="tx1"/>
                </a:solidFill>
                <a:latin typeface="Arial" charset="0"/>
                <a:ea typeface="+mn-ea"/>
                <a:cs typeface="+mn-cs"/>
              </a:defRPr>
            </a:lvl6pPr>
            <a:lvl7pPr marL="2743200" algn="l" defTabSz="914400" rtl="0" eaLnBrk="1" latinLnBrk="0" hangingPunct="1">
              <a:defRPr sz="2000" kern="1200">
                <a:solidFill>
                  <a:schemeClr val="tx1"/>
                </a:solidFill>
                <a:latin typeface="Arial" charset="0"/>
                <a:ea typeface="+mn-ea"/>
                <a:cs typeface="+mn-cs"/>
              </a:defRPr>
            </a:lvl7pPr>
            <a:lvl8pPr marL="3200400" algn="l" defTabSz="914400" rtl="0" eaLnBrk="1" latinLnBrk="0" hangingPunct="1">
              <a:defRPr sz="2000" kern="1200">
                <a:solidFill>
                  <a:schemeClr val="tx1"/>
                </a:solidFill>
                <a:latin typeface="Arial" charset="0"/>
                <a:ea typeface="+mn-ea"/>
                <a:cs typeface="+mn-cs"/>
              </a:defRPr>
            </a:lvl8pPr>
            <a:lvl9pPr marL="3657600" algn="l" defTabSz="914400" rtl="0" eaLnBrk="1" latinLnBrk="0" hangingPunct="1">
              <a:defRPr sz="2000" kern="1200">
                <a:solidFill>
                  <a:schemeClr val="tx1"/>
                </a:solidFill>
                <a:latin typeface="Arial" charset="0"/>
                <a:ea typeface="+mn-ea"/>
                <a:cs typeface="+mn-cs"/>
              </a:defRPr>
            </a:lvl9pPr>
          </a:lstStyle>
          <a:p>
            <a:endParaRPr lang="es-AR"/>
          </a:p>
        </xdr:txBody>
      </xdr:sp>
      <xdr:pic>
        <xdr:nvPicPr>
          <xdr:cNvPr id="7" name="Picture 96"/>
          <xdr:cNvPicPr>
            <a:picLocks noChangeArrowheads="1"/>
          </xdr:cNvPicPr>
        </xdr:nvPicPr>
        <xdr:blipFill>
          <a:blip xmlns:r="http://schemas.openxmlformats.org/officeDocument/2006/relationships" r:embed="rId5" cstate="print"/>
          <a:srcRect/>
          <a:stretch>
            <a:fillRect/>
          </a:stretch>
        </xdr:blipFill>
        <xdr:spPr bwMode="auto">
          <a:xfrm>
            <a:off x="5298" y="3798"/>
            <a:ext cx="198" cy="367"/>
          </a:xfrm>
          <a:prstGeom prst="rect">
            <a:avLst/>
          </a:prstGeom>
          <a:noFill/>
          <a:ln w="12700">
            <a:noFill/>
            <a:miter lim="800000"/>
            <a:headEnd/>
            <a:tailEnd/>
          </a:ln>
          <a:effectLst/>
        </xdr:spPr>
      </xdr:pic>
      <xdr:pic>
        <xdr:nvPicPr>
          <xdr:cNvPr id="8" name="Picture 97"/>
          <xdr:cNvPicPr>
            <a:picLocks noChangeArrowheads="1"/>
          </xdr:cNvPicPr>
        </xdr:nvPicPr>
        <xdr:blipFill>
          <a:blip xmlns:r="http://schemas.openxmlformats.org/officeDocument/2006/relationships" r:embed="rId6" cstate="print"/>
          <a:srcRect/>
          <a:stretch>
            <a:fillRect/>
          </a:stretch>
        </xdr:blipFill>
        <xdr:spPr bwMode="auto">
          <a:xfrm>
            <a:off x="5533" y="3794"/>
            <a:ext cx="193" cy="375"/>
          </a:xfrm>
          <a:prstGeom prst="rect">
            <a:avLst/>
          </a:prstGeom>
          <a:noFill/>
          <a:ln w="12700">
            <a:noFill/>
            <a:miter lim="800000"/>
            <a:headEnd/>
            <a:tailEnd/>
          </a:ln>
          <a:effec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53341</xdr:colOff>
      <xdr:row>1</xdr:row>
      <xdr:rowOff>30480</xdr:rowOff>
    </xdr:from>
    <xdr:to>
      <xdr:col>0</xdr:col>
      <xdr:colOff>1417321</xdr:colOff>
      <xdr:row>3</xdr:row>
      <xdr:rowOff>7620</xdr:rowOff>
    </xdr:to>
    <xdr:grpSp>
      <xdr:nvGrpSpPr>
        <xdr:cNvPr id="2" name="Group 98"/>
        <xdr:cNvGrpSpPr>
          <a:grpSpLocks/>
        </xdr:cNvGrpSpPr>
      </xdr:nvGrpSpPr>
      <xdr:grpSpPr bwMode="auto">
        <a:xfrm>
          <a:off x="53341" y="320040"/>
          <a:ext cx="1363980" cy="342900"/>
          <a:chOff x="4337" y="3782"/>
          <a:chExt cx="1389" cy="400"/>
        </a:xfrm>
      </xdr:grpSpPr>
      <xdr:grpSp>
        <xdr:nvGrpSpPr>
          <xdr:cNvPr id="3" name="Group 88"/>
          <xdr:cNvGrpSpPr>
            <a:grpSpLocks/>
          </xdr:cNvGrpSpPr>
        </xdr:nvGrpSpPr>
        <xdr:grpSpPr bwMode="auto">
          <a:xfrm>
            <a:off x="4337" y="3782"/>
            <a:ext cx="428" cy="400"/>
            <a:chOff x="4337" y="3782"/>
            <a:chExt cx="428" cy="400"/>
          </a:xfrm>
        </xdr:grpSpPr>
        <xdr:sp macro="" textlink="">
          <xdr:nvSpPr>
            <xdr:cNvPr id="13" name="AutoShape 84"/>
            <xdr:cNvSpPr>
              <a:spLocks noChangeArrowheads="1"/>
            </xdr:cNvSpPr>
          </xdr:nvSpPr>
          <xdr:spPr bwMode="auto">
            <a:xfrm>
              <a:off x="4354" y="3782"/>
              <a:ext cx="398" cy="400"/>
            </a:xfrm>
            <a:prstGeom prst="diamond">
              <a:avLst/>
            </a:prstGeom>
            <a:solidFill>
              <a:srgbClr val="CECECE"/>
            </a:solidFill>
            <a:ln w="12700">
              <a:solidFill>
                <a:schemeClr val="tx1"/>
              </a:solidFill>
              <a:miter lim="800000"/>
              <a:headEnd/>
              <a:tailEnd/>
            </a:ln>
            <a:effectLst/>
          </xdr:spPr>
          <xdr:txBody>
            <a:bodyPr wrap="square" anchor="ctr"/>
            <a:lstStyle>
              <a:defPPr>
                <a:defRPr lang="es-ES_tradnl"/>
              </a:defPPr>
              <a:lvl1pPr algn="l" rtl="0" eaLnBrk="0" fontAlgn="base" hangingPunct="0">
                <a:spcBef>
                  <a:spcPct val="0"/>
                </a:spcBef>
                <a:spcAft>
                  <a:spcPct val="0"/>
                </a:spcAft>
                <a:defRPr sz="2000" kern="1200">
                  <a:solidFill>
                    <a:schemeClr val="tx1"/>
                  </a:solidFill>
                  <a:latin typeface="Arial" charset="0"/>
                  <a:ea typeface="+mn-ea"/>
                  <a:cs typeface="+mn-cs"/>
                </a:defRPr>
              </a:lvl1pPr>
              <a:lvl2pPr marL="457200" algn="l" rtl="0" eaLnBrk="0" fontAlgn="base" hangingPunct="0">
                <a:spcBef>
                  <a:spcPct val="0"/>
                </a:spcBef>
                <a:spcAft>
                  <a:spcPct val="0"/>
                </a:spcAft>
                <a:defRPr sz="2000" kern="1200">
                  <a:solidFill>
                    <a:schemeClr val="tx1"/>
                  </a:solidFill>
                  <a:latin typeface="Arial" charset="0"/>
                  <a:ea typeface="+mn-ea"/>
                  <a:cs typeface="+mn-cs"/>
                </a:defRPr>
              </a:lvl2pPr>
              <a:lvl3pPr marL="914400" algn="l" rtl="0" eaLnBrk="0" fontAlgn="base" hangingPunct="0">
                <a:spcBef>
                  <a:spcPct val="0"/>
                </a:spcBef>
                <a:spcAft>
                  <a:spcPct val="0"/>
                </a:spcAft>
                <a:defRPr sz="2000" kern="1200">
                  <a:solidFill>
                    <a:schemeClr val="tx1"/>
                  </a:solidFill>
                  <a:latin typeface="Arial" charset="0"/>
                  <a:ea typeface="+mn-ea"/>
                  <a:cs typeface="+mn-cs"/>
                </a:defRPr>
              </a:lvl3pPr>
              <a:lvl4pPr marL="1371600" algn="l" rtl="0" eaLnBrk="0" fontAlgn="base" hangingPunct="0">
                <a:spcBef>
                  <a:spcPct val="0"/>
                </a:spcBef>
                <a:spcAft>
                  <a:spcPct val="0"/>
                </a:spcAft>
                <a:defRPr sz="2000" kern="1200">
                  <a:solidFill>
                    <a:schemeClr val="tx1"/>
                  </a:solidFill>
                  <a:latin typeface="Arial" charset="0"/>
                  <a:ea typeface="+mn-ea"/>
                  <a:cs typeface="+mn-cs"/>
                </a:defRPr>
              </a:lvl4pPr>
              <a:lvl5pPr marL="1828800" algn="l" rtl="0" eaLnBrk="0" fontAlgn="base" hangingPunct="0">
                <a:spcBef>
                  <a:spcPct val="0"/>
                </a:spcBef>
                <a:spcAft>
                  <a:spcPct val="0"/>
                </a:spcAft>
                <a:defRPr sz="2000" kern="1200">
                  <a:solidFill>
                    <a:schemeClr val="tx1"/>
                  </a:solidFill>
                  <a:latin typeface="Arial" charset="0"/>
                  <a:ea typeface="+mn-ea"/>
                  <a:cs typeface="+mn-cs"/>
                </a:defRPr>
              </a:lvl5pPr>
              <a:lvl6pPr marL="2286000" algn="l" defTabSz="914400" rtl="0" eaLnBrk="1" latinLnBrk="0" hangingPunct="1">
                <a:defRPr sz="2000" kern="1200">
                  <a:solidFill>
                    <a:schemeClr val="tx1"/>
                  </a:solidFill>
                  <a:latin typeface="Arial" charset="0"/>
                  <a:ea typeface="+mn-ea"/>
                  <a:cs typeface="+mn-cs"/>
                </a:defRPr>
              </a:lvl6pPr>
              <a:lvl7pPr marL="2743200" algn="l" defTabSz="914400" rtl="0" eaLnBrk="1" latinLnBrk="0" hangingPunct="1">
                <a:defRPr sz="2000" kern="1200">
                  <a:solidFill>
                    <a:schemeClr val="tx1"/>
                  </a:solidFill>
                  <a:latin typeface="Arial" charset="0"/>
                  <a:ea typeface="+mn-ea"/>
                  <a:cs typeface="+mn-cs"/>
                </a:defRPr>
              </a:lvl7pPr>
              <a:lvl8pPr marL="3200400" algn="l" defTabSz="914400" rtl="0" eaLnBrk="1" latinLnBrk="0" hangingPunct="1">
                <a:defRPr sz="2000" kern="1200">
                  <a:solidFill>
                    <a:schemeClr val="tx1"/>
                  </a:solidFill>
                  <a:latin typeface="Arial" charset="0"/>
                  <a:ea typeface="+mn-ea"/>
                  <a:cs typeface="+mn-cs"/>
                </a:defRPr>
              </a:lvl8pPr>
              <a:lvl9pPr marL="3657600" algn="l" defTabSz="914400" rtl="0" eaLnBrk="1" latinLnBrk="0" hangingPunct="1">
                <a:defRPr sz="2000" kern="1200">
                  <a:solidFill>
                    <a:schemeClr val="tx1"/>
                  </a:solidFill>
                  <a:latin typeface="Arial" charset="0"/>
                  <a:ea typeface="+mn-ea"/>
                  <a:cs typeface="+mn-cs"/>
                </a:defRPr>
              </a:lvl9pPr>
            </a:lstStyle>
            <a:p>
              <a:endParaRPr lang="es-AR"/>
            </a:p>
          </xdr:txBody>
        </xdr:sp>
        <xdr:sp macro="" textlink="">
          <xdr:nvSpPr>
            <xdr:cNvPr id="14" name="Oval 85"/>
            <xdr:cNvSpPr>
              <a:spLocks noChangeArrowheads="1"/>
            </xdr:cNvSpPr>
          </xdr:nvSpPr>
          <xdr:spPr bwMode="auto">
            <a:xfrm>
              <a:off x="4418" y="3855"/>
              <a:ext cx="270" cy="269"/>
            </a:xfrm>
            <a:prstGeom prst="ellipse">
              <a:avLst/>
            </a:prstGeom>
            <a:solidFill>
              <a:schemeClr val="bg1"/>
            </a:solidFill>
            <a:ln w="12700">
              <a:solidFill>
                <a:schemeClr val="tx1"/>
              </a:solidFill>
              <a:round/>
              <a:headEnd/>
              <a:tailEnd/>
            </a:ln>
            <a:effectLst/>
          </xdr:spPr>
          <xdr:txBody>
            <a:bodyPr wrap="square" anchor="ctr"/>
            <a:lstStyle>
              <a:defPPr>
                <a:defRPr lang="es-ES_tradnl"/>
              </a:defPPr>
              <a:lvl1pPr algn="l" rtl="0" eaLnBrk="0" fontAlgn="base" hangingPunct="0">
                <a:spcBef>
                  <a:spcPct val="0"/>
                </a:spcBef>
                <a:spcAft>
                  <a:spcPct val="0"/>
                </a:spcAft>
                <a:defRPr sz="2000" kern="1200">
                  <a:solidFill>
                    <a:schemeClr val="tx1"/>
                  </a:solidFill>
                  <a:latin typeface="Arial" charset="0"/>
                  <a:ea typeface="+mn-ea"/>
                  <a:cs typeface="+mn-cs"/>
                </a:defRPr>
              </a:lvl1pPr>
              <a:lvl2pPr marL="457200" algn="l" rtl="0" eaLnBrk="0" fontAlgn="base" hangingPunct="0">
                <a:spcBef>
                  <a:spcPct val="0"/>
                </a:spcBef>
                <a:spcAft>
                  <a:spcPct val="0"/>
                </a:spcAft>
                <a:defRPr sz="2000" kern="1200">
                  <a:solidFill>
                    <a:schemeClr val="tx1"/>
                  </a:solidFill>
                  <a:latin typeface="Arial" charset="0"/>
                  <a:ea typeface="+mn-ea"/>
                  <a:cs typeface="+mn-cs"/>
                </a:defRPr>
              </a:lvl2pPr>
              <a:lvl3pPr marL="914400" algn="l" rtl="0" eaLnBrk="0" fontAlgn="base" hangingPunct="0">
                <a:spcBef>
                  <a:spcPct val="0"/>
                </a:spcBef>
                <a:spcAft>
                  <a:spcPct val="0"/>
                </a:spcAft>
                <a:defRPr sz="2000" kern="1200">
                  <a:solidFill>
                    <a:schemeClr val="tx1"/>
                  </a:solidFill>
                  <a:latin typeface="Arial" charset="0"/>
                  <a:ea typeface="+mn-ea"/>
                  <a:cs typeface="+mn-cs"/>
                </a:defRPr>
              </a:lvl3pPr>
              <a:lvl4pPr marL="1371600" algn="l" rtl="0" eaLnBrk="0" fontAlgn="base" hangingPunct="0">
                <a:spcBef>
                  <a:spcPct val="0"/>
                </a:spcBef>
                <a:spcAft>
                  <a:spcPct val="0"/>
                </a:spcAft>
                <a:defRPr sz="2000" kern="1200">
                  <a:solidFill>
                    <a:schemeClr val="tx1"/>
                  </a:solidFill>
                  <a:latin typeface="Arial" charset="0"/>
                  <a:ea typeface="+mn-ea"/>
                  <a:cs typeface="+mn-cs"/>
                </a:defRPr>
              </a:lvl4pPr>
              <a:lvl5pPr marL="1828800" algn="l" rtl="0" eaLnBrk="0" fontAlgn="base" hangingPunct="0">
                <a:spcBef>
                  <a:spcPct val="0"/>
                </a:spcBef>
                <a:spcAft>
                  <a:spcPct val="0"/>
                </a:spcAft>
                <a:defRPr sz="2000" kern="1200">
                  <a:solidFill>
                    <a:schemeClr val="tx1"/>
                  </a:solidFill>
                  <a:latin typeface="Arial" charset="0"/>
                  <a:ea typeface="+mn-ea"/>
                  <a:cs typeface="+mn-cs"/>
                </a:defRPr>
              </a:lvl5pPr>
              <a:lvl6pPr marL="2286000" algn="l" defTabSz="914400" rtl="0" eaLnBrk="1" latinLnBrk="0" hangingPunct="1">
                <a:defRPr sz="2000" kern="1200">
                  <a:solidFill>
                    <a:schemeClr val="tx1"/>
                  </a:solidFill>
                  <a:latin typeface="Arial" charset="0"/>
                  <a:ea typeface="+mn-ea"/>
                  <a:cs typeface="+mn-cs"/>
                </a:defRPr>
              </a:lvl6pPr>
              <a:lvl7pPr marL="2743200" algn="l" defTabSz="914400" rtl="0" eaLnBrk="1" latinLnBrk="0" hangingPunct="1">
                <a:defRPr sz="2000" kern="1200">
                  <a:solidFill>
                    <a:schemeClr val="tx1"/>
                  </a:solidFill>
                  <a:latin typeface="Arial" charset="0"/>
                  <a:ea typeface="+mn-ea"/>
                  <a:cs typeface="+mn-cs"/>
                </a:defRPr>
              </a:lvl7pPr>
              <a:lvl8pPr marL="3200400" algn="l" defTabSz="914400" rtl="0" eaLnBrk="1" latinLnBrk="0" hangingPunct="1">
                <a:defRPr sz="2000" kern="1200">
                  <a:solidFill>
                    <a:schemeClr val="tx1"/>
                  </a:solidFill>
                  <a:latin typeface="Arial" charset="0"/>
                  <a:ea typeface="+mn-ea"/>
                  <a:cs typeface="+mn-cs"/>
                </a:defRPr>
              </a:lvl8pPr>
              <a:lvl9pPr marL="3657600" algn="l" defTabSz="914400" rtl="0" eaLnBrk="1" latinLnBrk="0" hangingPunct="1">
                <a:defRPr sz="2000" kern="1200">
                  <a:solidFill>
                    <a:schemeClr val="tx1"/>
                  </a:solidFill>
                  <a:latin typeface="Arial" charset="0"/>
                  <a:ea typeface="+mn-ea"/>
                  <a:cs typeface="+mn-cs"/>
                </a:defRPr>
              </a:lvl9pPr>
            </a:lstStyle>
            <a:p>
              <a:endParaRPr lang="es-AR"/>
            </a:p>
          </xdr:txBody>
        </xdr:sp>
        <xdr:pic>
          <xdr:nvPicPr>
            <xdr:cNvPr id="15" name="Picture 86"/>
            <xdr:cNvPicPr>
              <a:picLocks noChangeArrowheads="1"/>
            </xdr:cNvPicPr>
          </xdr:nvPicPr>
          <xdr:blipFill>
            <a:blip xmlns:r="http://schemas.openxmlformats.org/officeDocument/2006/relationships" r:embed="rId1" cstate="print"/>
            <a:srcRect/>
            <a:stretch>
              <a:fillRect/>
            </a:stretch>
          </xdr:blipFill>
          <xdr:spPr bwMode="auto">
            <a:xfrm>
              <a:off x="4337" y="3879"/>
              <a:ext cx="110" cy="205"/>
            </a:xfrm>
            <a:prstGeom prst="rect">
              <a:avLst/>
            </a:prstGeom>
            <a:noFill/>
            <a:ln w="12700">
              <a:noFill/>
              <a:miter lim="800000"/>
              <a:headEnd/>
              <a:tailEnd/>
            </a:ln>
            <a:effectLst/>
          </xdr:spPr>
        </xdr:pic>
        <xdr:pic>
          <xdr:nvPicPr>
            <xdr:cNvPr id="16" name="Picture 87"/>
            <xdr:cNvPicPr>
              <a:picLocks noChangeArrowheads="1"/>
            </xdr:cNvPicPr>
          </xdr:nvPicPr>
          <xdr:blipFill>
            <a:blip xmlns:r="http://schemas.openxmlformats.org/officeDocument/2006/relationships" r:embed="rId2" cstate="print"/>
            <a:srcRect/>
            <a:stretch>
              <a:fillRect/>
            </a:stretch>
          </xdr:blipFill>
          <xdr:spPr bwMode="auto">
            <a:xfrm>
              <a:off x="4659" y="3878"/>
              <a:ext cx="106" cy="206"/>
            </a:xfrm>
            <a:prstGeom prst="rect">
              <a:avLst/>
            </a:prstGeom>
            <a:noFill/>
            <a:ln w="12700">
              <a:noFill/>
              <a:miter lim="800000"/>
              <a:headEnd/>
              <a:tailEnd/>
            </a:ln>
            <a:effectLst/>
          </xdr:spPr>
        </xdr:pic>
      </xdr:grpSp>
      <xdr:grpSp>
        <xdr:nvGrpSpPr>
          <xdr:cNvPr id="4" name="Group 93"/>
          <xdr:cNvGrpSpPr>
            <a:grpSpLocks/>
          </xdr:cNvGrpSpPr>
        </xdr:nvGrpSpPr>
        <xdr:grpSpPr bwMode="auto">
          <a:xfrm>
            <a:off x="4820" y="3782"/>
            <a:ext cx="424" cy="400"/>
            <a:chOff x="4820" y="3782"/>
            <a:chExt cx="424" cy="400"/>
          </a:xfrm>
        </xdr:grpSpPr>
        <xdr:sp macro="" textlink="">
          <xdr:nvSpPr>
            <xdr:cNvPr id="9" name="AutoShape 89"/>
            <xdr:cNvSpPr>
              <a:spLocks noChangeArrowheads="1"/>
            </xdr:cNvSpPr>
          </xdr:nvSpPr>
          <xdr:spPr bwMode="auto">
            <a:xfrm>
              <a:off x="4834" y="3782"/>
              <a:ext cx="399" cy="400"/>
            </a:xfrm>
            <a:prstGeom prst="diamond">
              <a:avLst/>
            </a:prstGeom>
            <a:solidFill>
              <a:srgbClr val="CECECE"/>
            </a:solidFill>
            <a:ln w="12700">
              <a:solidFill>
                <a:schemeClr val="tx1"/>
              </a:solidFill>
              <a:miter lim="800000"/>
              <a:headEnd/>
              <a:tailEnd/>
            </a:ln>
            <a:effectLst/>
          </xdr:spPr>
          <xdr:txBody>
            <a:bodyPr wrap="square" anchor="ctr"/>
            <a:lstStyle>
              <a:defPPr>
                <a:defRPr lang="es-ES_tradnl"/>
              </a:defPPr>
              <a:lvl1pPr algn="l" rtl="0" eaLnBrk="0" fontAlgn="base" hangingPunct="0">
                <a:spcBef>
                  <a:spcPct val="0"/>
                </a:spcBef>
                <a:spcAft>
                  <a:spcPct val="0"/>
                </a:spcAft>
                <a:defRPr sz="2000" kern="1200">
                  <a:solidFill>
                    <a:schemeClr val="tx1"/>
                  </a:solidFill>
                  <a:latin typeface="Arial" charset="0"/>
                  <a:ea typeface="+mn-ea"/>
                  <a:cs typeface="+mn-cs"/>
                </a:defRPr>
              </a:lvl1pPr>
              <a:lvl2pPr marL="457200" algn="l" rtl="0" eaLnBrk="0" fontAlgn="base" hangingPunct="0">
                <a:spcBef>
                  <a:spcPct val="0"/>
                </a:spcBef>
                <a:spcAft>
                  <a:spcPct val="0"/>
                </a:spcAft>
                <a:defRPr sz="2000" kern="1200">
                  <a:solidFill>
                    <a:schemeClr val="tx1"/>
                  </a:solidFill>
                  <a:latin typeface="Arial" charset="0"/>
                  <a:ea typeface="+mn-ea"/>
                  <a:cs typeface="+mn-cs"/>
                </a:defRPr>
              </a:lvl2pPr>
              <a:lvl3pPr marL="914400" algn="l" rtl="0" eaLnBrk="0" fontAlgn="base" hangingPunct="0">
                <a:spcBef>
                  <a:spcPct val="0"/>
                </a:spcBef>
                <a:spcAft>
                  <a:spcPct val="0"/>
                </a:spcAft>
                <a:defRPr sz="2000" kern="1200">
                  <a:solidFill>
                    <a:schemeClr val="tx1"/>
                  </a:solidFill>
                  <a:latin typeface="Arial" charset="0"/>
                  <a:ea typeface="+mn-ea"/>
                  <a:cs typeface="+mn-cs"/>
                </a:defRPr>
              </a:lvl3pPr>
              <a:lvl4pPr marL="1371600" algn="l" rtl="0" eaLnBrk="0" fontAlgn="base" hangingPunct="0">
                <a:spcBef>
                  <a:spcPct val="0"/>
                </a:spcBef>
                <a:spcAft>
                  <a:spcPct val="0"/>
                </a:spcAft>
                <a:defRPr sz="2000" kern="1200">
                  <a:solidFill>
                    <a:schemeClr val="tx1"/>
                  </a:solidFill>
                  <a:latin typeface="Arial" charset="0"/>
                  <a:ea typeface="+mn-ea"/>
                  <a:cs typeface="+mn-cs"/>
                </a:defRPr>
              </a:lvl4pPr>
              <a:lvl5pPr marL="1828800" algn="l" rtl="0" eaLnBrk="0" fontAlgn="base" hangingPunct="0">
                <a:spcBef>
                  <a:spcPct val="0"/>
                </a:spcBef>
                <a:spcAft>
                  <a:spcPct val="0"/>
                </a:spcAft>
                <a:defRPr sz="2000" kern="1200">
                  <a:solidFill>
                    <a:schemeClr val="tx1"/>
                  </a:solidFill>
                  <a:latin typeface="Arial" charset="0"/>
                  <a:ea typeface="+mn-ea"/>
                  <a:cs typeface="+mn-cs"/>
                </a:defRPr>
              </a:lvl5pPr>
              <a:lvl6pPr marL="2286000" algn="l" defTabSz="914400" rtl="0" eaLnBrk="1" latinLnBrk="0" hangingPunct="1">
                <a:defRPr sz="2000" kern="1200">
                  <a:solidFill>
                    <a:schemeClr val="tx1"/>
                  </a:solidFill>
                  <a:latin typeface="Arial" charset="0"/>
                  <a:ea typeface="+mn-ea"/>
                  <a:cs typeface="+mn-cs"/>
                </a:defRPr>
              </a:lvl6pPr>
              <a:lvl7pPr marL="2743200" algn="l" defTabSz="914400" rtl="0" eaLnBrk="1" latinLnBrk="0" hangingPunct="1">
                <a:defRPr sz="2000" kern="1200">
                  <a:solidFill>
                    <a:schemeClr val="tx1"/>
                  </a:solidFill>
                  <a:latin typeface="Arial" charset="0"/>
                  <a:ea typeface="+mn-ea"/>
                  <a:cs typeface="+mn-cs"/>
                </a:defRPr>
              </a:lvl7pPr>
              <a:lvl8pPr marL="3200400" algn="l" defTabSz="914400" rtl="0" eaLnBrk="1" latinLnBrk="0" hangingPunct="1">
                <a:defRPr sz="2000" kern="1200">
                  <a:solidFill>
                    <a:schemeClr val="tx1"/>
                  </a:solidFill>
                  <a:latin typeface="Arial" charset="0"/>
                  <a:ea typeface="+mn-ea"/>
                  <a:cs typeface="+mn-cs"/>
                </a:defRPr>
              </a:lvl8pPr>
              <a:lvl9pPr marL="3657600" algn="l" defTabSz="914400" rtl="0" eaLnBrk="1" latinLnBrk="0" hangingPunct="1">
                <a:defRPr sz="2000" kern="1200">
                  <a:solidFill>
                    <a:schemeClr val="tx1"/>
                  </a:solidFill>
                  <a:latin typeface="Arial" charset="0"/>
                  <a:ea typeface="+mn-ea"/>
                  <a:cs typeface="+mn-cs"/>
                </a:defRPr>
              </a:lvl9pPr>
            </a:lstStyle>
            <a:p>
              <a:endParaRPr lang="es-AR"/>
            </a:p>
          </xdr:txBody>
        </xdr:sp>
        <xdr:sp macro="" textlink="">
          <xdr:nvSpPr>
            <xdr:cNvPr id="10" name="Oval 90"/>
            <xdr:cNvSpPr>
              <a:spLocks noChangeArrowheads="1"/>
            </xdr:cNvSpPr>
          </xdr:nvSpPr>
          <xdr:spPr bwMode="auto">
            <a:xfrm>
              <a:off x="4899" y="3855"/>
              <a:ext cx="269" cy="269"/>
            </a:xfrm>
            <a:prstGeom prst="ellipse">
              <a:avLst/>
            </a:prstGeom>
            <a:solidFill>
              <a:schemeClr val="bg1"/>
            </a:solidFill>
            <a:ln w="12700">
              <a:solidFill>
                <a:schemeClr val="tx1"/>
              </a:solidFill>
              <a:round/>
              <a:headEnd/>
              <a:tailEnd/>
            </a:ln>
            <a:effectLst/>
          </xdr:spPr>
          <xdr:txBody>
            <a:bodyPr wrap="square" anchor="ctr"/>
            <a:lstStyle>
              <a:defPPr>
                <a:defRPr lang="es-ES_tradnl"/>
              </a:defPPr>
              <a:lvl1pPr algn="l" rtl="0" eaLnBrk="0" fontAlgn="base" hangingPunct="0">
                <a:spcBef>
                  <a:spcPct val="0"/>
                </a:spcBef>
                <a:spcAft>
                  <a:spcPct val="0"/>
                </a:spcAft>
                <a:defRPr sz="2000" kern="1200">
                  <a:solidFill>
                    <a:schemeClr val="tx1"/>
                  </a:solidFill>
                  <a:latin typeface="Arial" charset="0"/>
                  <a:ea typeface="+mn-ea"/>
                  <a:cs typeface="+mn-cs"/>
                </a:defRPr>
              </a:lvl1pPr>
              <a:lvl2pPr marL="457200" algn="l" rtl="0" eaLnBrk="0" fontAlgn="base" hangingPunct="0">
                <a:spcBef>
                  <a:spcPct val="0"/>
                </a:spcBef>
                <a:spcAft>
                  <a:spcPct val="0"/>
                </a:spcAft>
                <a:defRPr sz="2000" kern="1200">
                  <a:solidFill>
                    <a:schemeClr val="tx1"/>
                  </a:solidFill>
                  <a:latin typeface="Arial" charset="0"/>
                  <a:ea typeface="+mn-ea"/>
                  <a:cs typeface="+mn-cs"/>
                </a:defRPr>
              </a:lvl2pPr>
              <a:lvl3pPr marL="914400" algn="l" rtl="0" eaLnBrk="0" fontAlgn="base" hangingPunct="0">
                <a:spcBef>
                  <a:spcPct val="0"/>
                </a:spcBef>
                <a:spcAft>
                  <a:spcPct val="0"/>
                </a:spcAft>
                <a:defRPr sz="2000" kern="1200">
                  <a:solidFill>
                    <a:schemeClr val="tx1"/>
                  </a:solidFill>
                  <a:latin typeface="Arial" charset="0"/>
                  <a:ea typeface="+mn-ea"/>
                  <a:cs typeface="+mn-cs"/>
                </a:defRPr>
              </a:lvl3pPr>
              <a:lvl4pPr marL="1371600" algn="l" rtl="0" eaLnBrk="0" fontAlgn="base" hangingPunct="0">
                <a:spcBef>
                  <a:spcPct val="0"/>
                </a:spcBef>
                <a:spcAft>
                  <a:spcPct val="0"/>
                </a:spcAft>
                <a:defRPr sz="2000" kern="1200">
                  <a:solidFill>
                    <a:schemeClr val="tx1"/>
                  </a:solidFill>
                  <a:latin typeface="Arial" charset="0"/>
                  <a:ea typeface="+mn-ea"/>
                  <a:cs typeface="+mn-cs"/>
                </a:defRPr>
              </a:lvl4pPr>
              <a:lvl5pPr marL="1828800" algn="l" rtl="0" eaLnBrk="0" fontAlgn="base" hangingPunct="0">
                <a:spcBef>
                  <a:spcPct val="0"/>
                </a:spcBef>
                <a:spcAft>
                  <a:spcPct val="0"/>
                </a:spcAft>
                <a:defRPr sz="2000" kern="1200">
                  <a:solidFill>
                    <a:schemeClr val="tx1"/>
                  </a:solidFill>
                  <a:latin typeface="Arial" charset="0"/>
                  <a:ea typeface="+mn-ea"/>
                  <a:cs typeface="+mn-cs"/>
                </a:defRPr>
              </a:lvl5pPr>
              <a:lvl6pPr marL="2286000" algn="l" defTabSz="914400" rtl="0" eaLnBrk="1" latinLnBrk="0" hangingPunct="1">
                <a:defRPr sz="2000" kern="1200">
                  <a:solidFill>
                    <a:schemeClr val="tx1"/>
                  </a:solidFill>
                  <a:latin typeface="Arial" charset="0"/>
                  <a:ea typeface="+mn-ea"/>
                  <a:cs typeface="+mn-cs"/>
                </a:defRPr>
              </a:lvl6pPr>
              <a:lvl7pPr marL="2743200" algn="l" defTabSz="914400" rtl="0" eaLnBrk="1" latinLnBrk="0" hangingPunct="1">
                <a:defRPr sz="2000" kern="1200">
                  <a:solidFill>
                    <a:schemeClr val="tx1"/>
                  </a:solidFill>
                  <a:latin typeface="Arial" charset="0"/>
                  <a:ea typeface="+mn-ea"/>
                  <a:cs typeface="+mn-cs"/>
                </a:defRPr>
              </a:lvl7pPr>
              <a:lvl8pPr marL="3200400" algn="l" defTabSz="914400" rtl="0" eaLnBrk="1" latinLnBrk="0" hangingPunct="1">
                <a:defRPr sz="2000" kern="1200">
                  <a:solidFill>
                    <a:schemeClr val="tx1"/>
                  </a:solidFill>
                  <a:latin typeface="Arial" charset="0"/>
                  <a:ea typeface="+mn-ea"/>
                  <a:cs typeface="+mn-cs"/>
                </a:defRPr>
              </a:lvl8pPr>
              <a:lvl9pPr marL="3657600" algn="l" defTabSz="914400" rtl="0" eaLnBrk="1" latinLnBrk="0" hangingPunct="1">
                <a:defRPr sz="2000" kern="1200">
                  <a:solidFill>
                    <a:schemeClr val="tx1"/>
                  </a:solidFill>
                  <a:latin typeface="Arial" charset="0"/>
                  <a:ea typeface="+mn-ea"/>
                  <a:cs typeface="+mn-cs"/>
                </a:defRPr>
              </a:lvl9pPr>
            </a:lstStyle>
            <a:p>
              <a:endParaRPr lang="es-AR"/>
            </a:p>
          </xdr:txBody>
        </xdr:sp>
        <xdr:pic>
          <xdr:nvPicPr>
            <xdr:cNvPr id="11" name="Picture 91"/>
            <xdr:cNvPicPr>
              <a:picLocks noChangeArrowheads="1"/>
            </xdr:cNvPicPr>
          </xdr:nvPicPr>
          <xdr:blipFill>
            <a:blip xmlns:r="http://schemas.openxmlformats.org/officeDocument/2006/relationships" r:embed="rId3" cstate="print"/>
            <a:srcRect/>
            <a:stretch>
              <a:fillRect/>
            </a:stretch>
          </xdr:blipFill>
          <xdr:spPr bwMode="auto">
            <a:xfrm>
              <a:off x="4820" y="3855"/>
              <a:ext cx="136" cy="254"/>
            </a:xfrm>
            <a:prstGeom prst="rect">
              <a:avLst/>
            </a:prstGeom>
            <a:noFill/>
            <a:ln w="12700">
              <a:noFill/>
              <a:miter lim="800000"/>
              <a:headEnd/>
              <a:tailEnd/>
            </a:ln>
            <a:effectLst/>
          </xdr:spPr>
        </xdr:pic>
        <xdr:pic>
          <xdr:nvPicPr>
            <xdr:cNvPr id="12" name="Picture 92"/>
            <xdr:cNvPicPr>
              <a:picLocks noChangeArrowheads="1"/>
            </xdr:cNvPicPr>
          </xdr:nvPicPr>
          <xdr:blipFill>
            <a:blip xmlns:r="http://schemas.openxmlformats.org/officeDocument/2006/relationships" r:embed="rId4" cstate="print"/>
            <a:srcRect/>
            <a:stretch>
              <a:fillRect/>
            </a:stretch>
          </xdr:blipFill>
          <xdr:spPr bwMode="auto">
            <a:xfrm>
              <a:off x="5112" y="3853"/>
              <a:ext cx="132" cy="256"/>
            </a:xfrm>
            <a:prstGeom prst="rect">
              <a:avLst/>
            </a:prstGeom>
            <a:noFill/>
            <a:ln w="12700">
              <a:noFill/>
              <a:miter lim="800000"/>
              <a:headEnd/>
              <a:tailEnd/>
            </a:ln>
            <a:effectLst/>
          </xdr:spPr>
        </xdr:pic>
      </xdr:grpSp>
      <xdr:sp macro="" textlink="">
        <xdr:nvSpPr>
          <xdr:cNvPr id="5" name="AutoShape 94"/>
          <xdr:cNvSpPr>
            <a:spLocks noChangeArrowheads="1"/>
          </xdr:cNvSpPr>
        </xdr:nvSpPr>
        <xdr:spPr bwMode="auto">
          <a:xfrm>
            <a:off x="5314" y="3782"/>
            <a:ext cx="401" cy="400"/>
          </a:xfrm>
          <a:prstGeom prst="diamond">
            <a:avLst/>
          </a:prstGeom>
          <a:solidFill>
            <a:srgbClr val="CECECE"/>
          </a:solidFill>
          <a:ln w="12700">
            <a:solidFill>
              <a:schemeClr val="tx1"/>
            </a:solidFill>
            <a:miter lim="800000"/>
            <a:headEnd/>
            <a:tailEnd/>
          </a:ln>
          <a:effectLst/>
        </xdr:spPr>
        <xdr:txBody>
          <a:bodyPr wrap="square" anchor="ctr"/>
          <a:lstStyle>
            <a:defPPr>
              <a:defRPr lang="es-ES_tradnl"/>
            </a:defPPr>
            <a:lvl1pPr algn="l" rtl="0" eaLnBrk="0" fontAlgn="base" hangingPunct="0">
              <a:spcBef>
                <a:spcPct val="0"/>
              </a:spcBef>
              <a:spcAft>
                <a:spcPct val="0"/>
              </a:spcAft>
              <a:defRPr sz="2000" kern="1200">
                <a:solidFill>
                  <a:schemeClr val="tx1"/>
                </a:solidFill>
                <a:latin typeface="Arial" charset="0"/>
                <a:ea typeface="+mn-ea"/>
                <a:cs typeface="+mn-cs"/>
              </a:defRPr>
            </a:lvl1pPr>
            <a:lvl2pPr marL="457200" algn="l" rtl="0" eaLnBrk="0" fontAlgn="base" hangingPunct="0">
              <a:spcBef>
                <a:spcPct val="0"/>
              </a:spcBef>
              <a:spcAft>
                <a:spcPct val="0"/>
              </a:spcAft>
              <a:defRPr sz="2000" kern="1200">
                <a:solidFill>
                  <a:schemeClr val="tx1"/>
                </a:solidFill>
                <a:latin typeface="Arial" charset="0"/>
                <a:ea typeface="+mn-ea"/>
                <a:cs typeface="+mn-cs"/>
              </a:defRPr>
            </a:lvl2pPr>
            <a:lvl3pPr marL="914400" algn="l" rtl="0" eaLnBrk="0" fontAlgn="base" hangingPunct="0">
              <a:spcBef>
                <a:spcPct val="0"/>
              </a:spcBef>
              <a:spcAft>
                <a:spcPct val="0"/>
              </a:spcAft>
              <a:defRPr sz="2000" kern="1200">
                <a:solidFill>
                  <a:schemeClr val="tx1"/>
                </a:solidFill>
                <a:latin typeface="Arial" charset="0"/>
                <a:ea typeface="+mn-ea"/>
                <a:cs typeface="+mn-cs"/>
              </a:defRPr>
            </a:lvl3pPr>
            <a:lvl4pPr marL="1371600" algn="l" rtl="0" eaLnBrk="0" fontAlgn="base" hangingPunct="0">
              <a:spcBef>
                <a:spcPct val="0"/>
              </a:spcBef>
              <a:spcAft>
                <a:spcPct val="0"/>
              </a:spcAft>
              <a:defRPr sz="2000" kern="1200">
                <a:solidFill>
                  <a:schemeClr val="tx1"/>
                </a:solidFill>
                <a:latin typeface="Arial" charset="0"/>
                <a:ea typeface="+mn-ea"/>
                <a:cs typeface="+mn-cs"/>
              </a:defRPr>
            </a:lvl4pPr>
            <a:lvl5pPr marL="1828800" algn="l" rtl="0" eaLnBrk="0" fontAlgn="base" hangingPunct="0">
              <a:spcBef>
                <a:spcPct val="0"/>
              </a:spcBef>
              <a:spcAft>
                <a:spcPct val="0"/>
              </a:spcAft>
              <a:defRPr sz="2000" kern="1200">
                <a:solidFill>
                  <a:schemeClr val="tx1"/>
                </a:solidFill>
                <a:latin typeface="Arial" charset="0"/>
                <a:ea typeface="+mn-ea"/>
                <a:cs typeface="+mn-cs"/>
              </a:defRPr>
            </a:lvl5pPr>
            <a:lvl6pPr marL="2286000" algn="l" defTabSz="914400" rtl="0" eaLnBrk="1" latinLnBrk="0" hangingPunct="1">
              <a:defRPr sz="2000" kern="1200">
                <a:solidFill>
                  <a:schemeClr val="tx1"/>
                </a:solidFill>
                <a:latin typeface="Arial" charset="0"/>
                <a:ea typeface="+mn-ea"/>
                <a:cs typeface="+mn-cs"/>
              </a:defRPr>
            </a:lvl6pPr>
            <a:lvl7pPr marL="2743200" algn="l" defTabSz="914400" rtl="0" eaLnBrk="1" latinLnBrk="0" hangingPunct="1">
              <a:defRPr sz="2000" kern="1200">
                <a:solidFill>
                  <a:schemeClr val="tx1"/>
                </a:solidFill>
                <a:latin typeface="Arial" charset="0"/>
                <a:ea typeface="+mn-ea"/>
                <a:cs typeface="+mn-cs"/>
              </a:defRPr>
            </a:lvl7pPr>
            <a:lvl8pPr marL="3200400" algn="l" defTabSz="914400" rtl="0" eaLnBrk="1" latinLnBrk="0" hangingPunct="1">
              <a:defRPr sz="2000" kern="1200">
                <a:solidFill>
                  <a:schemeClr val="tx1"/>
                </a:solidFill>
                <a:latin typeface="Arial" charset="0"/>
                <a:ea typeface="+mn-ea"/>
                <a:cs typeface="+mn-cs"/>
              </a:defRPr>
            </a:lvl8pPr>
            <a:lvl9pPr marL="3657600" algn="l" defTabSz="914400" rtl="0" eaLnBrk="1" latinLnBrk="0" hangingPunct="1">
              <a:defRPr sz="2000" kern="1200">
                <a:solidFill>
                  <a:schemeClr val="tx1"/>
                </a:solidFill>
                <a:latin typeface="Arial" charset="0"/>
                <a:ea typeface="+mn-ea"/>
                <a:cs typeface="+mn-cs"/>
              </a:defRPr>
            </a:lvl9pPr>
          </a:lstStyle>
          <a:p>
            <a:endParaRPr lang="es-AR"/>
          </a:p>
        </xdr:txBody>
      </xdr:sp>
      <xdr:sp macro="" textlink="">
        <xdr:nvSpPr>
          <xdr:cNvPr id="6" name="Oval 95"/>
          <xdr:cNvSpPr>
            <a:spLocks noChangeArrowheads="1"/>
          </xdr:cNvSpPr>
        </xdr:nvSpPr>
        <xdr:spPr bwMode="auto">
          <a:xfrm>
            <a:off x="5380" y="3855"/>
            <a:ext cx="268" cy="269"/>
          </a:xfrm>
          <a:prstGeom prst="ellipse">
            <a:avLst/>
          </a:prstGeom>
          <a:solidFill>
            <a:schemeClr val="bg1"/>
          </a:solidFill>
          <a:ln w="12700">
            <a:solidFill>
              <a:schemeClr val="tx1"/>
            </a:solidFill>
            <a:round/>
            <a:headEnd/>
            <a:tailEnd/>
          </a:ln>
          <a:effectLst/>
        </xdr:spPr>
        <xdr:txBody>
          <a:bodyPr wrap="square" anchor="ctr"/>
          <a:lstStyle>
            <a:defPPr>
              <a:defRPr lang="es-ES_tradnl"/>
            </a:defPPr>
            <a:lvl1pPr algn="l" rtl="0" eaLnBrk="0" fontAlgn="base" hangingPunct="0">
              <a:spcBef>
                <a:spcPct val="0"/>
              </a:spcBef>
              <a:spcAft>
                <a:spcPct val="0"/>
              </a:spcAft>
              <a:defRPr sz="2000" kern="1200">
                <a:solidFill>
                  <a:schemeClr val="tx1"/>
                </a:solidFill>
                <a:latin typeface="Arial" charset="0"/>
                <a:ea typeface="+mn-ea"/>
                <a:cs typeface="+mn-cs"/>
              </a:defRPr>
            </a:lvl1pPr>
            <a:lvl2pPr marL="457200" algn="l" rtl="0" eaLnBrk="0" fontAlgn="base" hangingPunct="0">
              <a:spcBef>
                <a:spcPct val="0"/>
              </a:spcBef>
              <a:spcAft>
                <a:spcPct val="0"/>
              </a:spcAft>
              <a:defRPr sz="2000" kern="1200">
                <a:solidFill>
                  <a:schemeClr val="tx1"/>
                </a:solidFill>
                <a:latin typeface="Arial" charset="0"/>
                <a:ea typeface="+mn-ea"/>
                <a:cs typeface="+mn-cs"/>
              </a:defRPr>
            </a:lvl2pPr>
            <a:lvl3pPr marL="914400" algn="l" rtl="0" eaLnBrk="0" fontAlgn="base" hangingPunct="0">
              <a:spcBef>
                <a:spcPct val="0"/>
              </a:spcBef>
              <a:spcAft>
                <a:spcPct val="0"/>
              </a:spcAft>
              <a:defRPr sz="2000" kern="1200">
                <a:solidFill>
                  <a:schemeClr val="tx1"/>
                </a:solidFill>
                <a:latin typeface="Arial" charset="0"/>
                <a:ea typeface="+mn-ea"/>
                <a:cs typeface="+mn-cs"/>
              </a:defRPr>
            </a:lvl3pPr>
            <a:lvl4pPr marL="1371600" algn="l" rtl="0" eaLnBrk="0" fontAlgn="base" hangingPunct="0">
              <a:spcBef>
                <a:spcPct val="0"/>
              </a:spcBef>
              <a:spcAft>
                <a:spcPct val="0"/>
              </a:spcAft>
              <a:defRPr sz="2000" kern="1200">
                <a:solidFill>
                  <a:schemeClr val="tx1"/>
                </a:solidFill>
                <a:latin typeface="Arial" charset="0"/>
                <a:ea typeface="+mn-ea"/>
                <a:cs typeface="+mn-cs"/>
              </a:defRPr>
            </a:lvl4pPr>
            <a:lvl5pPr marL="1828800" algn="l" rtl="0" eaLnBrk="0" fontAlgn="base" hangingPunct="0">
              <a:spcBef>
                <a:spcPct val="0"/>
              </a:spcBef>
              <a:spcAft>
                <a:spcPct val="0"/>
              </a:spcAft>
              <a:defRPr sz="2000" kern="1200">
                <a:solidFill>
                  <a:schemeClr val="tx1"/>
                </a:solidFill>
                <a:latin typeface="Arial" charset="0"/>
                <a:ea typeface="+mn-ea"/>
                <a:cs typeface="+mn-cs"/>
              </a:defRPr>
            </a:lvl5pPr>
            <a:lvl6pPr marL="2286000" algn="l" defTabSz="914400" rtl="0" eaLnBrk="1" latinLnBrk="0" hangingPunct="1">
              <a:defRPr sz="2000" kern="1200">
                <a:solidFill>
                  <a:schemeClr val="tx1"/>
                </a:solidFill>
                <a:latin typeface="Arial" charset="0"/>
                <a:ea typeface="+mn-ea"/>
                <a:cs typeface="+mn-cs"/>
              </a:defRPr>
            </a:lvl6pPr>
            <a:lvl7pPr marL="2743200" algn="l" defTabSz="914400" rtl="0" eaLnBrk="1" latinLnBrk="0" hangingPunct="1">
              <a:defRPr sz="2000" kern="1200">
                <a:solidFill>
                  <a:schemeClr val="tx1"/>
                </a:solidFill>
                <a:latin typeface="Arial" charset="0"/>
                <a:ea typeface="+mn-ea"/>
                <a:cs typeface="+mn-cs"/>
              </a:defRPr>
            </a:lvl7pPr>
            <a:lvl8pPr marL="3200400" algn="l" defTabSz="914400" rtl="0" eaLnBrk="1" latinLnBrk="0" hangingPunct="1">
              <a:defRPr sz="2000" kern="1200">
                <a:solidFill>
                  <a:schemeClr val="tx1"/>
                </a:solidFill>
                <a:latin typeface="Arial" charset="0"/>
                <a:ea typeface="+mn-ea"/>
                <a:cs typeface="+mn-cs"/>
              </a:defRPr>
            </a:lvl8pPr>
            <a:lvl9pPr marL="3657600" algn="l" defTabSz="914400" rtl="0" eaLnBrk="1" latinLnBrk="0" hangingPunct="1">
              <a:defRPr sz="2000" kern="1200">
                <a:solidFill>
                  <a:schemeClr val="tx1"/>
                </a:solidFill>
                <a:latin typeface="Arial" charset="0"/>
                <a:ea typeface="+mn-ea"/>
                <a:cs typeface="+mn-cs"/>
              </a:defRPr>
            </a:lvl9pPr>
          </a:lstStyle>
          <a:p>
            <a:endParaRPr lang="es-AR"/>
          </a:p>
        </xdr:txBody>
      </xdr:sp>
      <xdr:pic>
        <xdr:nvPicPr>
          <xdr:cNvPr id="7" name="Picture 96"/>
          <xdr:cNvPicPr>
            <a:picLocks noChangeArrowheads="1"/>
          </xdr:cNvPicPr>
        </xdr:nvPicPr>
        <xdr:blipFill>
          <a:blip xmlns:r="http://schemas.openxmlformats.org/officeDocument/2006/relationships" r:embed="rId5" cstate="print"/>
          <a:srcRect/>
          <a:stretch>
            <a:fillRect/>
          </a:stretch>
        </xdr:blipFill>
        <xdr:spPr bwMode="auto">
          <a:xfrm>
            <a:off x="5298" y="3798"/>
            <a:ext cx="198" cy="367"/>
          </a:xfrm>
          <a:prstGeom prst="rect">
            <a:avLst/>
          </a:prstGeom>
          <a:noFill/>
          <a:ln w="12700">
            <a:noFill/>
            <a:miter lim="800000"/>
            <a:headEnd/>
            <a:tailEnd/>
          </a:ln>
          <a:effectLst/>
        </xdr:spPr>
      </xdr:pic>
      <xdr:pic>
        <xdr:nvPicPr>
          <xdr:cNvPr id="8" name="Picture 97"/>
          <xdr:cNvPicPr>
            <a:picLocks noChangeArrowheads="1"/>
          </xdr:cNvPicPr>
        </xdr:nvPicPr>
        <xdr:blipFill>
          <a:blip xmlns:r="http://schemas.openxmlformats.org/officeDocument/2006/relationships" r:embed="rId6" cstate="print"/>
          <a:srcRect/>
          <a:stretch>
            <a:fillRect/>
          </a:stretch>
        </xdr:blipFill>
        <xdr:spPr bwMode="auto">
          <a:xfrm>
            <a:off x="5533" y="3794"/>
            <a:ext cx="193" cy="375"/>
          </a:xfrm>
          <a:prstGeom prst="rect">
            <a:avLst/>
          </a:prstGeom>
          <a:noFill/>
          <a:ln w="12700">
            <a:noFill/>
            <a:miter lim="800000"/>
            <a:headEnd/>
            <a:tailEnd/>
          </a:ln>
          <a:effectLst/>
        </xdr:spPr>
      </xdr:pic>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bb@ignora.com" TargetMode="External"/><Relationship Id="rId1" Type="http://schemas.openxmlformats.org/officeDocument/2006/relationships/hyperlink" Target="mailto:aa@web.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sheetPr codeName="Hoja3">
    <pageSetUpPr fitToPage="1"/>
  </sheetPr>
  <dimension ref="A1:AAB207"/>
  <sheetViews>
    <sheetView tabSelected="1" topLeftCell="A10" workbookViewId="0">
      <selection activeCell="Z6" sqref="Z6"/>
    </sheetView>
  </sheetViews>
  <sheetFormatPr baseColWidth="10" defaultRowHeight="14.4"/>
  <cols>
    <col min="1" max="1" width="61.6640625" style="25" customWidth="1"/>
    <col min="2" max="2" width="10.44140625" style="3" customWidth="1"/>
    <col min="3" max="3" width="80" customWidth="1"/>
    <col min="4" max="4" width="21" customWidth="1"/>
    <col min="5" max="5" width="37.6640625" customWidth="1"/>
    <col min="6" max="6" width="8.33203125" customWidth="1"/>
    <col min="7" max="7" width="16.5546875" customWidth="1"/>
    <col min="9" max="9" width="16.88671875" bestFit="1" customWidth="1"/>
    <col min="26" max="26" width="55.88671875" customWidth="1"/>
  </cols>
  <sheetData>
    <row r="1" spans="1:704" ht="25.2" customHeight="1">
      <c r="A1" s="23" t="s">
        <v>19</v>
      </c>
      <c r="E1" s="43"/>
      <c r="F1" s="45"/>
      <c r="G1" s="71" t="str">
        <f>IF(AA12=TRUE,"Se prevé Negociación previa al Arbitraje. ","No se prevé Negociación previa al Arbitraje. ")</f>
        <v xml:space="preserve">No se prevé Negociación previa al Arbitraje. </v>
      </c>
      <c r="H1" s="71"/>
      <c r="I1" s="71"/>
      <c r="J1" s="71"/>
      <c r="K1" s="71"/>
      <c r="L1" s="71">
        <v>1</v>
      </c>
      <c r="M1" s="71" t="s">
        <v>108</v>
      </c>
      <c r="N1" s="71"/>
      <c r="O1" s="71"/>
      <c r="P1" s="71"/>
      <c r="Q1" s="71"/>
      <c r="R1" s="71"/>
      <c r="S1" s="71"/>
      <c r="T1" s="71"/>
      <c r="U1" s="71"/>
      <c r="V1" s="71"/>
      <c r="W1" s="71"/>
      <c r="X1" s="71" t="str">
        <f>LOOKUP(AA1,Y1:Z166)</f>
        <v>Parlamento Mundial para la Seguridad y la Paz - Delegación Mercosur</v>
      </c>
      <c r="Y1" s="71">
        <v>1</v>
      </c>
      <c r="Z1" s="71" t="s">
        <v>25</v>
      </c>
      <c r="AA1" s="70">
        <v>5</v>
      </c>
      <c r="AB1" s="71" t="s">
        <v>31</v>
      </c>
      <c r="AC1" s="71" t="s">
        <v>35</v>
      </c>
      <c r="AD1" s="71">
        <v>1</v>
      </c>
      <c r="AE1" s="71" t="s">
        <v>45</v>
      </c>
      <c r="AF1" s="71" t="s">
        <v>45</v>
      </c>
      <c r="AG1" s="71" t="s">
        <v>45</v>
      </c>
      <c r="AH1" s="46" t="s">
        <v>45</v>
      </c>
      <c r="AI1" s="46" t="s">
        <v>45</v>
      </c>
      <c r="AJ1" s="46" t="s">
        <v>64</v>
      </c>
      <c r="AK1" s="46"/>
      <c r="AL1" s="46"/>
      <c r="AM1" s="46"/>
      <c r="AN1" s="46"/>
      <c r="AO1" s="46"/>
      <c r="AP1" s="46"/>
      <c r="AQ1" s="46"/>
      <c r="AR1" s="46"/>
      <c r="AS1" s="46"/>
      <c r="AT1" s="43"/>
      <c r="AU1" s="43"/>
      <c r="AV1" s="43"/>
      <c r="AW1" s="43"/>
      <c r="AX1" s="43"/>
      <c r="AY1" s="69"/>
      <c r="AZ1" s="69"/>
      <c r="BA1" s="69"/>
      <c r="BB1" s="69"/>
      <c r="BC1" s="69"/>
      <c r="BD1" s="69"/>
      <c r="BE1" s="69"/>
      <c r="BF1" s="69"/>
      <c r="BG1" s="69"/>
      <c r="BH1" s="69"/>
      <c r="BI1" s="69"/>
      <c r="BJ1" s="69"/>
      <c r="AAB1">
        <v>3</v>
      </c>
    </row>
    <row r="2" spans="1:704" ht="15.6" customHeight="1">
      <c r="A2" s="24"/>
      <c r="B2" s="3" t="s">
        <v>114</v>
      </c>
      <c r="E2" s="43"/>
      <c r="F2" s="43"/>
      <c r="G2" s="71" t="str">
        <f>IF(AA13=TRUE,"Se prevé Mediación previa al Arbitraje. ","No se prevé Mediación previa al Arbitraje. ")</f>
        <v xml:space="preserve">Se prevé Mediación previa al Arbitraje. </v>
      </c>
      <c r="H2" s="71"/>
      <c r="I2" s="71"/>
      <c r="J2" s="71"/>
      <c r="K2" s="71"/>
      <c r="L2" s="71">
        <v>2</v>
      </c>
      <c r="M2" s="71" t="s">
        <v>78</v>
      </c>
      <c r="N2" s="71"/>
      <c r="O2" s="71"/>
      <c r="P2" s="71"/>
      <c r="Q2" s="71"/>
      <c r="R2" s="71"/>
      <c r="S2" s="71"/>
      <c r="T2" s="71"/>
      <c r="U2" s="71"/>
      <c r="V2" s="71"/>
      <c r="W2" s="71"/>
      <c r="X2" s="71"/>
      <c r="Y2" s="71">
        <v>2</v>
      </c>
      <c r="Z2" s="71" t="s">
        <v>73</v>
      </c>
      <c r="AA2" s="70">
        <v>2</v>
      </c>
      <c r="AB2" s="71" t="s">
        <v>32</v>
      </c>
      <c r="AC2" s="71" t="s">
        <v>36</v>
      </c>
      <c r="AD2" s="71">
        <v>2</v>
      </c>
      <c r="AE2" s="71" t="s">
        <v>39</v>
      </c>
      <c r="AF2" s="71" t="s">
        <v>39</v>
      </c>
      <c r="AG2" s="71" t="s">
        <v>33</v>
      </c>
      <c r="AH2" s="46" t="s">
        <v>33</v>
      </c>
      <c r="AI2" s="46" t="s">
        <v>39</v>
      </c>
      <c r="AJ2" s="46" t="s">
        <v>58</v>
      </c>
      <c r="AK2" s="46"/>
      <c r="AL2" s="46"/>
      <c r="AM2" s="46"/>
      <c r="AN2" s="46"/>
      <c r="AO2" s="46"/>
      <c r="AP2" s="46"/>
      <c r="AQ2" s="46"/>
      <c r="AR2" s="46"/>
      <c r="AS2" s="46"/>
      <c r="AT2" s="43"/>
      <c r="AU2" s="43"/>
      <c r="AV2" s="43"/>
      <c r="AW2" s="43"/>
      <c r="AX2" s="43"/>
      <c r="AY2" s="69"/>
      <c r="AZ2" s="69"/>
      <c r="BA2" s="69"/>
      <c r="BB2" s="69"/>
      <c r="BC2" s="69"/>
      <c r="BD2" s="69"/>
      <c r="BE2" s="69"/>
      <c r="BF2" s="69"/>
      <c r="BG2" s="69"/>
      <c r="BH2" s="69"/>
      <c r="BI2" s="69"/>
      <c r="BJ2" s="69"/>
    </row>
    <row r="3" spans="1:704">
      <c r="E3" s="43"/>
      <c r="F3" s="43"/>
      <c r="G3" s="72" t="str">
        <f>IF(AA12=TRUE,IF(OR(AA10=1,AA10=""),"Falta indicar cantidad de días.",""),IF(OR(AA10=1,AA10=""),"","La cantidad de días es innecesaria."))</f>
        <v>La cantidad de días es innecesaria.</v>
      </c>
      <c r="H3" s="71"/>
      <c r="I3" s="71"/>
      <c r="J3" s="71"/>
      <c r="K3" s="71"/>
      <c r="L3" s="71">
        <v>3</v>
      </c>
      <c r="M3" s="71" t="s">
        <v>79</v>
      </c>
      <c r="N3" s="71"/>
      <c r="O3" s="71"/>
      <c r="P3" s="71"/>
      <c r="Q3" s="71"/>
      <c r="R3" s="71"/>
      <c r="S3" s="71"/>
      <c r="T3" s="71"/>
      <c r="U3" s="71"/>
      <c r="V3" s="71"/>
      <c r="W3" s="71"/>
      <c r="X3" s="71"/>
      <c r="Y3" s="71">
        <v>3</v>
      </c>
      <c r="Z3" s="71" t="s">
        <v>26</v>
      </c>
      <c r="AA3" s="70">
        <v>2</v>
      </c>
      <c r="AB3" s="71" t="s">
        <v>33</v>
      </c>
      <c r="AC3" s="71" t="s">
        <v>37</v>
      </c>
      <c r="AD3" s="71">
        <v>3</v>
      </c>
      <c r="AE3" s="71" t="s">
        <v>40</v>
      </c>
      <c r="AF3" s="71" t="s">
        <v>41</v>
      </c>
      <c r="AG3" s="71" t="s">
        <v>47</v>
      </c>
      <c r="AH3" s="46" t="s">
        <v>47</v>
      </c>
      <c r="AI3" s="46" t="s">
        <v>40</v>
      </c>
      <c r="AJ3" s="46"/>
      <c r="AK3" s="46"/>
      <c r="AL3" s="46"/>
      <c r="AM3" s="46"/>
      <c r="AN3" s="46"/>
      <c r="AO3" s="46"/>
      <c r="AP3" s="46"/>
      <c r="AQ3" s="46"/>
      <c r="AR3" s="46"/>
      <c r="AS3" s="46"/>
      <c r="AT3" s="43"/>
      <c r="AU3" s="43"/>
      <c r="AV3" s="43"/>
      <c r="AW3" s="43"/>
      <c r="AX3" s="43"/>
      <c r="AY3" s="69"/>
      <c r="AZ3" s="69"/>
      <c r="BA3" s="69"/>
      <c r="BB3" s="69"/>
      <c r="BC3" s="69"/>
      <c r="BD3" s="69"/>
      <c r="BE3" s="69"/>
      <c r="BF3" s="69"/>
      <c r="BG3" s="69"/>
      <c r="BH3" s="69"/>
      <c r="BI3" s="69"/>
      <c r="BJ3" s="69"/>
    </row>
    <row r="4" spans="1:704">
      <c r="A4" s="26" t="s">
        <v>55</v>
      </c>
      <c r="B4" s="7"/>
      <c r="E4" s="43"/>
      <c r="F4" s="43"/>
      <c r="G4" s="72" t="str">
        <f>IF(AA13=TRUE,IF(OR(AA11=1,AA11=""),"Falta indicar cantidad de días.",""),IF(OR(AA11=1,AA11=""),"","La cantidad de días es innecesaria."))</f>
        <v/>
      </c>
      <c r="H4" s="71"/>
      <c r="I4" s="71"/>
      <c r="J4" s="71"/>
      <c r="K4" s="71"/>
      <c r="L4" s="71">
        <v>4</v>
      </c>
      <c r="M4" s="71" t="s">
        <v>80</v>
      </c>
      <c r="N4" s="71"/>
      <c r="O4" s="71"/>
      <c r="P4" s="71"/>
      <c r="Q4" s="71"/>
      <c r="R4" s="71"/>
      <c r="S4" s="71"/>
      <c r="T4" s="71"/>
      <c r="U4" s="71"/>
      <c r="V4" s="71"/>
      <c r="W4" s="71"/>
      <c r="X4" s="71"/>
      <c r="Y4" s="71">
        <v>4</v>
      </c>
      <c r="Z4" s="71" t="s">
        <v>127</v>
      </c>
      <c r="AA4" s="70">
        <v>1</v>
      </c>
      <c r="AB4" s="71"/>
      <c r="AC4" s="71" t="s">
        <v>38</v>
      </c>
      <c r="AD4" s="71">
        <v>4</v>
      </c>
      <c r="AE4" s="71" t="s">
        <v>41</v>
      </c>
      <c r="AF4" s="71" t="s">
        <v>42</v>
      </c>
      <c r="AG4" s="71" t="s">
        <v>39</v>
      </c>
      <c r="AH4" s="46" t="s">
        <v>39</v>
      </c>
      <c r="AI4" s="46" t="s">
        <v>41</v>
      </c>
      <c r="AJ4" s="46"/>
      <c r="AK4" s="46"/>
      <c r="AL4" s="46"/>
      <c r="AM4" s="46"/>
      <c r="AN4" s="46"/>
      <c r="AO4" s="46"/>
      <c r="AP4" s="46"/>
      <c r="AQ4" s="46"/>
      <c r="AR4" s="46"/>
      <c r="AS4" s="46"/>
      <c r="AT4" s="43"/>
      <c r="AU4" s="43"/>
      <c r="AV4" s="43"/>
      <c r="AW4" s="43"/>
      <c r="AX4" s="43"/>
      <c r="AY4" s="69"/>
      <c r="AZ4" s="69"/>
      <c r="BA4" s="69"/>
      <c r="BB4" s="69"/>
      <c r="BC4" s="69"/>
      <c r="BD4" s="69"/>
      <c r="BE4" s="69"/>
      <c r="BF4" s="69"/>
      <c r="BG4" s="69"/>
      <c r="BH4" s="69"/>
      <c r="BI4" s="69"/>
      <c r="BJ4" s="69"/>
    </row>
    <row r="5" spans="1:704">
      <c r="A5" s="27" t="s">
        <v>56</v>
      </c>
      <c r="B5" s="37"/>
      <c r="C5" s="38">
        <f ca="1">TODAY()</f>
        <v>42697</v>
      </c>
      <c r="E5" s="43"/>
      <c r="F5" s="43"/>
      <c r="G5" s="71" t="str">
        <f>IF(AA14=TRUE,"Se prevé modificar el plazo de contestación de demanda. ","No se prevé modificar el plazo de contestación de demanda. ")</f>
        <v xml:space="preserve">No se prevé modificar el plazo de contestación de demanda. </v>
      </c>
      <c r="H5" s="71"/>
      <c r="I5" s="71"/>
      <c r="J5" s="71"/>
      <c r="K5" s="71"/>
      <c r="L5" s="71">
        <v>5</v>
      </c>
      <c r="M5" s="71" t="s">
        <v>81</v>
      </c>
      <c r="N5" s="71"/>
      <c r="O5" s="71"/>
      <c r="P5" s="71"/>
      <c r="Q5" s="71"/>
      <c r="R5" s="71"/>
      <c r="S5" s="71"/>
      <c r="T5" s="71"/>
      <c r="U5" s="71"/>
      <c r="V5" s="71"/>
      <c r="W5" s="71"/>
      <c r="X5" s="71"/>
      <c r="Y5" s="71">
        <v>5</v>
      </c>
      <c r="Z5" s="71" t="s">
        <v>128</v>
      </c>
      <c r="AA5" s="70">
        <v>1</v>
      </c>
      <c r="AB5" s="71"/>
      <c r="AC5" s="71"/>
      <c r="AD5" s="71">
        <v>5</v>
      </c>
      <c r="AE5" s="71" t="s">
        <v>42</v>
      </c>
      <c r="AF5" s="71" t="s">
        <v>43</v>
      </c>
      <c r="AG5" s="71" t="s">
        <v>40</v>
      </c>
      <c r="AH5" s="46" t="s">
        <v>40</v>
      </c>
      <c r="AI5" s="46" t="s">
        <v>48</v>
      </c>
      <c r="AJ5" s="46" t="s">
        <v>59</v>
      </c>
      <c r="AK5" s="46"/>
      <c r="AL5" s="46"/>
      <c r="AM5" s="46"/>
      <c r="AN5" s="46"/>
      <c r="AO5" s="46"/>
      <c r="AP5" s="46"/>
      <c r="AQ5" s="46"/>
      <c r="AR5" s="46"/>
      <c r="AS5" s="46"/>
      <c r="AT5" s="43"/>
      <c r="AU5" s="43"/>
      <c r="AV5" s="43"/>
      <c r="AW5" s="43"/>
      <c r="AX5" s="43"/>
      <c r="AY5" s="69"/>
      <c r="AZ5" s="69"/>
      <c r="BA5" s="69"/>
      <c r="BB5" s="69"/>
      <c r="BC5" s="69"/>
      <c r="BD5" s="69"/>
      <c r="BE5" s="69"/>
      <c r="BF5" s="69"/>
      <c r="BG5" s="69"/>
      <c r="BH5" s="69"/>
      <c r="BI5" s="69"/>
      <c r="BJ5" s="69"/>
    </row>
    <row r="6" spans="1:704">
      <c r="A6" s="28" t="s">
        <v>1</v>
      </c>
      <c r="B6" s="37" t="str">
        <f>IF(AA1="","Por defecto se aplica el Reglamento del IANCA, con Cláusula Compromisoria","")</f>
        <v/>
      </c>
      <c r="C6" s="39"/>
      <c r="E6" s="43"/>
      <c r="F6" s="43"/>
      <c r="G6" s="71" t="str">
        <f>IF(AA15=TRUE,"Se prevé modificar el plazo de presentación de pruebas. ","No se prevé modificar el plazo de presentación de pruebas. ")</f>
        <v xml:space="preserve">No se prevé modificar el plazo de presentación de pruebas. </v>
      </c>
      <c r="H6" s="71"/>
      <c r="I6" s="71"/>
      <c r="J6" s="71"/>
      <c r="K6" s="71"/>
      <c r="L6" s="71">
        <v>6</v>
      </c>
      <c r="M6" s="71" t="s">
        <v>82</v>
      </c>
      <c r="N6" s="71"/>
      <c r="O6" s="71"/>
      <c r="P6" s="71"/>
      <c r="Q6" s="71"/>
      <c r="R6" s="71"/>
      <c r="S6" s="71"/>
      <c r="T6" s="71"/>
      <c r="U6" s="71"/>
      <c r="V6" s="71"/>
      <c r="W6" s="71"/>
      <c r="X6" s="71"/>
      <c r="Y6" s="71">
        <v>6</v>
      </c>
      <c r="Z6" s="39" t="s">
        <v>129</v>
      </c>
      <c r="AA6" s="70">
        <v>1</v>
      </c>
      <c r="AB6" s="71"/>
      <c r="AC6" s="71"/>
      <c r="AD6" s="71">
        <v>6</v>
      </c>
      <c r="AE6" s="71" t="s">
        <v>43</v>
      </c>
      <c r="AF6" s="71" t="s">
        <v>44</v>
      </c>
      <c r="AG6" s="71" t="s">
        <v>41</v>
      </c>
      <c r="AH6" s="46" t="s">
        <v>41</v>
      </c>
      <c r="AI6" s="46" t="s">
        <v>42</v>
      </c>
      <c r="AJ6" s="46" t="s">
        <v>60</v>
      </c>
      <c r="AK6" s="46"/>
      <c r="AL6" s="46"/>
      <c r="AM6" s="46"/>
      <c r="AN6" s="46"/>
      <c r="AO6" s="46"/>
      <c r="AP6" s="46"/>
      <c r="AQ6" s="46"/>
      <c r="AR6" s="46"/>
      <c r="AS6" s="46"/>
      <c r="AT6" s="43"/>
      <c r="AU6" s="43"/>
      <c r="AV6" s="43"/>
      <c r="AW6" s="43"/>
      <c r="AX6" s="43"/>
      <c r="AY6" s="69"/>
      <c r="AZ6" s="69"/>
      <c r="BA6" s="69"/>
      <c r="BB6" s="69"/>
      <c r="BC6" s="69"/>
      <c r="BD6" s="69"/>
      <c r="BE6" s="69"/>
      <c r="BF6" s="69"/>
      <c r="BG6" s="69"/>
      <c r="BH6" s="69"/>
      <c r="BI6" s="69"/>
      <c r="BJ6" s="69"/>
    </row>
    <row r="7" spans="1:704">
      <c r="B7" s="37" t="str">
        <f>CONCATENATE("Se optó por ",IF(AA1&lt;2,Z1,IF(AA1=2,Z2,IF(AA1=3,Z3,Z4))))</f>
        <v>Se optó por Parlamento Mundial para la Seguridad y la Paz - Delegación América del Sud</v>
      </c>
      <c r="C7" s="39"/>
      <c r="E7" s="43"/>
      <c r="F7" s="43"/>
      <c r="G7" s="71" t="str">
        <f>IF(AA16=TRUE,"Se prevé modificar el plazo para la sentenia arbitral. ","No se prevé modificar el plazo para la sentencia arbitral. ")</f>
        <v xml:space="preserve">No se prevé modificar el plazo para la sentencia arbitral. </v>
      </c>
      <c r="H7" s="71"/>
      <c r="I7" s="71"/>
      <c r="J7" s="71"/>
      <c r="K7" s="71"/>
      <c r="L7" s="71">
        <v>7</v>
      </c>
      <c r="M7" s="71" t="s">
        <v>83</v>
      </c>
      <c r="N7" s="71"/>
      <c r="O7" s="71"/>
      <c r="P7" s="71"/>
      <c r="Q7" s="71"/>
      <c r="R7" s="71"/>
      <c r="S7" s="71"/>
      <c r="T7" s="71"/>
      <c r="U7" s="71"/>
      <c r="V7" s="71"/>
      <c r="W7" s="71"/>
      <c r="X7" s="71"/>
      <c r="Y7" s="71">
        <v>7</v>
      </c>
      <c r="Z7" s="71"/>
      <c r="AA7" s="70">
        <v>1</v>
      </c>
      <c r="AB7" s="71"/>
      <c r="AC7" s="71"/>
      <c r="AD7" s="71"/>
      <c r="AE7" s="71"/>
      <c r="AF7" s="71"/>
      <c r="AG7" s="71"/>
      <c r="AH7" s="46"/>
      <c r="AI7" s="46"/>
      <c r="AJ7" s="46"/>
      <c r="AK7" s="46"/>
      <c r="AL7" s="46"/>
      <c r="AM7" s="46"/>
      <c r="AN7" s="46"/>
      <c r="AO7" s="46"/>
      <c r="AP7" s="46"/>
      <c r="AQ7" s="46"/>
      <c r="AR7" s="46"/>
      <c r="AS7" s="46"/>
      <c r="AT7" s="43"/>
      <c r="AU7" s="43"/>
      <c r="AV7" s="43"/>
      <c r="AW7" s="43"/>
      <c r="AX7" s="43"/>
      <c r="AY7" s="69"/>
      <c r="AZ7" s="69"/>
      <c r="BA7" s="69"/>
      <c r="BB7" s="69"/>
      <c r="BC7" s="69"/>
      <c r="BD7" s="69"/>
      <c r="BE7" s="69"/>
      <c r="BF7" s="69"/>
      <c r="BG7" s="69"/>
      <c r="BH7" s="69"/>
      <c r="BI7" s="69"/>
      <c r="BJ7" s="69"/>
    </row>
    <row r="8" spans="1:704" ht="7.95" customHeight="1">
      <c r="B8" s="37"/>
      <c r="C8" s="39"/>
      <c r="E8" s="43"/>
      <c r="F8" s="43"/>
      <c r="G8" s="72" t="str">
        <f>IF(AA15=TRUE,IF(OR(AA17=1,AA17=""),"Falta indicar cantidad de días.",""),IF(OR(AA17=1,AA17=""),"","La cantidad de días es innecesaria."))</f>
        <v/>
      </c>
      <c r="H8" s="71"/>
      <c r="I8" s="71"/>
      <c r="J8" s="71"/>
      <c r="K8" s="71"/>
      <c r="L8" s="71">
        <v>8</v>
      </c>
      <c r="M8" s="71" t="s">
        <v>84</v>
      </c>
      <c r="N8" s="71"/>
      <c r="O8" s="71"/>
      <c r="P8" s="71"/>
      <c r="Q8" s="71"/>
      <c r="R8" s="71"/>
      <c r="S8" s="71"/>
      <c r="T8" s="71"/>
      <c r="U8" s="71"/>
      <c r="V8" s="71"/>
      <c r="W8" s="71"/>
      <c r="X8" s="71"/>
      <c r="Y8" s="71">
        <v>8</v>
      </c>
      <c r="Z8" s="71"/>
      <c r="AA8" s="70">
        <v>2</v>
      </c>
      <c r="AB8" s="71"/>
      <c r="AC8" s="71"/>
      <c r="AD8" s="71"/>
      <c r="AE8" s="71"/>
      <c r="AF8" s="71"/>
      <c r="AG8" s="71"/>
      <c r="AH8" s="46"/>
      <c r="AI8" s="46"/>
      <c r="AJ8" s="46"/>
      <c r="AK8" s="46"/>
      <c r="AL8" s="46"/>
      <c r="AM8" s="46"/>
      <c r="AN8" s="46"/>
      <c r="AO8" s="46"/>
      <c r="AP8" s="46"/>
      <c r="AQ8" s="46"/>
      <c r="AR8" s="46"/>
      <c r="AS8" s="46"/>
      <c r="AT8" s="43"/>
      <c r="AU8" s="43"/>
      <c r="AV8" s="43"/>
      <c r="AW8" s="43"/>
      <c r="AX8" s="43"/>
      <c r="AY8" s="69"/>
      <c r="AZ8" s="69"/>
      <c r="BA8" s="69"/>
      <c r="BB8" s="69"/>
      <c r="BC8" s="69"/>
      <c r="BD8" s="69"/>
      <c r="BE8" s="69"/>
      <c r="BF8" s="69"/>
      <c r="BG8" s="69"/>
      <c r="BH8" s="69"/>
      <c r="BI8" s="69"/>
      <c r="BJ8" s="69"/>
    </row>
    <row r="9" spans="1:704" ht="19.95" customHeight="1">
      <c r="A9" s="29"/>
      <c r="B9" s="37" t="str">
        <f>IF(AA1=4,"Entidad","")</f>
        <v/>
      </c>
      <c r="C9" s="39"/>
      <c r="E9" s="43"/>
      <c r="F9" s="43"/>
      <c r="G9" s="72" t="str">
        <f>IF(AA15=TRUE,IF(OR(AA18=1,AA18=""),"Falta indicar cantidad de días.",""),IF(OR(AA18=1,AA18=""),"","La cantidad de días es innecesaria."))</f>
        <v/>
      </c>
      <c r="H9" s="71"/>
      <c r="I9" s="71"/>
      <c r="J9" s="71"/>
      <c r="K9" s="71"/>
      <c r="L9" s="71">
        <v>9</v>
      </c>
      <c r="M9" s="71" t="s">
        <v>85</v>
      </c>
      <c r="N9" s="71"/>
      <c r="O9" s="71"/>
      <c r="P9" s="71"/>
      <c r="Q9" s="71"/>
      <c r="R9" s="71"/>
      <c r="S9" s="71"/>
      <c r="T9" s="71"/>
      <c r="U9" s="71"/>
      <c r="V9" s="71"/>
      <c r="W9" s="71"/>
      <c r="X9" s="71"/>
      <c r="Y9" s="71">
        <v>9</v>
      </c>
      <c r="Z9" s="71"/>
      <c r="AA9" s="70">
        <v>1</v>
      </c>
      <c r="AB9" s="71"/>
      <c r="AC9" s="71"/>
      <c r="AD9" s="71"/>
      <c r="AE9" s="71" t="str">
        <f>LOOKUP($AA10,$AD$1:$AI$6,AE1:AE6)</f>
        <v>Diez</v>
      </c>
      <c r="AF9" s="71" t="str">
        <f>LOOKUP($AA11,$AD$1:$AI$6,AF1:AF6)</f>
        <v>Veinte</v>
      </c>
      <c r="AG9" s="71" t="e">
        <f>LOOKUP($AA20,$AD$1:$AI$6,AG1:AG6)</f>
        <v>#N/A</v>
      </c>
      <c r="AH9" s="46" t="e">
        <f>LOOKUP($AA21,$AD$1:$AI$6,AH1:AH6)</f>
        <v>#N/A</v>
      </c>
      <c r="AI9" s="46" t="e">
        <f>LOOKUP($AA22,$AD$1:$AI$6,AI1:AI6)</f>
        <v>#N/A</v>
      </c>
      <c r="AJ9" s="46" t="s">
        <v>66</v>
      </c>
      <c r="AK9" s="46"/>
      <c r="AL9" s="46"/>
      <c r="AM9" s="46"/>
      <c r="AN9" s="46"/>
      <c r="AO9" s="46"/>
      <c r="AP9" s="46"/>
      <c r="AQ9" s="46"/>
      <c r="AR9" s="46"/>
      <c r="AS9" s="46"/>
      <c r="AT9" s="43"/>
      <c r="AU9" s="43"/>
      <c r="AV9" s="43"/>
      <c r="AW9" s="43"/>
      <c r="AX9" s="43"/>
      <c r="AY9" s="69"/>
      <c r="AZ9" s="69"/>
      <c r="BA9" s="69"/>
      <c r="BB9" s="69"/>
      <c r="BC9" s="69"/>
      <c r="BD9" s="69"/>
      <c r="BE9" s="69"/>
      <c r="BF9" s="69"/>
      <c r="BG9" s="69"/>
      <c r="BH9" s="69"/>
      <c r="BI9" s="69"/>
      <c r="BJ9" s="69"/>
    </row>
    <row r="10" spans="1:704" ht="12.6" customHeight="1">
      <c r="A10" s="30"/>
      <c r="B10" s="37"/>
      <c r="C10" s="39"/>
      <c r="E10" s="43"/>
      <c r="F10" s="43"/>
      <c r="G10" s="73" t="str">
        <f>CONCATENATE("El plazo para la contestación de la demanda arbitral será ",IF(AA14=TRUE,"de ","el de la normativa de la Institución Arbitral. "),IF(AA15=TRUE,AG9,""),IF(AA16=TRUE," días hábiles. ",""))</f>
        <v xml:space="preserve">El plazo para la contestación de la demanda arbitral será el de la normativa de la Institución Arbitral. </v>
      </c>
      <c r="H10" s="71"/>
      <c r="I10" s="71"/>
      <c r="J10" s="71"/>
      <c r="K10" s="71"/>
      <c r="L10" s="71">
        <v>10</v>
      </c>
      <c r="M10" s="71" t="s">
        <v>86</v>
      </c>
      <c r="N10" s="71"/>
      <c r="O10" s="71"/>
      <c r="P10" s="71"/>
      <c r="Q10" s="71"/>
      <c r="R10" s="71"/>
      <c r="S10" s="71"/>
      <c r="T10" s="71"/>
      <c r="U10" s="71"/>
      <c r="V10" s="71"/>
      <c r="W10" s="71"/>
      <c r="X10" s="71"/>
      <c r="Y10" s="71">
        <v>10</v>
      </c>
      <c r="AA10" s="70">
        <v>2</v>
      </c>
      <c r="AB10" s="71"/>
      <c r="AC10" s="71"/>
      <c r="AD10" s="71"/>
      <c r="AE10" s="71"/>
      <c r="AF10" s="71"/>
      <c r="AG10" s="71"/>
      <c r="AH10" s="46"/>
      <c r="AI10" s="46"/>
      <c r="AJ10" s="46" t="s">
        <v>67</v>
      </c>
      <c r="AK10" s="46"/>
      <c r="AL10" s="46"/>
      <c r="AM10" s="46"/>
      <c r="AN10" s="46"/>
      <c r="AO10" s="46"/>
      <c r="AP10" s="46"/>
      <c r="AQ10" s="46"/>
      <c r="AR10" s="46"/>
      <c r="AS10" s="46"/>
      <c r="AT10" s="43"/>
      <c r="AU10" s="43"/>
      <c r="AV10" s="43"/>
      <c r="AW10" s="43"/>
      <c r="AX10" s="43"/>
      <c r="AY10" s="69"/>
      <c r="AZ10" s="69"/>
      <c r="BA10" s="69"/>
      <c r="BB10" s="69"/>
      <c r="BC10" s="69"/>
      <c r="BD10" s="69"/>
      <c r="BE10" s="69"/>
      <c r="BF10" s="69"/>
      <c r="BG10" s="69"/>
      <c r="BH10" s="69"/>
      <c r="BI10" s="69"/>
      <c r="BJ10" s="69"/>
    </row>
    <row r="11" spans="1:704" ht="16.2" customHeight="1">
      <c r="B11" s="37" t="str">
        <f>CONCATENATE("Se optó por ",IF(AA2&lt;2,"Cláusula Compromisoria",IF(AA2=2,"Acuerdo Arbitral previo a disputa","Acuerdo Arbitral posterior a la disputa")))</f>
        <v>Se optó por Acuerdo Arbitral previo a disputa</v>
      </c>
      <c r="C11" s="39"/>
      <c r="E11" s="43"/>
      <c r="F11" s="43"/>
      <c r="G11" s="73" t="str">
        <f>CONCATENATE("El plazo para la presentación de pruebas será ",IF(AA15=TRUE,"de ","el de la normativa de la Institución Arbitral. "),IF(AA15=TRUE,AH9,""),IF(AA15=TRUE," días hábiles. ",""))</f>
        <v xml:space="preserve">El plazo para la presentación de pruebas será el de la normativa de la Institución Arbitral. </v>
      </c>
      <c r="H11" s="71"/>
      <c r="I11" s="71"/>
      <c r="J11" s="71"/>
      <c r="K11" s="71"/>
      <c r="L11" s="71">
        <v>11</v>
      </c>
      <c r="M11" s="71" t="s">
        <v>87</v>
      </c>
      <c r="N11" s="71"/>
      <c r="O11" s="71"/>
      <c r="P11" s="71"/>
      <c r="Q11" s="71"/>
      <c r="R11" s="71"/>
      <c r="S11" s="71"/>
      <c r="T11" s="71"/>
      <c r="U11" s="71"/>
      <c r="V11" s="71"/>
      <c r="W11" s="71"/>
      <c r="X11" s="71"/>
      <c r="Y11" s="71">
        <v>11</v>
      </c>
      <c r="AA11" s="70">
        <v>3</v>
      </c>
      <c r="AB11" s="71"/>
      <c r="AC11" s="71" t="str">
        <f>IF(AA9=1,"Español",IF(AA9=2,"Inglés",IF(AA9=3,"Francés",A37)))</f>
        <v>Español</v>
      </c>
      <c r="AD11" s="71"/>
      <c r="AE11" s="71"/>
      <c r="AF11" s="71"/>
      <c r="AG11" s="71"/>
      <c r="AH11" s="46"/>
      <c r="AI11" s="46"/>
      <c r="AJ11" s="46"/>
      <c r="AK11" s="46"/>
      <c r="AL11" s="46"/>
      <c r="AM11" s="46"/>
      <c r="AN11" s="46"/>
      <c r="AO11" s="46"/>
      <c r="AP11" s="46"/>
      <c r="AQ11" s="46"/>
      <c r="AR11" s="46"/>
      <c r="AS11" s="46"/>
      <c r="AT11" s="43"/>
      <c r="AU11" s="43"/>
      <c r="AV11" s="43"/>
      <c r="AW11" s="43"/>
      <c r="AX11" s="43"/>
      <c r="AY11" s="69"/>
      <c r="AZ11" s="69"/>
      <c r="BA11" s="69"/>
      <c r="BB11" s="69"/>
      <c r="BC11" s="69"/>
      <c r="BD11" s="69"/>
      <c r="BE11" s="69"/>
      <c r="BF11" s="69"/>
      <c r="BG11" s="69"/>
      <c r="BH11" s="69"/>
      <c r="BI11" s="69"/>
      <c r="BJ11" s="69"/>
    </row>
    <row r="12" spans="1:704" ht="9.6" customHeight="1">
      <c r="B12" s="37"/>
      <c r="C12" s="39"/>
      <c r="E12" s="43"/>
      <c r="F12" s="43"/>
      <c r="G12" s="73" t="str">
        <f>CONCATENATE("El plazo para la sentencia arbitral será ",IF(AA19=TRUE,"de ","el de la normativa de la Institución Arbitral. "),IF(AA19=TRUE,AI9,""),IF(AA19=TRUE," días hábiles. ",""))</f>
        <v xml:space="preserve">El plazo para la sentencia arbitral será el de la normativa de la Institución Arbitral. </v>
      </c>
      <c r="H12" s="71"/>
      <c r="I12" s="71"/>
      <c r="J12" s="71"/>
      <c r="K12" s="71"/>
      <c r="L12" s="71">
        <v>12</v>
      </c>
      <c r="M12" s="71" t="s">
        <v>88</v>
      </c>
      <c r="N12" s="71"/>
      <c r="O12" s="71"/>
      <c r="P12" s="71"/>
      <c r="Q12" s="71"/>
      <c r="R12" s="71"/>
      <c r="S12" s="71"/>
      <c r="T12" s="71"/>
      <c r="U12" s="71"/>
      <c r="V12" s="71"/>
      <c r="W12" s="71"/>
      <c r="X12" s="71"/>
      <c r="Y12" s="71">
        <v>12</v>
      </c>
      <c r="Z12" s="71"/>
      <c r="AA12" s="70" t="b">
        <v>0</v>
      </c>
      <c r="AB12" s="71"/>
      <c r="AC12" s="71"/>
      <c r="AD12" s="71"/>
      <c r="AE12" s="71"/>
      <c r="AF12" s="71"/>
      <c r="AG12" s="71"/>
      <c r="AH12" s="46"/>
      <c r="AI12" s="46"/>
      <c r="AJ12" s="46"/>
      <c r="AK12" s="46"/>
      <c r="AL12" s="46"/>
      <c r="AM12" s="46"/>
      <c r="AN12" s="46"/>
      <c r="AO12" s="46"/>
      <c r="AP12" s="46"/>
      <c r="AQ12" s="46"/>
      <c r="AR12" s="46"/>
      <c r="AS12" s="46"/>
      <c r="AT12" s="43"/>
      <c r="AU12" s="43"/>
      <c r="AV12" s="43"/>
      <c r="AW12" s="43"/>
      <c r="AX12" s="43"/>
    </row>
    <row r="13" spans="1:704" ht="10.95" customHeight="1">
      <c r="B13" s="37"/>
      <c r="C13" s="39"/>
      <c r="E13" s="43"/>
      <c r="F13" s="43"/>
      <c r="G13" s="72" t="str">
        <f>IF(AA16=TRUE,IF(OR(AA19=1,AA19=""),"Falta indicar cantidad de días.",""),IF(OR(AA19=1,AA19=""),"","La cantidad de días es innecesaria."))</f>
        <v/>
      </c>
      <c r="H13" s="71"/>
      <c r="I13" s="71"/>
      <c r="J13" s="71"/>
      <c r="K13" s="71"/>
      <c r="L13" s="71"/>
      <c r="M13" s="71"/>
      <c r="N13" s="71"/>
      <c r="O13" s="71"/>
      <c r="P13" s="71"/>
      <c r="Q13" s="71"/>
      <c r="R13" s="71"/>
      <c r="S13" s="71"/>
      <c r="T13" s="71"/>
      <c r="U13" s="71"/>
      <c r="V13" s="71"/>
      <c r="W13" s="71"/>
      <c r="X13" s="71"/>
      <c r="Y13" s="71">
        <v>13</v>
      </c>
      <c r="Z13" s="71"/>
      <c r="AA13" s="70" t="b">
        <v>1</v>
      </c>
      <c r="AB13" s="71"/>
      <c r="AC13" s="71"/>
      <c r="AD13" s="71"/>
      <c r="AE13" s="71"/>
      <c r="AF13" s="71"/>
      <c r="AG13" s="71"/>
      <c r="AH13" s="46"/>
      <c r="AI13" s="46"/>
      <c r="AJ13" s="46" t="s">
        <v>61</v>
      </c>
      <c r="AK13" s="46"/>
      <c r="AL13" s="46"/>
      <c r="AM13" s="46"/>
      <c r="AN13" s="46"/>
      <c r="AO13" s="46"/>
      <c r="AP13" s="46"/>
      <c r="AQ13" s="46"/>
      <c r="AR13" s="46"/>
      <c r="AS13" s="46"/>
      <c r="AT13" s="43"/>
      <c r="AU13" s="43"/>
      <c r="AV13" s="43"/>
      <c r="AW13" s="43"/>
      <c r="AX13" s="43"/>
    </row>
    <row r="14" spans="1:704">
      <c r="B14" s="37"/>
      <c r="C14" s="39"/>
      <c r="E14" s="43"/>
      <c r="F14" s="43"/>
      <c r="G14" s="71" t="s">
        <v>65</v>
      </c>
      <c r="H14" s="71"/>
      <c r="I14" s="71"/>
      <c r="J14" s="71"/>
      <c r="K14" s="71"/>
      <c r="L14" s="71"/>
      <c r="M14" s="71">
        <f ca="1">MONTH(TODAY())</f>
        <v>11</v>
      </c>
      <c r="N14" s="71"/>
      <c r="O14" s="71"/>
      <c r="P14" s="71"/>
      <c r="Q14" s="71"/>
      <c r="R14" s="71"/>
      <c r="S14" s="71"/>
      <c r="T14" s="71"/>
      <c r="U14" s="71"/>
      <c r="V14" s="71"/>
      <c r="W14" s="71"/>
      <c r="X14" s="71"/>
      <c r="Y14" s="71">
        <v>14</v>
      </c>
      <c r="Z14" s="71"/>
      <c r="AA14" s="71" t="b">
        <v>0</v>
      </c>
      <c r="AB14" s="71"/>
      <c r="AC14" s="71"/>
      <c r="AD14" s="71"/>
      <c r="AE14" s="71"/>
      <c r="AF14" s="71"/>
      <c r="AG14" s="71"/>
      <c r="AH14" s="46"/>
      <c r="AI14" s="46"/>
      <c r="AJ14" s="46" t="s">
        <v>68</v>
      </c>
      <c r="AK14" s="46"/>
      <c r="AL14" s="46"/>
      <c r="AM14" s="46"/>
      <c r="AN14" s="46"/>
      <c r="AO14" s="46"/>
      <c r="AP14" s="46"/>
      <c r="AQ14" s="46"/>
      <c r="AR14" s="46"/>
      <c r="AS14" s="46"/>
      <c r="AT14" s="43"/>
      <c r="AU14" s="43"/>
      <c r="AV14" s="43"/>
      <c r="AW14" s="43"/>
      <c r="AX14" s="43"/>
    </row>
    <row r="15" spans="1:704" ht="9.6" customHeight="1">
      <c r="B15" s="37"/>
      <c r="C15" s="39"/>
      <c r="E15" s="43"/>
      <c r="F15" s="43"/>
      <c r="G15" s="71" t="str">
        <f>IF(AA12=TRUE,"está precedido por ",IF(AA13=TRUE,"está precedido por ","no estará precedido por ningún proceso de Negociación ni de Mediación."))</f>
        <v xml:space="preserve">está precedido por </v>
      </c>
      <c r="H15" s="71"/>
      <c r="I15" s="71"/>
      <c r="J15" s="71"/>
      <c r="K15" s="71"/>
      <c r="L15" s="71"/>
      <c r="M15" s="71" t="str">
        <f ca="1">LOOKUP(M14,L1:M12)</f>
        <v>noviembre</v>
      </c>
      <c r="N15" s="71"/>
      <c r="O15" s="71"/>
      <c r="P15" s="71"/>
      <c r="Q15" s="71"/>
      <c r="R15" s="71"/>
      <c r="S15" s="71"/>
      <c r="T15" s="71"/>
      <c r="U15" s="71"/>
      <c r="V15" s="71"/>
      <c r="W15" s="71"/>
      <c r="X15" s="71"/>
      <c r="Y15" s="71">
        <v>15</v>
      </c>
      <c r="Z15" s="71"/>
      <c r="AA15" s="70"/>
      <c r="AB15" s="71"/>
      <c r="AC15" s="71"/>
      <c r="AD15" s="71"/>
      <c r="AE15" s="71"/>
      <c r="AF15" s="71"/>
      <c r="AG15" s="71"/>
      <c r="AH15" s="46"/>
      <c r="AI15" s="46"/>
      <c r="AJ15" s="46"/>
      <c r="AK15" s="46"/>
      <c r="AL15" s="46"/>
      <c r="AM15" s="46"/>
      <c r="AN15" s="46"/>
      <c r="AO15" s="46"/>
      <c r="AP15" s="46"/>
      <c r="AQ15" s="46"/>
      <c r="AR15" s="46"/>
      <c r="AS15" s="46"/>
      <c r="AT15" s="43"/>
      <c r="AU15" s="43"/>
      <c r="AV15" s="43"/>
      <c r="AW15" s="43"/>
      <c r="AX15" s="43"/>
    </row>
    <row r="16" spans="1:704" ht="14.4" customHeight="1">
      <c r="A16" s="31" t="s">
        <v>29</v>
      </c>
      <c r="B16" s="37"/>
      <c r="C16" s="39"/>
      <c r="E16" s="43"/>
      <c r="F16" s="43"/>
      <c r="G16" s="71" t="str">
        <f>IF(AA12=TRUE,"una negociación","")</f>
        <v/>
      </c>
      <c r="H16" s="71"/>
      <c r="I16" s="71"/>
      <c r="J16" s="71"/>
      <c r="K16" s="71"/>
      <c r="L16" s="71"/>
      <c r="M16" s="71"/>
      <c r="N16" s="71"/>
      <c r="O16" s="71"/>
      <c r="P16" s="71"/>
      <c r="Q16" s="71"/>
      <c r="R16" s="71"/>
      <c r="S16" s="71"/>
      <c r="T16" s="71"/>
      <c r="U16" s="71"/>
      <c r="V16" s="71"/>
      <c r="W16" s="71"/>
      <c r="X16" s="71"/>
      <c r="Y16" s="71">
        <v>16</v>
      </c>
      <c r="Z16" s="71"/>
      <c r="AA16" s="70" t="b">
        <v>0</v>
      </c>
      <c r="AB16" s="71"/>
      <c r="AC16" s="71"/>
      <c r="AD16" s="71"/>
      <c r="AE16" s="71"/>
      <c r="AF16" s="71"/>
      <c r="AG16" s="71"/>
      <c r="AH16" s="46"/>
      <c r="AI16" s="46"/>
      <c r="AJ16" s="46"/>
      <c r="AK16" s="46"/>
      <c r="AL16" s="46"/>
      <c r="AM16" s="46"/>
      <c r="AN16" s="46"/>
      <c r="AO16" s="46"/>
      <c r="AP16" s="46"/>
      <c r="AQ16" s="46"/>
      <c r="AR16" s="46"/>
      <c r="AS16" s="46"/>
      <c r="AT16" s="43"/>
      <c r="AU16" s="43"/>
      <c r="AV16" s="43"/>
      <c r="AW16" s="43"/>
      <c r="AX16" s="43"/>
    </row>
    <row r="17" spans="1:50" ht="12" customHeight="1">
      <c r="A17" s="28" t="s">
        <v>2</v>
      </c>
      <c r="B17" s="37"/>
      <c r="C17" s="39"/>
      <c r="E17" s="43"/>
      <c r="F17" s="43"/>
      <c r="G17" s="71" t="str">
        <f>IF(AA12=TRUE,IF(AA13=TRUE," y ",""),"")</f>
        <v/>
      </c>
      <c r="H17" s="71"/>
      <c r="I17" s="71"/>
      <c r="J17" s="71"/>
      <c r="K17" s="71"/>
      <c r="L17" s="71"/>
      <c r="M17" s="71"/>
      <c r="N17" s="71"/>
      <c r="O17" s="71"/>
      <c r="P17" s="71"/>
      <c r="Q17" s="71"/>
      <c r="R17" s="71"/>
      <c r="S17" s="71"/>
      <c r="T17" s="71"/>
      <c r="U17" s="71"/>
      <c r="V17" s="71"/>
      <c r="W17" s="71"/>
      <c r="X17" s="71"/>
      <c r="Y17" s="71">
        <v>17</v>
      </c>
      <c r="Z17" s="71"/>
      <c r="AA17" s="70">
        <v>1</v>
      </c>
      <c r="AB17" s="71"/>
      <c r="AC17" s="71"/>
      <c r="AD17" s="71"/>
      <c r="AE17" s="71"/>
      <c r="AF17" s="71"/>
      <c r="AG17" s="71"/>
      <c r="AH17" s="46"/>
      <c r="AI17" s="46"/>
      <c r="AJ17" s="46"/>
      <c r="AK17" s="46"/>
      <c r="AL17" s="46"/>
      <c r="AM17" s="46"/>
      <c r="AN17" s="46"/>
      <c r="AO17" s="46"/>
      <c r="AP17" s="46"/>
      <c r="AQ17" s="46"/>
      <c r="AR17" s="46"/>
      <c r="AS17" s="46"/>
      <c r="AT17" s="43"/>
      <c r="AU17" s="43"/>
      <c r="AV17" s="43"/>
      <c r="AW17" s="43"/>
      <c r="AX17" s="43"/>
    </row>
    <row r="18" spans="1:50" ht="15.6" customHeight="1">
      <c r="B18" s="37" t="str">
        <f>CONCATENATE("Se optó por ",IF(AA3&lt;1,"Un Árbitro",IF(AA3=2,"Tres Árbitros","Cinco Árbitros")))</f>
        <v>Se optó por Tres Árbitros</v>
      </c>
      <c r="C18" s="39"/>
      <c r="E18" s="43"/>
      <c r="F18" s="43"/>
      <c r="G18" s="71" t="str">
        <f>IF(AA13=TRUE,"una mediación ","")</f>
        <v xml:space="preserve">una mediación </v>
      </c>
      <c r="H18" s="71"/>
      <c r="I18" s="71"/>
      <c r="J18" s="71"/>
      <c r="K18" s="71"/>
      <c r="L18" s="71"/>
      <c r="M18" s="71"/>
      <c r="N18" s="71"/>
      <c r="O18" s="71"/>
      <c r="P18" s="71"/>
      <c r="Q18" s="71"/>
      <c r="R18" s="71"/>
      <c r="S18" s="71"/>
      <c r="T18" s="71"/>
      <c r="U18" s="71"/>
      <c r="V18" s="71"/>
      <c r="W18" s="71"/>
      <c r="X18" s="71"/>
      <c r="Y18" s="71">
        <v>18</v>
      </c>
      <c r="Z18" s="71"/>
      <c r="AA18" s="70">
        <v>1</v>
      </c>
      <c r="AB18" s="71"/>
      <c r="AC18" s="71"/>
      <c r="AD18" s="71"/>
      <c r="AE18" s="71"/>
      <c r="AF18" s="71"/>
      <c r="AG18" s="71"/>
      <c r="AH18" s="46"/>
      <c r="AI18" s="46"/>
      <c r="AJ18" s="46"/>
      <c r="AK18" s="46"/>
      <c r="AL18" s="46"/>
      <c r="AM18" s="46"/>
      <c r="AN18" s="46"/>
      <c r="AO18" s="46"/>
      <c r="AP18" s="46"/>
      <c r="AQ18" s="46"/>
      <c r="AR18" s="46"/>
      <c r="AS18" s="46"/>
      <c r="AT18" s="43"/>
      <c r="AU18" s="43"/>
      <c r="AV18" s="43"/>
      <c r="AW18" s="43"/>
      <c r="AX18" s="43"/>
    </row>
    <row r="19" spans="1:50" ht="19.2" customHeight="1">
      <c r="A19" s="28" t="s">
        <v>27</v>
      </c>
      <c r="B19" s="37"/>
      <c r="C19" s="39"/>
      <c r="E19" s="43"/>
      <c r="F19" s="43"/>
      <c r="G19" s="71" t="str">
        <f>IF(AA12=TRUE,IF(AA13=TRUE,"cuyas respectivas duraciones serán de ","cuya duración será de "),IF(AA13=TRUE,"cuya duración será de ",""))</f>
        <v xml:space="preserve">cuya duración será de </v>
      </c>
      <c r="H19" s="71"/>
      <c r="I19" s="71"/>
      <c r="J19" s="71"/>
      <c r="K19" s="71"/>
      <c r="L19" s="71"/>
      <c r="M19" s="71"/>
      <c r="N19" s="71"/>
      <c r="O19" s="71"/>
      <c r="P19" s="71"/>
      <c r="Q19" s="71"/>
      <c r="R19" s="71"/>
      <c r="S19" s="71"/>
      <c r="T19" s="71"/>
      <c r="U19" s="71"/>
      <c r="V19" s="71"/>
      <c r="W19" s="71"/>
      <c r="X19" s="71"/>
      <c r="Y19" s="71">
        <v>19</v>
      </c>
      <c r="Z19" s="71"/>
      <c r="AA19" s="70">
        <v>1</v>
      </c>
      <c r="AB19" s="71"/>
      <c r="AC19" s="71"/>
      <c r="AD19" s="71"/>
      <c r="AE19" s="71"/>
      <c r="AF19" s="71"/>
      <c r="AG19" s="71"/>
      <c r="AH19" s="46"/>
      <c r="AI19" s="46"/>
      <c r="AJ19" s="46" t="s">
        <v>62</v>
      </c>
      <c r="AK19" s="46"/>
      <c r="AL19" s="46"/>
      <c r="AM19" s="46"/>
      <c r="AN19" s="46"/>
      <c r="AO19" s="46"/>
      <c r="AP19" s="46"/>
      <c r="AQ19" s="46"/>
      <c r="AR19" s="46"/>
      <c r="AS19" s="46"/>
      <c r="AT19" s="43"/>
      <c r="AU19" s="43"/>
      <c r="AV19" s="43"/>
      <c r="AW19" s="43"/>
      <c r="AX19" s="43"/>
    </row>
    <row r="20" spans="1:50" ht="17.399999999999999" customHeight="1">
      <c r="B20" s="37" t="str">
        <f>CONCATENATE("Se optó para que ",IF(AA3&lt;2,"el Árbitro sea designado ","los Árbitros sean designados "),IF(AA4=1,"por los convinientes","por la entidad"))</f>
        <v>Se optó para que los Árbitros sean designados por los convinientes</v>
      </c>
      <c r="C20" s="39"/>
      <c r="E20" s="43"/>
      <c r="F20" s="43"/>
      <c r="G20" s="71" t="str">
        <f>IF(AA12=TRUE,AE9,"")</f>
        <v/>
      </c>
      <c r="H20" s="71"/>
      <c r="I20" s="71"/>
      <c r="J20" s="71"/>
      <c r="K20" s="71"/>
      <c r="L20" s="71"/>
      <c r="M20" s="71"/>
      <c r="N20" s="71"/>
      <c r="O20" s="71"/>
      <c r="P20" s="71"/>
      <c r="Q20" s="71"/>
      <c r="R20" s="71"/>
      <c r="S20" s="71"/>
      <c r="T20" s="71"/>
      <c r="U20" s="71"/>
      <c r="V20" s="71"/>
      <c r="W20" s="71"/>
      <c r="X20" s="71"/>
      <c r="Y20" s="71">
        <v>20</v>
      </c>
      <c r="Z20" s="71"/>
      <c r="AA20" s="70"/>
      <c r="AB20" s="71"/>
      <c r="AC20" s="71"/>
      <c r="AD20" s="71"/>
      <c r="AE20" s="71"/>
      <c r="AF20" s="71"/>
      <c r="AG20" s="71"/>
      <c r="AH20" s="46"/>
      <c r="AI20" s="46"/>
      <c r="AJ20" s="46" t="s">
        <v>63</v>
      </c>
      <c r="AK20" s="46"/>
      <c r="AL20" s="46"/>
      <c r="AM20" s="46"/>
      <c r="AN20" s="46"/>
      <c r="AO20" s="46"/>
      <c r="AP20" s="46"/>
      <c r="AQ20" s="46"/>
      <c r="AR20" s="46"/>
      <c r="AS20" s="46"/>
      <c r="AT20" s="43"/>
      <c r="AU20" s="43"/>
      <c r="AV20" s="43"/>
      <c r="AW20" s="43"/>
      <c r="AX20" s="43"/>
    </row>
    <row r="21" spans="1:50" ht="19.95" customHeight="1">
      <c r="A21" s="28" t="s">
        <v>28</v>
      </c>
      <c r="B21" s="37"/>
      <c r="C21" s="39"/>
      <c r="E21" s="43"/>
      <c r="F21" s="43"/>
      <c r="G21" s="71" t="str">
        <f>IF(AA12=TRUE,IF(AA13=TRUE," y ",""),"")</f>
        <v/>
      </c>
      <c r="H21" s="71"/>
      <c r="I21" s="71"/>
      <c r="J21" s="71"/>
      <c r="K21" s="71"/>
      <c r="L21" s="71"/>
      <c r="M21" s="71"/>
      <c r="N21" s="71"/>
      <c r="O21" s="71"/>
      <c r="P21" s="71"/>
      <c r="Q21" s="71"/>
      <c r="R21" s="71"/>
      <c r="S21" s="71"/>
      <c r="T21" s="71"/>
      <c r="U21" s="71"/>
      <c r="V21" s="71"/>
      <c r="W21" s="71"/>
      <c r="X21" s="71"/>
      <c r="Y21" s="71">
        <v>21</v>
      </c>
      <c r="Z21" s="71"/>
      <c r="AA21" s="70"/>
      <c r="AB21" s="71"/>
      <c r="AC21" s="71"/>
      <c r="AD21" s="71"/>
      <c r="AE21" s="71"/>
      <c r="AF21" s="71"/>
      <c r="AG21" s="71"/>
      <c r="AH21" s="46"/>
      <c r="AI21" s="46"/>
      <c r="AJ21" s="46"/>
      <c r="AK21" s="46"/>
      <c r="AL21" s="46"/>
      <c r="AM21" s="46"/>
      <c r="AN21" s="46"/>
      <c r="AO21" s="46"/>
      <c r="AP21" s="46"/>
      <c r="AQ21" s="46"/>
      <c r="AR21" s="46"/>
      <c r="AS21" s="46"/>
      <c r="AT21" s="43"/>
      <c r="AU21" s="43"/>
      <c r="AV21" s="43"/>
      <c r="AW21" s="43"/>
      <c r="AX21" s="43"/>
    </row>
    <row r="22" spans="1:50" ht="18" customHeight="1">
      <c r="B22" s="37" t="str">
        <f>CONCATENATE("Se optó por Arbitraje de ",IF(AA5&lt;2,"Equidad","Derecho"))</f>
        <v>Se optó por Arbitraje de Equidad</v>
      </c>
      <c r="C22" s="39"/>
      <c r="E22" s="43"/>
      <c r="F22" s="43"/>
      <c r="G22" s="71" t="str">
        <f>IF(AA13=TRUE,AF9,"")</f>
        <v>Veinte</v>
      </c>
      <c r="H22" s="46"/>
      <c r="I22" s="46"/>
      <c r="J22" s="46"/>
      <c r="K22" s="46"/>
      <c r="L22" s="46"/>
      <c r="M22" s="46"/>
      <c r="N22" s="46"/>
      <c r="O22" s="46"/>
      <c r="P22" s="46"/>
      <c r="Q22" s="46"/>
      <c r="R22" s="46"/>
      <c r="S22" s="46"/>
      <c r="T22" s="46"/>
      <c r="U22" s="46"/>
      <c r="V22" s="46"/>
      <c r="W22" s="46"/>
      <c r="X22" s="46"/>
      <c r="Y22" s="71">
        <v>22</v>
      </c>
      <c r="Z22" s="46"/>
      <c r="AA22" s="70"/>
      <c r="AB22" s="71"/>
      <c r="AC22" s="71"/>
      <c r="AD22" s="71"/>
      <c r="AE22" s="71"/>
      <c r="AF22" s="71"/>
      <c r="AG22" s="71"/>
      <c r="AH22" s="71"/>
      <c r="AI22" s="71"/>
      <c r="AJ22" s="71"/>
      <c r="AK22" s="71"/>
      <c r="AL22" s="46"/>
      <c r="AM22" s="46"/>
      <c r="AN22" s="46"/>
      <c r="AO22" s="46"/>
      <c r="AP22" s="46"/>
      <c r="AQ22" s="46"/>
      <c r="AR22" s="46"/>
      <c r="AS22" s="46"/>
      <c r="AT22" s="43"/>
      <c r="AU22" s="43"/>
      <c r="AV22" s="43"/>
    </row>
    <row r="23" spans="1:50" ht="7.2" customHeight="1">
      <c r="B23" s="37"/>
      <c r="C23" s="39"/>
      <c r="E23" s="43"/>
      <c r="F23" s="43"/>
      <c r="G23" s="71" t="str">
        <f>IF(AA12=TRUE,IF(AA13=TRUE," días hábiles.",""),IF(AA13=TRUE," días hábiles. ",""))</f>
        <v xml:space="preserve"> días hábiles. </v>
      </c>
      <c r="H23" s="46"/>
      <c r="I23" s="46"/>
      <c r="J23" s="46"/>
      <c r="K23" s="46"/>
      <c r="L23" s="46"/>
      <c r="M23" s="46"/>
      <c r="N23" s="46"/>
      <c r="O23" s="46"/>
      <c r="P23" s="46"/>
      <c r="Q23" s="46"/>
      <c r="R23" s="46"/>
      <c r="S23" s="46"/>
      <c r="T23" s="46"/>
      <c r="U23" s="46"/>
      <c r="V23" s="46"/>
      <c r="W23" s="46"/>
      <c r="X23" s="46"/>
      <c r="Y23" s="71">
        <v>23</v>
      </c>
      <c r="Z23" s="46"/>
      <c r="AA23" s="70"/>
      <c r="AB23" s="71"/>
      <c r="AC23" s="71"/>
      <c r="AD23" s="71"/>
      <c r="AE23" s="71"/>
      <c r="AF23" s="71"/>
      <c r="AG23" s="71"/>
      <c r="AH23" s="71"/>
      <c r="AI23" s="71"/>
      <c r="AJ23" s="71"/>
      <c r="AK23" s="71"/>
      <c r="AL23" s="46"/>
      <c r="AM23" s="46"/>
      <c r="AN23" s="46"/>
      <c r="AO23" s="46"/>
      <c r="AP23" s="46"/>
      <c r="AQ23" s="46"/>
      <c r="AR23" s="46"/>
      <c r="AS23" s="46"/>
      <c r="AT23" s="43"/>
      <c r="AU23" s="43"/>
      <c r="AV23" s="43"/>
    </row>
    <row r="24" spans="1:50" ht="19.2" customHeight="1">
      <c r="A24" s="28" t="str">
        <f>IF(OR(AA5=1,AA5=""),"Aplicación de leal saber y entender de los Árbitros","Derecho de fondo a aplicar en resolución")</f>
        <v>Aplicación de leal saber y entender de los Árbitros</v>
      </c>
      <c r="B24" s="37"/>
      <c r="C24" s="39"/>
      <c r="E24" s="43"/>
      <c r="F24" s="43"/>
      <c r="G24" s="71"/>
      <c r="H24" s="46"/>
      <c r="I24" s="46"/>
      <c r="J24" s="46"/>
      <c r="K24" s="46"/>
      <c r="L24" s="46"/>
      <c r="M24" s="46"/>
      <c r="N24" s="46"/>
      <c r="O24" s="46"/>
      <c r="P24" s="46"/>
      <c r="Q24" s="46"/>
      <c r="R24" s="46"/>
      <c r="S24" s="46"/>
      <c r="T24" s="46"/>
      <c r="U24" s="46"/>
      <c r="V24" s="46"/>
      <c r="W24" s="46"/>
      <c r="X24" s="46"/>
      <c r="Y24" s="71">
        <v>24</v>
      </c>
      <c r="Z24" s="46"/>
      <c r="AA24" s="70"/>
      <c r="AB24" s="71"/>
      <c r="AC24" s="71"/>
      <c r="AD24" s="71"/>
      <c r="AE24" s="71"/>
      <c r="AF24" s="71"/>
      <c r="AG24" s="71"/>
      <c r="AH24" s="71"/>
      <c r="AI24" s="71"/>
      <c r="AJ24" s="71"/>
      <c r="AK24" s="71"/>
      <c r="AL24" s="46"/>
      <c r="AM24" s="46"/>
      <c r="AN24" s="46"/>
      <c r="AO24" s="46"/>
      <c r="AP24" s="46"/>
      <c r="AQ24" s="46"/>
      <c r="AR24" s="46"/>
      <c r="AS24" s="46"/>
      <c r="AT24" s="43"/>
      <c r="AU24" s="43"/>
      <c r="AV24" s="43"/>
    </row>
    <row r="25" spans="1:50" ht="18.600000000000001" customHeight="1">
      <c r="A25" s="29"/>
      <c r="B25" s="37" t="str">
        <f>IF(A25="",IF(AA5=2,"Debe indicarse el derecho a aplicar",""),"")</f>
        <v/>
      </c>
      <c r="C25" s="39"/>
      <c r="E25" s="43"/>
      <c r="F25" s="43"/>
      <c r="G25" s="71"/>
      <c r="H25" s="46"/>
      <c r="I25" s="46"/>
      <c r="J25" s="46"/>
      <c r="K25" s="46"/>
      <c r="L25" s="46"/>
      <c r="M25" s="46"/>
      <c r="N25" s="46"/>
      <c r="O25" s="46"/>
      <c r="P25" s="46"/>
      <c r="Q25" s="46"/>
      <c r="R25" s="46"/>
      <c r="S25" s="46"/>
      <c r="T25" s="46"/>
      <c r="U25" s="46"/>
      <c r="V25" s="46"/>
      <c r="W25" s="46"/>
      <c r="X25" s="46"/>
      <c r="Y25" s="71">
        <v>25</v>
      </c>
      <c r="Z25" s="46"/>
      <c r="AA25" s="70"/>
      <c r="AB25" s="71"/>
      <c r="AC25" s="71"/>
      <c r="AD25" s="71"/>
      <c r="AE25" s="71"/>
      <c r="AF25" s="71"/>
      <c r="AG25" s="71"/>
      <c r="AH25" s="71"/>
      <c r="AI25" s="71"/>
      <c r="AJ25" s="71"/>
      <c r="AK25" s="71"/>
      <c r="AL25" s="46"/>
      <c r="AM25" s="46"/>
      <c r="AN25" s="46"/>
      <c r="AO25" s="46"/>
      <c r="AP25" s="46"/>
      <c r="AQ25" s="46"/>
      <c r="AR25" s="46"/>
      <c r="AS25" s="46"/>
      <c r="AT25" s="43"/>
      <c r="AU25" s="43"/>
      <c r="AV25" s="43"/>
    </row>
    <row r="26" spans="1:50" ht="13.2" customHeight="1">
      <c r="A26" s="28" t="s">
        <v>3</v>
      </c>
      <c r="B26" s="37" t="str">
        <f>CONCATENATE("Se optó por Arbitraje ",IF(AA6&lt;2,"inapelable","apelable"))</f>
        <v>Se optó por Arbitraje inapelable</v>
      </c>
      <c r="C26" s="39"/>
      <c r="E26" s="43"/>
      <c r="F26" s="43"/>
      <c r="G26" s="71"/>
      <c r="H26" s="46"/>
      <c r="I26" s="46"/>
      <c r="J26" s="46"/>
      <c r="K26" s="46"/>
      <c r="L26" s="46"/>
      <c r="M26" s="46"/>
      <c r="N26" s="46"/>
      <c r="O26" s="46"/>
      <c r="P26" s="46"/>
      <c r="Q26" s="46"/>
      <c r="R26" s="46"/>
      <c r="S26" s="46"/>
      <c r="T26" s="46"/>
      <c r="U26" s="46"/>
      <c r="V26" s="46"/>
      <c r="W26" s="46"/>
      <c r="X26" s="46"/>
      <c r="Y26" s="71">
        <v>26</v>
      </c>
      <c r="Z26" s="46"/>
      <c r="AA26" s="70"/>
      <c r="AB26" s="71"/>
      <c r="AC26" s="71"/>
      <c r="AD26" s="71"/>
      <c r="AE26" s="71"/>
      <c r="AF26" s="71"/>
      <c r="AG26" s="71"/>
      <c r="AH26" s="71"/>
      <c r="AI26" s="71"/>
      <c r="AJ26" s="71"/>
      <c r="AK26" s="71"/>
      <c r="AL26" s="46"/>
      <c r="AM26" s="46"/>
      <c r="AN26" s="46"/>
      <c r="AO26" s="46"/>
      <c r="AP26" s="46"/>
      <c r="AQ26" s="46"/>
      <c r="AR26" s="46"/>
      <c r="AS26" s="46"/>
      <c r="AT26" s="43"/>
      <c r="AU26" s="43"/>
      <c r="AV26" s="43"/>
    </row>
    <row r="27" spans="1:50">
      <c r="B27" s="37"/>
      <c r="C27" s="39"/>
      <c r="E27" s="43"/>
      <c r="F27" s="43"/>
      <c r="G27" s="71"/>
      <c r="H27" s="46"/>
      <c r="I27" s="46"/>
      <c r="J27" s="46"/>
      <c r="K27" s="46"/>
      <c r="L27" s="46"/>
      <c r="M27" s="46"/>
      <c r="N27" s="46"/>
      <c r="O27" s="46"/>
      <c r="P27" s="46"/>
      <c r="Q27" s="46"/>
      <c r="R27" s="46"/>
      <c r="S27" s="46"/>
      <c r="T27" s="46"/>
      <c r="U27" s="46"/>
      <c r="V27" s="46"/>
      <c r="W27" s="46"/>
      <c r="X27" s="46"/>
      <c r="Y27" s="71">
        <v>27</v>
      </c>
      <c r="Z27" s="46"/>
      <c r="AA27" s="70"/>
      <c r="AB27" s="71"/>
      <c r="AC27" s="71"/>
      <c r="AD27" s="71"/>
      <c r="AE27" s="71"/>
      <c r="AF27" s="71"/>
      <c r="AG27" s="71"/>
      <c r="AH27" s="71"/>
      <c r="AI27" s="71"/>
      <c r="AJ27" s="71"/>
      <c r="AK27" s="71"/>
      <c r="AL27" s="46"/>
      <c r="AM27" s="46"/>
      <c r="AN27" s="46"/>
      <c r="AO27" s="46"/>
      <c r="AP27" s="46"/>
      <c r="AQ27" s="46"/>
      <c r="AR27" s="46"/>
      <c r="AS27" s="46"/>
      <c r="AT27" s="43"/>
      <c r="AU27" s="43"/>
      <c r="AV27" s="43"/>
    </row>
    <row r="28" spans="1:50" ht="18.600000000000001" customHeight="1">
      <c r="A28" s="28" t="s">
        <v>57</v>
      </c>
      <c r="B28" s="37" t="str">
        <f>CONCATENATE("Se optó por ",IF(AA7&lt;2,"recursos ante instancia arbitral definitiva","justicia doméstica"))</f>
        <v>Se optó por recursos ante instancia arbitral definitiva</v>
      </c>
      <c r="C28" s="39"/>
      <c r="E28" s="43"/>
      <c r="F28" s="43"/>
      <c r="G28" s="71"/>
      <c r="H28" s="46"/>
      <c r="I28" s="46"/>
      <c r="J28" s="46"/>
      <c r="K28" s="46"/>
      <c r="L28" s="46"/>
      <c r="M28" s="46"/>
      <c r="N28" s="46"/>
      <c r="O28" s="46"/>
      <c r="P28" s="46"/>
      <c r="Q28" s="46"/>
      <c r="R28" s="46"/>
      <c r="S28" s="46"/>
      <c r="T28" s="46"/>
      <c r="U28" s="46"/>
      <c r="V28" s="46"/>
      <c r="W28" s="46"/>
      <c r="X28" s="46"/>
      <c r="Y28" s="71">
        <v>28</v>
      </c>
      <c r="Z28" s="46"/>
      <c r="AA28" s="70"/>
      <c r="AB28" s="71"/>
      <c r="AC28" s="71"/>
      <c r="AD28" s="71"/>
      <c r="AE28" s="71"/>
      <c r="AF28" s="71"/>
      <c r="AG28" s="71"/>
      <c r="AH28" s="71"/>
      <c r="AI28" s="71"/>
      <c r="AJ28" s="71"/>
      <c r="AK28" s="71"/>
      <c r="AL28" s="46"/>
      <c r="AM28" s="46"/>
      <c r="AN28" s="46"/>
      <c r="AO28" s="46"/>
      <c r="AP28" s="46"/>
      <c r="AQ28" s="46"/>
      <c r="AR28" s="46"/>
      <c r="AS28" s="46"/>
      <c r="AT28" s="43"/>
      <c r="AU28" s="43"/>
      <c r="AV28" s="43"/>
    </row>
    <row r="29" spans="1:50" ht="16.95" customHeight="1">
      <c r="B29" s="37"/>
      <c r="C29" s="39"/>
      <c r="E29" s="43"/>
      <c r="F29" s="43"/>
      <c r="G29" s="37" t="s">
        <v>70</v>
      </c>
      <c r="H29" s="46"/>
      <c r="I29" s="46"/>
      <c r="J29" s="46"/>
      <c r="K29" s="46"/>
      <c r="L29" s="46"/>
      <c r="M29" s="46"/>
      <c r="N29" s="46"/>
      <c r="O29" s="46"/>
      <c r="P29" s="46"/>
      <c r="Q29" s="46"/>
      <c r="R29" s="46"/>
      <c r="S29" s="46"/>
      <c r="T29" s="46"/>
      <c r="U29" s="46"/>
      <c r="V29" s="46"/>
      <c r="W29" s="46"/>
      <c r="X29" s="46"/>
      <c r="Y29" s="71">
        <v>29</v>
      </c>
      <c r="Z29" s="46"/>
      <c r="AA29" s="70"/>
      <c r="AB29" s="71"/>
      <c r="AC29" s="71"/>
      <c r="AD29" s="71"/>
      <c r="AE29" s="71"/>
      <c r="AF29" s="71"/>
      <c r="AG29" s="71"/>
      <c r="AH29" s="71"/>
      <c r="AI29" s="71"/>
      <c r="AJ29" s="71"/>
      <c r="AK29" s="71"/>
      <c r="AL29" s="46"/>
      <c r="AM29" s="46"/>
      <c r="AN29" s="46"/>
      <c r="AO29" s="46"/>
      <c r="AP29" s="46"/>
      <c r="AQ29" s="46"/>
      <c r="AR29" s="46"/>
      <c r="AS29" s="46"/>
      <c r="AT29" s="43"/>
      <c r="AU29" s="43"/>
      <c r="AV29" s="43"/>
    </row>
    <row r="30" spans="1:50" ht="18.600000000000001" customHeight="1">
      <c r="A30" s="28" t="str">
        <f>IF(AA7=1,"Normativa  Internacional","Justicia Doméstica")</f>
        <v>Normativa  Internacional</v>
      </c>
      <c r="B30" s="37" t="str">
        <f>IF(AA7=1,"La Justicia Doméstica es sólo para Reconocimiento y Ejecución en cada País","La Justicia Doméstica es para ese País")</f>
        <v>La Justicia Doméstica es sólo para Reconocimiento y Ejecución en cada País</v>
      </c>
      <c r="C30" s="39"/>
      <c r="E30" s="43"/>
      <c r="F30" s="43"/>
      <c r="G30" s="71" t="s">
        <v>71</v>
      </c>
      <c r="H30" s="46"/>
      <c r="I30" s="46"/>
      <c r="J30" s="46"/>
      <c r="K30" s="46"/>
      <c r="L30" s="46"/>
      <c r="M30" s="46"/>
      <c r="N30" s="46"/>
      <c r="O30" s="46"/>
      <c r="P30" s="46"/>
      <c r="Q30" s="46"/>
      <c r="R30" s="46"/>
      <c r="S30" s="46"/>
      <c r="T30" s="46"/>
      <c r="U30" s="46"/>
      <c r="V30" s="46"/>
      <c r="W30" s="46"/>
      <c r="X30" s="46"/>
      <c r="Y30" s="71">
        <v>30</v>
      </c>
      <c r="Z30" s="46"/>
      <c r="AA30" s="70"/>
      <c r="AB30" s="71"/>
      <c r="AC30" s="71"/>
      <c r="AD30" s="71"/>
      <c r="AE30" s="71"/>
      <c r="AF30" s="71"/>
      <c r="AG30" s="71"/>
      <c r="AH30" s="71"/>
      <c r="AI30" s="71"/>
      <c r="AJ30" s="71"/>
      <c r="AK30" s="71"/>
      <c r="AL30" s="46"/>
      <c r="AM30" s="46"/>
      <c r="AN30" s="46"/>
      <c r="AO30" s="46"/>
      <c r="AP30" s="46"/>
      <c r="AQ30" s="46"/>
      <c r="AR30" s="46"/>
      <c r="AS30" s="46"/>
      <c r="AT30" s="43"/>
      <c r="AU30" s="43"/>
      <c r="AV30" s="43"/>
    </row>
    <row r="31" spans="1:50" ht="17.399999999999999" customHeight="1">
      <c r="A31" s="29"/>
      <c r="B31" s="37" t="str">
        <f>IF(AA7=1,"","Debe indicarse una Juriscicción Doméstic")</f>
        <v/>
      </c>
      <c r="C31" s="39"/>
      <c r="E31" s="43"/>
      <c r="F31" s="43"/>
      <c r="G31" s="69"/>
      <c r="H31" s="46"/>
      <c r="I31" s="46"/>
      <c r="J31" s="46"/>
      <c r="K31" s="46"/>
      <c r="L31" s="46"/>
      <c r="M31" s="46"/>
      <c r="N31" s="46"/>
      <c r="O31" s="46"/>
      <c r="P31" s="46"/>
      <c r="Q31" s="46"/>
      <c r="R31" s="46"/>
      <c r="S31" s="46"/>
      <c r="T31" s="46"/>
      <c r="U31" s="46"/>
      <c r="V31" s="46"/>
      <c r="W31" s="46"/>
      <c r="X31" s="46"/>
      <c r="Y31" s="71">
        <v>31</v>
      </c>
      <c r="Z31" s="46"/>
      <c r="AA31" s="70"/>
      <c r="AB31" s="71"/>
      <c r="AC31" s="71"/>
      <c r="AD31" s="71"/>
      <c r="AE31" s="71"/>
      <c r="AF31" s="71"/>
      <c r="AG31" s="71"/>
      <c r="AH31" s="71"/>
      <c r="AI31" s="71"/>
      <c r="AJ31" s="71"/>
      <c r="AK31" s="71"/>
      <c r="AL31" s="46"/>
      <c r="AM31" s="46"/>
      <c r="AN31" s="46"/>
      <c r="AO31" s="46"/>
      <c r="AP31" s="46"/>
      <c r="AQ31" s="46"/>
      <c r="AR31" s="46"/>
      <c r="AS31" s="46"/>
      <c r="AT31" s="43"/>
      <c r="AU31" s="43"/>
      <c r="AV31" s="43"/>
    </row>
    <row r="32" spans="1:50" ht="16.95" customHeight="1">
      <c r="A32" s="28" t="s">
        <v>30</v>
      </c>
      <c r="B32" s="37"/>
      <c r="C32" s="39"/>
      <c r="E32" s="43"/>
      <c r="F32" s="43"/>
      <c r="G32" s="71" t="s">
        <v>12</v>
      </c>
      <c r="H32" s="46"/>
      <c r="I32" s="46"/>
      <c r="J32" s="46"/>
      <c r="K32" s="46"/>
      <c r="L32" s="46"/>
      <c r="M32" s="46"/>
      <c r="N32" s="46"/>
      <c r="O32" s="46"/>
      <c r="P32" s="46"/>
      <c r="Q32" s="46"/>
      <c r="R32" s="46"/>
      <c r="S32" s="46"/>
      <c r="T32" s="46"/>
      <c r="U32" s="46"/>
      <c r="V32" s="46"/>
      <c r="W32" s="46"/>
      <c r="X32" s="46"/>
      <c r="Y32" s="71">
        <v>32</v>
      </c>
      <c r="Z32" s="46"/>
      <c r="AA32" s="71"/>
      <c r="AB32" s="71"/>
      <c r="AC32" s="71"/>
      <c r="AD32" s="71"/>
      <c r="AE32" s="71"/>
      <c r="AF32" s="71"/>
      <c r="AG32" s="71"/>
      <c r="AH32" s="71"/>
      <c r="AI32" s="71"/>
      <c r="AJ32" s="71"/>
      <c r="AK32" s="71"/>
      <c r="AL32" s="46"/>
      <c r="AM32" s="46"/>
      <c r="AN32" s="46"/>
      <c r="AO32" s="46"/>
      <c r="AP32" s="46"/>
      <c r="AQ32" s="46"/>
      <c r="AR32" s="46"/>
      <c r="AS32" s="46"/>
      <c r="AT32" s="43"/>
      <c r="AU32" s="43"/>
      <c r="AV32" s="43"/>
    </row>
    <row r="33" spans="1:48" ht="18.600000000000001" customHeight="1">
      <c r="B33" s="37" t="str">
        <f>IF(AA8=1,"Se optó por que lo estabecen las partes","Se optó por que lo fije el Tribinal Arbitral o la Normativa Institucional")</f>
        <v>Se optó por que lo fije el Tribinal Arbitral o la Normativa Institucional</v>
      </c>
      <c r="C33" s="39"/>
      <c r="E33" s="43"/>
      <c r="F33" s="43"/>
      <c r="G33" s="71" t="str">
        <f>IF(AA$13=TRUE,CONCATENATE("Negociación entre los convinientes por ",AE$9," días hábiles, y de no llegar a un acuerdo, "),"")</f>
        <v xml:space="preserve">Negociación entre los convinientes por Diez días hábiles, y de no llegar a un acuerdo, </v>
      </c>
      <c r="H33" s="46"/>
      <c r="I33" s="46"/>
      <c r="J33" s="46"/>
      <c r="K33" s="46"/>
      <c r="L33" s="46"/>
      <c r="M33" s="46"/>
      <c r="N33" s="46"/>
      <c r="O33" s="46"/>
      <c r="P33" s="46"/>
      <c r="Q33" s="46"/>
      <c r="R33" s="46"/>
      <c r="S33" s="46"/>
      <c r="T33" s="46"/>
      <c r="U33" s="46"/>
      <c r="V33" s="46"/>
      <c r="W33" s="46"/>
      <c r="X33" s="46"/>
      <c r="Y33" s="71">
        <v>33</v>
      </c>
      <c r="Z33" s="46"/>
      <c r="AA33" s="71"/>
      <c r="AB33" s="71"/>
      <c r="AC33" s="71"/>
      <c r="AD33" s="71"/>
      <c r="AE33" s="71"/>
      <c r="AF33" s="71"/>
      <c r="AG33" s="71"/>
      <c r="AH33" s="71"/>
      <c r="AI33" s="71"/>
      <c r="AJ33" s="71"/>
      <c r="AK33" s="71"/>
      <c r="AL33" s="46"/>
      <c r="AM33" s="46"/>
      <c r="AN33" s="46"/>
      <c r="AO33" s="46"/>
      <c r="AP33" s="46"/>
      <c r="AQ33" s="46"/>
      <c r="AR33" s="46"/>
      <c r="AS33" s="46"/>
      <c r="AT33" s="43"/>
      <c r="AU33" s="43"/>
      <c r="AV33" s="43"/>
    </row>
    <row r="34" spans="1:48" ht="17.399999999999999" customHeight="1">
      <c r="B34" s="37" t="str">
        <f>IF(AA8=1,IF(A34="","Debe indicarse el domicilio de actuación del Tribunal Arbitral",""),"")</f>
        <v/>
      </c>
      <c r="C34" s="39"/>
      <c r="E34" s="43"/>
      <c r="F34" s="43"/>
      <c r="G34" s="71" t="str">
        <f>IF(AA$12=TRUE,IF(AA$13=TRUE,"se proseguirá con un proceso de "),"")</f>
        <v/>
      </c>
      <c r="H34" s="46"/>
      <c r="I34" s="46"/>
      <c r="J34" s="46"/>
      <c r="K34" s="46"/>
      <c r="L34" s="46"/>
      <c r="M34" s="46"/>
      <c r="N34" s="46"/>
      <c r="O34" s="46"/>
      <c r="P34" s="46"/>
      <c r="Q34" s="46"/>
      <c r="R34" s="46"/>
      <c r="S34" s="46"/>
      <c r="T34" s="46"/>
      <c r="U34" s="46"/>
      <c r="V34" s="46"/>
      <c r="W34" s="46"/>
      <c r="X34" s="46"/>
      <c r="Y34" s="71">
        <v>34</v>
      </c>
      <c r="Z34" s="46"/>
      <c r="AA34" s="71"/>
      <c r="AB34" s="71"/>
      <c r="AC34" s="71"/>
      <c r="AD34" s="71"/>
      <c r="AE34" s="71"/>
      <c r="AF34" s="71"/>
      <c r="AG34" s="71"/>
      <c r="AH34" s="71"/>
      <c r="AI34" s="71"/>
      <c r="AJ34" s="71"/>
      <c r="AK34" s="71"/>
      <c r="AL34" s="46"/>
      <c r="AM34" s="46"/>
      <c r="AN34" s="46"/>
      <c r="AO34" s="46"/>
      <c r="AP34" s="46"/>
      <c r="AQ34" s="46"/>
      <c r="AR34" s="46"/>
      <c r="AS34" s="46"/>
      <c r="AT34" s="43"/>
      <c r="AU34" s="43"/>
      <c r="AV34" s="43"/>
    </row>
    <row r="35" spans="1:48">
      <c r="A35" s="28" t="s">
        <v>34</v>
      </c>
      <c r="B35" s="37"/>
      <c r="C35" s="39"/>
      <c r="E35" s="43"/>
      <c r="F35" s="43"/>
      <c r="G35" s="71" t="str">
        <f>IF(AA$13=TRUE,CONCATENATE("Mediación en la institución por ",AE$9," días hábiles, y de no llegar a un acuerdo o de no cumplirse lo aordado, ")," un proceso de ")</f>
        <v xml:space="preserve">Mediación en la institución por Diez días hábiles, y de no llegar a un acuerdo o de no cumplirse lo aordado, </v>
      </c>
      <c r="H35" s="46"/>
      <c r="I35" s="46"/>
      <c r="J35" s="46"/>
      <c r="K35" s="46"/>
      <c r="L35" s="46"/>
      <c r="M35" s="46"/>
      <c r="N35" s="46"/>
      <c r="O35" s="46"/>
      <c r="P35" s="46"/>
      <c r="Q35" s="46"/>
      <c r="R35" s="46"/>
      <c r="S35" s="46"/>
      <c r="T35" s="46"/>
      <c r="U35" s="46"/>
      <c r="V35" s="46"/>
      <c r="W35" s="46"/>
      <c r="X35" s="46"/>
      <c r="Y35" s="71">
        <v>35</v>
      </c>
      <c r="Z35" s="46"/>
      <c r="AA35" s="46"/>
      <c r="AB35" s="46"/>
      <c r="AC35" s="46"/>
      <c r="AD35" s="46"/>
      <c r="AE35" s="46"/>
      <c r="AF35" s="46"/>
      <c r="AG35" s="46"/>
      <c r="AH35" s="46"/>
      <c r="AI35" s="46"/>
      <c r="AJ35" s="46"/>
      <c r="AK35" s="46"/>
      <c r="AL35" s="46"/>
      <c r="AM35" s="46"/>
      <c r="AN35" s="46"/>
      <c r="AO35" s="46"/>
      <c r="AP35" s="46"/>
      <c r="AQ35" s="46"/>
      <c r="AR35" s="46"/>
      <c r="AS35" s="46"/>
      <c r="AT35" s="43"/>
      <c r="AU35" s="43"/>
      <c r="AV35" s="43"/>
    </row>
    <row r="36" spans="1:48" ht="17.399999999999999" customHeight="1">
      <c r="B36" s="37" t="str">
        <f>CONCATENATE("Se optó por el idioma ",IF(AC11=0,"Español",AC11))</f>
        <v>Se optó por el idioma Español</v>
      </c>
      <c r="C36" s="39"/>
      <c r="E36" s="43"/>
      <c r="F36" s="43"/>
      <c r="G36" s="71" t="str">
        <f>CONCATENATE("Arbitraje ",IF(AA$5&lt;2,"de equidad, ","de derecho,")," aplicando la normativa ",IF(AA7=1," internacional","Doméstica"),"para el reconoicimiento y ejecución de laudos")</f>
        <v>Arbitraje de equidad,  aplicando la normativa  internacionalpara el reconoicimiento y ejecución de laudos</v>
      </c>
      <c r="H36" s="46"/>
      <c r="I36" s="46"/>
      <c r="J36" s="46"/>
      <c r="K36" s="46"/>
      <c r="L36" s="46"/>
      <c r="M36" s="46"/>
      <c r="N36" s="46"/>
      <c r="O36" s="46"/>
      <c r="P36" s="46"/>
      <c r="Q36" s="46"/>
      <c r="R36" s="46"/>
      <c r="S36" s="46"/>
      <c r="T36" s="46"/>
      <c r="U36" s="46"/>
      <c r="V36" s="46"/>
      <c r="W36" s="46"/>
      <c r="X36" s="46"/>
      <c r="Y36" s="71">
        <v>36</v>
      </c>
      <c r="Z36" s="46"/>
      <c r="AA36" s="46"/>
      <c r="AB36" s="46"/>
      <c r="AC36" s="46"/>
      <c r="AD36" s="46"/>
      <c r="AE36" s="46"/>
      <c r="AF36" s="46"/>
      <c r="AG36" s="46"/>
      <c r="AH36" s="46"/>
      <c r="AI36" s="46"/>
      <c r="AJ36" s="46"/>
      <c r="AK36" s="46"/>
      <c r="AL36" s="46"/>
      <c r="AM36" s="46"/>
      <c r="AN36" s="46"/>
      <c r="AO36" s="46"/>
      <c r="AP36" s="46"/>
      <c r="AQ36" s="46"/>
      <c r="AR36" s="46"/>
      <c r="AS36" s="46"/>
      <c r="AT36" s="43"/>
      <c r="AU36" s="43"/>
      <c r="AV36" s="43"/>
    </row>
    <row r="37" spans="1:48" ht="17.399999999999999" customHeight="1">
      <c r="B37" s="37" t="str">
        <f>IF(AA9&lt;4,IF(A37="","","No debe indicarse idioma"),IF(A37="","Debe indicarse idioma",""))</f>
        <v/>
      </c>
      <c r="C37" s="39"/>
      <c r="E37" s="49"/>
      <c r="F37" s="43"/>
      <c r="G37" s="71" t="str">
        <f>IF(AA5="","",IF(AA$5=1,"",CONCATENATE("aplicando la legislación de ",A$25,". ")))</f>
        <v/>
      </c>
      <c r="H37" s="46"/>
      <c r="I37" s="46"/>
      <c r="J37" s="46"/>
      <c r="K37" s="46"/>
      <c r="L37" s="46"/>
      <c r="M37" s="46"/>
      <c r="N37" s="46"/>
      <c r="O37" s="46"/>
      <c r="P37" s="46"/>
      <c r="Q37" s="46"/>
      <c r="R37" s="46"/>
      <c r="S37" s="46"/>
      <c r="T37" s="46"/>
      <c r="U37" s="46"/>
      <c r="V37" s="46"/>
      <c r="W37" s="46"/>
      <c r="X37" s="46"/>
      <c r="Y37" s="71">
        <v>37</v>
      </c>
      <c r="Z37" s="46"/>
      <c r="AA37" s="46"/>
      <c r="AB37" s="46"/>
      <c r="AC37" s="46"/>
      <c r="AD37" s="46"/>
      <c r="AE37" s="46"/>
      <c r="AF37" s="46"/>
      <c r="AG37" s="46"/>
      <c r="AH37" s="46"/>
      <c r="AI37" s="46"/>
      <c r="AJ37" s="46"/>
      <c r="AK37" s="46"/>
      <c r="AL37" s="46"/>
      <c r="AM37" s="46"/>
      <c r="AN37" s="46"/>
      <c r="AO37" s="46"/>
      <c r="AP37" s="46"/>
      <c r="AQ37" s="46"/>
      <c r="AR37" s="46"/>
      <c r="AS37" s="46"/>
      <c r="AT37" s="43"/>
      <c r="AU37" s="43"/>
      <c r="AV37" s="43"/>
    </row>
    <row r="38" spans="1:48" ht="15.6" customHeight="1">
      <c r="A38" s="28" t="s">
        <v>8</v>
      </c>
      <c r="B38" s="2" t="s">
        <v>9</v>
      </c>
      <c r="C38" s="39"/>
      <c r="E38" s="49"/>
      <c r="F38" s="43"/>
      <c r="G38" s="71" t="s">
        <v>72</v>
      </c>
      <c r="H38" s="46"/>
      <c r="I38" s="46"/>
      <c r="J38" s="46"/>
      <c r="K38" s="46"/>
      <c r="L38" s="46"/>
      <c r="M38" s="46"/>
      <c r="N38" s="46"/>
      <c r="O38" s="46"/>
      <c r="P38" s="46"/>
      <c r="Q38" s="46"/>
      <c r="R38" s="46"/>
      <c r="S38" s="46"/>
      <c r="T38" s="46"/>
      <c r="U38" s="46"/>
      <c r="V38" s="46"/>
      <c r="W38" s="46"/>
      <c r="X38" s="46"/>
      <c r="Y38" s="71">
        <v>38</v>
      </c>
      <c r="Z38" s="46"/>
      <c r="AA38" s="46"/>
      <c r="AB38" s="46"/>
      <c r="AC38" s="46"/>
      <c r="AD38" s="46"/>
      <c r="AE38" s="46"/>
      <c r="AF38" s="46"/>
      <c r="AG38" s="46"/>
      <c r="AH38" s="46"/>
      <c r="AI38" s="46"/>
      <c r="AJ38" s="46"/>
      <c r="AK38" s="46"/>
      <c r="AL38" s="46"/>
      <c r="AM38" s="46"/>
      <c r="AN38" s="46"/>
      <c r="AO38" s="46"/>
      <c r="AP38" s="46"/>
      <c r="AQ38" s="46"/>
      <c r="AR38" s="46"/>
      <c r="AS38" s="46"/>
      <c r="AT38" s="43"/>
      <c r="AU38" s="43"/>
      <c r="AV38" s="43"/>
    </row>
    <row r="39" spans="1:48" ht="21" customHeight="1">
      <c r="B39"/>
      <c r="C39" s="37" t="str">
        <f>CONCATENATE(G1,G3)</f>
        <v>No se prevé Negociación previa al Arbitraje. La cantidad de días es innecesaria.</v>
      </c>
      <c r="E39" s="48" t="str">
        <f>IF(AA3&lt;2,CONCATENATE("un Árbitro único, designado por ",IF(AA4&lt;2,"las partes de común acuerdo, y de lo acordarse la desgnación por "),"la entidad arbitral"),"")</f>
        <v/>
      </c>
      <c r="F39" s="46"/>
      <c r="G39" s="71" t="s">
        <v>14</v>
      </c>
      <c r="H39" s="46"/>
      <c r="I39" s="46"/>
      <c r="J39" s="46"/>
      <c r="K39" s="46"/>
      <c r="L39" s="46"/>
      <c r="M39" s="46"/>
      <c r="N39" s="46"/>
      <c r="O39" s="46"/>
      <c r="P39" s="46"/>
      <c r="Q39" s="46"/>
      <c r="R39" s="46"/>
      <c r="S39" s="46"/>
      <c r="T39" s="46"/>
      <c r="U39" s="46"/>
      <c r="V39" s="46"/>
      <c r="W39" s="46"/>
      <c r="X39" s="46"/>
      <c r="Y39" s="71">
        <v>39</v>
      </c>
      <c r="Z39" s="46"/>
      <c r="AA39" s="46"/>
      <c r="AB39" s="46"/>
      <c r="AC39" s="46"/>
      <c r="AD39" s="46"/>
      <c r="AE39" s="46"/>
      <c r="AF39" s="46"/>
      <c r="AG39" s="46"/>
      <c r="AH39" s="46"/>
      <c r="AI39" s="46"/>
      <c r="AJ39" s="46"/>
      <c r="AK39" s="46"/>
      <c r="AL39" s="46"/>
      <c r="AM39" s="46"/>
      <c r="AN39" s="46"/>
      <c r="AO39" s="46"/>
      <c r="AP39" s="46"/>
      <c r="AQ39" s="46"/>
      <c r="AR39" s="46"/>
      <c r="AS39" s="46"/>
      <c r="AT39" s="43"/>
      <c r="AU39" s="43"/>
      <c r="AV39" s="43"/>
    </row>
    <row r="40" spans="1:48" ht="18" customHeight="1">
      <c r="B40" s="8"/>
      <c r="C40" s="37" t="str">
        <f>CONCATENATE(G2,G4)</f>
        <v xml:space="preserve">Se prevé Mediación previa al Arbitraje. </v>
      </c>
      <c r="E40" s="49" t="str">
        <f>IF(AA3=2,CONCATENATE("tres Árbitros, designados  ",IF(AA4=1,"uno por cada una de las partes, el tercero por los Árbitros designados, o por no acordarse la desgnación del mismo, por "),"la entidad arbitral."),"")</f>
        <v>tres Árbitros, designados  uno por cada una de las partes, el tercero por los Árbitros designados, o por no acordarse la desgnación del mismo, por la entidad arbitral.</v>
      </c>
      <c r="F40" s="43"/>
      <c r="G40" s="71" t="str">
        <f>CONCATENATE(E39,E$40,E$41," ")</f>
        <v xml:space="preserve">tres Árbitros, designados  uno por cada una de las partes, el tercero por los Árbitros designados, o por no acordarse la desgnación del mismo, por la entidad arbitral. </v>
      </c>
      <c r="H40" s="46"/>
      <c r="I40" s="46"/>
      <c r="J40" s="46"/>
      <c r="K40" s="46"/>
      <c r="L40" s="46"/>
      <c r="M40" s="46"/>
      <c r="N40" s="46"/>
      <c r="O40" s="46"/>
      <c r="P40" s="46"/>
      <c r="Q40" s="46"/>
      <c r="R40" s="46"/>
      <c r="S40" s="46"/>
      <c r="T40" s="46"/>
      <c r="U40" s="46"/>
      <c r="V40" s="46"/>
      <c r="W40" s="46"/>
      <c r="X40" s="46"/>
      <c r="Y40" s="71">
        <v>40</v>
      </c>
      <c r="Z40" s="46"/>
      <c r="AA40" s="46"/>
      <c r="AB40" s="46"/>
      <c r="AC40" s="46"/>
      <c r="AD40" s="46"/>
      <c r="AE40" s="46"/>
      <c r="AF40" s="46"/>
      <c r="AG40" s="46"/>
      <c r="AH40" s="46"/>
      <c r="AI40" s="46"/>
      <c r="AJ40" s="46"/>
      <c r="AK40" s="46"/>
      <c r="AL40" s="46"/>
      <c r="AM40" s="46"/>
      <c r="AN40" s="46"/>
      <c r="AO40" s="46"/>
      <c r="AP40" s="46"/>
      <c r="AQ40" s="46"/>
      <c r="AR40" s="46"/>
      <c r="AS40" s="46"/>
      <c r="AT40" s="43"/>
      <c r="AU40" s="43"/>
      <c r="AV40" s="43"/>
    </row>
    <row r="41" spans="1:48">
      <c r="A41" s="28" t="s">
        <v>46</v>
      </c>
      <c r="B41" s="2" t="s">
        <v>9</v>
      </c>
      <c r="C41" s="39"/>
      <c r="E41" s="49" t="str">
        <f>IF(AA3=3,CONCATENATE("cinco Árbitros, designados por ",IF(AA4=3,"uno por cada una de las partes, el resto por los Árbitros designados, o por no acordarse la desgnación del mismo, por "),"la entidad arbitral"),"")</f>
        <v/>
      </c>
      <c r="F41" s="43"/>
      <c r="G41" s="71" t="str">
        <f>CONCATENATE("El Laudo Arbitral es ",IF(AA$6&lt;2,"Inapelable","Apelable"))</f>
        <v>El Laudo Arbitral es Inapelable</v>
      </c>
      <c r="H41" s="46"/>
      <c r="I41" s="46"/>
      <c r="J41" s="46"/>
      <c r="K41" s="46"/>
      <c r="L41" s="46"/>
      <c r="M41" s="46"/>
      <c r="N41" s="46"/>
      <c r="O41" s="46"/>
      <c r="P41" s="46"/>
      <c r="Q41" s="46"/>
      <c r="R41" s="46"/>
      <c r="S41" s="46"/>
      <c r="T41" s="46"/>
      <c r="U41" s="46"/>
      <c r="V41" s="46"/>
      <c r="W41" s="46"/>
      <c r="X41" s="46"/>
      <c r="Y41" s="71">
        <v>41</v>
      </c>
      <c r="Z41" s="46"/>
      <c r="AA41" s="46"/>
      <c r="AB41" s="46"/>
      <c r="AC41" s="46"/>
      <c r="AD41" s="46"/>
      <c r="AE41" s="46"/>
      <c r="AF41" s="46"/>
      <c r="AG41" s="46"/>
      <c r="AH41" s="46"/>
      <c r="AI41" s="46"/>
      <c r="AJ41" s="46"/>
      <c r="AK41" s="46"/>
      <c r="AL41" s="46"/>
      <c r="AM41" s="46"/>
      <c r="AN41" s="46"/>
      <c r="AO41" s="46"/>
      <c r="AP41" s="46"/>
      <c r="AQ41" s="46"/>
      <c r="AR41" s="46"/>
      <c r="AS41" s="46"/>
      <c r="AT41" s="43"/>
      <c r="AU41" s="43"/>
      <c r="AV41" s="43"/>
    </row>
    <row r="42" spans="1:48" ht="16.2" customHeight="1">
      <c r="A42" s="30" t="s">
        <v>54</v>
      </c>
      <c r="B42" s="4"/>
      <c r="C42" s="39"/>
      <c r="E42" s="49"/>
      <c r="F42" s="43"/>
      <c r="G42" s="71" t="str">
        <f>IF(AA$7&lt;2," y otros recursos sólo pueden presentarse ante la entidad arbitral superior fijada reglamentariamente. "," ante la segunda instancia de la justicia ordinaria del país donde se fijo el proceso Arbitral. ")</f>
        <v xml:space="preserve"> y otros recursos sólo pueden presentarse ante la entidad arbitral superior fijada reglamentariamente. </v>
      </c>
      <c r="H42" s="46"/>
      <c r="I42" s="46"/>
      <c r="J42" s="46"/>
      <c r="K42" s="46"/>
      <c r="L42" s="46"/>
      <c r="M42" s="46"/>
      <c r="N42" s="46"/>
      <c r="O42" s="46"/>
      <c r="P42" s="46"/>
      <c r="Q42" s="46"/>
      <c r="R42" s="46"/>
      <c r="S42" s="46"/>
      <c r="T42" s="46"/>
      <c r="U42" s="46"/>
      <c r="V42" s="46"/>
      <c r="W42" s="46"/>
      <c r="X42" s="46"/>
      <c r="Y42" s="71">
        <v>42</v>
      </c>
      <c r="Z42" s="46"/>
      <c r="AA42" s="46"/>
      <c r="AB42" s="46"/>
      <c r="AC42" s="46"/>
      <c r="AD42" s="46"/>
      <c r="AE42" s="46"/>
      <c r="AF42" s="46"/>
      <c r="AG42" s="46"/>
      <c r="AH42" s="46"/>
      <c r="AI42" s="46"/>
      <c r="AJ42" s="46"/>
      <c r="AK42" s="46"/>
      <c r="AL42" s="46"/>
      <c r="AM42" s="46"/>
      <c r="AN42" s="46"/>
      <c r="AO42" s="46"/>
      <c r="AP42" s="46"/>
      <c r="AQ42" s="46"/>
      <c r="AR42" s="46"/>
      <c r="AS42" s="46"/>
      <c r="AT42" s="43"/>
      <c r="AU42" s="43"/>
      <c r="AV42" s="43"/>
    </row>
    <row r="43" spans="1:48" ht="18" customHeight="1">
      <c r="B43" s="4"/>
      <c r="C43" s="37" t="str">
        <f>CONCATENATE(G5,G8)</f>
        <v xml:space="preserve">No se prevé modificar el plazo de contestación de demanda. </v>
      </c>
      <c r="E43" s="49"/>
      <c r="F43" s="43"/>
      <c r="G43" s="71" t="str">
        <f>CONCATENATE(IF(AA15=TRUE,G10,""),IF(AA$15=TRUE,G$11,""),IF(AA$15=TRUE,G$16,""))</f>
        <v/>
      </c>
      <c r="H43" s="46"/>
      <c r="I43" s="46"/>
      <c r="J43" s="46"/>
      <c r="K43" s="46"/>
      <c r="L43" s="46"/>
      <c r="M43" s="46"/>
      <c r="N43" s="46"/>
      <c r="O43" s="46"/>
      <c r="P43" s="46"/>
      <c r="Q43" s="46"/>
      <c r="R43" s="46"/>
      <c r="S43" s="46"/>
      <c r="T43" s="46"/>
      <c r="U43" s="46"/>
      <c r="V43" s="46"/>
      <c r="W43" s="46"/>
      <c r="X43" s="46"/>
      <c r="Y43" s="71">
        <v>43</v>
      </c>
      <c r="Z43" s="46"/>
      <c r="AA43" s="46"/>
      <c r="AB43" s="46"/>
      <c r="AC43" s="46"/>
      <c r="AD43" s="46"/>
      <c r="AE43" s="46"/>
      <c r="AF43" s="46"/>
      <c r="AG43" s="46"/>
      <c r="AH43" s="46"/>
      <c r="AI43" s="46"/>
      <c r="AJ43" s="46"/>
      <c r="AK43" s="46"/>
      <c r="AL43" s="46"/>
      <c r="AM43" s="46"/>
      <c r="AN43" s="46"/>
      <c r="AO43" s="46"/>
      <c r="AP43" s="46"/>
      <c r="AQ43" s="46"/>
      <c r="AR43" s="46"/>
      <c r="AS43" s="46"/>
      <c r="AT43" s="43"/>
      <c r="AU43" s="43"/>
      <c r="AV43" s="43"/>
    </row>
    <row r="44" spans="1:48">
      <c r="C44" s="37" t="str">
        <f>CONCATENATE(G6,G9)</f>
        <v xml:space="preserve">No se prevé modificar el plazo de presentación de pruebas. </v>
      </c>
      <c r="E44" s="43"/>
      <c r="F44" s="43"/>
      <c r="G44" s="71" t="str">
        <f>CONCATENATE("El idioma del proceso arbitral será el ",IF(AC11=0,"Español ",AC$11))</f>
        <v>El idioma del proceso arbitral será el Español</v>
      </c>
      <c r="H44" s="46"/>
      <c r="I44" s="46"/>
      <c r="J44" s="46"/>
      <c r="K44" s="46"/>
      <c r="L44" s="46"/>
      <c r="M44" s="46"/>
      <c r="N44" s="46"/>
      <c r="O44" s="46"/>
      <c r="P44" s="46"/>
      <c r="Q44" s="46"/>
      <c r="R44" s="46"/>
      <c r="S44" s="46"/>
      <c r="T44" s="46"/>
      <c r="U44" s="46"/>
      <c r="V44" s="46"/>
      <c r="W44" s="46"/>
      <c r="X44" s="46"/>
      <c r="Y44" s="71">
        <v>44</v>
      </c>
      <c r="Z44" s="46"/>
      <c r="AA44" s="46"/>
      <c r="AB44" s="46"/>
      <c r="AC44" s="46"/>
      <c r="AD44" s="46"/>
      <c r="AE44" s="46"/>
      <c r="AF44" s="46"/>
      <c r="AG44" s="46"/>
      <c r="AH44" s="46"/>
      <c r="AI44" s="46"/>
      <c r="AJ44" s="46"/>
      <c r="AK44" s="46"/>
      <c r="AL44" s="46"/>
      <c r="AM44" s="46"/>
      <c r="AN44" s="46"/>
      <c r="AO44" s="46"/>
      <c r="AP44" s="46"/>
      <c r="AQ44" s="46"/>
      <c r="AR44" s="46"/>
      <c r="AS44" s="46"/>
      <c r="AT44" s="43"/>
      <c r="AU44" s="43"/>
      <c r="AV44" s="43"/>
    </row>
    <row r="45" spans="1:48" ht="24" customHeight="1">
      <c r="C45" s="37" t="str">
        <f>CONCATENATE(G7,G13)</f>
        <v xml:space="preserve">No se prevé modificar el plazo para la sentencia arbitral. </v>
      </c>
      <c r="E45" s="43"/>
      <c r="F45" s="43"/>
      <c r="G45" s="71" t="str">
        <f>IF(AA4=1,"En caso de rebeldía de alguno de los contratantes, lo designará la entidad arbitral. ","")</f>
        <v xml:space="preserve">En caso de rebeldía de alguno de los contratantes, lo designará la entidad arbitral. </v>
      </c>
      <c r="H45" s="46"/>
      <c r="I45" s="46"/>
      <c r="J45" s="46"/>
      <c r="K45" s="46"/>
      <c r="L45" s="46"/>
      <c r="M45" s="46"/>
      <c r="N45" s="46"/>
      <c r="O45" s="46"/>
      <c r="P45" s="46"/>
      <c r="Q45" s="46"/>
      <c r="R45" s="46"/>
      <c r="S45" s="46"/>
      <c r="T45" s="46"/>
      <c r="U45" s="46"/>
      <c r="V45" s="46"/>
      <c r="W45" s="46"/>
      <c r="X45" s="46"/>
      <c r="Y45" s="71">
        <v>45</v>
      </c>
      <c r="Z45" s="46"/>
      <c r="AA45" s="46"/>
      <c r="AB45" s="46"/>
      <c r="AC45" s="46"/>
      <c r="AD45" s="46"/>
      <c r="AE45" s="46"/>
      <c r="AF45" s="46"/>
      <c r="AG45" s="46"/>
      <c r="AH45" s="46"/>
      <c r="AI45" s="46"/>
      <c r="AJ45" s="46"/>
      <c r="AK45" s="46"/>
      <c r="AL45" s="46"/>
      <c r="AM45" s="46"/>
      <c r="AN45" s="46"/>
      <c r="AO45" s="46"/>
      <c r="AP45" s="46"/>
      <c r="AQ45" s="46"/>
      <c r="AR45" s="46"/>
      <c r="AS45" s="46"/>
      <c r="AT45" s="43"/>
      <c r="AU45" s="43"/>
      <c r="AV45" s="43"/>
    </row>
    <row r="46" spans="1:48" ht="18.600000000000001" customHeight="1">
      <c r="A46" s="31" t="s">
        <v>49</v>
      </c>
      <c r="C46" s="39"/>
      <c r="E46" s="43"/>
      <c r="F46" s="43"/>
      <c r="G46" s="71"/>
      <c r="H46" s="46"/>
      <c r="I46" s="46"/>
      <c r="J46" s="46"/>
      <c r="K46" s="46"/>
      <c r="L46" s="46"/>
      <c r="M46" s="46"/>
      <c r="N46" s="46"/>
      <c r="O46" s="46"/>
      <c r="P46" s="46"/>
      <c r="Q46" s="46"/>
      <c r="R46" s="46"/>
      <c r="S46" s="46"/>
      <c r="T46" s="46"/>
      <c r="U46" s="46"/>
      <c r="V46" s="46"/>
      <c r="W46" s="46"/>
      <c r="X46" s="46"/>
      <c r="Y46" s="71">
        <v>46</v>
      </c>
      <c r="Z46" s="46"/>
      <c r="AA46" s="46"/>
      <c r="AB46" s="46"/>
      <c r="AC46" s="46"/>
      <c r="AD46" s="46"/>
      <c r="AE46" s="46"/>
      <c r="AF46" s="46"/>
      <c r="AG46" s="46"/>
      <c r="AH46" s="46"/>
      <c r="AI46" s="46"/>
      <c r="AJ46" s="46"/>
      <c r="AK46" s="46"/>
      <c r="AL46" s="46"/>
      <c r="AM46" s="46"/>
      <c r="AN46" s="46"/>
      <c r="AO46" s="46"/>
      <c r="AP46" s="46"/>
      <c r="AQ46" s="46"/>
      <c r="AR46" s="46"/>
      <c r="AS46" s="46"/>
      <c r="AT46" s="43"/>
      <c r="AU46" s="43"/>
      <c r="AV46" s="43"/>
    </row>
    <row r="47" spans="1:48" ht="16.2" customHeight="1">
      <c r="A47" s="28" t="s">
        <v>50</v>
      </c>
      <c r="B47" s="4"/>
      <c r="C47" s="37"/>
      <c r="E47" s="43"/>
      <c r="F47" s="43"/>
      <c r="G47" s="71" t="str">
        <f>CONCATENATE(IF(AA1=1,"l ",IF(AA1=2," la ","")), IF(AA1&lt;4,X1,A9))</f>
        <v/>
      </c>
      <c r="H47" s="46"/>
      <c r="I47" s="46"/>
      <c r="J47" s="46"/>
      <c r="K47" s="46"/>
      <c r="L47" s="46"/>
      <c r="M47" s="46"/>
      <c r="N47" s="46"/>
      <c r="O47" s="46"/>
      <c r="P47" s="46"/>
      <c r="Q47" s="46"/>
      <c r="R47" s="46"/>
      <c r="S47" s="46"/>
      <c r="T47" s="46"/>
      <c r="U47" s="46"/>
      <c r="V47" s="46"/>
      <c r="W47" s="46"/>
      <c r="X47" s="46"/>
      <c r="Y47" s="71">
        <v>47</v>
      </c>
      <c r="Z47" s="46"/>
      <c r="AA47" s="46"/>
      <c r="AB47" s="46"/>
      <c r="AC47" s="46"/>
      <c r="AD47" s="46"/>
      <c r="AE47" s="46"/>
      <c r="AF47" s="46"/>
      <c r="AG47" s="46"/>
      <c r="AH47" s="46"/>
      <c r="AI47" s="46"/>
      <c r="AJ47" s="46"/>
      <c r="AK47" s="46"/>
      <c r="AL47" s="46"/>
      <c r="AM47" s="46"/>
      <c r="AN47" s="46"/>
      <c r="AO47" s="46"/>
      <c r="AP47" s="46"/>
      <c r="AQ47" s="46"/>
      <c r="AR47" s="46"/>
      <c r="AS47" s="46"/>
      <c r="AT47" s="43"/>
      <c r="AU47" s="43"/>
      <c r="AV47" s="43"/>
    </row>
    <row r="48" spans="1:48" ht="21.6" customHeight="1">
      <c r="A48" s="29" t="s">
        <v>119</v>
      </c>
      <c r="B48" s="1"/>
      <c r="C48" s="40" t="str">
        <f>IF(A48="",IF(AA$2&gt;1,"Debe indicarse denominación de participante 1.",""),IF(AA2&gt;1,"","No es menester la denominación del participante 1, por estar en el contrato."))</f>
        <v/>
      </c>
      <c r="E48" s="43"/>
      <c r="F48" s="43"/>
      <c r="G48" s="71"/>
      <c r="H48" s="46"/>
      <c r="I48" s="46"/>
      <c r="J48" s="46"/>
      <c r="K48" s="46"/>
      <c r="L48" s="46"/>
      <c r="M48" s="46"/>
      <c r="N48" s="46"/>
      <c r="O48" s="46"/>
      <c r="P48" s="46"/>
      <c r="Q48" s="46"/>
      <c r="R48" s="46"/>
      <c r="S48" s="46"/>
      <c r="T48" s="46"/>
      <c r="U48" s="46"/>
      <c r="V48" s="46"/>
      <c r="W48" s="46"/>
      <c r="X48" s="46"/>
      <c r="Y48" s="71">
        <v>48</v>
      </c>
      <c r="Z48" s="46"/>
      <c r="AA48" s="46"/>
      <c r="AB48" s="46"/>
      <c r="AC48" s="46"/>
      <c r="AD48" s="46"/>
      <c r="AE48" s="46"/>
      <c r="AF48" s="46"/>
      <c r="AG48" s="46"/>
      <c r="AH48" s="46"/>
      <c r="AI48" s="46"/>
      <c r="AJ48" s="46"/>
      <c r="AK48" s="46"/>
      <c r="AL48" s="46"/>
      <c r="AM48" s="46"/>
      <c r="AN48" s="46"/>
      <c r="AO48" s="46"/>
      <c r="AP48" s="46"/>
      <c r="AQ48" s="46"/>
      <c r="AR48" s="46"/>
      <c r="AS48" s="46"/>
      <c r="AT48" s="43"/>
      <c r="AU48" s="43"/>
      <c r="AV48" s="43"/>
    </row>
    <row r="49" spans="1:48">
      <c r="A49" s="28" t="s">
        <v>51</v>
      </c>
      <c r="B49" s="2" t="s">
        <v>4</v>
      </c>
      <c r="C49" s="41"/>
      <c r="E49" s="43"/>
      <c r="F49" s="43"/>
      <c r="G49" s="37" t="s">
        <v>74</v>
      </c>
      <c r="H49" s="46"/>
      <c r="I49" s="46"/>
      <c r="J49" s="46"/>
      <c r="K49" s="46"/>
      <c r="L49" s="46"/>
      <c r="M49" s="46"/>
      <c r="N49" s="46"/>
      <c r="O49" s="46"/>
      <c r="P49" s="46"/>
      <c r="Q49" s="46"/>
      <c r="R49" s="46"/>
      <c r="S49" s="46"/>
      <c r="T49" s="46"/>
      <c r="U49" s="46"/>
      <c r="V49" s="46"/>
      <c r="W49" s="46"/>
      <c r="X49" s="46"/>
      <c r="Y49" s="71">
        <v>49</v>
      </c>
      <c r="Z49" s="46"/>
      <c r="AA49" s="46"/>
      <c r="AB49" s="46"/>
      <c r="AC49" s="46"/>
      <c r="AD49" s="46"/>
      <c r="AE49" s="46"/>
      <c r="AF49" s="46"/>
      <c r="AG49" s="46"/>
      <c r="AH49" s="46"/>
      <c r="AI49" s="46"/>
      <c r="AJ49" s="46"/>
      <c r="AK49" s="46"/>
      <c r="AL49" s="46"/>
      <c r="AM49" s="46"/>
      <c r="AN49" s="46"/>
      <c r="AO49" s="46"/>
      <c r="AP49" s="46"/>
      <c r="AQ49" s="46"/>
      <c r="AR49" s="46"/>
      <c r="AS49" s="46"/>
      <c r="AT49" s="43"/>
      <c r="AU49" s="43"/>
      <c r="AV49" s="43"/>
    </row>
    <row r="50" spans="1:48">
      <c r="A50" s="29" t="s">
        <v>123</v>
      </c>
      <c r="B50" s="2" t="s">
        <v>5</v>
      </c>
      <c r="C50" s="40" t="str">
        <f>IF(A50="",IF(AA$2&gt;1,"Debe indicarse el domicilio físico del participante 1.",""),IF(AA$2&gt;1,"","No es menester el domicilio físico del participante 1 por estar en el contrato."))</f>
        <v/>
      </c>
      <c r="E50" s="43"/>
      <c r="F50" s="43"/>
      <c r="G50" s="74" t="s">
        <v>76</v>
      </c>
      <c r="H50" s="46"/>
      <c r="I50" s="46"/>
      <c r="J50" s="46"/>
      <c r="K50" s="46"/>
      <c r="L50" s="46"/>
      <c r="M50" s="46"/>
      <c r="N50" s="46"/>
      <c r="O50" s="46"/>
      <c r="P50" s="46"/>
      <c r="Q50" s="46"/>
      <c r="R50" s="46"/>
      <c r="S50" s="46"/>
      <c r="T50" s="46"/>
      <c r="U50" s="46"/>
      <c r="V50" s="46"/>
      <c r="W50" s="46"/>
      <c r="X50" s="46"/>
      <c r="Y50" s="71">
        <v>50</v>
      </c>
      <c r="Z50" s="46"/>
      <c r="AA50" s="46"/>
      <c r="AB50" s="46"/>
      <c r="AC50" s="46"/>
      <c r="AD50" s="46"/>
      <c r="AE50" s="46"/>
      <c r="AF50" s="46"/>
      <c r="AG50" s="46"/>
      <c r="AH50" s="46"/>
      <c r="AI50" s="46"/>
      <c r="AJ50" s="46"/>
      <c r="AK50" s="46"/>
      <c r="AL50" s="46"/>
      <c r="AM50" s="46"/>
      <c r="AN50" s="46"/>
      <c r="AO50" s="46"/>
      <c r="AP50" s="46"/>
      <c r="AQ50" s="46"/>
      <c r="AR50" s="46"/>
      <c r="AS50" s="46"/>
      <c r="AT50" s="43"/>
      <c r="AU50" s="43"/>
      <c r="AV50" s="43"/>
    </row>
    <row r="51" spans="1:48">
      <c r="A51" s="29" t="s">
        <v>100</v>
      </c>
      <c r="B51" s="2" t="s">
        <v>10</v>
      </c>
      <c r="C51" s="40" t="str">
        <f>IF(A51="",IF(AA$2&gt;1,"Debe indicarse el país del participante 1.",""),IF(AA$2&gt;1,"","No es menester el país del participante 1 por estar en el contrato."))</f>
        <v/>
      </c>
      <c r="E51" s="43"/>
      <c r="F51" s="43"/>
      <c r="G51" s="71" t="str">
        <f ca="1">CONCATENATE(DAY(TODAY())," de ",M15," de ",YEAR(TODAY()))</f>
        <v>23 de noviembre de 2016</v>
      </c>
      <c r="H51" s="46"/>
      <c r="I51" s="46"/>
      <c r="J51" s="46"/>
      <c r="K51" s="46"/>
      <c r="L51" s="46"/>
      <c r="M51" s="46"/>
      <c r="N51" s="46"/>
      <c r="O51" s="46"/>
      <c r="P51" s="46"/>
      <c r="Q51" s="46"/>
      <c r="R51" s="46"/>
      <c r="S51" s="46"/>
      <c r="T51" s="46"/>
      <c r="U51" s="46"/>
      <c r="V51" s="46"/>
      <c r="W51" s="46"/>
      <c r="X51" s="46"/>
      <c r="Y51" s="71">
        <v>51</v>
      </c>
      <c r="Z51" s="46"/>
      <c r="AA51" s="46"/>
      <c r="AB51" s="46"/>
      <c r="AC51" s="46"/>
      <c r="AD51" s="46"/>
      <c r="AE51" s="46"/>
      <c r="AF51" s="46"/>
      <c r="AG51" s="46"/>
      <c r="AH51" s="46"/>
      <c r="AI51" s="46"/>
      <c r="AJ51" s="46"/>
      <c r="AK51" s="46"/>
      <c r="AL51" s="46"/>
      <c r="AM51" s="46"/>
      <c r="AN51" s="46"/>
      <c r="AO51" s="46"/>
      <c r="AP51" s="46"/>
      <c r="AQ51" s="46"/>
      <c r="AR51" s="46"/>
      <c r="AS51" s="46"/>
      <c r="AT51" s="43"/>
      <c r="AU51" s="43"/>
      <c r="AV51" s="43"/>
    </row>
    <row r="52" spans="1:48">
      <c r="A52" s="32" t="s">
        <v>120</v>
      </c>
      <c r="B52" s="2" t="s">
        <v>6</v>
      </c>
      <c r="C52" s="40" t="str">
        <f>IF(A52="",IF(AA$2&gt;1,"Debe indicarse el correo electrónico del participante 1.",""),IF(AA$2&gt;1,"","No es menester el correo electrónico del participante 1 por estar en el contrato."))</f>
        <v/>
      </c>
      <c r="E52" s="43"/>
      <c r="F52" s="43"/>
      <c r="G52" s="71" t="str">
        <f>CONCATENATE(", entre ",A48," y ",A55," convienen ",)</f>
        <v xml:space="preserve">, entre José Marmol y Juan Larralde convienen </v>
      </c>
      <c r="H52" s="46"/>
      <c r="I52" s="46"/>
      <c r="J52" s="46"/>
      <c r="K52" s="46"/>
      <c r="L52" s="46"/>
      <c r="M52" s="46"/>
      <c r="N52" s="46"/>
      <c r="O52" s="46"/>
      <c r="P52" s="46"/>
      <c r="Q52" s="46"/>
      <c r="R52" s="46"/>
      <c r="S52" s="46"/>
      <c r="T52" s="46"/>
      <c r="U52" s="46"/>
      <c r="V52" s="46"/>
      <c r="W52" s="46"/>
      <c r="X52" s="46"/>
      <c r="Y52" s="71">
        <v>52</v>
      </c>
      <c r="Z52" s="46"/>
      <c r="AA52" s="46"/>
      <c r="AB52" s="46"/>
      <c r="AC52" s="46"/>
      <c r="AD52" s="46"/>
      <c r="AE52" s="46"/>
      <c r="AF52" s="46"/>
      <c r="AG52" s="46"/>
      <c r="AH52" s="46"/>
      <c r="AI52" s="46"/>
      <c r="AJ52" s="46"/>
      <c r="AK52" s="46"/>
      <c r="AL52" s="46"/>
      <c r="AM52" s="46"/>
      <c r="AN52" s="46"/>
      <c r="AO52" s="46"/>
      <c r="AP52" s="46"/>
      <c r="AQ52" s="46"/>
      <c r="AR52" s="46"/>
      <c r="AS52" s="46"/>
      <c r="AT52" s="43"/>
      <c r="AU52" s="43"/>
      <c r="AV52" s="43"/>
    </row>
    <row r="53" spans="1:48">
      <c r="A53" s="29" t="s">
        <v>121</v>
      </c>
      <c r="B53" s="2" t="s">
        <v>7</v>
      </c>
      <c r="C53" s="40" t="str">
        <f>IF(A53="",IF(AA$2&gt;1,"Debe indicarse el número telefónico del fax del participante 1.",""),IF(AA$2&gt;1,"","No es menester el número telefónico del fax del participante 1 por estar en el contrato."))</f>
        <v/>
      </c>
      <c r="E53" s="43"/>
      <c r="F53" s="43"/>
      <c r="G53" s="71" t="str">
        <f>IF(AA2=3," presentar la diferencia NNNN, para que "," modificar/agregar al contrato NNNN, para que, en el caso eventual de presentarse alguna diferencia para que ")</f>
        <v xml:space="preserve"> modificar/agregar al contrato NNNN, para que, en el caso eventual de presentarse alguna diferencia para que </v>
      </c>
      <c r="H53" s="46"/>
      <c r="I53" s="46"/>
      <c r="J53" s="46"/>
      <c r="K53" s="46"/>
      <c r="L53" s="46"/>
      <c r="M53" s="46"/>
      <c r="N53" s="46"/>
      <c r="O53" s="46"/>
      <c r="P53" s="46"/>
      <c r="Q53" s="46"/>
      <c r="R53" s="46"/>
      <c r="S53" s="46"/>
      <c r="T53" s="46"/>
      <c r="U53" s="46"/>
      <c r="V53" s="46"/>
      <c r="W53" s="46"/>
      <c r="X53" s="46"/>
      <c r="Y53" s="71">
        <v>53</v>
      </c>
      <c r="Z53" s="46"/>
      <c r="AA53" s="46"/>
      <c r="AB53" s="46"/>
      <c r="AC53" s="46"/>
      <c r="AD53" s="46"/>
      <c r="AE53" s="46"/>
      <c r="AF53" s="46"/>
      <c r="AG53" s="46"/>
      <c r="AH53" s="46"/>
      <c r="AI53" s="46"/>
      <c r="AJ53" s="46"/>
      <c r="AK53" s="46"/>
      <c r="AL53" s="46"/>
      <c r="AM53" s="46"/>
      <c r="AN53" s="46"/>
      <c r="AO53" s="46"/>
      <c r="AP53" s="46"/>
      <c r="AQ53" s="46"/>
      <c r="AR53" s="46"/>
      <c r="AS53" s="46"/>
      <c r="AT53" s="43"/>
      <c r="AU53" s="43"/>
      <c r="AV53" s="43"/>
    </row>
    <row r="54" spans="1:48">
      <c r="A54" s="28" t="s">
        <v>52</v>
      </c>
      <c r="B54" s="4"/>
      <c r="C54" s="40"/>
      <c r="E54" s="43"/>
      <c r="F54" s="43"/>
      <c r="G54" s="71" t="str">
        <f>CONCATENATE(IF(AA1&gt;3,A9,X1)," realice ")</f>
        <v xml:space="preserve"> realice </v>
      </c>
      <c r="H54" s="46"/>
      <c r="I54" s="46"/>
      <c r="J54" s="46"/>
      <c r="K54" s="46"/>
      <c r="L54" s="46"/>
      <c r="M54" s="46"/>
      <c r="N54" s="46"/>
      <c r="O54" s="46"/>
      <c r="P54" s="46"/>
      <c r="Q54" s="46"/>
      <c r="R54" s="46"/>
      <c r="S54" s="46"/>
      <c r="T54" s="46"/>
      <c r="U54" s="46"/>
      <c r="V54" s="46"/>
      <c r="W54" s="46"/>
      <c r="X54" s="46"/>
      <c r="Y54" s="71">
        <v>54</v>
      </c>
      <c r="Z54" s="46"/>
      <c r="AA54" s="46"/>
      <c r="AB54" s="46"/>
      <c r="AC54" s="46"/>
      <c r="AD54" s="46"/>
      <c r="AE54" s="46"/>
      <c r="AF54" s="46"/>
      <c r="AG54" s="46"/>
      <c r="AH54" s="46"/>
      <c r="AI54" s="46"/>
      <c r="AJ54" s="46"/>
      <c r="AK54" s="46"/>
      <c r="AL54" s="46"/>
      <c r="AM54" s="46"/>
      <c r="AN54" s="46"/>
      <c r="AO54" s="46"/>
      <c r="AP54" s="46"/>
      <c r="AQ54" s="46"/>
      <c r="AR54" s="46"/>
      <c r="AS54" s="46"/>
      <c r="AT54" s="43"/>
      <c r="AU54" s="43"/>
      <c r="AV54" s="43"/>
    </row>
    <row r="55" spans="1:48">
      <c r="A55" s="29" t="s">
        <v>122</v>
      </c>
      <c r="B55" s="1"/>
      <c r="C55" s="40" t="str">
        <f>IF(A55="",IF(AA$2&gt;1,"Debe indicarse denominación de participante 1.",""),IF(AA2&gt;1,"","No es menester la denominación del participante 1, por estar en el contrato."))</f>
        <v/>
      </c>
      <c r="E55" s="43"/>
      <c r="F55" s="43"/>
      <c r="G55" s="71" t="str">
        <f>IF(AA$13=TRUE,CONCATENATE("Negociación entre los convinientes por ",AE$9," días hábiles, y de no llegar a un acuerdo, "),"")</f>
        <v xml:space="preserve">Negociación entre los convinientes por Diez días hábiles, y de no llegar a un acuerdo, </v>
      </c>
      <c r="H55" s="46"/>
      <c r="I55" s="46"/>
      <c r="J55" s="46"/>
      <c r="K55" s="46"/>
      <c r="L55" s="46"/>
      <c r="M55" s="46"/>
      <c r="N55" s="46"/>
      <c r="O55" s="46"/>
      <c r="P55" s="46"/>
      <c r="Q55" s="46"/>
      <c r="R55" s="46"/>
      <c r="S55" s="46"/>
      <c r="T55" s="46"/>
      <c r="U55" s="46"/>
      <c r="V55" s="46"/>
      <c r="W55" s="46"/>
      <c r="X55" s="46"/>
      <c r="Y55" s="71">
        <v>55</v>
      </c>
      <c r="Z55" s="46"/>
      <c r="AA55" s="46"/>
      <c r="AB55" s="46"/>
      <c r="AC55" s="46"/>
      <c r="AD55" s="46"/>
      <c r="AE55" s="46"/>
      <c r="AF55" s="46"/>
      <c r="AG55" s="46"/>
      <c r="AH55" s="46"/>
      <c r="AI55" s="46"/>
      <c r="AJ55" s="46"/>
      <c r="AK55" s="46"/>
      <c r="AL55" s="46"/>
      <c r="AM55" s="46"/>
      <c r="AN55" s="46"/>
      <c r="AO55" s="46"/>
      <c r="AP55" s="46"/>
      <c r="AQ55" s="46"/>
      <c r="AR55" s="46"/>
      <c r="AS55" s="46"/>
      <c r="AT55" s="43"/>
      <c r="AU55" s="43"/>
      <c r="AV55" s="43"/>
    </row>
    <row r="56" spans="1:48">
      <c r="A56" s="28" t="s">
        <v>53</v>
      </c>
      <c r="B56" s="2" t="s">
        <v>4</v>
      </c>
      <c r="C56" s="41"/>
      <c r="E56" s="43"/>
      <c r="F56" s="43"/>
      <c r="G56" s="71" t="str">
        <f>IF(AA$12=TRUE,IF(AA$13=TRUE,"se proseguirá con un proceso de "),"")</f>
        <v/>
      </c>
      <c r="H56" s="46"/>
      <c r="I56" s="46"/>
      <c r="J56" s="46"/>
      <c r="K56" s="46"/>
      <c r="L56" s="46"/>
      <c r="M56" s="46"/>
      <c r="N56" s="46"/>
      <c r="O56" s="46"/>
      <c r="P56" s="46"/>
      <c r="Q56" s="46"/>
      <c r="R56" s="46"/>
      <c r="S56" s="46"/>
      <c r="T56" s="46"/>
      <c r="U56" s="46"/>
      <c r="V56" s="46"/>
      <c r="W56" s="46"/>
      <c r="X56" s="46"/>
      <c r="Y56" s="71">
        <v>56</v>
      </c>
      <c r="Z56" s="46"/>
      <c r="AA56" s="46"/>
      <c r="AB56" s="46"/>
      <c r="AC56" s="46"/>
      <c r="AD56" s="46"/>
      <c r="AE56" s="46"/>
      <c r="AF56" s="46"/>
      <c r="AG56" s="46"/>
      <c r="AH56" s="46"/>
      <c r="AI56" s="46"/>
      <c r="AJ56" s="46"/>
      <c r="AK56" s="46"/>
      <c r="AL56" s="46"/>
      <c r="AM56" s="46"/>
      <c r="AN56" s="46"/>
      <c r="AO56" s="46"/>
      <c r="AP56" s="46"/>
      <c r="AQ56" s="46"/>
      <c r="AR56" s="46"/>
      <c r="AS56" s="46"/>
      <c r="AT56" s="43"/>
      <c r="AU56" s="43"/>
      <c r="AV56" s="43"/>
    </row>
    <row r="57" spans="1:48">
      <c r="A57" s="29" t="s">
        <v>124</v>
      </c>
      <c r="B57" s="2" t="s">
        <v>5</v>
      </c>
      <c r="C57" s="40" t="str">
        <f>IF(A57="",IF(AA$2&gt;1,"Debe indicarse el domicilio físico del participante 2.",""),IF(AA$2&gt;1,"","No es menester el domicilio físico del participante 2 por estar en el contrato."))</f>
        <v/>
      </c>
      <c r="E57" s="43"/>
      <c r="F57" s="43"/>
      <c r="G57" s="71" t="str">
        <f>IF(AA$13=TRUE,CONCATENATE("Mediación en la institución por ",AE$9," días hábiles, y de no llegar a un acuerdo o de no cumplirse lo acordado, a un proceso de ")," un proceso de ")</f>
        <v xml:space="preserve">Mediación en la institución por Diez días hábiles, y de no llegar a un acuerdo o de no cumplirse lo acordado, a un proceso de </v>
      </c>
      <c r="H57" s="46"/>
      <c r="I57" s="46"/>
      <c r="J57" s="46"/>
      <c r="K57" s="46"/>
      <c r="L57" s="46"/>
      <c r="M57" s="46"/>
      <c r="N57" s="46"/>
      <c r="O57" s="46"/>
      <c r="P57" s="46"/>
      <c r="Q57" s="46"/>
      <c r="R57" s="46"/>
      <c r="S57" s="46"/>
      <c r="T57" s="46"/>
      <c r="U57" s="46"/>
      <c r="V57" s="46"/>
      <c r="W57" s="46"/>
      <c r="X57" s="46"/>
      <c r="Y57" s="71">
        <v>57</v>
      </c>
      <c r="Z57" s="46"/>
      <c r="AA57" s="46"/>
      <c r="AB57" s="46"/>
      <c r="AC57" s="46"/>
      <c r="AD57" s="46"/>
      <c r="AE57" s="46"/>
      <c r="AF57" s="46"/>
      <c r="AG57" s="46"/>
      <c r="AH57" s="46"/>
      <c r="AI57" s="46"/>
      <c r="AJ57" s="46"/>
      <c r="AK57" s="46"/>
      <c r="AL57" s="46"/>
      <c r="AM57" s="46"/>
      <c r="AN57" s="46"/>
      <c r="AO57" s="46"/>
      <c r="AP57" s="46"/>
      <c r="AQ57" s="46"/>
      <c r="AR57" s="46"/>
      <c r="AS57" s="46"/>
      <c r="AT57" s="43"/>
      <c r="AU57" s="43"/>
      <c r="AV57" s="43"/>
    </row>
    <row r="58" spans="1:48">
      <c r="A58" s="29" t="s">
        <v>100</v>
      </c>
      <c r="B58" s="2" t="s">
        <v>10</v>
      </c>
      <c r="C58" s="40" t="str">
        <f>IF(A58="",IF(AA$2&gt;1,"Debe indicarse el país del participante 2.",""),IF(AA$2&gt;1,"","No es menester el país del participante 2 por estar en el contrato."))</f>
        <v/>
      </c>
      <c r="E58" s="43"/>
      <c r="F58" s="43"/>
      <c r="G58" s="71" t="str">
        <f>CONCATENATE("Arbitraje ",IF(AA$5&lt;2,"de equidad. ","de derecho,"))</f>
        <v xml:space="preserve">Arbitraje de equidad. </v>
      </c>
      <c r="H58" s="46"/>
      <c r="I58" s="46"/>
      <c r="J58" s="46"/>
      <c r="K58" s="46"/>
      <c r="L58" s="46"/>
      <c r="M58" s="46"/>
      <c r="N58" s="46"/>
      <c r="O58" s="46"/>
      <c r="P58" s="46"/>
      <c r="Q58" s="46"/>
      <c r="R58" s="46"/>
      <c r="S58" s="46"/>
      <c r="T58" s="46"/>
      <c r="U58" s="46"/>
      <c r="V58" s="46"/>
      <c r="W58" s="46"/>
      <c r="X58" s="46"/>
      <c r="Y58" s="71">
        <v>58</v>
      </c>
      <c r="Z58" s="46"/>
      <c r="AA58" s="46"/>
      <c r="AB58" s="46"/>
      <c r="AC58" s="46"/>
      <c r="AD58" s="46"/>
      <c r="AE58" s="46"/>
      <c r="AF58" s="46"/>
      <c r="AG58" s="46"/>
      <c r="AH58" s="46"/>
      <c r="AI58" s="46"/>
      <c r="AJ58" s="46"/>
      <c r="AK58" s="46"/>
      <c r="AL58" s="46"/>
      <c r="AM58" s="46"/>
      <c r="AN58" s="46"/>
      <c r="AO58" s="46"/>
      <c r="AP58" s="46"/>
      <c r="AQ58" s="46"/>
      <c r="AR58" s="46"/>
      <c r="AS58" s="46"/>
      <c r="AT58" s="43"/>
      <c r="AU58" s="43"/>
      <c r="AV58" s="43"/>
    </row>
    <row r="59" spans="1:48">
      <c r="A59" s="32" t="s">
        <v>125</v>
      </c>
      <c r="B59" s="2" t="s">
        <v>6</v>
      </c>
      <c r="C59" s="40" t="str">
        <f>IF(A59="",IF(AA$2&gt;1,"Debe indicarse el correo electrónico del participante 2.",""),IF(AA$2&gt;1,"","No es menester el correo electrónico del participante 2 por estar en el contrato."))</f>
        <v/>
      </c>
      <c r="E59" s="43"/>
      <c r="F59" s="43"/>
      <c r="G59" s="71" t="str">
        <f>IF(AA$5&lt;2,"",CONCATENATE("aplicando la legislación de ",A$25,". "))</f>
        <v/>
      </c>
      <c r="H59" s="46"/>
      <c r="I59" s="46"/>
      <c r="J59" s="46"/>
      <c r="K59" s="46"/>
      <c r="L59" s="46"/>
      <c r="M59" s="46"/>
      <c r="N59" s="46"/>
      <c r="O59" s="46"/>
      <c r="P59" s="46"/>
      <c r="Q59" s="46"/>
      <c r="R59" s="46"/>
      <c r="S59" s="46"/>
      <c r="T59" s="46"/>
      <c r="U59" s="46"/>
      <c r="V59" s="46"/>
      <c r="W59" s="46"/>
      <c r="X59" s="46"/>
      <c r="Y59" s="71">
        <v>59</v>
      </c>
      <c r="Z59" s="46"/>
      <c r="AA59" s="46"/>
      <c r="AB59" s="46"/>
      <c r="AC59" s="46"/>
      <c r="AD59" s="46"/>
      <c r="AE59" s="46"/>
      <c r="AF59" s="46"/>
      <c r="AG59" s="46"/>
      <c r="AH59" s="46"/>
      <c r="AI59" s="46"/>
      <c r="AJ59" s="46"/>
      <c r="AK59" s="46"/>
      <c r="AL59" s="46"/>
      <c r="AM59" s="46"/>
      <c r="AN59" s="46"/>
      <c r="AO59" s="46"/>
      <c r="AP59" s="46"/>
      <c r="AQ59" s="46"/>
      <c r="AR59" s="46"/>
      <c r="AS59" s="46"/>
      <c r="AT59" s="43"/>
      <c r="AU59" s="43"/>
      <c r="AV59" s="43"/>
    </row>
    <row r="60" spans="1:48">
      <c r="A60" s="32" t="s">
        <v>126</v>
      </c>
      <c r="B60" s="2" t="s">
        <v>7</v>
      </c>
      <c r="C60" s="40" t="str">
        <f>IF(A60="",IF(AA$2&gt;1,"Debe indicarse el número telefónico del fax del participante 2.",""),IF(AA$2&gt;1,"","No es menester el número telefónico del fax del participante 2 por estar en el contrato."))</f>
        <v/>
      </c>
      <c r="E60" s="43"/>
      <c r="F60" s="43"/>
      <c r="G60" s="71" t="s">
        <v>72</v>
      </c>
      <c r="H60" s="46"/>
      <c r="I60" s="46"/>
      <c r="J60" s="46"/>
      <c r="K60" s="46"/>
      <c r="L60" s="46"/>
      <c r="M60" s="46"/>
      <c r="N60" s="46"/>
      <c r="O60" s="46"/>
      <c r="P60" s="46"/>
      <c r="Q60" s="46"/>
      <c r="R60" s="46"/>
      <c r="S60" s="46"/>
      <c r="T60" s="46"/>
      <c r="U60" s="46"/>
      <c r="V60" s="46"/>
      <c r="W60" s="46"/>
      <c r="X60" s="46"/>
      <c r="Y60" s="71">
        <v>60</v>
      </c>
      <c r="Z60" s="46"/>
      <c r="AA60" s="46"/>
      <c r="AB60" s="46"/>
      <c r="AC60" s="46"/>
      <c r="AD60" s="46"/>
      <c r="AE60" s="46"/>
      <c r="AF60" s="46"/>
      <c r="AG60" s="46"/>
      <c r="AH60" s="46"/>
      <c r="AI60" s="46"/>
      <c r="AJ60" s="46"/>
      <c r="AK60" s="46"/>
      <c r="AL60" s="46"/>
      <c r="AM60" s="46"/>
      <c r="AN60" s="46"/>
      <c r="AO60" s="46"/>
      <c r="AP60" s="46"/>
      <c r="AQ60" s="46"/>
      <c r="AR60" s="46"/>
      <c r="AS60" s="46"/>
      <c r="AT60" s="43"/>
      <c r="AU60" s="43"/>
      <c r="AV60" s="43"/>
    </row>
    <row r="61" spans="1:48">
      <c r="E61" s="43"/>
      <c r="F61" s="43"/>
      <c r="G61" s="71" t="s">
        <v>14</v>
      </c>
      <c r="H61" s="46"/>
      <c r="I61" s="46"/>
      <c r="J61" s="46"/>
      <c r="K61" s="46"/>
      <c r="L61" s="46"/>
      <c r="M61" s="46"/>
      <c r="N61" s="46"/>
      <c r="O61" s="46"/>
      <c r="P61" s="46"/>
      <c r="Q61" s="46"/>
      <c r="R61" s="46"/>
      <c r="S61" s="46"/>
      <c r="T61" s="46"/>
      <c r="U61" s="46"/>
      <c r="V61" s="46"/>
      <c r="W61" s="46"/>
      <c r="X61" s="46"/>
      <c r="Y61" s="71">
        <v>61</v>
      </c>
      <c r="Z61" s="46"/>
      <c r="AA61" s="46"/>
      <c r="AB61" s="46"/>
      <c r="AC61" s="46"/>
      <c r="AD61" s="46"/>
      <c r="AE61" s="46"/>
      <c r="AF61" s="46"/>
      <c r="AG61" s="46"/>
      <c r="AH61" s="46"/>
      <c r="AI61" s="46"/>
      <c r="AJ61" s="46"/>
      <c r="AK61" s="46"/>
      <c r="AL61" s="46"/>
      <c r="AM61" s="46"/>
      <c r="AN61" s="46"/>
      <c r="AO61" s="46"/>
      <c r="AP61" s="46"/>
      <c r="AQ61" s="46"/>
      <c r="AR61" s="46"/>
      <c r="AS61" s="46"/>
      <c r="AT61" s="43"/>
      <c r="AU61" s="43"/>
      <c r="AV61" s="43"/>
    </row>
    <row r="62" spans="1:48">
      <c r="E62" s="43"/>
      <c r="F62" s="43"/>
      <c r="G62" s="71" t="str">
        <f>CONCATENATE(E39,E$40,E$41)</f>
        <v>tres Árbitros, designados  uno por cada una de las partes, el tercero por los Árbitros designados, o por no acordarse la desgnación del mismo, por la entidad arbitral.</v>
      </c>
      <c r="H62" s="46"/>
      <c r="I62" s="46"/>
      <c r="J62" s="46"/>
      <c r="K62" s="46"/>
      <c r="L62" s="46"/>
      <c r="M62" s="46"/>
      <c r="N62" s="46"/>
      <c r="O62" s="46"/>
      <c r="P62" s="46"/>
      <c r="Q62" s="46"/>
      <c r="R62" s="46"/>
      <c r="S62" s="46"/>
      <c r="T62" s="46"/>
      <c r="U62" s="46"/>
      <c r="V62" s="46"/>
      <c r="W62" s="46"/>
      <c r="X62" s="46"/>
      <c r="Y62" s="71">
        <v>62</v>
      </c>
      <c r="Z62" s="46"/>
      <c r="AA62" s="46"/>
      <c r="AB62" s="46"/>
      <c r="AC62" s="46"/>
      <c r="AD62" s="46"/>
      <c r="AE62" s="46"/>
      <c r="AF62" s="46"/>
      <c r="AG62" s="46"/>
      <c r="AH62" s="46"/>
      <c r="AI62" s="46"/>
      <c r="AJ62" s="46"/>
      <c r="AK62" s="46"/>
      <c r="AL62" s="46"/>
      <c r="AM62" s="46"/>
      <c r="AN62" s="46"/>
      <c r="AO62" s="46"/>
      <c r="AP62" s="46"/>
      <c r="AQ62" s="46"/>
      <c r="AR62" s="46"/>
      <c r="AS62" s="46"/>
      <c r="AT62" s="43"/>
      <c r="AU62" s="43"/>
      <c r="AV62" s="43"/>
    </row>
    <row r="63" spans="1:48" ht="18">
      <c r="A63" s="33" t="s">
        <v>21</v>
      </c>
      <c r="B63"/>
      <c r="E63" s="43"/>
      <c r="F63" s="43"/>
      <c r="G63" s="71" t="str">
        <f>CONCATENATE("El Laudo Arbitral es ",IF(AA$6&lt;2,"Inapelable","Apelable"))</f>
        <v>El Laudo Arbitral es Inapelable</v>
      </c>
      <c r="H63" s="46"/>
      <c r="I63" s="46"/>
      <c r="J63" s="46"/>
      <c r="K63" s="46"/>
      <c r="L63" s="46"/>
      <c r="M63" s="46"/>
      <c r="N63" s="46"/>
      <c r="O63" s="46"/>
      <c r="P63" s="46"/>
      <c r="Q63" s="46"/>
      <c r="R63" s="46"/>
      <c r="S63" s="46"/>
      <c r="T63" s="46"/>
      <c r="U63" s="46"/>
      <c r="V63" s="46"/>
      <c r="W63" s="46"/>
      <c r="X63" s="46"/>
      <c r="Y63" s="71">
        <v>63</v>
      </c>
      <c r="Z63" s="46"/>
      <c r="AA63" s="46"/>
      <c r="AB63" s="46"/>
      <c r="AC63" s="46"/>
      <c r="AD63" s="46"/>
      <c r="AE63" s="46"/>
      <c r="AF63" s="46"/>
      <c r="AG63" s="46"/>
      <c r="AH63" s="46"/>
      <c r="AI63" s="46"/>
      <c r="AJ63" s="46"/>
      <c r="AK63" s="46"/>
      <c r="AL63" s="46"/>
      <c r="AM63" s="46"/>
      <c r="AN63" s="46"/>
      <c r="AO63" s="46"/>
      <c r="AP63" s="46"/>
      <c r="AQ63" s="46"/>
      <c r="AR63" s="46"/>
      <c r="AS63" s="46"/>
      <c r="AT63" s="43"/>
      <c r="AU63" s="43"/>
      <c r="AV63" s="43"/>
    </row>
    <row r="64" spans="1:48" ht="15.6">
      <c r="A64" s="34" t="s">
        <v>117</v>
      </c>
      <c r="B64" s="5" t="s">
        <v>15</v>
      </c>
      <c r="E64" s="43"/>
      <c r="F64" s="43"/>
      <c r="G64" s="71" t="str">
        <f>IF(AA$7&lt;2," y otros recursos sólo pueden presentarse ante la entidad arbitral superior fijada reglamentariamente. "," ante la segunda instancia de la justicia ordinaria del país donde se fijo el proceso Arbitral. ")</f>
        <v xml:space="preserve"> y otros recursos sólo pueden presentarse ante la entidad arbitral superior fijada reglamentariamente. </v>
      </c>
      <c r="H64" s="46"/>
      <c r="I64" s="46"/>
      <c r="J64" s="46"/>
      <c r="K64" s="46"/>
      <c r="L64" s="46"/>
      <c r="M64" s="46"/>
      <c r="N64" s="46"/>
      <c r="O64" s="46"/>
      <c r="P64" s="46"/>
      <c r="Q64" s="46"/>
      <c r="R64" s="46"/>
      <c r="S64" s="46"/>
      <c r="T64" s="46"/>
      <c r="U64" s="46"/>
      <c r="V64" s="46"/>
      <c r="W64" s="46"/>
      <c r="X64" s="46"/>
      <c r="Y64" s="71">
        <v>64</v>
      </c>
      <c r="Z64" s="46"/>
      <c r="AA64" s="46"/>
      <c r="AB64" s="46"/>
      <c r="AC64" s="46"/>
      <c r="AD64" s="46"/>
      <c r="AE64" s="46"/>
      <c r="AF64" s="46"/>
      <c r="AG64" s="46"/>
      <c r="AH64" s="46"/>
      <c r="AI64" s="46"/>
      <c r="AJ64" s="46"/>
      <c r="AK64" s="46"/>
      <c r="AL64" s="46"/>
      <c r="AM64" s="46"/>
      <c r="AN64" s="46"/>
      <c r="AO64" s="46"/>
      <c r="AP64" s="46"/>
      <c r="AQ64" s="46"/>
      <c r="AR64" s="46"/>
      <c r="AS64" s="46"/>
      <c r="AT64" s="43"/>
      <c r="AU64" s="43"/>
      <c r="AV64" s="43"/>
    </row>
    <row r="65" spans="1:48" ht="27">
      <c r="A65" s="42" t="str">
        <f>IF(AA2&lt;2,"Cláusula Compromisoria integrada en el contrato entre partes.",IF(AA2=2,"Acuerdo Arbitral independiente posterior a la contratación y previo a la diferenia.","Acuerdo Arbitral posterior a la diferencia."))</f>
        <v>Acuerdo Arbitral independiente posterior a la contratación y previo a la diferenia.</v>
      </c>
      <c r="B65" s="6" t="s">
        <v>23</v>
      </c>
      <c r="E65" s="43"/>
      <c r="F65" s="43"/>
      <c r="G65" s="71" t="str">
        <f>CONCATENATE(IF(AA14=TRUE,G32,""),IF(AA$15=TRUE,G$11,""),IF(AA$15=TRUE,G$16,""))</f>
        <v/>
      </c>
      <c r="H65" s="46"/>
      <c r="I65" s="46"/>
      <c r="J65" s="46"/>
      <c r="K65" s="46"/>
      <c r="L65" s="46"/>
      <c r="M65" s="46"/>
      <c r="N65" s="46"/>
      <c r="O65" s="46"/>
      <c r="P65" s="46"/>
      <c r="Q65" s="46"/>
      <c r="R65" s="46"/>
      <c r="S65" s="46"/>
      <c r="T65" s="46"/>
      <c r="U65" s="46"/>
      <c r="V65" s="46"/>
      <c r="W65" s="46"/>
      <c r="X65" s="46"/>
      <c r="Y65" s="71">
        <v>65</v>
      </c>
      <c r="Z65" s="46"/>
      <c r="AA65" s="46"/>
      <c r="AB65" s="46"/>
      <c r="AC65" s="46"/>
      <c r="AD65" s="46"/>
      <c r="AE65" s="46"/>
      <c r="AF65" s="46"/>
      <c r="AG65" s="46"/>
      <c r="AH65" s="46"/>
      <c r="AI65" s="46"/>
      <c r="AJ65" s="46"/>
      <c r="AK65" s="46"/>
      <c r="AL65" s="46"/>
      <c r="AM65" s="46"/>
      <c r="AN65" s="46"/>
      <c r="AO65" s="46"/>
      <c r="AP65" s="46"/>
      <c r="AQ65" s="46"/>
      <c r="AR65" s="46"/>
      <c r="AS65" s="46"/>
      <c r="AT65" s="43"/>
      <c r="AU65" s="43"/>
      <c r="AV65" s="43"/>
    </row>
    <row r="66" spans="1:48" ht="31.2" customHeight="1">
      <c r="A66" s="42" t="str">
        <f>CONCATENATE("Arbitraje Institucional ante ",X1," en el domicilio que ",IF(AA8=1,"fijan los contratantes.","fija la entidad Arbitral."))</f>
        <v>Arbitraje Institucional ante Parlamento Mundial para la Seguridad y la Paz - Delegación Mercosur en el domicilio que fija la entidad Arbitral.</v>
      </c>
      <c r="B66" s="6" t="s">
        <v>24</v>
      </c>
      <c r="E66" s="43"/>
      <c r="F66" s="43"/>
      <c r="G66" s="71" t="str">
        <f>CONCATENATE("El idioma del proceso arbitral será el ",IF(AC11=0,"Español",AC$11))</f>
        <v>El idioma del proceso arbitral será el Español</v>
      </c>
      <c r="H66" s="46"/>
      <c r="I66" s="46"/>
      <c r="J66" s="46"/>
      <c r="K66" s="46"/>
      <c r="L66" s="46"/>
      <c r="M66" s="46"/>
      <c r="N66" s="46"/>
      <c r="O66" s="46"/>
      <c r="P66" s="46"/>
      <c r="Q66" s="46"/>
      <c r="R66" s="46"/>
      <c r="S66" s="46"/>
      <c r="T66" s="46"/>
      <c r="U66" s="46"/>
      <c r="V66" s="46"/>
      <c r="W66" s="46"/>
      <c r="X66" s="46"/>
      <c r="Y66" s="71">
        <v>66</v>
      </c>
      <c r="Z66" s="46"/>
      <c r="AA66" s="46"/>
      <c r="AB66" s="46"/>
      <c r="AC66" s="46"/>
      <c r="AD66" s="46"/>
      <c r="AE66" s="46"/>
      <c r="AF66" s="46"/>
      <c r="AG66" s="46"/>
      <c r="AH66" s="46"/>
      <c r="AI66" s="46"/>
      <c r="AJ66" s="46"/>
      <c r="AK66" s="46"/>
      <c r="AL66" s="46"/>
      <c r="AM66" s="46"/>
      <c r="AN66" s="46"/>
      <c r="AO66" s="46"/>
      <c r="AP66" s="46"/>
      <c r="AQ66" s="46"/>
      <c r="AR66" s="46"/>
      <c r="AS66" s="46"/>
      <c r="AT66" s="43"/>
      <c r="AU66" s="43"/>
      <c r="AV66" s="43"/>
    </row>
    <row r="67" spans="1:48">
      <c r="A67" s="42" t="str">
        <f>CONCATENATE("El idioma del proceso Arbitral será el ",IF(AC11=0,"Español",AC11))</f>
        <v>El idioma del proceso Arbitral será el Español</v>
      </c>
      <c r="B67" s="2" t="s">
        <v>16</v>
      </c>
      <c r="E67" s="43"/>
      <c r="F67" s="43"/>
      <c r="G67" s="71" t="str">
        <f>CONCATENATE("Los participantes constituyen su respectivos domicilios físicos en ",A50," ",A51," y ",A57," ",A58,", ")</f>
        <v xml:space="preserve">Los participantes constituyen su respectivos domicilios físicos en Defensa 50 CABA Argentina y Hipólito Yrigoyen 1.050 CABA Argentina, </v>
      </c>
      <c r="H67" s="46"/>
      <c r="I67" s="46"/>
      <c r="J67" s="46"/>
      <c r="K67" s="46"/>
      <c r="L67" s="46"/>
      <c r="M67" s="46"/>
      <c r="N67" s="46"/>
      <c r="O67" s="46"/>
      <c r="P67" s="46"/>
      <c r="Q67" s="46"/>
      <c r="R67" s="46"/>
      <c r="S67" s="46"/>
      <c r="T67" s="46"/>
      <c r="U67" s="46"/>
      <c r="V67" s="46"/>
      <c r="W67" s="46"/>
      <c r="X67" s="46"/>
      <c r="Y67" s="71">
        <v>67</v>
      </c>
      <c r="Z67" s="46"/>
      <c r="AA67" s="46"/>
      <c r="AB67" s="46"/>
      <c r="AC67" s="46"/>
      <c r="AD67" s="46"/>
      <c r="AE67" s="46"/>
      <c r="AF67" s="46"/>
      <c r="AG67" s="46"/>
      <c r="AH67" s="46"/>
      <c r="AI67" s="46"/>
      <c r="AJ67" s="46"/>
      <c r="AK67" s="46"/>
      <c r="AL67" s="46"/>
      <c r="AM67" s="46"/>
      <c r="AN67" s="46"/>
      <c r="AO67" s="46"/>
      <c r="AP67" s="46"/>
      <c r="AQ67" s="46"/>
      <c r="AR67" s="46"/>
      <c r="AS67" s="46"/>
      <c r="AT67" s="43"/>
      <c r="AU67" s="43"/>
      <c r="AV67" s="43"/>
    </row>
    <row r="68" spans="1:48" ht="54.6" customHeight="1">
      <c r="A68" s="42" t="str">
        <f>CONCATENATE(G10,G11,G12)</f>
        <v xml:space="preserve">El plazo para la contestación de la demanda arbitral será el de la normativa de la Institución Arbitral. El plazo para la presentación de pruebas será el de la normativa de la Institución Arbitral. El plazo para la sentencia arbitral será el de la normativa de la Institución Arbitral. </v>
      </c>
      <c r="B68" s="6" t="s">
        <v>109</v>
      </c>
      <c r="E68" s="43"/>
      <c r="F68" s="43"/>
      <c r="G68" s="71" t="s">
        <v>13</v>
      </c>
      <c r="H68" s="46"/>
      <c r="I68" s="46"/>
      <c r="J68" s="46"/>
      <c r="K68" s="46"/>
      <c r="L68" s="46"/>
      <c r="M68" s="46"/>
      <c r="N68" s="46"/>
      <c r="O68" s="46"/>
      <c r="P68" s="46"/>
      <c r="Q68" s="46"/>
      <c r="R68" s="46"/>
      <c r="S68" s="46"/>
      <c r="T68" s="46"/>
      <c r="U68" s="46"/>
      <c r="V68" s="46"/>
      <c r="W68" s="46"/>
      <c r="X68" s="46"/>
      <c r="Y68" s="71">
        <v>68</v>
      </c>
      <c r="Z68" s="46"/>
      <c r="AA68" s="46"/>
      <c r="AB68" s="46"/>
      <c r="AC68" s="46"/>
      <c r="AD68" s="46"/>
      <c r="AE68" s="46"/>
      <c r="AF68" s="46"/>
      <c r="AG68" s="46"/>
      <c r="AH68" s="46"/>
      <c r="AI68" s="46"/>
      <c r="AJ68" s="46"/>
      <c r="AK68" s="46"/>
      <c r="AL68" s="46"/>
      <c r="AM68" s="46"/>
      <c r="AN68" s="46"/>
      <c r="AO68" s="46"/>
      <c r="AP68" s="46"/>
      <c r="AQ68" s="46"/>
      <c r="AR68" s="46"/>
      <c r="AS68" s="46"/>
      <c r="AT68" s="43"/>
      <c r="AU68" s="43"/>
      <c r="AV68" s="43"/>
    </row>
    <row r="69" spans="1:48" ht="28.2" customHeight="1">
      <c r="A69" s="42" t="str">
        <f>CONCATENATE("El Arbitraje será de ",IF(AA5&lt;2,"equidad","derecho"),", con un Tribunal Arbitral constituido por ",IF(AA3&lt;2," un Árbitro único, ",IF(AA3=2," tres Árbitros, "," cinco Árbitros, ")),"y la sentencia arbitral será ",IF(AA6&lt;2,"inapelable.","apelable."))</f>
        <v>El Arbitraje será de equidad, con un Tribunal Arbitral constituido por  tres Árbitros, y la sentencia arbitral será inapelable.</v>
      </c>
      <c r="B69" s="6" t="s">
        <v>22</v>
      </c>
      <c r="E69" s="43"/>
      <c r="F69" s="43"/>
      <c r="G69" s="71" t="str">
        <f>CONCATENATE(A52," y ",A59,", ")</f>
        <v xml:space="preserve">aa@web.com y bb@ignora.com, </v>
      </c>
      <c r="H69" s="46"/>
      <c r="I69" s="46"/>
      <c r="J69" s="46"/>
      <c r="K69" s="46"/>
      <c r="L69" s="46"/>
      <c r="M69" s="46"/>
      <c r="N69" s="46"/>
      <c r="O69" s="46"/>
      <c r="P69" s="46"/>
      <c r="Q69" s="46"/>
      <c r="R69" s="46"/>
      <c r="S69" s="46"/>
      <c r="T69" s="46"/>
      <c r="U69" s="46"/>
      <c r="V69" s="46"/>
      <c r="W69" s="46"/>
      <c r="X69" s="46"/>
      <c r="Y69" s="71">
        <v>69</v>
      </c>
      <c r="Z69" s="46"/>
      <c r="AA69" s="46"/>
      <c r="AB69" s="46"/>
      <c r="AC69" s="46"/>
      <c r="AD69" s="46"/>
      <c r="AE69" s="46"/>
      <c r="AF69" s="46"/>
      <c r="AG69" s="46"/>
      <c r="AH69" s="46"/>
      <c r="AI69" s="46"/>
      <c r="AJ69" s="46"/>
      <c r="AK69" s="46"/>
      <c r="AL69" s="46"/>
      <c r="AM69" s="46"/>
      <c r="AN69" s="46"/>
      <c r="AO69" s="46"/>
      <c r="AP69" s="46"/>
      <c r="AQ69" s="46"/>
      <c r="AR69" s="46"/>
      <c r="AS69" s="46"/>
      <c r="AT69" s="43"/>
      <c r="AU69" s="43"/>
      <c r="AV69" s="43"/>
    </row>
    <row r="70" spans="1:48" ht="27">
      <c r="A70" s="42" t="str">
        <f>CONCATENATE("Los recursos contra la Resolución Arbitral o el Proceso Arbitral serán procedentes ante ",IF(AA7&lt;2,"instancia Arbitral superior."," instancia judicial superior."))</f>
        <v>Los recursos contra la Resolución Arbitral o el Proceso Arbitral serán procedentes ante instancia Arbitral superior.</v>
      </c>
      <c r="B70" s="6" t="s">
        <v>17</v>
      </c>
      <c r="E70" s="43"/>
      <c r="F70" s="43"/>
      <c r="G70" s="71" t="s">
        <v>75</v>
      </c>
      <c r="H70" s="46"/>
      <c r="I70" s="46"/>
      <c r="J70" s="46"/>
      <c r="K70" s="46"/>
      <c r="L70" s="46"/>
      <c r="M70" s="46"/>
      <c r="N70" s="46"/>
      <c r="O70" s="46"/>
      <c r="P70" s="46"/>
      <c r="Q70" s="46"/>
      <c r="R70" s="46"/>
      <c r="S70" s="46"/>
      <c r="T70" s="46"/>
      <c r="U70" s="46"/>
      <c r="V70" s="46"/>
      <c r="W70" s="46"/>
      <c r="X70" s="46"/>
      <c r="Y70" s="71">
        <v>70</v>
      </c>
      <c r="Z70" s="46"/>
      <c r="AA70" s="46"/>
      <c r="AB70" s="46"/>
      <c r="AC70" s="46"/>
      <c r="AD70" s="46"/>
      <c r="AE70" s="46"/>
      <c r="AF70" s="46"/>
      <c r="AG70" s="46"/>
      <c r="AH70" s="46"/>
      <c r="AI70" s="46"/>
      <c r="AJ70" s="46"/>
      <c r="AK70" s="46"/>
      <c r="AL70" s="46"/>
      <c r="AM70" s="46"/>
      <c r="AN70" s="46"/>
      <c r="AO70" s="46"/>
      <c r="AP70" s="46"/>
      <c r="AQ70" s="46"/>
      <c r="AR70" s="46"/>
      <c r="AS70" s="46"/>
      <c r="AT70" s="43"/>
      <c r="AU70" s="43"/>
      <c r="AV70" s="43"/>
    </row>
    <row r="71" spans="1:48" ht="29.4" customHeight="1">
      <c r="A71" s="42" t="str">
        <f>CONCATENATE(G14,G15,G16,G17,G18,G19,G20,G21,G22,G23)</f>
        <v xml:space="preserve">El proceso Arbitral está precedido por una mediación cuya duración será de Veinte días hábiles. </v>
      </c>
      <c r="B71" s="6" t="s">
        <v>18</v>
      </c>
      <c r="E71" s="43"/>
      <c r="F71" s="43"/>
      <c r="G71" s="69" t="str">
        <f>CONCATENATE( "Los recursos arbitrales, salvo los de aclaratoriay/o revisión, ",I71,H71)</f>
        <v>Los recursos arbitrales, salvo los de aclaratoriay/o revisión, Otra entidad arbitral</v>
      </c>
      <c r="H71" s="43" t="str">
        <f>IF(AA1&lt;5,"son ante el ISCCA - International Supreme Council for Commercial Arbitration.","Otra entidad arbitral")</f>
        <v>Otra entidad arbitral</v>
      </c>
      <c r="I71" s="43" t="str">
        <f>IF(AA6=1,"","y el de apelabilidad, ")</f>
        <v/>
      </c>
      <c r="J71" s="43"/>
      <c r="K71" s="43"/>
      <c r="L71" s="43"/>
      <c r="M71" s="43"/>
      <c r="N71" s="43"/>
      <c r="O71" s="43"/>
      <c r="P71" s="43"/>
      <c r="Q71" s="43"/>
      <c r="R71" s="43"/>
      <c r="S71" s="43"/>
      <c r="T71" s="43"/>
      <c r="U71" s="43"/>
      <c r="V71" s="43"/>
      <c r="W71" s="43"/>
      <c r="X71" s="43"/>
      <c r="Y71" s="71">
        <v>71</v>
      </c>
      <c r="Z71" s="43"/>
      <c r="AA71" s="43"/>
      <c r="AB71" s="43"/>
      <c r="AC71" s="43"/>
      <c r="AD71" s="43"/>
      <c r="AE71" s="43"/>
      <c r="AF71" s="43"/>
      <c r="AG71" s="43"/>
      <c r="AH71" s="43"/>
      <c r="AI71" s="43"/>
      <c r="AJ71" s="43"/>
      <c r="AK71" s="43"/>
      <c r="AL71" s="43"/>
      <c r="AM71" s="43"/>
      <c r="AN71" s="43"/>
      <c r="AO71" s="43"/>
      <c r="AP71" s="43"/>
      <c r="AQ71" s="43"/>
      <c r="AR71" s="43"/>
      <c r="AS71" s="43"/>
      <c r="AT71" s="43"/>
      <c r="AU71" s="43"/>
      <c r="AV71" s="43"/>
    </row>
    <row r="72" spans="1:48" ht="27.6" customHeight="1">
      <c r="A72" s="42" t="str">
        <f>CONCATENATE("Para ",IF(B56&gt;0,"la mediacion y ",""),"el proceso arbitral se aplicaran las Reglas de ",X1)</f>
        <v>Para la mediacion y el proceso arbitral se aplicaran las Reglas de Parlamento Mundial para la Seguridad y la Paz - Delegación Mercosur</v>
      </c>
      <c r="B72" s="6" t="s">
        <v>20</v>
      </c>
      <c r="E72" s="43"/>
      <c r="F72" s="43"/>
      <c r="G72" s="69"/>
      <c r="H72" s="43"/>
      <c r="I72" s="43"/>
      <c r="J72" s="43"/>
      <c r="K72" s="43"/>
      <c r="L72" s="43"/>
      <c r="M72" s="43"/>
      <c r="N72" s="43"/>
      <c r="O72" s="43"/>
      <c r="P72" s="43"/>
      <c r="Q72" s="43"/>
      <c r="R72" s="43"/>
      <c r="S72" s="43"/>
      <c r="T72" s="43"/>
      <c r="U72" s="43"/>
      <c r="V72" s="43"/>
      <c r="W72" s="43"/>
      <c r="X72" s="43"/>
      <c r="Y72" s="71">
        <v>72</v>
      </c>
      <c r="Z72" s="43"/>
      <c r="AA72" s="43"/>
      <c r="AB72" s="43"/>
      <c r="AC72" s="43"/>
      <c r="AD72" s="43"/>
      <c r="AE72" s="43"/>
      <c r="AF72" s="43"/>
      <c r="AG72" s="43"/>
      <c r="AH72" s="43"/>
      <c r="AI72" s="43"/>
      <c r="AJ72" s="43"/>
      <c r="AK72" s="43"/>
      <c r="AL72" s="43"/>
      <c r="AM72" s="43"/>
      <c r="AN72" s="43"/>
      <c r="AO72" s="43"/>
      <c r="AP72" s="43"/>
      <c r="AQ72" s="43"/>
      <c r="AR72" s="43"/>
      <c r="AS72" s="43"/>
      <c r="AT72" s="43"/>
      <c r="AU72" s="43"/>
      <c r="AV72" s="43"/>
    </row>
    <row r="73" spans="1:48" ht="17.399999999999999" customHeight="1">
      <c r="A73" s="29" t="str">
        <f>IF(AA7=1,"Internacional","Doméstico")</f>
        <v>Internacional</v>
      </c>
      <c r="B73" s="6" t="s">
        <v>118</v>
      </c>
      <c r="E73" s="43"/>
      <c r="F73" s="43"/>
      <c r="G73" s="69"/>
      <c r="H73" s="43"/>
      <c r="I73" s="43"/>
      <c r="J73" s="43"/>
      <c r="K73" s="43"/>
      <c r="L73" s="43"/>
      <c r="M73" s="43"/>
      <c r="N73" s="43"/>
      <c r="O73" s="43"/>
      <c r="P73" s="43"/>
      <c r="Q73" s="43"/>
      <c r="R73" s="43"/>
      <c r="S73" s="43"/>
      <c r="T73" s="43"/>
      <c r="U73" s="43"/>
      <c r="V73" s="43"/>
      <c r="W73" s="43"/>
      <c r="X73" s="43"/>
      <c r="Y73" s="71">
        <v>73</v>
      </c>
      <c r="Z73" s="43"/>
      <c r="AA73" s="43"/>
      <c r="AB73" s="43"/>
      <c r="AC73" s="43"/>
      <c r="AD73" s="43"/>
      <c r="AE73" s="43"/>
      <c r="AF73" s="43"/>
      <c r="AG73" s="43"/>
      <c r="AH73" s="43"/>
      <c r="AI73" s="43"/>
      <c r="AJ73" s="43"/>
      <c r="AK73" s="43"/>
      <c r="AL73" s="43"/>
      <c r="AM73" s="43"/>
      <c r="AN73" s="43"/>
      <c r="AO73" s="43"/>
      <c r="AP73" s="43"/>
      <c r="AQ73" s="43"/>
      <c r="AR73" s="43"/>
      <c r="AS73" s="43"/>
      <c r="AT73" s="43"/>
      <c r="AU73" s="43"/>
      <c r="AV73" s="43"/>
    </row>
    <row r="74" spans="1:48">
      <c r="A74" s="38">
        <f ca="1">TODAY()</f>
        <v>42697</v>
      </c>
      <c r="G74" s="69"/>
      <c r="H74" s="43"/>
      <c r="I74" s="43"/>
      <c r="J74" s="43"/>
      <c r="K74" s="43"/>
      <c r="L74" s="43"/>
      <c r="M74" s="43"/>
      <c r="N74" s="43"/>
      <c r="O74" s="43"/>
      <c r="P74" s="43"/>
      <c r="Q74" s="43"/>
      <c r="R74" s="43"/>
      <c r="S74" s="43"/>
      <c r="T74" s="43"/>
      <c r="U74" s="43"/>
      <c r="V74" s="43"/>
      <c r="W74" s="43"/>
      <c r="X74" s="43"/>
      <c r="Y74" s="71">
        <v>74</v>
      </c>
      <c r="Z74" s="43"/>
      <c r="AA74" s="43"/>
      <c r="AB74" s="43"/>
      <c r="AC74" s="43"/>
      <c r="AD74" s="43"/>
      <c r="AE74" s="43"/>
      <c r="AF74" s="43"/>
      <c r="AG74" s="43"/>
      <c r="AH74" s="43"/>
      <c r="AI74" s="43"/>
      <c r="AJ74" s="43"/>
      <c r="AK74" s="43"/>
      <c r="AL74" s="43"/>
      <c r="AM74" s="43"/>
      <c r="AN74" s="43"/>
      <c r="AO74" s="43"/>
      <c r="AP74" s="43"/>
      <c r="AQ74" s="43"/>
      <c r="AR74" s="43"/>
      <c r="AS74" s="43"/>
      <c r="AT74" s="43"/>
    </row>
    <row r="75" spans="1:48" ht="14.4" customHeight="1">
      <c r="A75" s="35"/>
      <c r="C75" s="43"/>
      <c r="G75" s="69"/>
      <c r="H75" s="43"/>
      <c r="I75" s="43"/>
      <c r="J75" s="43"/>
      <c r="K75" s="43"/>
      <c r="L75" s="43"/>
      <c r="M75" s="43"/>
      <c r="N75" s="43"/>
      <c r="O75" s="43"/>
      <c r="P75" s="43"/>
      <c r="Q75" s="43"/>
      <c r="R75" s="43"/>
      <c r="S75" s="43"/>
      <c r="T75" s="43"/>
      <c r="U75" s="43"/>
      <c r="V75" s="43"/>
      <c r="W75" s="43"/>
      <c r="X75" s="43"/>
      <c r="Y75" s="71">
        <v>75</v>
      </c>
      <c r="Z75" s="43"/>
      <c r="AA75" s="43"/>
      <c r="AB75" s="43"/>
      <c r="AC75" s="43"/>
      <c r="AD75" s="43"/>
      <c r="AE75" s="43"/>
      <c r="AF75" s="43"/>
      <c r="AG75" s="43"/>
      <c r="AH75" s="43"/>
      <c r="AI75" s="43"/>
      <c r="AJ75" s="43"/>
      <c r="AK75" s="43"/>
      <c r="AL75" s="43"/>
      <c r="AM75" s="43"/>
      <c r="AN75" s="43"/>
      <c r="AO75" s="43"/>
      <c r="AP75" s="43"/>
      <c r="AQ75" s="43"/>
      <c r="AR75" s="43"/>
      <c r="AS75" s="43"/>
      <c r="AT75" s="43"/>
    </row>
    <row r="76" spans="1:48" ht="21" customHeight="1">
      <c r="A76" s="36" t="s">
        <v>69</v>
      </c>
      <c r="C76" s="43"/>
      <c r="G76" s="69"/>
      <c r="H76" s="43"/>
      <c r="I76" s="43"/>
      <c r="J76" s="43"/>
      <c r="K76" s="43"/>
      <c r="L76" s="43"/>
      <c r="M76" s="43"/>
      <c r="N76" s="43"/>
      <c r="O76" s="43"/>
      <c r="P76" s="43"/>
      <c r="Q76" s="43"/>
      <c r="R76" s="43"/>
      <c r="S76" s="43"/>
      <c r="T76" s="43"/>
      <c r="U76" s="43"/>
      <c r="V76" s="43"/>
      <c r="W76" s="43"/>
      <c r="X76" s="43"/>
      <c r="Y76" s="71">
        <v>76</v>
      </c>
      <c r="Z76" s="43"/>
      <c r="AA76" s="43"/>
      <c r="AB76" s="43"/>
      <c r="AC76" s="43"/>
      <c r="AD76" s="43"/>
      <c r="AE76" s="43"/>
      <c r="AF76" s="43"/>
      <c r="AG76" s="43"/>
      <c r="AH76" s="43"/>
      <c r="AI76" s="43"/>
      <c r="AJ76" s="43"/>
      <c r="AK76" s="43"/>
      <c r="AL76" s="43"/>
      <c r="AM76" s="43"/>
      <c r="AN76" s="43"/>
      <c r="AO76" s="43"/>
      <c r="AP76" s="43"/>
      <c r="AQ76" s="43"/>
      <c r="AR76" s="43"/>
      <c r="AS76" s="43"/>
      <c r="AT76" s="43"/>
    </row>
    <row r="77" spans="1:48" ht="18">
      <c r="A77" s="36" t="str">
        <f>IF(AA2=1,"Cláusula Compromisoria, incluida en contrato",IF(AA2=2,"Acuerdo Arbiral, posterior al contrato y previo al conflicto","Acuerdo Arbitral, posterior al conflicto"))</f>
        <v>Acuerdo Arbiral, posterior al contrato y previo al conflicto</v>
      </c>
      <c r="C77" s="43"/>
      <c r="G77" s="69"/>
      <c r="H77" s="43"/>
      <c r="I77" s="43"/>
      <c r="J77" s="43"/>
      <c r="K77" s="43"/>
      <c r="L77" s="43"/>
      <c r="M77" s="43"/>
      <c r="N77" s="43"/>
      <c r="O77" s="43"/>
      <c r="P77" s="43"/>
      <c r="Q77" s="43"/>
      <c r="R77" s="43"/>
      <c r="S77" s="43"/>
      <c r="T77" s="43"/>
      <c r="U77" s="43"/>
      <c r="V77" s="43"/>
      <c r="W77" s="43"/>
      <c r="X77" s="43"/>
      <c r="Y77" s="71">
        <v>77</v>
      </c>
      <c r="Z77" s="43"/>
      <c r="AA77" s="43"/>
      <c r="AB77" s="43"/>
      <c r="AC77" s="43"/>
      <c r="AD77" s="43"/>
      <c r="AE77" s="43"/>
      <c r="AF77" s="43"/>
      <c r="AG77" s="43"/>
      <c r="AH77" s="43"/>
      <c r="AI77" s="43"/>
      <c r="AJ77" s="43"/>
      <c r="AK77" s="43"/>
      <c r="AL77" s="43"/>
      <c r="AM77" s="43"/>
      <c r="AN77" s="43"/>
      <c r="AO77" s="43"/>
      <c r="AP77" s="43"/>
      <c r="AQ77" s="43"/>
      <c r="AR77" s="43"/>
      <c r="AS77" s="43"/>
      <c r="AT77" s="43"/>
    </row>
    <row r="78" spans="1:48" ht="289.2" customHeight="1">
      <c r="A78" s="42" t="str">
        <f ca="1">IF(AA2=1,C78,C79)</f>
        <v>En la ciudad de XXXX, el 23 de noviembre de 2016, entre José Marmol y Juan Larralde convienen  modificar/agregar al contrato NNNN, para que, en el caso eventual de presentarse alguna diferencia para que  realice Negociación entre los convinientes por Diez días hábiles, y de no llegar a un acuerdo, Mediación en la institución por Diez días hábiles, y de no llegar a un acuerdo o de no cumplirse lo acordado, a un proceso de Arbitraje de equidad. Todo lo cual se llevará cabo aplicando las normas y disposiciones de la entidad y constituyendo los domicilios que se establecen en el contrato.  El Tribunal Arbitral estará constituido por tres Árbitros, designados  uno por cada una de las partes, el tercero por los Árbitros designados, o por no acordarse la desgnación del mismo, por la entidad arbitral.El Laudo Arbitral es Inapelable y otros recursos sólo pueden presentarse ante la entidad arbitral superior fijada reglamentariamente. El idioma del proceso arbitral será el EspañolLos participantes constituyen su respectivos domicilios físicos en Defensa 50 CABA Argentina y Hipólito Yrigoyen 1.050 CABA Argentina,  y sus respectivos correos electrónicos aa@web.com y bb@ignora.com, y sus respectivos "fax" en las respectivas líneas telefónicas Los recursos arbitrales, salvo los de aclaratoriay/o revisión, Otra entidad arbitral</v>
      </c>
      <c r="B78" s="37"/>
      <c r="C78" s="44" t="str">
        <f>CONCATENATE(G30,G47,G32,G33,G34,G35,G36,G37,G38,G39,G40,G45,G41,G42,G43,G44,".",G71)</f>
        <v>Ante cualquier conflicto derivado o relacionado con el presente contrato, se asume el compromiso de concurrir a , para que nos asista en un proceso de Negociación entre los convinientes por Diez días hábiles, y de no llegar a un acuerdo, Mediación en la institución por Diez días hábiles, y de no llegar a un acuerdo o de no cumplirse lo aordado, Arbitraje de equidad,  aplicando la normativa  internacionalpara el reconoicimiento y ejecución de laudosTodo lo cual se llevará cabo aplicando las normas y disposiciones de la entidad y constituyendo los domicilios que se establecen en el contrato.  El Tribunal Arbitral estará constituido por tres Árbitros, designados  uno por cada una de las partes, el tercero por los Árbitros designados, o por no acordarse la desgnación del mismo, por la entidad arbitral. En caso de rebeldía de alguno de los contratantes, lo designará la entidad arbitral. El Laudo Arbitral es Inapelable y otros recursos sólo pueden presentarse ante la entidad arbitral superior fijada reglamentariamente. El idioma del proceso arbitral será el Español.Los recursos arbitrales, salvo los de aclaratoriay/o revisión, Otra entidad arbitral</v>
      </c>
      <c r="G78" s="69"/>
      <c r="H78" s="43"/>
      <c r="I78" s="43"/>
      <c r="J78" s="43"/>
      <c r="K78" s="43"/>
      <c r="L78" s="43"/>
      <c r="M78" s="43"/>
      <c r="N78" s="43"/>
      <c r="O78" s="43"/>
      <c r="P78" s="43"/>
      <c r="Q78" s="43"/>
      <c r="R78" s="43"/>
      <c r="S78" s="43"/>
      <c r="T78" s="43"/>
      <c r="U78" s="43"/>
      <c r="V78" s="43"/>
      <c r="W78" s="43"/>
      <c r="X78" s="43"/>
      <c r="Y78" s="71">
        <v>78</v>
      </c>
      <c r="Z78" s="43"/>
      <c r="AA78" s="43"/>
      <c r="AB78" s="43"/>
      <c r="AC78" s="43"/>
      <c r="AD78" s="43"/>
      <c r="AE78" s="43"/>
      <c r="AF78" s="43"/>
      <c r="AG78" s="43"/>
      <c r="AH78" s="43"/>
      <c r="AI78" s="43"/>
      <c r="AJ78" s="43"/>
      <c r="AK78" s="43"/>
      <c r="AL78" s="43"/>
      <c r="AM78" s="43"/>
      <c r="AN78" s="43"/>
      <c r="AO78" s="43"/>
      <c r="AP78" s="43"/>
      <c r="AQ78" s="43"/>
      <c r="AR78" s="43"/>
      <c r="AS78" s="43"/>
      <c r="AT78" s="43"/>
    </row>
    <row r="79" spans="1:48" ht="244.2" customHeight="1">
      <c r="A79" s="39"/>
      <c r="B79" s="37"/>
      <c r="C79" s="44" t="str">
        <f ca="1">CONCATENATE(G50,G51,G52,G53,G54,G55,G56,G57,G58,G59,G60,G61,G62,G63,G64,G65,G66,G67,G68,G69,G70,G71)</f>
        <v>En la ciudad de XXXX, el 23 de noviembre de 2016, entre José Marmol y Juan Larralde convienen  modificar/agregar al contrato NNNN, para que, en el caso eventual de presentarse alguna diferencia para que  realice Negociación entre los convinientes por Diez días hábiles, y de no llegar a un acuerdo, Mediación en la institución por Diez días hábiles, y de no llegar a un acuerdo o de no cumplirse lo acordado, a un proceso de Arbitraje de equidad. Todo lo cual se llevará cabo aplicando las normas y disposiciones de la entidad y constituyendo los domicilios que se establecen en el contrato.  El Tribunal Arbitral estará constituido por tres Árbitros, designados  uno por cada una de las partes, el tercero por los Árbitros designados, o por no acordarse la desgnación del mismo, por la entidad arbitral.El Laudo Arbitral es Inapelable y otros recursos sólo pueden presentarse ante la entidad arbitral superior fijada reglamentariamente. El idioma del proceso arbitral será el EspañolLos participantes constituyen su respectivos domicilios físicos en Defensa 50 CABA Argentina y Hipólito Yrigoyen 1.050 CABA Argentina,  y sus respectivos correos electrónicos aa@web.com y bb@ignora.com, y sus respectivos "fax" en las respectivas líneas telefónicas Los recursos arbitrales, salvo los de aclaratoriay/o revisión, Otra entidad arbitral</v>
      </c>
      <c r="G79" s="69"/>
      <c r="H79" s="43"/>
      <c r="I79" s="43"/>
      <c r="J79" s="43"/>
      <c r="K79" s="43"/>
      <c r="L79" s="43"/>
      <c r="M79" s="43"/>
      <c r="N79" s="43"/>
      <c r="O79" s="43"/>
      <c r="P79" s="43"/>
      <c r="Q79" s="43"/>
      <c r="R79" s="43"/>
      <c r="S79" s="43"/>
      <c r="T79" s="43"/>
      <c r="U79" s="43"/>
      <c r="V79" s="43"/>
      <c r="W79" s="43"/>
      <c r="X79" s="43"/>
      <c r="Y79" s="71">
        <v>79</v>
      </c>
      <c r="Z79" s="43"/>
      <c r="AA79" s="43"/>
      <c r="AB79" s="43"/>
      <c r="AC79" s="43"/>
      <c r="AD79" s="43"/>
      <c r="AE79" s="43"/>
      <c r="AF79" s="43"/>
      <c r="AG79" s="43"/>
      <c r="AH79" s="43"/>
      <c r="AI79" s="43"/>
      <c r="AJ79" s="43"/>
      <c r="AK79" s="43"/>
      <c r="AL79" s="43"/>
      <c r="AM79" s="43"/>
      <c r="AN79" s="43"/>
      <c r="AO79" s="43"/>
      <c r="AP79" s="43"/>
      <c r="AQ79" s="43"/>
      <c r="AR79" s="43"/>
      <c r="AS79" s="43"/>
      <c r="AT79" s="43"/>
    </row>
    <row r="80" spans="1:48">
      <c r="C80" s="43"/>
      <c r="G80" s="69"/>
      <c r="H80" s="43"/>
      <c r="I80" s="43"/>
      <c r="J80" s="43"/>
      <c r="K80" s="43"/>
      <c r="L80" s="43"/>
      <c r="M80" s="43"/>
      <c r="N80" s="43"/>
      <c r="O80" s="43"/>
      <c r="P80" s="43"/>
      <c r="Q80" s="43"/>
      <c r="R80" s="43"/>
      <c r="S80" s="43"/>
      <c r="T80" s="43"/>
      <c r="U80" s="43"/>
      <c r="V80" s="43"/>
      <c r="W80" s="43"/>
      <c r="X80" s="43"/>
      <c r="Y80" s="71">
        <v>80</v>
      </c>
      <c r="Z80" s="43"/>
      <c r="AA80" s="43"/>
      <c r="AB80" s="43"/>
      <c r="AC80" s="43"/>
      <c r="AD80" s="43"/>
      <c r="AE80" s="43"/>
      <c r="AF80" s="43"/>
      <c r="AG80" s="43"/>
      <c r="AH80" s="43"/>
      <c r="AI80" s="43"/>
      <c r="AJ80" s="43"/>
      <c r="AK80" s="43"/>
      <c r="AL80" s="43"/>
      <c r="AM80" s="43"/>
      <c r="AN80" s="43"/>
      <c r="AO80" s="43"/>
      <c r="AP80" s="43"/>
      <c r="AQ80" s="43"/>
      <c r="AR80" s="43"/>
      <c r="AS80" s="43"/>
      <c r="AT80" s="43"/>
    </row>
    <row r="81" spans="3:46">
      <c r="C81" s="43"/>
      <c r="G81" s="69"/>
      <c r="H81" s="43"/>
      <c r="I81" s="43"/>
      <c r="J81" s="43"/>
      <c r="K81" s="43"/>
      <c r="L81" s="43"/>
      <c r="M81" s="43"/>
      <c r="N81" s="43"/>
      <c r="O81" s="43"/>
      <c r="P81" s="43"/>
      <c r="Q81" s="43"/>
      <c r="R81" s="43"/>
      <c r="S81" s="43"/>
      <c r="T81" s="43"/>
      <c r="U81" s="43"/>
      <c r="V81" s="43"/>
      <c r="W81" s="43"/>
      <c r="X81" s="43"/>
      <c r="Y81" s="71">
        <v>81</v>
      </c>
      <c r="Z81" s="43"/>
      <c r="AA81" s="43"/>
      <c r="AB81" s="43"/>
      <c r="AC81" s="43"/>
      <c r="AD81" s="43"/>
      <c r="AE81" s="43"/>
      <c r="AF81" s="43"/>
      <c r="AG81" s="43"/>
      <c r="AH81" s="43"/>
      <c r="AI81" s="43"/>
      <c r="AJ81" s="43"/>
      <c r="AK81" s="43"/>
      <c r="AL81" s="43"/>
      <c r="AM81" s="43"/>
      <c r="AN81" s="43"/>
      <c r="AO81" s="43"/>
      <c r="AP81" s="43"/>
      <c r="AQ81" s="43"/>
      <c r="AR81" s="43"/>
      <c r="AS81" s="43"/>
      <c r="AT81" s="43"/>
    </row>
    <row r="82" spans="3:46">
      <c r="C82" s="43"/>
      <c r="G82" s="69"/>
      <c r="H82" s="43"/>
      <c r="I82" s="43"/>
      <c r="J82" s="43"/>
      <c r="K82" s="43"/>
      <c r="L82" s="43"/>
      <c r="M82" s="43"/>
      <c r="N82" s="43"/>
      <c r="O82" s="43"/>
      <c r="P82" s="43"/>
      <c r="Q82" s="43"/>
      <c r="R82" s="43"/>
      <c r="S82" s="43"/>
      <c r="T82" s="43"/>
      <c r="U82" s="43"/>
      <c r="V82" s="43"/>
      <c r="W82" s="43"/>
      <c r="X82" s="43"/>
      <c r="Y82" s="71">
        <v>82</v>
      </c>
      <c r="Z82" s="43"/>
      <c r="AA82" s="43"/>
      <c r="AB82" s="43"/>
      <c r="AC82" s="43"/>
      <c r="AD82" s="43"/>
      <c r="AE82" s="43"/>
      <c r="AF82" s="43"/>
      <c r="AG82" s="43"/>
      <c r="AH82" s="43"/>
      <c r="AI82" s="43"/>
      <c r="AJ82" s="43"/>
      <c r="AK82" s="43"/>
      <c r="AL82" s="43"/>
      <c r="AM82" s="43"/>
      <c r="AN82" s="43"/>
      <c r="AO82" s="43"/>
      <c r="AP82" s="43"/>
      <c r="AQ82" s="43"/>
      <c r="AR82" s="43"/>
      <c r="AS82" s="43"/>
      <c r="AT82" s="43"/>
    </row>
    <row r="83" spans="3:46">
      <c r="C83" s="43"/>
      <c r="G83" s="69"/>
      <c r="H83" s="43"/>
      <c r="I83" s="43"/>
      <c r="J83" s="43"/>
      <c r="K83" s="43"/>
      <c r="L83" s="43"/>
      <c r="M83" s="43"/>
      <c r="N83" s="43"/>
      <c r="O83" s="43"/>
      <c r="P83" s="43"/>
      <c r="Q83" s="43"/>
      <c r="R83" s="43"/>
      <c r="S83" s="43"/>
      <c r="T83" s="43"/>
      <c r="U83" s="43"/>
      <c r="V83" s="43"/>
      <c r="W83" s="43"/>
      <c r="X83" s="43"/>
      <c r="Y83" s="71">
        <v>83</v>
      </c>
      <c r="Z83" s="43"/>
      <c r="AA83" s="43"/>
      <c r="AB83" s="43"/>
      <c r="AC83" s="43"/>
      <c r="AD83" s="43"/>
      <c r="AE83" s="43"/>
      <c r="AF83" s="43"/>
      <c r="AG83" s="43"/>
      <c r="AH83" s="43"/>
      <c r="AI83" s="43"/>
      <c r="AJ83" s="43"/>
      <c r="AK83" s="43"/>
      <c r="AL83" s="43"/>
      <c r="AM83" s="43"/>
      <c r="AN83" s="43"/>
      <c r="AO83" s="43"/>
      <c r="AP83" s="43"/>
      <c r="AQ83" s="43"/>
      <c r="AR83" s="43"/>
      <c r="AS83" s="43"/>
      <c r="AT83" s="43"/>
    </row>
    <row r="84" spans="3:46">
      <c r="C84" s="43"/>
      <c r="G84" s="69"/>
      <c r="H84" s="43"/>
      <c r="I84" s="43"/>
      <c r="J84" s="43"/>
      <c r="K84" s="43"/>
      <c r="L84" s="43"/>
      <c r="M84" s="43"/>
      <c r="N84" s="43"/>
      <c r="O84" s="43"/>
      <c r="P84" s="43"/>
      <c r="Q84" s="43"/>
      <c r="R84" s="43"/>
      <c r="S84" s="43"/>
      <c r="T84" s="43"/>
      <c r="U84" s="43"/>
      <c r="V84" s="43"/>
      <c r="W84" s="43"/>
      <c r="X84" s="43"/>
      <c r="Y84" s="71">
        <v>84</v>
      </c>
      <c r="Z84" s="43"/>
      <c r="AA84" s="43"/>
      <c r="AB84" s="43"/>
      <c r="AC84" s="43"/>
      <c r="AD84" s="43"/>
      <c r="AE84" s="43"/>
      <c r="AF84" s="43"/>
      <c r="AG84" s="43"/>
      <c r="AH84" s="43"/>
      <c r="AI84" s="43"/>
      <c r="AJ84" s="43"/>
      <c r="AK84" s="43"/>
      <c r="AL84" s="43"/>
      <c r="AM84" s="43"/>
      <c r="AN84" s="43"/>
      <c r="AO84" s="43"/>
      <c r="AP84" s="43"/>
      <c r="AQ84" s="43"/>
      <c r="AR84" s="43"/>
      <c r="AS84" s="43"/>
      <c r="AT84" s="43"/>
    </row>
    <row r="85" spans="3:46">
      <c r="C85" s="43"/>
      <c r="G85" s="69"/>
      <c r="H85" s="43"/>
      <c r="I85" s="43"/>
      <c r="J85" s="43"/>
      <c r="K85" s="43"/>
      <c r="L85" s="43"/>
      <c r="M85" s="43"/>
      <c r="N85" s="43"/>
      <c r="O85" s="43"/>
      <c r="P85" s="43"/>
      <c r="Q85" s="43"/>
      <c r="R85" s="43"/>
      <c r="S85" s="43"/>
      <c r="T85" s="43"/>
      <c r="U85" s="43"/>
      <c r="V85" s="43"/>
      <c r="W85" s="43"/>
      <c r="X85" s="43"/>
      <c r="Y85" s="71">
        <v>85</v>
      </c>
      <c r="Z85" s="43"/>
      <c r="AA85" s="43"/>
      <c r="AB85" s="43"/>
      <c r="AC85" s="43"/>
      <c r="AD85" s="43"/>
      <c r="AE85" s="43"/>
      <c r="AF85" s="43"/>
      <c r="AG85" s="43"/>
      <c r="AH85" s="43"/>
      <c r="AI85" s="43"/>
      <c r="AJ85" s="43"/>
      <c r="AK85" s="43"/>
      <c r="AL85" s="43"/>
      <c r="AM85" s="43"/>
      <c r="AN85" s="43"/>
      <c r="AO85" s="43"/>
      <c r="AP85" s="43"/>
      <c r="AQ85" s="43"/>
      <c r="AR85" s="43"/>
      <c r="AS85" s="43"/>
      <c r="AT85" s="43"/>
    </row>
    <row r="86" spans="3:46">
      <c r="G86" s="69"/>
      <c r="H86" s="43"/>
      <c r="I86" s="43"/>
      <c r="J86" s="43"/>
      <c r="K86" s="43"/>
      <c r="L86" s="43"/>
      <c r="M86" s="43"/>
      <c r="N86" s="43"/>
      <c r="O86" s="43"/>
      <c r="P86" s="43"/>
      <c r="Q86" s="43"/>
      <c r="R86" s="43"/>
      <c r="S86" s="43"/>
      <c r="T86" s="43"/>
      <c r="U86" s="43"/>
      <c r="V86" s="43"/>
      <c r="W86" s="43"/>
      <c r="X86" s="43"/>
      <c r="Y86" s="71">
        <v>86</v>
      </c>
      <c r="Z86" s="43"/>
      <c r="AA86" s="43"/>
      <c r="AB86" s="43"/>
      <c r="AC86" s="43"/>
      <c r="AD86" s="43"/>
      <c r="AE86" s="43"/>
      <c r="AF86" s="43"/>
      <c r="AG86" s="43"/>
      <c r="AH86" s="43"/>
      <c r="AI86" s="43"/>
      <c r="AJ86" s="43"/>
      <c r="AK86" s="43"/>
      <c r="AL86" s="43"/>
      <c r="AM86" s="43"/>
      <c r="AN86" s="43"/>
      <c r="AO86" s="43"/>
      <c r="AP86" s="43"/>
      <c r="AQ86" s="43"/>
      <c r="AR86" s="43"/>
      <c r="AS86" s="43"/>
      <c r="AT86" s="43"/>
    </row>
    <row r="87" spans="3:46">
      <c r="G87" s="69"/>
      <c r="H87" s="43"/>
      <c r="I87" s="43"/>
      <c r="J87" s="43"/>
      <c r="K87" s="43"/>
      <c r="L87" s="43"/>
      <c r="M87" s="43"/>
      <c r="N87" s="43"/>
      <c r="O87" s="43"/>
      <c r="P87" s="43"/>
      <c r="Q87" s="43"/>
      <c r="R87" s="43"/>
      <c r="S87" s="43"/>
      <c r="T87" s="43"/>
      <c r="U87" s="43"/>
      <c r="V87" s="43"/>
      <c r="W87" s="43"/>
      <c r="X87" s="43"/>
      <c r="Y87" s="71">
        <v>87</v>
      </c>
      <c r="Z87" s="43"/>
      <c r="AA87" s="43"/>
      <c r="AB87" s="43"/>
      <c r="AC87" s="43"/>
      <c r="AD87" s="43"/>
      <c r="AE87" s="43"/>
      <c r="AF87" s="43"/>
      <c r="AG87" s="43"/>
      <c r="AH87" s="43"/>
      <c r="AI87" s="43"/>
      <c r="AJ87" s="43"/>
      <c r="AK87" s="43"/>
      <c r="AL87" s="43"/>
      <c r="AM87" s="43"/>
      <c r="AN87" s="43"/>
      <c r="AO87" s="43"/>
      <c r="AP87" s="43"/>
      <c r="AQ87" s="43"/>
      <c r="AR87" s="43"/>
      <c r="AS87" s="43"/>
      <c r="AT87" s="43"/>
    </row>
    <row r="88" spans="3:46">
      <c r="G88" s="69"/>
      <c r="H88" s="43"/>
      <c r="I88" s="43"/>
      <c r="J88" s="43"/>
      <c r="K88" s="43"/>
      <c r="L88" s="43"/>
      <c r="M88" s="43"/>
      <c r="N88" s="43"/>
      <c r="O88" s="43"/>
      <c r="P88" s="43"/>
      <c r="Q88" s="43"/>
      <c r="R88" s="43"/>
      <c r="S88" s="43"/>
      <c r="T88" s="43"/>
      <c r="U88" s="43"/>
      <c r="V88" s="43"/>
      <c r="W88" s="43"/>
      <c r="X88" s="43"/>
      <c r="Y88" s="71">
        <v>88</v>
      </c>
      <c r="Z88" s="43"/>
      <c r="AA88" s="43"/>
      <c r="AB88" s="43"/>
      <c r="AC88" s="43"/>
      <c r="AD88" s="43"/>
      <c r="AE88" s="43"/>
      <c r="AF88" s="43"/>
      <c r="AG88" s="43"/>
      <c r="AH88" s="43"/>
      <c r="AI88" s="43"/>
      <c r="AJ88" s="43"/>
      <c r="AK88" s="43"/>
      <c r="AL88" s="43"/>
      <c r="AM88" s="43"/>
      <c r="AN88" s="43"/>
      <c r="AO88" s="43"/>
      <c r="AP88" s="43"/>
      <c r="AQ88" s="43"/>
      <c r="AR88" s="43"/>
      <c r="AS88" s="43"/>
      <c r="AT88" s="43"/>
    </row>
    <row r="89" spans="3:46">
      <c r="G89" s="69"/>
      <c r="H89" s="43"/>
      <c r="I89" s="43"/>
      <c r="J89" s="43"/>
      <c r="K89" s="43"/>
      <c r="L89" s="43"/>
      <c r="M89" s="43"/>
      <c r="N89" s="43"/>
      <c r="O89" s="43"/>
      <c r="P89" s="43"/>
      <c r="Q89" s="43"/>
      <c r="R89" s="43"/>
      <c r="S89" s="43"/>
      <c r="T89" s="43"/>
      <c r="U89" s="43"/>
      <c r="V89" s="43"/>
      <c r="W89" s="43"/>
      <c r="X89" s="43"/>
      <c r="Y89" s="71">
        <v>89</v>
      </c>
      <c r="Z89" s="43"/>
      <c r="AA89" s="43"/>
      <c r="AB89" s="43"/>
      <c r="AC89" s="43"/>
      <c r="AD89" s="43"/>
      <c r="AE89" s="43"/>
      <c r="AF89" s="43"/>
      <c r="AG89" s="43"/>
      <c r="AH89" s="43"/>
      <c r="AI89" s="43"/>
      <c r="AJ89" s="43"/>
      <c r="AK89" s="43"/>
      <c r="AL89" s="43"/>
      <c r="AM89" s="43"/>
      <c r="AN89" s="43"/>
      <c r="AO89" s="43"/>
      <c r="AP89" s="43"/>
      <c r="AQ89" s="43"/>
      <c r="AR89" s="43"/>
      <c r="AS89" s="43"/>
      <c r="AT89" s="43"/>
    </row>
    <row r="90" spans="3:46">
      <c r="G90" s="69"/>
      <c r="H90" s="43"/>
      <c r="I90" s="43"/>
      <c r="J90" s="43"/>
      <c r="K90" s="43"/>
      <c r="L90" s="43"/>
      <c r="M90" s="43"/>
      <c r="N90" s="43"/>
      <c r="O90" s="43"/>
      <c r="P90" s="43"/>
      <c r="Q90" s="43"/>
      <c r="R90" s="43"/>
      <c r="S90" s="43"/>
      <c r="T90" s="43"/>
      <c r="U90" s="43"/>
      <c r="V90" s="43"/>
      <c r="W90" s="43"/>
      <c r="X90" s="43"/>
      <c r="Y90" s="71">
        <v>90</v>
      </c>
      <c r="Z90" s="43"/>
      <c r="AA90" s="43"/>
      <c r="AB90" s="43"/>
      <c r="AC90" s="43"/>
      <c r="AD90" s="43"/>
      <c r="AE90" s="43"/>
      <c r="AF90" s="43"/>
      <c r="AG90" s="43"/>
      <c r="AH90" s="43"/>
      <c r="AI90" s="43"/>
      <c r="AJ90" s="43"/>
      <c r="AK90" s="43"/>
      <c r="AL90" s="43"/>
      <c r="AM90" s="43"/>
      <c r="AN90" s="43"/>
      <c r="AO90" s="43"/>
      <c r="AP90" s="43"/>
      <c r="AQ90" s="43"/>
      <c r="AR90" s="43"/>
      <c r="AS90" s="43"/>
      <c r="AT90" s="43"/>
    </row>
    <row r="91" spans="3:46">
      <c r="G91" s="69"/>
      <c r="H91" s="43"/>
      <c r="I91" s="43"/>
      <c r="J91" s="43"/>
      <c r="K91" s="43"/>
      <c r="L91" s="43"/>
      <c r="M91" s="43"/>
      <c r="N91" s="43"/>
      <c r="O91" s="43"/>
      <c r="P91" s="43"/>
      <c r="Q91" s="43"/>
      <c r="R91" s="43"/>
      <c r="S91" s="43"/>
      <c r="T91" s="43"/>
      <c r="U91" s="43"/>
      <c r="V91" s="43"/>
      <c r="W91" s="43"/>
      <c r="X91" s="43"/>
      <c r="Y91" s="71">
        <v>91</v>
      </c>
      <c r="Z91" s="43"/>
      <c r="AA91" s="43"/>
      <c r="AB91" s="43"/>
      <c r="AC91" s="43"/>
      <c r="AD91" s="43"/>
      <c r="AE91" s="43"/>
      <c r="AF91" s="43"/>
      <c r="AG91" s="43"/>
      <c r="AH91" s="43"/>
      <c r="AI91" s="43"/>
      <c r="AJ91" s="43"/>
      <c r="AK91" s="43"/>
      <c r="AL91" s="43"/>
      <c r="AM91" s="43"/>
      <c r="AN91" s="43"/>
      <c r="AO91" s="43"/>
      <c r="AP91" s="43"/>
      <c r="AQ91" s="43"/>
      <c r="AR91" s="43"/>
      <c r="AS91" s="43"/>
      <c r="AT91" s="43"/>
    </row>
    <row r="92" spans="3:46">
      <c r="G92" s="69"/>
      <c r="H92" s="43"/>
      <c r="I92" s="43"/>
      <c r="J92" s="43"/>
      <c r="K92" s="43"/>
      <c r="L92" s="43"/>
      <c r="M92" s="43"/>
      <c r="N92" s="43"/>
      <c r="O92" s="43"/>
      <c r="P92" s="43"/>
      <c r="Q92" s="43"/>
      <c r="R92" s="43"/>
      <c r="S92" s="43"/>
      <c r="T92" s="43"/>
      <c r="U92" s="43"/>
      <c r="V92" s="43"/>
      <c r="W92" s="43"/>
      <c r="X92" s="43"/>
      <c r="Y92" s="71">
        <v>92</v>
      </c>
      <c r="Z92" s="43"/>
      <c r="AA92" s="43"/>
      <c r="AB92" s="43"/>
      <c r="AC92" s="43"/>
      <c r="AD92" s="43"/>
      <c r="AE92" s="43"/>
      <c r="AF92" s="43"/>
      <c r="AG92" s="43"/>
      <c r="AH92" s="43"/>
      <c r="AI92" s="43"/>
      <c r="AJ92" s="43"/>
      <c r="AK92" s="43"/>
      <c r="AL92" s="43"/>
      <c r="AM92" s="43"/>
      <c r="AN92" s="43"/>
      <c r="AO92" s="43"/>
      <c r="AP92" s="43"/>
      <c r="AQ92" s="43"/>
      <c r="AR92" s="43"/>
      <c r="AS92" s="43"/>
      <c r="AT92" s="43"/>
    </row>
    <row r="93" spans="3:46">
      <c r="G93" s="69"/>
      <c r="H93" s="43"/>
      <c r="I93" s="43"/>
      <c r="J93" s="43"/>
      <c r="K93" s="43"/>
      <c r="L93" s="43"/>
      <c r="M93" s="43"/>
      <c r="N93" s="43"/>
      <c r="O93" s="43"/>
      <c r="P93" s="43"/>
      <c r="Q93" s="43"/>
      <c r="R93" s="43"/>
      <c r="S93" s="43"/>
      <c r="T93" s="43"/>
      <c r="U93" s="43"/>
      <c r="V93" s="43"/>
      <c r="W93" s="43"/>
      <c r="X93" s="43"/>
      <c r="Y93" s="71">
        <v>93</v>
      </c>
      <c r="Z93" s="43"/>
      <c r="AA93" s="43"/>
      <c r="AB93" s="43"/>
      <c r="AC93" s="43"/>
      <c r="AD93" s="43"/>
      <c r="AE93" s="43"/>
      <c r="AF93" s="43"/>
      <c r="AG93" s="43"/>
      <c r="AH93" s="43"/>
      <c r="AI93" s="43"/>
      <c r="AJ93" s="43"/>
      <c r="AK93" s="43"/>
      <c r="AL93" s="43"/>
      <c r="AM93" s="43"/>
      <c r="AN93" s="43"/>
      <c r="AO93" s="43"/>
      <c r="AP93" s="43"/>
      <c r="AQ93" s="43"/>
      <c r="AR93" s="43"/>
      <c r="AS93" s="43"/>
      <c r="AT93" s="43"/>
    </row>
    <row r="94" spans="3:46">
      <c r="G94" s="69"/>
      <c r="H94" s="43"/>
      <c r="I94" s="43"/>
      <c r="J94" s="43"/>
      <c r="K94" s="43"/>
      <c r="L94" s="43"/>
      <c r="M94" s="43"/>
      <c r="N94" s="43"/>
      <c r="O94" s="43"/>
      <c r="P94" s="43"/>
      <c r="Q94" s="43"/>
      <c r="R94" s="43"/>
      <c r="S94" s="43"/>
      <c r="T94" s="43"/>
      <c r="U94" s="43"/>
      <c r="V94" s="43"/>
      <c r="W94" s="43"/>
      <c r="X94" s="43"/>
      <c r="Y94" s="71">
        <v>94</v>
      </c>
      <c r="Z94" s="43"/>
      <c r="AA94" s="43"/>
      <c r="AB94" s="43"/>
      <c r="AC94" s="43"/>
      <c r="AD94" s="43"/>
      <c r="AE94" s="43"/>
      <c r="AF94" s="43"/>
      <c r="AG94" s="43"/>
      <c r="AH94" s="43"/>
      <c r="AI94" s="43"/>
      <c r="AJ94" s="43"/>
      <c r="AK94" s="43"/>
      <c r="AL94" s="43"/>
      <c r="AM94" s="43"/>
      <c r="AN94" s="43"/>
      <c r="AO94" s="43"/>
      <c r="AP94" s="43"/>
      <c r="AQ94" s="43"/>
      <c r="AR94" s="43"/>
      <c r="AS94" s="43"/>
      <c r="AT94" s="43"/>
    </row>
    <row r="95" spans="3:46">
      <c r="G95" s="69"/>
      <c r="H95" s="43"/>
      <c r="I95" s="43"/>
      <c r="J95" s="43"/>
      <c r="K95" s="43"/>
      <c r="L95" s="43"/>
      <c r="M95" s="43"/>
      <c r="N95" s="43"/>
      <c r="O95" s="43"/>
      <c r="P95" s="43"/>
      <c r="Q95" s="43"/>
      <c r="R95" s="43"/>
      <c r="S95" s="43"/>
      <c r="T95" s="43"/>
      <c r="U95" s="43"/>
      <c r="V95" s="43"/>
      <c r="W95" s="43"/>
      <c r="X95" s="43"/>
      <c r="Y95" s="71">
        <v>95</v>
      </c>
      <c r="Z95" s="43"/>
      <c r="AA95" s="43"/>
      <c r="AB95" s="43"/>
      <c r="AC95" s="43"/>
      <c r="AD95" s="43"/>
      <c r="AE95" s="43"/>
      <c r="AF95" s="43"/>
      <c r="AG95" s="43"/>
      <c r="AH95" s="43"/>
      <c r="AI95" s="43"/>
      <c r="AJ95" s="43"/>
      <c r="AK95" s="43"/>
      <c r="AL95" s="43"/>
      <c r="AM95" s="43"/>
      <c r="AN95" s="43"/>
      <c r="AO95" s="43"/>
      <c r="AP95" s="43"/>
      <c r="AQ95" s="43"/>
      <c r="AR95" s="43"/>
      <c r="AS95" s="43"/>
      <c r="AT95" s="43"/>
    </row>
    <row r="96" spans="3:46">
      <c r="G96" s="69"/>
      <c r="H96" s="43"/>
      <c r="I96" s="43"/>
      <c r="J96" s="43"/>
      <c r="K96" s="43"/>
      <c r="L96" s="43"/>
      <c r="M96" s="43"/>
      <c r="N96" s="43"/>
      <c r="O96" s="43"/>
      <c r="P96" s="43"/>
      <c r="Q96" s="43"/>
      <c r="R96" s="43"/>
      <c r="S96" s="43"/>
      <c r="T96" s="43"/>
      <c r="U96" s="43"/>
      <c r="V96" s="43"/>
      <c r="W96" s="43"/>
      <c r="X96" s="43"/>
      <c r="Y96" s="71">
        <v>96</v>
      </c>
      <c r="Z96" s="43"/>
      <c r="AA96" s="43"/>
      <c r="AB96" s="43"/>
      <c r="AC96" s="43"/>
      <c r="AD96" s="43"/>
      <c r="AE96" s="43"/>
      <c r="AF96" s="43"/>
      <c r="AG96" s="43"/>
      <c r="AH96" s="43"/>
      <c r="AI96" s="43"/>
      <c r="AJ96" s="43"/>
      <c r="AK96" s="43"/>
      <c r="AL96" s="43"/>
      <c r="AM96" s="43"/>
      <c r="AN96" s="43"/>
      <c r="AO96" s="43"/>
      <c r="AP96" s="43"/>
      <c r="AQ96" s="43"/>
      <c r="AR96" s="43"/>
      <c r="AS96" s="43"/>
      <c r="AT96" s="43"/>
    </row>
    <row r="97" spans="7:46">
      <c r="G97" s="69"/>
      <c r="H97" s="43"/>
      <c r="I97" s="43"/>
      <c r="J97" s="43"/>
      <c r="K97" s="43"/>
      <c r="L97" s="43"/>
      <c r="M97" s="43"/>
      <c r="N97" s="43"/>
      <c r="O97" s="43"/>
      <c r="P97" s="43"/>
      <c r="Q97" s="43"/>
      <c r="R97" s="43"/>
      <c r="S97" s="43"/>
      <c r="T97" s="43"/>
      <c r="U97" s="43"/>
      <c r="V97" s="43"/>
      <c r="W97" s="43"/>
      <c r="X97" s="43"/>
      <c r="Y97" s="71">
        <v>97</v>
      </c>
      <c r="Z97" s="43"/>
      <c r="AA97" s="43"/>
      <c r="AB97" s="43"/>
      <c r="AC97" s="43"/>
      <c r="AD97" s="43"/>
      <c r="AE97" s="43"/>
      <c r="AF97" s="43"/>
      <c r="AG97" s="43"/>
      <c r="AH97" s="43"/>
      <c r="AI97" s="43"/>
      <c r="AJ97" s="43"/>
      <c r="AK97" s="43"/>
      <c r="AL97" s="43"/>
      <c r="AM97" s="43"/>
      <c r="AN97" s="43"/>
      <c r="AO97" s="43"/>
      <c r="AP97" s="43"/>
      <c r="AQ97" s="43"/>
      <c r="AR97" s="43"/>
      <c r="AS97" s="43"/>
      <c r="AT97" s="43"/>
    </row>
    <row r="98" spans="7:46">
      <c r="G98" s="69"/>
      <c r="H98" s="43"/>
      <c r="I98" s="43"/>
      <c r="J98" s="43"/>
      <c r="K98" s="43"/>
      <c r="L98" s="43"/>
      <c r="M98" s="43"/>
      <c r="N98" s="43"/>
      <c r="O98" s="43"/>
      <c r="P98" s="43"/>
      <c r="Q98" s="43"/>
      <c r="R98" s="43"/>
      <c r="S98" s="43"/>
      <c r="T98" s="43"/>
      <c r="U98" s="43"/>
      <c r="V98" s="43"/>
      <c r="W98" s="43"/>
      <c r="X98" s="43"/>
      <c r="Y98" s="71">
        <v>98</v>
      </c>
      <c r="Z98" s="43"/>
      <c r="AA98" s="43"/>
      <c r="AB98" s="43"/>
      <c r="AC98" s="43"/>
      <c r="AD98" s="43"/>
      <c r="AE98" s="43"/>
      <c r="AF98" s="43"/>
      <c r="AG98" s="43"/>
      <c r="AH98" s="43"/>
      <c r="AI98" s="43"/>
      <c r="AJ98" s="43"/>
      <c r="AK98" s="43"/>
      <c r="AL98" s="43"/>
      <c r="AM98" s="43"/>
      <c r="AN98" s="43"/>
      <c r="AO98" s="43"/>
      <c r="AP98" s="43"/>
      <c r="AQ98" s="43"/>
      <c r="AR98" s="43"/>
      <c r="AS98" s="43"/>
      <c r="AT98" s="43"/>
    </row>
    <row r="99" spans="7:46">
      <c r="G99" s="69"/>
      <c r="H99" s="43"/>
      <c r="I99" s="43"/>
      <c r="J99" s="43"/>
      <c r="K99" s="43"/>
      <c r="L99" s="43"/>
      <c r="M99" s="43"/>
      <c r="N99" s="43"/>
      <c r="O99" s="43"/>
      <c r="P99" s="43"/>
      <c r="Q99" s="43"/>
      <c r="R99" s="43"/>
      <c r="S99" s="43"/>
      <c r="T99" s="43"/>
      <c r="U99" s="43"/>
      <c r="V99" s="43"/>
      <c r="W99" s="43"/>
      <c r="X99" s="43"/>
      <c r="Y99" s="71">
        <v>99</v>
      </c>
      <c r="Z99" s="43"/>
      <c r="AA99" s="43"/>
      <c r="AB99" s="43"/>
      <c r="AC99" s="43"/>
      <c r="AD99" s="43"/>
      <c r="AE99" s="43"/>
      <c r="AF99" s="43"/>
      <c r="AG99" s="43"/>
      <c r="AH99" s="43"/>
      <c r="AI99" s="43"/>
      <c r="AJ99" s="43"/>
      <c r="AK99" s="43"/>
      <c r="AL99" s="43"/>
      <c r="AM99" s="43"/>
      <c r="AN99" s="43"/>
      <c r="AO99" s="43"/>
      <c r="AP99" s="43"/>
      <c r="AQ99" s="43"/>
      <c r="AR99" s="43"/>
      <c r="AS99" s="43"/>
      <c r="AT99" s="43"/>
    </row>
    <row r="100" spans="7:46">
      <c r="G100" s="69"/>
      <c r="H100" s="43"/>
      <c r="I100" s="43"/>
      <c r="J100" s="43"/>
      <c r="K100" s="43"/>
      <c r="L100" s="43"/>
      <c r="M100" s="43"/>
      <c r="N100" s="43"/>
      <c r="O100" s="43"/>
      <c r="P100" s="43"/>
      <c r="Q100" s="43"/>
      <c r="R100" s="43"/>
      <c r="S100" s="43"/>
      <c r="T100" s="43"/>
      <c r="U100" s="43"/>
      <c r="V100" s="43"/>
      <c r="W100" s="43"/>
      <c r="X100" s="43"/>
      <c r="Y100" s="71">
        <v>100</v>
      </c>
      <c r="Z100" s="43"/>
      <c r="AA100" s="43"/>
      <c r="AB100" s="43"/>
      <c r="AC100" s="43"/>
      <c r="AD100" s="43"/>
      <c r="AE100" s="43"/>
      <c r="AF100" s="43"/>
      <c r="AG100" s="43"/>
      <c r="AH100" s="43"/>
      <c r="AI100" s="43"/>
      <c r="AJ100" s="43"/>
      <c r="AK100" s="43"/>
      <c r="AL100" s="43"/>
      <c r="AM100" s="43"/>
      <c r="AN100" s="43"/>
      <c r="AO100" s="43"/>
      <c r="AP100" s="43"/>
      <c r="AQ100" s="43"/>
      <c r="AR100" s="43"/>
      <c r="AS100" s="43"/>
      <c r="AT100" s="43"/>
    </row>
    <row r="101" spans="7:46">
      <c r="G101" s="69"/>
      <c r="H101" s="43"/>
      <c r="I101" s="43"/>
      <c r="J101" s="43"/>
      <c r="K101" s="43"/>
      <c r="L101" s="43"/>
      <c r="M101" s="43"/>
      <c r="N101" s="43"/>
      <c r="O101" s="43"/>
      <c r="P101" s="43"/>
      <c r="Q101" s="43"/>
      <c r="R101" s="43"/>
      <c r="S101" s="43"/>
      <c r="T101" s="43"/>
      <c r="U101" s="43"/>
      <c r="V101" s="43"/>
      <c r="W101" s="43"/>
      <c r="X101" s="43"/>
      <c r="Y101" s="71">
        <v>101</v>
      </c>
      <c r="Z101" s="43"/>
      <c r="AA101" s="43"/>
      <c r="AB101" s="43"/>
      <c r="AC101" s="43"/>
      <c r="AD101" s="43"/>
      <c r="AE101" s="43"/>
      <c r="AF101" s="43"/>
      <c r="AG101" s="43"/>
      <c r="AH101" s="43"/>
      <c r="AI101" s="43"/>
      <c r="AJ101" s="43"/>
      <c r="AK101" s="43"/>
      <c r="AL101" s="43"/>
      <c r="AM101" s="43"/>
      <c r="AN101" s="43"/>
      <c r="AO101" s="43"/>
      <c r="AP101" s="43"/>
      <c r="AQ101" s="43"/>
      <c r="AR101" s="43"/>
      <c r="AS101" s="43"/>
      <c r="AT101" s="43"/>
    </row>
    <row r="102" spans="7:46">
      <c r="G102" s="69"/>
      <c r="H102" s="43"/>
      <c r="I102" s="43"/>
      <c r="J102" s="43"/>
      <c r="K102" s="43"/>
      <c r="L102" s="43"/>
      <c r="M102" s="43"/>
      <c r="N102" s="43"/>
      <c r="O102" s="43"/>
      <c r="P102" s="43"/>
      <c r="Q102" s="43"/>
      <c r="R102" s="43"/>
      <c r="S102" s="43"/>
      <c r="T102" s="43"/>
      <c r="U102" s="43"/>
      <c r="V102" s="43"/>
      <c r="W102" s="43"/>
      <c r="X102" s="43"/>
      <c r="Y102" s="71">
        <v>102</v>
      </c>
      <c r="Z102" s="43"/>
      <c r="AA102" s="43"/>
      <c r="AB102" s="43"/>
      <c r="AC102" s="43"/>
      <c r="AD102" s="43"/>
      <c r="AE102" s="43"/>
      <c r="AF102" s="43"/>
      <c r="AG102" s="43"/>
      <c r="AH102" s="43"/>
      <c r="AI102" s="43"/>
      <c r="AJ102" s="43"/>
      <c r="AK102" s="43"/>
      <c r="AL102" s="43"/>
      <c r="AM102" s="43"/>
      <c r="AN102" s="43"/>
      <c r="AO102" s="43"/>
      <c r="AP102" s="43"/>
      <c r="AQ102" s="43"/>
      <c r="AR102" s="43"/>
      <c r="AS102" s="43"/>
      <c r="AT102" s="43"/>
    </row>
    <row r="103" spans="7:46">
      <c r="G103" s="69"/>
      <c r="H103" s="43"/>
      <c r="I103" s="43"/>
      <c r="J103" s="43"/>
      <c r="K103" s="43"/>
      <c r="L103" s="43"/>
      <c r="M103" s="43"/>
      <c r="N103" s="43"/>
      <c r="O103" s="43"/>
      <c r="P103" s="43"/>
      <c r="Q103" s="43"/>
      <c r="R103" s="43"/>
      <c r="S103" s="43"/>
      <c r="T103" s="43"/>
      <c r="U103" s="43"/>
      <c r="V103" s="43"/>
      <c r="W103" s="43"/>
      <c r="X103" s="43"/>
      <c r="Y103" s="71">
        <v>103</v>
      </c>
      <c r="Z103" s="43"/>
      <c r="AA103" s="43"/>
      <c r="AB103" s="43"/>
      <c r="AC103" s="43"/>
      <c r="AD103" s="43"/>
      <c r="AE103" s="43"/>
      <c r="AF103" s="43"/>
      <c r="AG103" s="43"/>
      <c r="AH103" s="43"/>
      <c r="AI103" s="43"/>
      <c r="AJ103" s="43"/>
      <c r="AK103" s="43"/>
      <c r="AL103" s="43"/>
      <c r="AM103" s="43"/>
      <c r="AN103" s="43"/>
      <c r="AO103" s="43"/>
      <c r="AP103" s="43"/>
      <c r="AQ103" s="43"/>
      <c r="AR103" s="43"/>
      <c r="AS103" s="43"/>
      <c r="AT103" s="43"/>
    </row>
    <row r="104" spans="7:46">
      <c r="G104" s="69"/>
      <c r="H104" s="43"/>
      <c r="I104" s="43"/>
      <c r="J104" s="43"/>
      <c r="K104" s="43"/>
      <c r="L104" s="43"/>
      <c r="M104" s="43"/>
      <c r="N104" s="43"/>
      <c r="O104" s="43"/>
      <c r="P104" s="43"/>
      <c r="Q104" s="43"/>
      <c r="R104" s="43"/>
      <c r="S104" s="43"/>
      <c r="T104" s="43"/>
      <c r="U104" s="43"/>
      <c r="V104" s="43"/>
      <c r="W104" s="43"/>
      <c r="X104" s="43"/>
      <c r="Y104" s="71">
        <v>104</v>
      </c>
      <c r="Z104" s="43"/>
      <c r="AA104" s="43"/>
      <c r="AB104" s="43"/>
      <c r="AC104" s="43"/>
      <c r="AD104" s="43"/>
      <c r="AE104" s="43"/>
      <c r="AF104" s="43"/>
      <c r="AG104" s="43"/>
      <c r="AH104" s="43"/>
      <c r="AI104" s="43"/>
      <c r="AJ104" s="43"/>
      <c r="AK104" s="43"/>
      <c r="AL104" s="43"/>
      <c r="AM104" s="43"/>
      <c r="AN104" s="43"/>
      <c r="AO104" s="43"/>
      <c r="AP104" s="43"/>
      <c r="AQ104" s="43"/>
      <c r="AR104" s="43"/>
      <c r="AS104" s="43"/>
      <c r="AT104" s="43"/>
    </row>
    <row r="105" spans="7:46">
      <c r="G105" s="69"/>
      <c r="H105" s="43"/>
      <c r="I105" s="43"/>
      <c r="J105" s="43"/>
      <c r="K105" s="43"/>
      <c r="L105" s="43"/>
      <c r="M105" s="43"/>
      <c r="N105" s="43"/>
      <c r="O105" s="43"/>
      <c r="P105" s="43"/>
      <c r="Q105" s="43"/>
      <c r="R105" s="43"/>
      <c r="S105" s="43"/>
      <c r="T105" s="43"/>
      <c r="U105" s="43"/>
      <c r="V105" s="43"/>
      <c r="W105" s="43"/>
      <c r="X105" s="43"/>
      <c r="Y105" s="71">
        <v>105</v>
      </c>
      <c r="Z105" s="43"/>
      <c r="AA105" s="43"/>
      <c r="AB105" s="43"/>
      <c r="AC105" s="43"/>
      <c r="AD105" s="43"/>
      <c r="AE105" s="43"/>
      <c r="AF105" s="43"/>
      <c r="AG105" s="43"/>
      <c r="AH105" s="43"/>
      <c r="AI105" s="43"/>
      <c r="AJ105" s="43"/>
      <c r="AK105" s="43"/>
      <c r="AL105" s="43"/>
      <c r="AM105" s="43"/>
      <c r="AN105" s="43"/>
      <c r="AO105" s="43"/>
      <c r="AP105" s="43"/>
      <c r="AQ105" s="43"/>
      <c r="AR105" s="43"/>
      <c r="AS105" s="43"/>
      <c r="AT105" s="43"/>
    </row>
    <row r="106" spans="7:46">
      <c r="G106" s="69"/>
      <c r="H106" s="43"/>
      <c r="I106" s="43"/>
      <c r="J106" s="43"/>
      <c r="K106" s="43"/>
      <c r="L106" s="43"/>
      <c r="M106" s="43"/>
      <c r="N106" s="43"/>
      <c r="O106" s="43"/>
      <c r="P106" s="43"/>
      <c r="Q106" s="43"/>
      <c r="R106" s="43"/>
      <c r="S106" s="43"/>
      <c r="T106" s="43"/>
      <c r="U106" s="43"/>
      <c r="V106" s="43"/>
      <c r="W106" s="43"/>
      <c r="X106" s="43"/>
      <c r="Y106" s="71">
        <v>106</v>
      </c>
      <c r="Z106" s="43"/>
      <c r="AA106" s="43"/>
      <c r="AB106" s="43"/>
      <c r="AC106" s="43"/>
      <c r="AD106" s="43"/>
      <c r="AE106" s="43"/>
      <c r="AF106" s="43"/>
      <c r="AG106" s="43"/>
      <c r="AH106" s="43"/>
      <c r="AI106" s="43"/>
      <c r="AJ106" s="43"/>
      <c r="AK106" s="43"/>
      <c r="AL106" s="43"/>
      <c r="AM106" s="43"/>
      <c r="AN106" s="43"/>
      <c r="AO106" s="43"/>
      <c r="AP106" s="43"/>
      <c r="AQ106" s="43"/>
      <c r="AR106" s="43"/>
      <c r="AS106" s="43"/>
      <c r="AT106" s="43"/>
    </row>
    <row r="107" spans="7:46">
      <c r="G107" s="69"/>
      <c r="H107" s="43"/>
      <c r="I107" s="43"/>
      <c r="J107" s="43"/>
      <c r="K107" s="43"/>
      <c r="L107" s="43"/>
      <c r="M107" s="43"/>
      <c r="N107" s="43"/>
      <c r="O107" s="43"/>
      <c r="P107" s="43"/>
      <c r="Q107" s="43"/>
      <c r="R107" s="43"/>
      <c r="S107" s="43"/>
      <c r="T107" s="43"/>
      <c r="U107" s="43"/>
      <c r="V107" s="43"/>
      <c r="W107" s="43"/>
      <c r="X107" s="43"/>
      <c r="Y107" s="71">
        <v>107</v>
      </c>
      <c r="Z107" s="43"/>
      <c r="AA107" s="43"/>
      <c r="AB107" s="43"/>
      <c r="AC107" s="43"/>
      <c r="AD107" s="43"/>
      <c r="AE107" s="43"/>
      <c r="AF107" s="43"/>
      <c r="AG107" s="43"/>
      <c r="AH107" s="43"/>
      <c r="AI107" s="43"/>
      <c r="AJ107" s="43"/>
      <c r="AK107" s="43"/>
      <c r="AL107" s="43"/>
      <c r="AM107" s="43"/>
      <c r="AN107" s="43"/>
      <c r="AO107" s="43"/>
      <c r="AP107" s="43"/>
      <c r="AQ107" s="43"/>
      <c r="AR107" s="43"/>
      <c r="AS107" s="43"/>
      <c r="AT107" s="43"/>
    </row>
    <row r="108" spans="7:46">
      <c r="G108" s="69"/>
      <c r="H108" s="43"/>
      <c r="I108" s="43"/>
      <c r="J108" s="43"/>
      <c r="K108" s="43"/>
      <c r="L108" s="43"/>
      <c r="M108" s="43"/>
      <c r="N108" s="43"/>
      <c r="O108" s="43"/>
      <c r="P108" s="43"/>
      <c r="Q108" s="43"/>
      <c r="R108" s="43"/>
      <c r="S108" s="43"/>
      <c r="T108" s="43"/>
      <c r="U108" s="43"/>
      <c r="V108" s="43"/>
      <c r="W108" s="43"/>
      <c r="X108" s="43"/>
      <c r="Y108" s="71">
        <v>108</v>
      </c>
      <c r="Z108" s="43"/>
      <c r="AA108" s="43"/>
      <c r="AB108" s="43"/>
      <c r="AC108" s="43"/>
      <c r="AD108" s="43"/>
      <c r="AE108" s="43"/>
      <c r="AF108" s="43"/>
      <c r="AG108" s="43"/>
      <c r="AH108" s="43"/>
      <c r="AI108" s="43"/>
      <c r="AJ108" s="43"/>
      <c r="AK108" s="43"/>
      <c r="AL108" s="43"/>
      <c r="AM108" s="43"/>
      <c r="AN108" s="43"/>
      <c r="AO108" s="43"/>
      <c r="AP108" s="43"/>
      <c r="AQ108" s="43"/>
      <c r="AR108" s="43"/>
      <c r="AS108" s="43"/>
      <c r="AT108" s="43"/>
    </row>
    <row r="109" spans="7:46">
      <c r="G109" s="69"/>
      <c r="H109" s="43"/>
      <c r="I109" s="43"/>
      <c r="J109" s="43"/>
      <c r="K109" s="43"/>
      <c r="L109" s="43"/>
      <c r="M109" s="43"/>
      <c r="N109" s="43"/>
      <c r="O109" s="43"/>
      <c r="P109" s="43"/>
      <c r="Q109" s="43"/>
      <c r="R109" s="43"/>
      <c r="S109" s="43"/>
      <c r="T109" s="43"/>
      <c r="U109" s="43"/>
      <c r="V109" s="43"/>
      <c r="W109" s="43"/>
      <c r="X109" s="43"/>
      <c r="Y109" s="71">
        <v>109</v>
      </c>
      <c r="Z109" s="43"/>
      <c r="AA109" s="43"/>
      <c r="AB109" s="43"/>
      <c r="AC109" s="43"/>
      <c r="AD109" s="43"/>
      <c r="AE109" s="43"/>
      <c r="AF109" s="43"/>
      <c r="AG109" s="43"/>
      <c r="AH109" s="43"/>
      <c r="AI109" s="43"/>
      <c r="AJ109" s="43"/>
      <c r="AK109" s="43"/>
      <c r="AL109" s="43"/>
      <c r="AM109" s="43"/>
      <c r="AN109" s="43"/>
      <c r="AO109" s="43"/>
      <c r="AP109" s="43"/>
      <c r="AQ109" s="43"/>
      <c r="AR109" s="43"/>
      <c r="AS109" s="43"/>
      <c r="AT109" s="43"/>
    </row>
    <row r="110" spans="7:46">
      <c r="G110" s="69"/>
      <c r="H110" s="43"/>
      <c r="I110" s="43"/>
      <c r="J110" s="43"/>
      <c r="K110" s="43"/>
      <c r="L110" s="43"/>
      <c r="M110" s="43"/>
      <c r="N110" s="43"/>
      <c r="O110" s="43"/>
      <c r="P110" s="43"/>
      <c r="Q110" s="43"/>
      <c r="R110" s="43"/>
      <c r="S110" s="43"/>
      <c r="T110" s="43"/>
      <c r="U110" s="43"/>
      <c r="V110" s="43"/>
      <c r="W110" s="43"/>
      <c r="X110" s="43"/>
      <c r="Y110" s="71">
        <v>110</v>
      </c>
      <c r="Z110" s="43"/>
      <c r="AA110" s="43"/>
      <c r="AB110" s="43"/>
      <c r="AC110" s="43"/>
      <c r="AD110" s="43"/>
      <c r="AE110" s="43"/>
      <c r="AF110" s="43"/>
      <c r="AG110" s="43"/>
      <c r="AH110" s="43"/>
      <c r="AI110" s="43"/>
      <c r="AJ110" s="43"/>
      <c r="AK110" s="43"/>
      <c r="AL110" s="43"/>
      <c r="AM110" s="43"/>
      <c r="AN110" s="43"/>
      <c r="AO110" s="43"/>
      <c r="AP110" s="43"/>
      <c r="AQ110" s="43"/>
      <c r="AR110" s="43"/>
      <c r="AS110" s="43"/>
      <c r="AT110" s="43"/>
    </row>
    <row r="111" spans="7:46">
      <c r="G111" s="69"/>
      <c r="H111" s="43"/>
      <c r="I111" s="43"/>
      <c r="J111" s="43"/>
      <c r="K111" s="43"/>
      <c r="L111" s="43"/>
      <c r="M111" s="43"/>
      <c r="N111" s="43"/>
      <c r="O111" s="43"/>
      <c r="P111" s="43"/>
      <c r="Q111" s="43"/>
      <c r="R111" s="43"/>
      <c r="S111" s="43"/>
      <c r="T111" s="43"/>
      <c r="U111" s="43"/>
      <c r="V111" s="43"/>
      <c r="W111" s="43"/>
      <c r="X111" s="43"/>
      <c r="Y111" s="71">
        <v>111</v>
      </c>
      <c r="Z111" s="43"/>
      <c r="AA111" s="43"/>
      <c r="AB111" s="43"/>
      <c r="AC111" s="43"/>
      <c r="AD111" s="43"/>
      <c r="AE111" s="43"/>
      <c r="AF111" s="43"/>
      <c r="AG111" s="43"/>
      <c r="AH111" s="43"/>
      <c r="AI111" s="43"/>
      <c r="AJ111" s="43"/>
      <c r="AK111" s="43"/>
      <c r="AL111" s="43"/>
      <c r="AM111" s="43"/>
      <c r="AN111" s="43"/>
      <c r="AO111" s="43"/>
      <c r="AP111" s="43"/>
      <c r="AQ111" s="43"/>
      <c r="AR111" s="43"/>
      <c r="AS111" s="43"/>
      <c r="AT111" s="43"/>
    </row>
    <row r="112" spans="7:46">
      <c r="G112" s="69"/>
      <c r="H112" s="43"/>
      <c r="I112" s="43"/>
      <c r="J112" s="43"/>
      <c r="K112" s="43"/>
      <c r="L112" s="43"/>
      <c r="M112" s="43"/>
      <c r="N112" s="43"/>
      <c r="O112" s="43"/>
      <c r="P112" s="43"/>
      <c r="Q112" s="43"/>
      <c r="R112" s="43"/>
      <c r="S112" s="43"/>
      <c r="T112" s="43"/>
      <c r="U112" s="43"/>
      <c r="V112" s="43"/>
      <c r="W112" s="43"/>
      <c r="X112" s="43"/>
      <c r="Y112" s="71">
        <v>112</v>
      </c>
      <c r="Z112" s="43"/>
      <c r="AA112" s="43"/>
      <c r="AB112" s="43"/>
      <c r="AC112" s="43"/>
      <c r="AD112" s="43"/>
      <c r="AE112" s="43"/>
      <c r="AF112" s="43"/>
      <c r="AG112" s="43"/>
      <c r="AH112" s="43"/>
      <c r="AI112" s="43"/>
      <c r="AJ112" s="43"/>
      <c r="AK112" s="43"/>
      <c r="AL112" s="43"/>
      <c r="AM112" s="43"/>
      <c r="AN112" s="43"/>
      <c r="AO112" s="43"/>
      <c r="AP112" s="43"/>
      <c r="AQ112" s="43"/>
      <c r="AR112" s="43"/>
      <c r="AS112" s="43"/>
      <c r="AT112" s="43"/>
    </row>
    <row r="113" spans="7:46">
      <c r="G113" s="69"/>
      <c r="H113" s="43"/>
      <c r="I113" s="43"/>
      <c r="J113" s="43"/>
      <c r="K113" s="43"/>
      <c r="L113" s="43"/>
      <c r="M113" s="43"/>
      <c r="N113" s="43"/>
      <c r="O113" s="43"/>
      <c r="P113" s="43"/>
      <c r="Q113" s="43"/>
      <c r="R113" s="43"/>
      <c r="S113" s="43"/>
      <c r="T113" s="43"/>
      <c r="U113" s="43"/>
      <c r="V113" s="43"/>
      <c r="W113" s="43"/>
      <c r="X113" s="43"/>
      <c r="Y113" s="71">
        <v>113</v>
      </c>
      <c r="Z113" s="43"/>
      <c r="AA113" s="43"/>
      <c r="AB113" s="43"/>
      <c r="AC113" s="43"/>
      <c r="AD113" s="43"/>
      <c r="AE113" s="43"/>
      <c r="AF113" s="43"/>
      <c r="AG113" s="43"/>
      <c r="AH113" s="43"/>
      <c r="AI113" s="43"/>
      <c r="AJ113" s="43"/>
      <c r="AK113" s="43"/>
      <c r="AL113" s="43"/>
      <c r="AM113" s="43"/>
      <c r="AN113" s="43"/>
      <c r="AO113" s="43"/>
      <c r="AP113" s="43"/>
      <c r="AQ113" s="43"/>
      <c r="AR113" s="43"/>
      <c r="AS113" s="43"/>
      <c r="AT113" s="43"/>
    </row>
    <row r="114" spans="7:46">
      <c r="G114" s="69"/>
      <c r="H114" s="43"/>
      <c r="I114" s="43"/>
      <c r="J114" s="43"/>
      <c r="K114" s="43"/>
      <c r="L114" s="43"/>
      <c r="M114" s="43"/>
      <c r="N114" s="43"/>
      <c r="O114" s="43"/>
      <c r="P114" s="43"/>
      <c r="Q114" s="43"/>
      <c r="R114" s="43"/>
      <c r="S114" s="43"/>
      <c r="T114" s="43"/>
      <c r="U114" s="43"/>
      <c r="V114" s="43"/>
      <c r="W114" s="43"/>
      <c r="X114" s="43"/>
      <c r="Y114" s="71">
        <v>114</v>
      </c>
      <c r="Z114" s="43"/>
      <c r="AA114" s="43"/>
      <c r="AB114" s="43"/>
      <c r="AC114" s="43"/>
      <c r="AD114" s="43"/>
      <c r="AE114" s="43"/>
      <c r="AF114" s="43"/>
      <c r="AG114" s="43"/>
      <c r="AH114" s="43"/>
      <c r="AI114" s="43"/>
      <c r="AJ114" s="43"/>
      <c r="AK114" s="43"/>
      <c r="AL114" s="43"/>
      <c r="AM114" s="43"/>
      <c r="AN114" s="43"/>
      <c r="AO114" s="43"/>
      <c r="AP114" s="43"/>
      <c r="AQ114" s="43"/>
      <c r="AR114" s="43"/>
      <c r="AS114" s="43"/>
      <c r="AT114" s="43"/>
    </row>
    <row r="115" spans="7:46">
      <c r="G115" s="69"/>
      <c r="H115" s="43"/>
      <c r="I115" s="43"/>
      <c r="J115" s="43"/>
      <c r="K115" s="43"/>
      <c r="L115" s="43"/>
      <c r="M115" s="43"/>
      <c r="N115" s="43"/>
      <c r="O115" s="43"/>
      <c r="P115" s="43"/>
      <c r="Q115" s="43"/>
      <c r="R115" s="43"/>
      <c r="S115" s="43"/>
      <c r="T115" s="43"/>
      <c r="U115" s="43"/>
      <c r="V115" s="43"/>
      <c r="W115" s="43"/>
      <c r="X115" s="43"/>
      <c r="Y115" s="71">
        <v>115</v>
      </c>
      <c r="Z115" s="43"/>
      <c r="AA115" s="43"/>
      <c r="AB115" s="43"/>
      <c r="AC115" s="43"/>
      <c r="AD115" s="43"/>
      <c r="AE115" s="43"/>
      <c r="AF115" s="43"/>
      <c r="AG115" s="43"/>
      <c r="AH115" s="43"/>
      <c r="AI115" s="43"/>
      <c r="AJ115" s="43"/>
      <c r="AK115" s="43"/>
      <c r="AL115" s="43"/>
      <c r="AM115" s="43"/>
      <c r="AN115" s="43"/>
      <c r="AO115" s="43"/>
      <c r="AP115" s="43"/>
      <c r="AQ115" s="43"/>
      <c r="AR115" s="43"/>
      <c r="AS115" s="43"/>
      <c r="AT115" s="43"/>
    </row>
    <row r="116" spans="7:46">
      <c r="G116" s="69"/>
      <c r="H116" s="43"/>
      <c r="I116" s="43"/>
      <c r="J116" s="43"/>
      <c r="K116" s="43"/>
      <c r="L116" s="43"/>
      <c r="M116" s="43"/>
      <c r="N116" s="43"/>
      <c r="O116" s="43"/>
      <c r="P116" s="43"/>
      <c r="Q116" s="43"/>
      <c r="R116" s="43"/>
      <c r="S116" s="43"/>
      <c r="T116" s="43"/>
      <c r="U116" s="43"/>
      <c r="V116" s="43"/>
      <c r="W116" s="43"/>
      <c r="X116" s="43"/>
      <c r="Y116" s="71">
        <v>116</v>
      </c>
      <c r="Z116" s="43"/>
      <c r="AA116" s="43"/>
      <c r="AB116" s="43"/>
      <c r="AC116" s="43"/>
      <c r="AD116" s="43"/>
      <c r="AE116" s="43"/>
      <c r="AF116" s="43"/>
      <c r="AG116" s="43"/>
      <c r="AH116" s="43"/>
      <c r="AI116" s="43"/>
      <c r="AJ116" s="43"/>
      <c r="AK116" s="43"/>
      <c r="AL116" s="43"/>
      <c r="AM116" s="43"/>
      <c r="AN116" s="43"/>
      <c r="AO116" s="43"/>
      <c r="AP116" s="43"/>
      <c r="AQ116" s="43"/>
      <c r="AR116" s="43"/>
      <c r="AS116" s="43"/>
      <c r="AT116" s="43"/>
    </row>
    <row r="117" spans="7:46">
      <c r="G117" s="69"/>
      <c r="H117" s="43"/>
      <c r="I117" s="43"/>
      <c r="J117" s="43"/>
      <c r="K117" s="43"/>
      <c r="L117" s="43"/>
      <c r="M117" s="43"/>
      <c r="N117" s="43"/>
      <c r="O117" s="43"/>
      <c r="P117" s="43"/>
      <c r="Q117" s="43"/>
      <c r="R117" s="43"/>
      <c r="S117" s="43"/>
      <c r="T117" s="43"/>
      <c r="U117" s="43"/>
      <c r="V117" s="43"/>
      <c r="W117" s="43"/>
      <c r="X117" s="43"/>
      <c r="Y117" s="71">
        <v>117</v>
      </c>
      <c r="Z117" s="43"/>
      <c r="AA117" s="43"/>
      <c r="AB117" s="43"/>
      <c r="AC117" s="43"/>
      <c r="AD117" s="43"/>
      <c r="AE117" s="43"/>
      <c r="AF117" s="43"/>
      <c r="AG117" s="43"/>
      <c r="AH117" s="43"/>
      <c r="AI117" s="43"/>
      <c r="AJ117" s="43"/>
      <c r="AK117" s="43"/>
      <c r="AL117" s="43"/>
      <c r="AM117" s="43"/>
      <c r="AN117" s="43"/>
      <c r="AO117" s="43"/>
      <c r="AP117" s="43"/>
      <c r="AQ117" s="43"/>
      <c r="AR117" s="43"/>
      <c r="AS117" s="43"/>
      <c r="AT117" s="43"/>
    </row>
    <row r="118" spans="7:46">
      <c r="G118" s="69"/>
      <c r="H118" s="43"/>
      <c r="I118" s="43"/>
      <c r="J118" s="43"/>
      <c r="K118" s="43"/>
      <c r="L118" s="43"/>
      <c r="M118" s="43"/>
      <c r="N118" s="43"/>
      <c r="O118" s="43"/>
      <c r="P118" s="43"/>
      <c r="Q118" s="43"/>
      <c r="R118" s="43"/>
      <c r="S118" s="43"/>
      <c r="T118" s="43"/>
      <c r="U118" s="43"/>
      <c r="V118" s="43"/>
      <c r="W118" s="43"/>
      <c r="X118" s="43"/>
      <c r="Y118" s="71">
        <v>118</v>
      </c>
      <c r="Z118" s="43"/>
      <c r="AA118" s="43"/>
      <c r="AB118" s="43"/>
      <c r="AC118" s="43"/>
      <c r="AD118" s="43"/>
      <c r="AE118" s="43"/>
      <c r="AF118" s="43"/>
      <c r="AG118" s="43"/>
      <c r="AH118" s="43"/>
      <c r="AI118" s="43"/>
      <c r="AJ118" s="43"/>
      <c r="AK118" s="43"/>
      <c r="AL118" s="43"/>
      <c r="AM118" s="43"/>
      <c r="AN118" s="43"/>
      <c r="AO118" s="43"/>
      <c r="AP118" s="43"/>
      <c r="AQ118" s="43"/>
      <c r="AR118" s="43"/>
      <c r="AS118" s="43"/>
      <c r="AT118" s="43"/>
    </row>
    <row r="119" spans="7:46">
      <c r="G119" s="69"/>
      <c r="H119" s="43"/>
      <c r="I119" s="43"/>
      <c r="J119" s="43"/>
      <c r="K119" s="43"/>
      <c r="L119" s="43"/>
      <c r="M119" s="43"/>
      <c r="N119" s="43"/>
      <c r="O119" s="43"/>
      <c r="P119" s="43"/>
      <c r="Q119" s="43"/>
      <c r="R119" s="43"/>
      <c r="S119" s="43"/>
      <c r="T119" s="43"/>
      <c r="U119" s="43"/>
      <c r="V119" s="43"/>
      <c r="W119" s="43"/>
      <c r="X119" s="43"/>
      <c r="Y119" s="71">
        <v>119</v>
      </c>
      <c r="Z119" s="43"/>
      <c r="AA119" s="43"/>
      <c r="AB119" s="43"/>
      <c r="AC119" s="43"/>
      <c r="AD119" s="43"/>
      <c r="AE119" s="43"/>
      <c r="AF119" s="43"/>
      <c r="AG119" s="43"/>
      <c r="AH119" s="43"/>
      <c r="AI119" s="43"/>
      <c r="AJ119" s="43"/>
      <c r="AK119" s="43"/>
      <c r="AL119" s="43"/>
      <c r="AM119" s="43"/>
      <c r="AN119" s="43"/>
      <c r="AO119" s="43"/>
      <c r="AP119" s="43"/>
      <c r="AQ119" s="43"/>
      <c r="AR119" s="43"/>
      <c r="AS119" s="43"/>
      <c r="AT119" s="43"/>
    </row>
    <row r="120" spans="7:46">
      <c r="G120" s="69"/>
      <c r="H120" s="43"/>
      <c r="I120" s="43"/>
      <c r="J120" s="43"/>
      <c r="K120" s="43"/>
      <c r="L120" s="43"/>
      <c r="M120" s="43"/>
      <c r="N120" s="43"/>
      <c r="O120" s="43"/>
      <c r="P120" s="43"/>
      <c r="Q120" s="43"/>
      <c r="R120" s="43"/>
      <c r="S120" s="43"/>
      <c r="T120" s="43"/>
      <c r="U120" s="43"/>
      <c r="V120" s="43"/>
      <c r="W120" s="43"/>
      <c r="X120" s="43"/>
      <c r="Y120" s="71">
        <v>120</v>
      </c>
      <c r="Z120" s="43"/>
      <c r="AA120" s="43"/>
      <c r="AB120" s="43"/>
      <c r="AC120" s="43"/>
      <c r="AD120" s="43"/>
      <c r="AE120" s="43"/>
      <c r="AF120" s="43"/>
      <c r="AG120" s="43"/>
      <c r="AH120" s="43"/>
      <c r="AI120" s="43"/>
      <c r="AJ120" s="43"/>
      <c r="AK120" s="43"/>
      <c r="AL120" s="43"/>
      <c r="AM120" s="43"/>
      <c r="AN120" s="43"/>
      <c r="AO120" s="43"/>
      <c r="AP120" s="43"/>
      <c r="AQ120" s="43"/>
      <c r="AR120" s="43"/>
      <c r="AS120" s="43"/>
      <c r="AT120" s="43"/>
    </row>
    <row r="121" spans="7:46">
      <c r="G121" s="69"/>
      <c r="H121" s="43"/>
      <c r="I121" s="43"/>
      <c r="J121" s="43"/>
      <c r="K121" s="43"/>
      <c r="L121" s="43"/>
      <c r="M121" s="43"/>
      <c r="N121" s="43"/>
      <c r="O121" s="43"/>
      <c r="P121" s="43"/>
      <c r="Q121" s="43"/>
      <c r="R121" s="43"/>
      <c r="S121" s="43"/>
      <c r="T121" s="43"/>
      <c r="U121" s="43"/>
      <c r="V121" s="43"/>
      <c r="W121" s="43"/>
      <c r="X121" s="43"/>
      <c r="Y121" s="71">
        <v>121</v>
      </c>
      <c r="Z121" s="43"/>
      <c r="AA121" s="43"/>
      <c r="AB121" s="43"/>
      <c r="AC121" s="43"/>
      <c r="AD121" s="43"/>
      <c r="AE121" s="43"/>
      <c r="AF121" s="43"/>
      <c r="AG121" s="43"/>
      <c r="AH121" s="43"/>
      <c r="AI121" s="43"/>
      <c r="AJ121" s="43"/>
      <c r="AK121" s="43"/>
      <c r="AL121" s="43"/>
      <c r="AM121" s="43"/>
      <c r="AN121" s="43"/>
      <c r="AO121" s="43"/>
      <c r="AP121" s="43"/>
      <c r="AQ121" s="43"/>
      <c r="AR121" s="43"/>
      <c r="AS121" s="43"/>
      <c r="AT121" s="43"/>
    </row>
    <row r="122" spans="7:46">
      <c r="G122" s="69"/>
      <c r="H122" s="43"/>
      <c r="I122" s="43"/>
      <c r="J122" s="43"/>
      <c r="K122" s="43"/>
      <c r="L122" s="43"/>
      <c r="M122" s="43"/>
      <c r="N122" s="43"/>
      <c r="O122" s="43"/>
      <c r="P122" s="43"/>
      <c r="Q122" s="43"/>
      <c r="R122" s="43"/>
      <c r="S122" s="43"/>
      <c r="T122" s="43"/>
      <c r="U122" s="43"/>
      <c r="V122" s="43"/>
      <c r="W122" s="43"/>
      <c r="X122" s="43"/>
      <c r="Y122" s="71">
        <v>122</v>
      </c>
      <c r="Z122" s="43"/>
      <c r="AA122" s="43"/>
      <c r="AB122" s="43"/>
      <c r="AC122" s="43"/>
      <c r="AD122" s="43"/>
      <c r="AE122" s="43"/>
      <c r="AF122" s="43"/>
      <c r="AG122" s="43"/>
      <c r="AH122" s="43"/>
      <c r="AI122" s="43"/>
      <c r="AJ122" s="43"/>
      <c r="AK122" s="43"/>
      <c r="AL122" s="43"/>
      <c r="AM122" s="43"/>
      <c r="AN122" s="43"/>
      <c r="AO122" s="43"/>
      <c r="AP122" s="43"/>
      <c r="AQ122" s="43"/>
      <c r="AR122" s="43"/>
      <c r="AS122" s="43"/>
      <c r="AT122" s="43"/>
    </row>
    <row r="123" spans="7:46">
      <c r="G123" s="69"/>
      <c r="H123" s="43"/>
      <c r="I123" s="43"/>
      <c r="J123" s="43"/>
      <c r="K123" s="43"/>
      <c r="L123" s="43"/>
      <c r="M123" s="43"/>
      <c r="N123" s="43"/>
      <c r="O123" s="43"/>
      <c r="P123" s="43"/>
      <c r="Q123" s="43"/>
      <c r="R123" s="43"/>
      <c r="S123" s="43"/>
      <c r="T123" s="43"/>
      <c r="U123" s="43"/>
      <c r="V123" s="43"/>
      <c r="W123" s="43"/>
      <c r="X123" s="43"/>
      <c r="Y123" s="71">
        <v>123</v>
      </c>
      <c r="Z123" s="43"/>
      <c r="AA123" s="43"/>
      <c r="AB123" s="43"/>
      <c r="AC123" s="43"/>
      <c r="AD123" s="43"/>
      <c r="AE123" s="43"/>
      <c r="AF123" s="43"/>
      <c r="AG123" s="43"/>
      <c r="AH123" s="43"/>
      <c r="AI123" s="43"/>
      <c r="AJ123" s="43"/>
      <c r="AK123" s="43"/>
      <c r="AL123" s="43"/>
      <c r="AM123" s="43"/>
      <c r="AN123" s="43"/>
      <c r="AO123" s="43"/>
      <c r="AP123" s="43"/>
      <c r="AQ123" s="43"/>
      <c r="AR123" s="43"/>
      <c r="AS123" s="43"/>
      <c r="AT123" s="43"/>
    </row>
    <row r="124" spans="7:46">
      <c r="G124" s="69"/>
      <c r="H124" s="43"/>
      <c r="I124" s="43"/>
      <c r="J124" s="43"/>
      <c r="K124" s="43"/>
      <c r="L124" s="43"/>
      <c r="M124" s="43"/>
      <c r="N124" s="43"/>
      <c r="O124" s="43"/>
      <c r="P124" s="43"/>
      <c r="Q124" s="43"/>
      <c r="R124" s="43"/>
      <c r="S124" s="43"/>
      <c r="T124" s="43"/>
      <c r="U124" s="43"/>
      <c r="V124" s="43"/>
      <c r="W124" s="43"/>
      <c r="X124" s="43"/>
      <c r="Y124" s="71">
        <v>124</v>
      </c>
      <c r="Z124" s="43"/>
      <c r="AA124" s="43"/>
      <c r="AB124" s="43"/>
      <c r="AC124" s="43"/>
      <c r="AD124" s="43"/>
      <c r="AE124" s="43"/>
      <c r="AF124" s="43"/>
      <c r="AG124" s="43"/>
      <c r="AH124" s="43"/>
      <c r="AI124" s="43"/>
      <c r="AJ124" s="43"/>
      <c r="AK124" s="43"/>
      <c r="AL124" s="43"/>
      <c r="AM124" s="43"/>
      <c r="AN124" s="43"/>
      <c r="AO124" s="43"/>
      <c r="AP124" s="43"/>
      <c r="AQ124" s="43"/>
      <c r="AR124" s="43"/>
      <c r="AS124" s="43"/>
      <c r="AT124" s="43"/>
    </row>
    <row r="125" spans="7:46">
      <c r="G125" s="69"/>
      <c r="H125" s="43"/>
      <c r="I125" s="43"/>
      <c r="J125" s="43"/>
      <c r="K125" s="43"/>
      <c r="L125" s="43"/>
      <c r="M125" s="43"/>
      <c r="N125" s="43"/>
      <c r="O125" s="43"/>
      <c r="P125" s="43"/>
      <c r="Q125" s="43"/>
      <c r="R125" s="43"/>
      <c r="S125" s="43"/>
      <c r="T125" s="43"/>
      <c r="U125" s="43"/>
      <c r="V125" s="43"/>
      <c r="W125" s="43"/>
      <c r="X125" s="43"/>
      <c r="Y125" s="71">
        <v>125</v>
      </c>
      <c r="Z125" s="43"/>
      <c r="AA125" s="43"/>
      <c r="AB125" s="43"/>
      <c r="AC125" s="43"/>
      <c r="AD125" s="43"/>
      <c r="AE125" s="43"/>
      <c r="AF125" s="43"/>
      <c r="AG125" s="43"/>
      <c r="AH125" s="43"/>
      <c r="AI125" s="43"/>
      <c r="AJ125" s="43"/>
      <c r="AK125" s="43"/>
      <c r="AL125" s="43"/>
      <c r="AM125" s="43"/>
      <c r="AN125" s="43"/>
      <c r="AO125" s="43"/>
      <c r="AP125" s="43"/>
      <c r="AQ125" s="43"/>
      <c r="AR125" s="43"/>
      <c r="AS125" s="43"/>
      <c r="AT125" s="43"/>
    </row>
    <row r="126" spans="7:46">
      <c r="G126" s="69"/>
      <c r="H126" s="43"/>
      <c r="I126" s="43"/>
      <c r="J126" s="43"/>
      <c r="K126" s="43"/>
      <c r="L126" s="43"/>
      <c r="M126" s="43"/>
      <c r="N126" s="43"/>
      <c r="O126" s="43"/>
      <c r="P126" s="43"/>
      <c r="Q126" s="43"/>
      <c r="R126" s="43"/>
      <c r="S126" s="43"/>
      <c r="T126" s="43"/>
      <c r="U126" s="43"/>
      <c r="V126" s="43"/>
      <c r="W126" s="43"/>
      <c r="X126" s="43"/>
      <c r="Y126" s="71">
        <v>126</v>
      </c>
      <c r="Z126" s="43"/>
      <c r="AA126" s="43"/>
      <c r="AB126" s="43"/>
      <c r="AC126" s="43"/>
      <c r="AD126" s="43"/>
      <c r="AE126" s="43"/>
      <c r="AF126" s="43"/>
      <c r="AG126" s="43"/>
      <c r="AH126" s="43"/>
      <c r="AI126" s="43"/>
      <c r="AJ126" s="43"/>
      <c r="AK126" s="43"/>
      <c r="AL126" s="43"/>
      <c r="AM126" s="43"/>
      <c r="AN126" s="43"/>
      <c r="AO126" s="43"/>
      <c r="AP126" s="43"/>
      <c r="AQ126" s="43"/>
      <c r="AR126" s="43"/>
      <c r="AS126" s="43"/>
      <c r="AT126" s="43"/>
    </row>
    <row r="127" spans="7:46">
      <c r="G127" s="69"/>
      <c r="H127" s="43"/>
      <c r="I127" s="43"/>
      <c r="J127" s="43"/>
      <c r="K127" s="43"/>
      <c r="L127" s="43"/>
      <c r="M127" s="43"/>
      <c r="N127" s="43"/>
      <c r="O127" s="43"/>
      <c r="P127" s="43"/>
      <c r="Q127" s="43"/>
      <c r="R127" s="43"/>
      <c r="S127" s="43"/>
      <c r="T127" s="43"/>
      <c r="U127" s="43"/>
      <c r="V127" s="43"/>
      <c r="W127" s="43"/>
      <c r="X127" s="43"/>
      <c r="Y127" s="71">
        <v>127</v>
      </c>
      <c r="Z127" s="43"/>
      <c r="AA127" s="43"/>
      <c r="AB127" s="43"/>
      <c r="AC127" s="43"/>
      <c r="AD127" s="43"/>
      <c r="AE127" s="43"/>
      <c r="AF127" s="43"/>
      <c r="AG127" s="43"/>
      <c r="AH127" s="43"/>
      <c r="AI127" s="43"/>
      <c r="AJ127" s="43"/>
      <c r="AK127" s="43"/>
      <c r="AL127" s="43"/>
      <c r="AM127" s="43"/>
      <c r="AN127" s="43"/>
      <c r="AO127" s="43"/>
      <c r="AP127" s="43"/>
      <c r="AQ127" s="43"/>
      <c r="AR127" s="43"/>
      <c r="AS127" s="43"/>
      <c r="AT127" s="43"/>
    </row>
    <row r="128" spans="7:46">
      <c r="G128" s="69"/>
      <c r="H128" s="43"/>
      <c r="I128" s="43"/>
      <c r="J128" s="43"/>
      <c r="K128" s="43"/>
      <c r="L128" s="43"/>
      <c r="M128" s="43"/>
      <c r="N128" s="43"/>
      <c r="O128" s="43"/>
      <c r="P128" s="43"/>
      <c r="Q128" s="43"/>
      <c r="R128" s="43"/>
      <c r="S128" s="43"/>
      <c r="T128" s="43"/>
      <c r="U128" s="43"/>
      <c r="V128" s="43"/>
      <c r="W128" s="43"/>
      <c r="X128" s="43"/>
      <c r="Y128" s="71">
        <v>128</v>
      </c>
      <c r="Z128" s="43"/>
      <c r="AA128" s="43"/>
      <c r="AB128" s="43"/>
      <c r="AC128" s="43"/>
      <c r="AD128" s="43"/>
      <c r="AE128" s="43"/>
      <c r="AF128" s="43"/>
      <c r="AG128" s="43"/>
      <c r="AH128" s="43"/>
      <c r="AI128" s="43"/>
      <c r="AJ128" s="43"/>
      <c r="AK128" s="43"/>
      <c r="AL128" s="43"/>
      <c r="AM128" s="43"/>
      <c r="AN128" s="43"/>
      <c r="AO128" s="43"/>
      <c r="AP128" s="43"/>
      <c r="AQ128" s="43"/>
      <c r="AR128" s="43"/>
      <c r="AS128" s="43"/>
      <c r="AT128" s="43"/>
    </row>
    <row r="129" spans="7:46">
      <c r="G129" s="69"/>
      <c r="H129" s="43"/>
      <c r="I129" s="43"/>
      <c r="J129" s="43"/>
      <c r="K129" s="43"/>
      <c r="L129" s="43"/>
      <c r="M129" s="43"/>
      <c r="N129" s="43"/>
      <c r="O129" s="43"/>
      <c r="P129" s="43"/>
      <c r="Q129" s="43"/>
      <c r="R129" s="43"/>
      <c r="S129" s="43"/>
      <c r="T129" s="43"/>
      <c r="U129" s="43"/>
      <c r="V129" s="43"/>
      <c r="W129" s="43"/>
      <c r="X129" s="43"/>
      <c r="Y129" s="71">
        <v>129</v>
      </c>
      <c r="Z129" s="43"/>
      <c r="AA129" s="43"/>
      <c r="AB129" s="43"/>
      <c r="AC129" s="43"/>
      <c r="AD129" s="43"/>
      <c r="AE129" s="43"/>
      <c r="AF129" s="43"/>
      <c r="AG129" s="43"/>
      <c r="AH129" s="43"/>
      <c r="AI129" s="43"/>
      <c r="AJ129" s="43"/>
      <c r="AK129" s="43"/>
      <c r="AL129" s="43"/>
      <c r="AM129" s="43"/>
      <c r="AN129" s="43"/>
      <c r="AO129" s="43"/>
      <c r="AP129" s="43"/>
      <c r="AQ129" s="43"/>
      <c r="AR129" s="43"/>
      <c r="AS129" s="43"/>
      <c r="AT129" s="43"/>
    </row>
    <row r="130" spans="7:46">
      <c r="G130" s="69"/>
      <c r="H130" s="43"/>
      <c r="I130" s="43"/>
      <c r="J130" s="43"/>
      <c r="K130" s="43"/>
      <c r="L130" s="43"/>
      <c r="M130" s="43"/>
      <c r="N130" s="43"/>
      <c r="O130" s="43"/>
      <c r="P130" s="43"/>
      <c r="Q130" s="43"/>
      <c r="R130" s="43"/>
      <c r="S130" s="43"/>
      <c r="T130" s="43"/>
      <c r="U130" s="43"/>
      <c r="V130" s="43"/>
      <c r="W130" s="43"/>
      <c r="X130" s="43"/>
      <c r="Y130" s="71">
        <v>130</v>
      </c>
      <c r="Z130" s="43"/>
      <c r="AA130" s="43"/>
      <c r="AB130" s="43"/>
      <c r="AC130" s="43"/>
      <c r="AD130" s="43"/>
      <c r="AE130" s="43"/>
      <c r="AF130" s="43"/>
      <c r="AG130" s="43"/>
      <c r="AH130" s="43"/>
      <c r="AI130" s="43"/>
      <c r="AJ130" s="43"/>
      <c r="AK130" s="43"/>
      <c r="AL130" s="43"/>
      <c r="AM130" s="43"/>
      <c r="AN130" s="43"/>
      <c r="AO130" s="43"/>
      <c r="AP130" s="43"/>
      <c r="AQ130" s="43"/>
      <c r="AR130" s="43"/>
      <c r="AS130" s="43"/>
      <c r="AT130" s="43"/>
    </row>
    <row r="131" spans="7:46">
      <c r="G131" s="69"/>
      <c r="H131" s="43"/>
      <c r="I131" s="43"/>
      <c r="J131" s="43"/>
      <c r="K131" s="43"/>
      <c r="L131" s="43"/>
      <c r="M131" s="43"/>
      <c r="N131" s="43"/>
      <c r="O131" s="43"/>
      <c r="P131" s="43"/>
      <c r="Q131" s="43"/>
      <c r="R131" s="43"/>
      <c r="S131" s="43"/>
      <c r="T131" s="43"/>
      <c r="U131" s="43"/>
      <c r="V131" s="43"/>
      <c r="W131" s="43"/>
      <c r="X131" s="43"/>
      <c r="Y131" s="71">
        <v>131</v>
      </c>
      <c r="Z131" s="43"/>
      <c r="AA131" s="43"/>
      <c r="AB131" s="43"/>
      <c r="AC131" s="43"/>
      <c r="AD131" s="43"/>
      <c r="AE131" s="43"/>
      <c r="AF131" s="43"/>
      <c r="AG131" s="43"/>
      <c r="AH131" s="43"/>
      <c r="AI131" s="43"/>
      <c r="AJ131" s="43"/>
      <c r="AK131" s="43"/>
      <c r="AL131" s="43"/>
      <c r="AM131" s="43"/>
      <c r="AN131" s="43"/>
      <c r="AO131" s="43"/>
      <c r="AP131" s="43"/>
      <c r="AQ131" s="43"/>
      <c r="AR131" s="43"/>
      <c r="AS131" s="43"/>
      <c r="AT131" s="43"/>
    </row>
    <row r="132" spans="7:46">
      <c r="G132" s="69"/>
      <c r="H132" s="43"/>
      <c r="I132" s="43"/>
      <c r="J132" s="43"/>
      <c r="K132" s="43"/>
      <c r="L132" s="43"/>
      <c r="M132" s="43"/>
      <c r="N132" s="43"/>
      <c r="O132" s="43"/>
      <c r="P132" s="43"/>
      <c r="Q132" s="43"/>
      <c r="R132" s="43"/>
      <c r="S132" s="43"/>
      <c r="T132" s="43"/>
      <c r="U132" s="43"/>
      <c r="V132" s="43"/>
      <c r="W132" s="43"/>
      <c r="X132" s="43"/>
      <c r="Y132" s="71">
        <v>132</v>
      </c>
      <c r="Z132" s="43"/>
      <c r="AA132" s="43"/>
      <c r="AB132" s="43"/>
      <c r="AC132" s="43"/>
      <c r="AD132" s="43"/>
      <c r="AE132" s="43"/>
      <c r="AF132" s="43"/>
      <c r="AG132" s="43"/>
      <c r="AH132" s="43"/>
      <c r="AI132" s="43"/>
      <c r="AJ132" s="43"/>
      <c r="AK132" s="43"/>
      <c r="AL132" s="43"/>
      <c r="AM132" s="43"/>
      <c r="AN132" s="43"/>
      <c r="AO132" s="43"/>
      <c r="AP132" s="43"/>
      <c r="AQ132" s="43"/>
      <c r="AR132" s="43"/>
      <c r="AS132" s="43"/>
      <c r="AT132" s="43"/>
    </row>
    <row r="133" spans="7:46">
      <c r="G133" s="69"/>
      <c r="H133" s="43"/>
      <c r="I133" s="43"/>
      <c r="J133" s="43"/>
      <c r="K133" s="43"/>
      <c r="L133" s="43"/>
      <c r="M133" s="43"/>
      <c r="N133" s="43"/>
      <c r="O133" s="43"/>
      <c r="P133" s="43"/>
      <c r="Q133" s="43"/>
      <c r="R133" s="43"/>
      <c r="S133" s="43"/>
      <c r="T133" s="43"/>
      <c r="U133" s="43"/>
      <c r="V133" s="43"/>
      <c r="W133" s="43"/>
      <c r="X133" s="43"/>
      <c r="Y133" s="71">
        <v>133</v>
      </c>
      <c r="Z133" s="43"/>
      <c r="AA133" s="43"/>
      <c r="AB133" s="43"/>
      <c r="AC133" s="43"/>
      <c r="AD133" s="43"/>
      <c r="AE133" s="43"/>
      <c r="AF133" s="43"/>
      <c r="AG133" s="43"/>
      <c r="AH133" s="43"/>
      <c r="AI133" s="43"/>
      <c r="AJ133" s="43"/>
      <c r="AK133" s="43"/>
      <c r="AL133" s="43"/>
      <c r="AM133" s="43"/>
      <c r="AN133" s="43"/>
      <c r="AO133" s="43"/>
      <c r="AP133" s="43"/>
      <c r="AQ133" s="43"/>
      <c r="AR133" s="43"/>
      <c r="AS133" s="43"/>
      <c r="AT133" s="43"/>
    </row>
    <row r="134" spans="7:46">
      <c r="G134" s="69"/>
      <c r="H134" s="43"/>
      <c r="I134" s="43"/>
      <c r="J134" s="43"/>
      <c r="K134" s="43"/>
      <c r="L134" s="43"/>
      <c r="M134" s="43"/>
      <c r="N134" s="43"/>
      <c r="O134" s="43"/>
      <c r="P134" s="43"/>
      <c r="Q134" s="43"/>
      <c r="R134" s="43"/>
      <c r="S134" s="43"/>
      <c r="T134" s="43"/>
      <c r="U134" s="43"/>
      <c r="V134" s="43"/>
      <c r="W134" s="43"/>
      <c r="X134" s="43"/>
      <c r="Y134" s="71">
        <v>134</v>
      </c>
      <c r="Z134" s="43"/>
      <c r="AA134" s="43"/>
      <c r="AB134" s="43"/>
      <c r="AC134" s="43"/>
      <c r="AD134" s="43"/>
      <c r="AE134" s="43"/>
      <c r="AF134" s="43"/>
      <c r="AG134" s="43"/>
      <c r="AH134" s="43"/>
      <c r="AI134" s="43"/>
      <c r="AJ134" s="43"/>
      <c r="AK134" s="43"/>
      <c r="AL134" s="43"/>
      <c r="AM134" s="43"/>
      <c r="AN134" s="43"/>
      <c r="AO134" s="43"/>
      <c r="AP134" s="43"/>
      <c r="AQ134" s="43"/>
      <c r="AR134" s="43"/>
      <c r="AS134" s="43"/>
      <c r="AT134" s="43"/>
    </row>
    <row r="135" spans="7:46">
      <c r="G135" s="69"/>
      <c r="H135" s="43"/>
      <c r="I135" s="43"/>
      <c r="J135" s="43"/>
      <c r="K135" s="43"/>
      <c r="L135" s="43"/>
      <c r="M135" s="43"/>
      <c r="N135" s="43"/>
      <c r="O135" s="43"/>
      <c r="P135" s="43"/>
      <c r="Q135" s="43"/>
      <c r="R135" s="43"/>
      <c r="S135" s="43"/>
      <c r="T135" s="43"/>
      <c r="U135" s="43"/>
      <c r="V135" s="43"/>
      <c r="W135" s="43"/>
      <c r="X135" s="43"/>
      <c r="Y135" s="71">
        <v>135</v>
      </c>
      <c r="Z135" s="43"/>
      <c r="AA135" s="43"/>
      <c r="AB135" s="43"/>
      <c r="AC135" s="43"/>
      <c r="AD135" s="43"/>
      <c r="AE135" s="43"/>
      <c r="AF135" s="43"/>
      <c r="AG135" s="43"/>
      <c r="AH135" s="43"/>
      <c r="AI135" s="43"/>
      <c r="AJ135" s="43"/>
      <c r="AK135" s="43"/>
      <c r="AL135" s="43"/>
      <c r="AM135" s="43"/>
      <c r="AN135" s="43"/>
      <c r="AO135" s="43"/>
      <c r="AP135" s="43"/>
      <c r="AQ135" s="43"/>
      <c r="AR135" s="43"/>
      <c r="AS135" s="43"/>
      <c r="AT135" s="43"/>
    </row>
    <row r="136" spans="7:46">
      <c r="G136" s="69"/>
      <c r="H136" s="43"/>
      <c r="I136" s="43"/>
      <c r="J136" s="43"/>
      <c r="K136" s="43"/>
      <c r="L136" s="43"/>
      <c r="M136" s="43"/>
      <c r="N136" s="43"/>
      <c r="O136" s="43"/>
      <c r="P136" s="43"/>
      <c r="Q136" s="43"/>
      <c r="R136" s="43"/>
      <c r="S136" s="43"/>
      <c r="T136" s="43"/>
      <c r="U136" s="43"/>
      <c r="V136" s="43"/>
      <c r="W136" s="43"/>
      <c r="X136" s="43"/>
      <c r="Y136" s="71">
        <v>136</v>
      </c>
      <c r="Z136" s="43"/>
      <c r="AA136" s="43"/>
      <c r="AB136" s="43"/>
      <c r="AC136" s="43"/>
      <c r="AD136" s="43"/>
      <c r="AE136" s="43"/>
      <c r="AF136" s="43"/>
      <c r="AG136" s="43"/>
      <c r="AH136" s="43"/>
      <c r="AI136" s="43"/>
      <c r="AJ136" s="43"/>
      <c r="AK136" s="43"/>
      <c r="AL136" s="43"/>
      <c r="AM136" s="43"/>
      <c r="AN136" s="43"/>
      <c r="AO136" s="43"/>
      <c r="AP136" s="43"/>
      <c r="AQ136" s="43"/>
      <c r="AR136" s="43"/>
      <c r="AS136" s="43"/>
      <c r="AT136" s="43"/>
    </row>
    <row r="137" spans="7:46">
      <c r="G137" s="69"/>
      <c r="H137" s="43"/>
      <c r="I137" s="43"/>
      <c r="J137" s="43"/>
      <c r="K137" s="43"/>
      <c r="L137" s="43"/>
      <c r="M137" s="43"/>
      <c r="N137" s="43"/>
      <c r="O137" s="43"/>
      <c r="P137" s="43"/>
      <c r="Q137" s="43"/>
      <c r="R137" s="43"/>
      <c r="S137" s="43"/>
      <c r="T137" s="43"/>
      <c r="U137" s="43"/>
      <c r="V137" s="43"/>
      <c r="W137" s="43"/>
      <c r="X137" s="43"/>
      <c r="Y137" s="71">
        <v>137</v>
      </c>
      <c r="Z137" s="43"/>
      <c r="AA137" s="43"/>
      <c r="AB137" s="43"/>
      <c r="AC137" s="43"/>
      <c r="AD137" s="43"/>
      <c r="AE137" s="43"/>
      <c r="AF137" s="43"/>
      <c r="AG137" s="43"/>
      <c r="AH137" s="43"/>
      <c r="AI137" s="43"/>
      <c r="AJ137" s="43"/>
      <c r="AK137" s="43"/>
      <c r="AL137" s="43"/>
      <c r="AM137" s="43"/>
      <c r="AN137" s="43"/>
      <c r="AO137" s="43"/>
      <c r="AP137" s="43"/>
      <c r="AQ137" s="43"/>
      <c r="AR137" s="43"/>
      <c r="AS137" s="43"/>
      <c r="AT137" s="43"/>
    </row>
    <row r="138" spans="7:46">
      <c r="G138" s="69"/>
      <c r="H138" s="43"/>
      <c r="I138" s="43"/>
      <c r="J138" s="43"/>
      <c r="K138" s="43"/>
      <c r="L138" s="43"/>
      <c r="M138" s="43"/>
      <c r="N138" s="43"/>
      <c r="O138" s="43"/>
      <c r="P138" s="43"/>
      <c r="Q138" s="43"/>
      <c r="R138" s="43"/>
      <c r="S138" s="43"/>
      <c r="T138" s="43"/>
      <c r="U138" s="43"/>
      <c r="V138" s="43"/>
      <c r="W138" s="43"/>
      <c r="X138" s="43"/>
      <c r="Y138" s="71">
        <v>138</v>
      </c>
      <c r="Z138" s="43"/>
      <c r="AA138" s="43"/>
      <c r="AB138" s="43"/>
      <c r="AC138" s="43"/>
      <c r="AD138" s="43"/>
      <c r="AE138" s="43"/>
      <c r="AF138" s="43"/>
      <c r="AG138" s="43"/>
      <c r="AH138" s="43"/>
      <c r="AI138" s="43"/>
      <c r="AJ138" s="43"/>
      <c r="AK138" s="43"/>
      <c r="AL138" s="43"/>
      <c r="AM138" s="43"/>
      <c r="AN138" s="43"/>
      <c r="AO138" s="43"/>
      <c r="AP138" s="43"/>
      <c r="AQ138" s="43"/>
      <c r="AR138" s="43"/>
      <c r="AS138" s="43"/>
      <c r="AT138" s="43"/>
    </row>
    <row r="139" spans="7:46">
      <c r="G139" s="69"/>
      <c r="H139" s="43"/>
      <c r="I139" s="43"/>
      <c r="J139" s="43"/>
      <c r="K139" s="43"/>
      <c r="L139" s="43"/>
      <c r="M139" s="43"/>
      <c r="N139" s="43"/>
      <c r="O139" s="43"/>
      <c r="P139" s="43"/>
      <c r="Q139" s="43"/>
      <c r="R139" s="43"/>
      <c r="S139" s="43"/>
      <c r="T139" s="43"/>
      <c r="U139" s="43"/>
      <c r="V139" s="43"/>
      <c r="W139" s="43"/>
      <c r="X139" s="43"/>
      <c r="Y139" s="71">
        <v>139</v>
      </c>
      <c r="Z139" s="43"/>
      <c r="AA139" s="43"/>
      <c r="AB139" s="43"/>
      <c r="AC139" s="43"/>
      <c r="AD139" s="43"/>
      <c r="AE139" s="43"/>
      <c r="AF139" s="43"/>
      <c r="AG139" s="43"/>
      <c r="AH139" s="43"/>
      <c r="AI139" s="43"/>
      <c r="AJ139" s="43"/>
      <c r="AK139" s="43"/>
      <c r="AL139" s="43"/>
      <c r="AM139" s="43"/>
      <c r="AN139" s="43"/>
      <c r="AO139" s="43"/>
      <c r="AP139" s="43"/>
      <c r="AQ139" s="43"/>
      <c r="AR139" s="43"/>
      <c r="AS139" s="43"/>
      <c r="AT139" s="43"/>
    </row>
    <row r="140" spans="7:46">
      <c r="G140" s="69"/>
      <c r="H140" s="43"/>
      <c r="I140" s="43"/>
      <c r="J140" s="43"/>
      <c r="K140" s="43"/>
      <c r="L140" s="43"/>
      <c r="M140" s="43"/>
      <c r="N140" s="43"/>
      <c r="O140" s="43"/>
      <c r="P140" s="43"/>
      <c r="Q140" s="43"/>
      <c r="R140" s="43"/>
      <c r="S140" s="43"/>
      <c r="T140" s="43"/>
      <c r="U140" s="43"/>
      <c r="V140" s="43"/>
      <c r="W140" s="43"/>
      <c r="X140" s="43"/>
      <c r="Y140" s="71">
        <v>140</v>
      </c>
      <c r="Z140" s="43"/>
      <c r="AA140" s="43"/>
      <c r="AB140" s="43"/>
      <c r="AC140" s="43"/>
      <c r="AD140" s="43"/>
      <c r="AE140" s="43"/>
      <c r="AF140" s="43"/>
      <c r="AG140" s="43"/>
      <c r="AH140" s="43"/>
      <c r="AI140" s="43"/>
      <c r="AJ140" s="43"/>
      <c r="AK140" s="43"/>
      <c r="AL140" s="43"/>
      <c r="AM140" s="43"/>
      <c r="AN140" s="43"/>
      <c r="AO140" s="43"/>
      <c r="AP140" s="43"/>
      <c r="AQ140" s="43"/>
      <c r="AR140" s="43"/>
      <c r="AS140" s="43"/>
      <c r="AT140" s="43"/>
    </row>
    <row r="141" spans="7:46">
      <c r="G141" s="69"/>
      <c r="H141" s="43"/>
      <c r="I141" s="43"/>
      <c r="J141" s="43"/>
      <c r="K141" s="43"/>
      <c r="L141" s="43"/>
      <c r="M141" s="43"/>
      <c r="N141" s="43"/>
      <c r="O141" s="43"/>
      <c r="P141" s="43"/>
      <c r="Q141" s="43"/>
      <c r="R141" s="43"/>
      <c r="S141" s="43"/>
      <c r="T141" s="43"/>
      <c r="U141" s="43"/>
      <c r="V141" s="43"/>
      <c r="W141" s="43"/>
      <c r="X141" s="43"/>
      <c r="Y141" s="71">
        <v>141</v>
      </c>
      <c r="Z141" s="43"/>
      <c r="AA141" s="43"/>
      <c r="AB141" s="43"/>
      <c r="AC141" s="43"/>
      <c r="AD141" s="43"/>
      <c r="AE141" s="43"/>
      <c r="AF141" s="43"/>
      <c r="AG141" s="43"/>
      <c r="AH141" s="43"/>
      <c r="AI141" s="43"/>
      <c r="AJ141" s="43"/>
      <c r="AK141" s="43"/>
      <c r="AL141" s="43"/>
      <c r="AM141" s="43"/>
      <c r="AN141" s="43"/>
      <c r="AO141" s="43"/>
      <c r="AP141" s="43"/>
      <c r="AQ141" s="43"/>
      <c r="AR141" s="43"/>
      <c r="AS141" s="43"/>
      <c r="AT141" s="43"/>
    </row>
    <row r="142" spans="7:46">
      <c r="G142" s="69"/>
      <c r="H142" s="43"/>
      <c r="I142" s="43"/>
      <c r="J142" s="43"/>
      <c r="K142" s="43"/>
      <c r="L142" s="43"/>
      <c r="M142" s="43"/>
      <c r="N142" s="43"/>
      <c r="O142" s="43"/>
      <c r="P142" s="43"/>
      <c r="Q142" s="43"/>
      <c r="R142" s="43"/>
      <c r="S142" s="43"/>
      <c r="T142" s="43"/>
      <c r="U142" s="43"/>
      <c r="V142" s="43"/>
      <c r="W142" s="43"/>
      <c r="X142" s="43"/>
      <c r="Y142" s="71">
        <v>142</v>
      </c>
      <c r="Z142" s="43"/>
      <c r="AA142" s="43"/>
      <c r="AB142" s="43"/>
      <c r="AC142" s="43"/>
      <c r="AD142" s="43"/>
      <c r="AE142" s="43"/>
      <c r="AF142" s="43"/>
      <c r="AG142" s="43"/>
      <c r="AH142" s="43"/>
      <c r="AI142" s="43"/>
      <c r="AJ142" s="43"/>
      <c r="AK142" s="43"/>
      <c r="AL142" s="43"/>
      <c r="AM142" s="43"/>
      <c r="AN142" s="43"/>
      <c r="AO142" s="43"/>
      <c r="AP142" s="43"/>
      <c r="AQ142" s="43"/>
      <c r="AR142" s="43"/>
      <c r="AS142" s="43"/>
      <c r="AT142" s="43"/>
    </row>
    <row r="143" spans="7:46">
      <c r="G143" s="69"/>
      <c r="H143" s="43"/>
      <c r="I143" s="43"/>
      <c r="J143" s="43"/>
      <c r="K143" s="43"/>
      <c r="L143" s="43"/>
      <c r="M143" s="43"/>
      <c r="N143" s="43"/>
      <c r="O143" s="43"/>
      <c r="P143" s="43"/>
      <c r="Q143" s="43"/>
      <c r="R143" s="43"/>
      <c r="S143" s="43"/>
      <c r="T143" s="43"/>
      <c r="U143" s="43"/>
      <c r="V143" s="43"/>
      <c r="W143" s="43"/>
      <c r="X143" s="43"/>
      <c r="Y143" s="71">
        <v>143</v>
      </c>
      <c r="Z143" s="43"/>
      <c r="AA143" s="43"/>
      <c r="AB143" s="43"/>
      <c r="AC143" s="43"/>
      <c r="AD143" s="43"/>
      <c r="AE143" s="43"/>
      <c r="AF143" s="43"/>
      <c r="AG143" s="43"/>
      <c r="AH143" s="43"/>
      <c r="AI143" s="43"/>
      <c r="AJ143" s="43"/>
      <c r="AK143" s="43"/>
      <c r="AL143" s="43"/>
      <c r="AM143" s="43"/>
      <c r="AN143" s="43"/>
      <c r="AO143" s="43"/>
      <c r="AP143" s="43"/>
      <c r="AQ143" s="43"/>
      <c r="AR143" s="43"/>
      <c r="AS143" s="43"/>
      <c r="AT143" s="43"/>
    </row>
    <row r="144" spans="7:46">
      <c r="G144" s="69"/>
      <c r="H144" s="43"/>
      <c r="I144" s="43"/>
      <c r="J144" s="43"/>
      <c r="K144" s="43"/>
      <c r="L144" s="43"/>
      <c r="M144" s="43"/>
      <c r="N144" s="43"/>
      <c r="O144" s="43"/>
      <c r="P144" s="43"/>
      <c r="Q144" s="43"/>
      <c r="R144" s="43"/>
      <c r="S144" s="43"/>
      <c r="T144" s="43"/>
      <c r="U144" s="43"/>
      <c r="V144" s="43"/>
      <c r="W144" s="43"/>
      <c r="X144" s="43"/>
      <c r="Y144" s="71">
        <v>144</v>
      </c>
      <c r="Z144" s="43"/>
      <c r="AA144" s="43"/>
      <c r="AB144" s="43"/>
      <c r="AC144" s="43"/>
      <c r="AD144" s="43"/>
      <c r="AE144" s="43"/>
      <c r="AF144" s="43"/>
      <c r="AG144" s="43"/>
      <c r="AH144" s="43"/>
      <c r="AI144" s="43"/>
      <c r="AJ144" s="43"/>
      <c r="AK144" s="43"/>
      <c r="AL144" s="43"/>
      <c r="AM144" s="43"/>
      <c r="AN144" s="43"/>
      <c r="AO144" s="43"/>
      <c r="AP144" s="43"/>
      <c r="AQ144" s="43"/>
      <c r="AR144" s="43"/>
      <c r="AS144" s="43"/>
      <c r="AT144" s="43"/>
    </row>
    <row r="145" spans="7:46">
      <c r="G145" s="69"/>
      <c r="H145" s="43"/>
      <c r="I145" s="43"/>
      <c r="J145" s="43"/>
      <c r="K145" s="43"/>
      <c r="L145" s="43"/>
      <c r="M145" s="43"/>
      <c r="N145" s="43"/>
      <c r="O145" s="43"/>
      <c r="P145" s="43"/>
      <c r="Q145" s="43"/>
      <c r="R145" s="43"/>
      <c r="S145" s="43"/>
      <c r="T145" s="43"/>
      <c r="U145" s="43"/>
      <c r="V145" s="43"/>
      <c r="W145" s="43"/>
      <c r="X145" s="43"/>
      <c r="Y145" s="71">
        <v>145</v>
      </c>
      <c r="Z145" s="43"/>
      <c r="AA145" s="43"/>
      <c r="AB145" s="43"/>
      <c r="AC145" s="43"/>
      <c r="AD145" s="43"/>
      <c r="AE145" s="43"/>
      <c r="AF145" s="43"/>
      <c r="AG145" s="43"/>
      <c r="AH145" s="43"/>
      <c r="AI145" s="43"/>
      <c r="AJ145" s="43"/>
      <c r="AK145" s="43"/>
      <c r="AL145" s="43"/>
      <c r="AM145" s="43"/>
      <c r="AN145" s="43"/>
      <c r="AO145" s="43"/>
      <c r="AP145" s="43"/>
      <c r="AQ145" s="43"/>
      <c r="AR145" s="43"/>
      <c r="AS145" s="43"/>
      <c r="AT145" s="43"/>
    </row>
    <row r="146" spans="7:46">
      <c r="G146" s="69"/>
      <c r="H146" s="43"/>
      <c r="I146" s="43"/>
      <c r="J146" s="43"/>
      <c r="K146" s="43"/>
      <c r="L146" s="43"/>
      <c r="M146" s="43"/>
      <c r="N146" s="43"/>
      <c r="O146" s="43"/>
      <c r="P146" s="43"/>
      <c r="Q146" s="43"/>
      <c r="R146" s="43"/>
      <c r="S146" s="43"/>
      <c r="T146" s="43"/>
      <c r="U146" s="43"/>
      <c r="V146" s="43"/>
      <c r="W146" s="43"/>
      <c r="X146" s="43"/>
      <c r="Y146" s="71">
        <v>146</v>
      </c>
      <c r="Z146" s="43"/>
      <c r="AA146" s="43"/>
      <c r="AB146" s="43"/>
      <c r="AC146" s="43"/>
      <c r="AD146" s="43"/>
      <c r="AE146" s="43"/>
      <c r="AF146" s="43"/>
      <c r="AG146" s="43"/>
      <c r="AH146" s="43"/>
      <c r="AI146" s="43"/>
      <c r="AJ146" s="43"/>
      <c r="AK146" s="43"/>
      <c r="AL146" s="43"/>
      <c r="AM146" s="43"/>
      <c r="AN146" s="43"/>
      <c r="AO146" s="43"/>
      <c r="AP146" s="43"/>
      <c r="AQ146" s="43"/>
      <c r="AR146" s="43"/>
      <c r="AS146" s="43"/>
      <c r="AT146" s="43"/>
    </row>
    <row r="147" spans="7:46">
      <c r="G147" s="69"/>
      <c r="H147" s="43"/>
      <c r="I147" s="43"/>
      <c r="J147" s="43"/>
      <c r="K147" s="43"/>
      <c r="L147" s="43"/>
      <c r="M147" s="43"/>
      <c r="N147" s="43"/>
      <c r="O147" s="43"/>
      <c r="P147" s="43"/>
      <c r="Q147" s="43"/>
      <c r="R147" s="43"/>
      <c r="S147" s="43"/>
      <c r="T147" s="43"/>
      <c r="U147" s="43"/>
      <c r="V147" s="43"/>
      <c r="W147" s="43"/>
      <c r="X147" s="43"/>
      <c r="Y147" s="71">
        <v>147</v>
      </c>
      <c r="Z147" s="43"/>
      <c r="AA147" s="43"/>
      <c r="AB147" s="43"/>
      <c r="AC147" s="43"/>
      <c r="AD147" s="43"/>
      <c r="AE147" s="43"/>
      <c r="AF147" s="43"/>
      <c r="AG147" s="43"/>
      <c r="AH147" s="43"/>
      <c r="AI147" s="43"/>
      <c r="AJ147" s="43"/>
      <c r="AK147" s="43"/>
      <c r="AL147" s="43"/>
      <c r="AM147" s="43"/>
      <c r="AN147" s="43"/>
      <c r="AO147" s="43"/>
      <c r="AP147" s="43"/>
      <c r="AQ147" s="43"/>
      <c r="AR147" s="43"/>
      <c r="AS147" s="43"/>
      <c r="AT147" s="43"/>
    </row>
    <row r="148" spans="7:46">
      <c r="G148" s="69"/>
      <c r="H148" s="43"/>
      <c r="I148" s="43"/>
      <c r="J148" s="43"/>
      <c r="K148" s="43"/>
      <c r="L148" s="43"/>
      <c r="M148" s="43"/>
      <c r="N148" s="43"/>
      <c r="O148" s="43"/>
      <c r="P148" s="43"/>
      <c r="Q148" s="43"/>
      <c r="R148" s="43"/>
      <c r="S148" s="43"/>
      <c r="T148" s="43"/>
      <c r="U148" s="43"/>
      <c r="V148" s="43"/>
      <c r="W148" s="43"/>
      <c r="X148" s="43"/>
      <c r="Y148" s="71">
        <v>148</v>
      </c>
      <c r="Z148" s="43"/>
      <c r="AA148" s="43"/>
      <c r="AB148" s="43"/>
      <c r="AC148" s="43"/>
      <c r="AD148" s="43"/>
      <c r="AE148" s="43"/>
      <c r="AF148" s="43"/>
      <c r="AG148" s="43"/>
      <c r="AH148" s="43"/>
      <c r="AI148" s="43"/>
      <c r="AJ148" s="43"/>
      <c r="AK148" s="43"/>
      <c r="AL148" s="43"/>
      <c r="AM148" s="43"/>
      <c r="AN148" s="43"/>
      <c r="AO148" s="43"/>
      <c r="AP148" s="43"/>
      <c r="AQ148" s="43"/>
      <c r="AR148" s="43"/>
      <c r="AS148" s="43"/>
      <c r="AT148" s="43"/>
    </row>
    <row r="149" spans="7:46">
      <c r="G149" s="69"/>
      <c r="H149" s="43"/>
      <c r="I149" s="43"/>
      <c r="J149" s="43"/>
      <c r="K149" s="43"/>
      <c r="L149" s="43"/>
      <c r="M149" s="43"/>
      <c r="N149" s="43"/>
      <c r="O149" s="43"/>
      <c r="P149" s="43"/>
      <c r="Q149" s="43"/>
      <c r="R149" s="43"/>
      <c r="S149" s="43"/>
      <c r="T149" s="43"/>
      <c r="U149" s="43"/>
      <c r="V149" s="43"/>
      <c r="W149" s="43"/>
      <c r="X149" s="43"/>
      <c r="Y149" s="71">
        <v>149</v>
      </c>
      <c r="Z149" s="43"/>
      <c r="AA149" s="43"/>
      <c r="AB149" s="43"/>
      <c r="AC149" s="43"/>
      <c r="AD149" s="43"/>
      <c r="AE149" s="43"/>
      <c r="AF149" s="43"/>
      <c r="AG149" s="43"/>
      <c r="AH149" s="43"/>
      <c r="AI149" s="43"/>
      <c r="AJ149" s="43"/>
      <c r="AK149" s="43"/>
      <c r="AL149" s="43"/>
      <c r="AM149" s="43"/>
      <c r="AN149" s="43"/>
      <c r="AO149" s="43"/>
      <c r="AP149" s="43"/>
      <c r="AQ149" s="43"/>
      <c r="AR149" s="43"/>
      <c r="AS149" s="43"/>
      <c r="AT149" s="43"/>
    </row>
    <row r="150" spans="7:46">
      <c r="G150" s="69"/>
      <c r="H150" s="43"/>
      <c r="I150" s="43"/>
      <c r="J150" s="43"/>
      <c r="K150" s="43"/>
      <c r="L150" s="43"/>
      <c r="M150" s="43"/>
      <c r="N150" s="43"/>
      <c r="O150" s="43"/>
      <c r="P150" s="43"/>
      <c r="Q150" s="43"/>
      <c r="R150" s="43"/>
      <c r="S150" s="43"/>
      <c r="T150" s="43"/>
      <c r="U150" s="43"/>
      <c r="V150" s="43"/>
      <c r="W150" s="43"/>
      <c r="X150" s="43"/>
      <c r="Y150" s="71">
        <v>150</v>
      </c>
      <c r="Z150" s="43"/>
      <c r="AA150" s="43"/>
      <c r="AB150" s="43"/>
      <c r="AC150" s="43"/>
      <c r="AD150" s="43"/>
      <c r="AE150" s="43"/>
      <c r="AF150" s="43"/>
      <c r="AG150" s="43"/>
      <c r="AH150" s="43"/>
      <c r="AI150" s="43"/>
      <c r="AJ150" s="43"/>
      <c r="AK150" s="43"/>
      <c r="AL150" s="43"/>
      <c r="AM150" s="43"/>
      <c r="AN150" s="43"/>
      <c r="AO150" s="43"/>
      <c r="AP150" s="43"/>
      <c r="AQ150" s="43"/>
      <c r="AR150" s="43"/>
      <c r="AS150" s="43"/>
      <c r="AT150" s="43"/>
    </row>
    <row r="151" spans="7:46">
      <c r="G151" s="69"/>
      <c r="H151" s="43"/>
      <c r="I151" s="43"/>
      <c r="J151" s="43"/>
      <c r="K151" s="43"/>
      <c r="L151" s="43"/>
      <c r="M151" s="43"/>
      <c r="N151" s="43"/>
      <c r="O151" s="43"/>
      <c r="P151" s="43"/>
      <c r="Q151" s="43"/>
      <c r="R151" s="43"/>
      <c r="S151" s="43"/>
      <c r="T151" s="43"/>
      <c r="U151" s="43"/>
      <c r="V151" s="43"/>
      <c r="W151" s="43"/>
      <c r="X151" s="43"/>
      <c r="Y151" s="71">
        <v>151</v>
      </c>
      <c r="Z151" s="43"/>
      <c r="AA151" s="43"/>
      <c r="AB151" s="43"/>
      <c r="AC151" s="43"/>
      <c r="AD151" s="43"/>
      <c r="AE151" s="43"/>
      <c r="AF151" s="43"/>
      <c r="AG151" s="43"/>
      <c r="AH151" s="43"/>
      <c r="AI151" s="43"/>
      <c r="AJ151" s="43"/>
      <c r="AK151" s="43"/>
      <c r="AL151" s="43"/>
      <c r="AM151" s="43"/>
      <c r="AN151" s="43"/>
      <c r="AO151" s="43"/>
      <c r="AP151" s="43"/>
      <c r="AQ151" s="43"/>
      <c r="AR151" s="43"/>
      <c r="AS151" s="43"/>
      <c r="AT151" s="43"/>
    </row>
    <row r="152" spans="7:46">
      <c r="G152" s="69"/>
      <c r="H152" s="43"/>
      <c r="I152" s="43"/>
      <c r="J152" s="43"/>
      <c r="K152" s="43"/>
      <c r="L152" s="43"/>
      <c r="M152" s="43"/>
      <c r="N152" s="43"/>
      <c r="O152" s="43"/>
      <c r="P152" s="43"/>
      <c r="Q152" s="43"/>
      <c r="R152" s="43"/>
      <c r="S152" s="43"/>
      <c r="T152" s="43"/>
      <c r="U152" s="43"/>
      <c r="V152" s="43"/>
      <c r="W152" s="43"/>
      <c r="X152" s="43"/>
      <c r="Y152" s="71">
        <v>152</v>
      </c>
      <c r="Z152" s="43"/>
      <c r="AA152" s="43"/>
      <c r="AB152" s="43"/>
      <c r="AC152" s="43"/>
      <c r="AD152" s="43"/>
      <c r="AE152" s="43"/>
      <c r="AF152" s="43"/>
      <c r="AG152" s="43"/>
      <c r="AH152" s="43"/>
      <c r="AI152" s="43"/>
      <c r="AJ152" s="43"/>
      <c r="AK152" s="43"/>
      <c r="AL152" s="43"/>
      <c r="AM152" s="43"/>
      <c r="AN152" s="43"/>
      <c r="AO152" s="43"/>
      <c r="AP152" s="43"/>
      <c r="AQ152" s="43"/>
      <c r="AR152" s="43"/>
      <c r="AS152" s="43"/>
      <c r="AT152" s="43"/>
    </row>
    <row r="153" spans="7:46">
      <c r="G153" s="69"/>
      <c r="H153" s="43"/>
      <c r="I153" s="43"/>
      <c r="J153" s="43"/>
      <c r="K153" s="43"/>
      <c r="L153" s="43"/>
      <c r="M153" s="43"/>
      <c r="N153" s="43"/>
      <c r="O153" s="43"/>
      <c r="P153" s="43"/>
      <c r="Q153" s="43"/>
      <c r="R153" s="43"/>
      <c r="S153" s="43"/>
      <c r="T153" s="43"/>
      <c r="U153" s="43"/>
      <c r="V153" s="43"/>
      <c r="W153" s="43"/>
      <c r="X153" s="43"/>
      <c r="Y153" s="71">
        <v>153</v>
      </c>
      <c r="Z153" s="43"/>
      <c r="AA153" s="43"/>
      <c r="AB153" s="43"/>
      <c r="AC153" s="43"/>
      <c r="AD153" s="43"/>
      <c r="AE153" s="43"/>
      <c r="AF153" s="43"/>
      <c r="AG153" s="43"/>
      <c r="AH153" s="43"/>
      <c r="AI153" s="43"/>
      <c r="AJ153" s="43"/>
      <c r="AK153" s="43"/>
      <c r="AL153" s="43"/>
      <c r="AM153" s="43"/>
      <c r="AN153" s="43"/>
      <c r="AO153" s="43"/>
      <c r="AP153" s="43"/>
      <c r="AQ153" s="43"/>
      <c r="AR153" s="43"/>
      <c r="AS153" s="43"/>
      <c r="AT153" s="43"/>
    </row>
    <row r="154" spans="7:46">
      <c r="G154" s="69"/>
      <c r="H154" s="43"/>
      <c r="I154" s="43"/>
      <c r="J154" s="43"/>
      <c r="K154" s="43"/>
      <c r="L154" s="43"/>
      <c r="M154" s="43"/>
      <c r="N154" s="43"/>
      <c r="O154" s="43"/>
      <c r="P154" s="43"/>
      <c r="Q154" s="43"/>
      <c r="R154" s="43"/>
      <c r="S154" s="43"/>
      <c r="T154" s="43"/>
      <c r="U154" s="43"/>
      <c r="V154" s="43"/>
      <c r="W154" s="43"/>
      <c r="X154" s="43"/>
      <c r="Y154" s="71">
        <v>154</v>
      </c>
      <c r="Z154" s="43"/>
      <c r="AA154" s="43"/>
      <c r="AB154" s="43"/>
      <c r="AC154" s="43"/>
      <c r="AD154" s="43"/>
      <c r="AE154" s="43"/>
      <c r="AF154" s="43"/>
      <c r="AG154" s="43"/>
      <c r="AH154" s="43"/>
      <c r="AI154" s="43"/>
      <c r="AJ154" s="43"/>
      <c r="AK154" s="43"/>
      <c r="AL154" s="43"/>
      <c r="AM154" s="43"/>
      <c r="AN154" s="43"/>
      <c r="AO154" s="43"/>
      <c r="AP154" s="43"/>
      <c r="AQ154" s="43"/>
      <c r="AR154" s="43"/>
      <c r="AS154" s="43"/>
      <c r="AT154" s="43"/>
    </row>
    <row r="155" spans="7:46">
      <c r="G155" s="69"/>
      <c r="H155" s="43"/>
      <c r="I155" s="43"/>
      <c r="J155" s="43"/>
      <c r="K155" s="43"/>
      <c r="L155" s="43"/>
      <c r="M155" s="43"/>
      <c r="N155" s="43"/>
      <c r="O155" s="43"/>
      <c r="P155" s="43"/>
      <c r="Q155" s="43"/>
      <c r="R155" s="43"/>
      <c r="S155" s="43"/>
      <c r="T155" s="43"/>
      <c r="U155" s="43"/>
      <c r="V155" s="43"/>
      <c r="W155" s="43"/>
      <c r="X155" s="43"/>
      <c r="Y155" s="71">
        <v>155</v>
      </c>
      <c r="Z155" s="43"/>
      <c r="AA155" s="43"/>
      <c r="AB155" s="43"/>
      <c r="AC155" s="43"/>
      <c r="AD155" s="43"/>
      <c r="AE155" s="43"/>
      <c r="AF155" s="43"/>
      <c r="AG155" s="43"/>
      <c r="AH155" s="43"/>
      <c r="AI155" s="43"/>
      <c r="AJ155" s="43"/>
      <c r="AK155" s="43"/>
      <c r="AL155" s="43"/>
      <c r="AM155" s="43"/>
      <c r="AN155" s="43"/>
      <c r="AO155" s="43"/>
      <c r="AP155" s="43"/>
      <c r="AQ155" s="43"/>
      <c r="AR155" s="43"/>
      <c r="AS155" s="43"/>
      <c r="AT155" s="43"/>
    </row>
    <row r="156" spans="7:46">
      <c r="G156" s="69"/>
      <c r="H156" s="43"/>
      <c r="I156" s="43"/>
      <c r="J156" s="43"/>
      <c r="K156" s="43"/>
      <c r="L156" s="43"/>
      <c r="M156" s="43"/>
      <c r="N156" s="43"/>
      <c r="O156" s="43"/>
      <c r="P156" s="43"/>
      <c r="Q156" s="43"/>
      <c r="R156" s="43"/>
      <c r="S156" s="43"/>
      <c r="T156" s="43"/>
      <c r="U156" s="43"/>
      <c r="V156" s="43"/>
      <c r="W156" s="43"/>
      <c r="X156" s="43"/>
      <c r="Y156" s="71">
        <v>156</v>
      </c>
      <c r="Z156" s="43"/>
      <c r="AA156" s="43"/>
      <c r="AB156" s="43"/>
      <c r="AC156" s="43"/>
      <c r="AD156" s="43"/>
      <c r="AE156" s="43"/>
      <c r="AF156" s="43"/>
      <c r="AG156" s="43"/>
      <c r="AH156" s="43"/>
      <c r="AI156" s="43"/>
      <c r="AJ156" s="43"/>
      <c r="AK156" s="43"/>
      <c r="AL156" s="43"/>
      <c r="AM156" s="43"/>
      <c r="AN156" s="43"/>
      <c r="AO156" s="43"/>
      <c r="AP156" s="43"/>
      <c r="AQ156" s="43"/>
      <c r="AR156" s="43"/>
      <c r="AS156" s="43"/>
      <c r="AT156" s="43"/>
    </row>
    <row r="157" spans="7:46">
      <c r="G157" s="69"/>
      <c r="H157" s="43"/>
      <c r="I157" s="43"/>
      <c r="J157" s="43"/>
      <c r="K157" s="43"/>
      <c r="L157" s="43"/>
      <c r="M157" s="43"/>
      <c r="N157" s="43"/>
      <c r="O157" s="43"/>
      <c r="P157" s="43"/>
      <c r="Q157" s="43"/>
      <c r="R157" s="43"/>
      <c r="S157" s="43"/>
      <c r="T157" s="43"/>
      <c r="U157" s="43"/>
      <c r="V157" s="43"/>
      <c r="W157" s="43"/>
      <c r="X157" s="43"/>
      <c r="Y157" s="71">
        <v>157</v>
      </c>
      <c r="Z157" s="43"/>
      <c r="AA157" s="43"/>
      <c r="AB157" s="43"/>
      <c r="AC157" s="43"/>
      <c r="AD157" s="43"/>
      <c r="AE157" s="43"/>
      <c r="AF157" s="43"/>
      <c r="AG157" s="43"/>
      <c r="AH157" s="43"/>
      <c r="AI157" s="43"/>
      <c r="AJ157" s="43"/>
      <c r="AK157" s="43"/>
      <c r="AL157" s="43"/>
      <c r="AM157" s="43"/>
      <c r="AN157" s="43"/>
      <c r="AO157" s="43"/>
      <c r="AP157" s="43"/>
      <c r="AQ157" s="43"/>
      <c r="AR157" s="43"/>
      <c r="AS157" s="43"/>
      <c r="AT157" s="43"/>
    </row>
    <row r="158" spans="7:46">
      <c r="G158" s="69"/>
      <c r="H158" s="43"/>
      <c r="I158" s="43"/>
      <c r="J158" s="43"/>
      <c r="K158" s="43"/>
      <c r="L158" s="43"/>
      <c r="M158" s="43"/>
      <c r="N158" s="43"/>
      <c r="O158" s="43"/>
      <c r="P158" s="43"/>
      <c r="Q158" s="43"/>
      <c r="R158" s="43"/>
      <c r="S158" s="43"/>
      <c r="T158" s="43"/>
      <c r="U158" s="43"/>
      <c r="V158" s="43"/>
      <c r="W158" s="43"/>
      <c r="X158" s="43"/>
      <c r="Y158" s="71">
        <v>158</v>
      </c>
      <c r="Z158" s="43"/>
      <c r="AA158" s="43"/>
      <c r="AB158" s="43"/>
      <c r="AC158" s="43"/>
      <c r="AD158" s="43"/>
      <c r="AE158" s="43"/>
      <c r="AF158" s="43"/>
      <c r="AG158" s="43"/>
      <c r="AH158" s="43"/>
      <c r="AI158" s="43"/>
      <c r="AJ158" s="43"/>
      <c r="AK158" s="43"/>
      <c r="AL158" s="43"/>
      <c r="AM158" s="43"/>
      <c r="AN158" s="43"/>
      <c r="AO158" s="43"/>
      <c r="AP158" s="43"/>
      <c r="AQ158" s="43"/>
      <c r="AR158" s="43"/>
      <c r="AS158" s="43"/>
      <c r="AT158" s="43"/>
    </row>
    <row r="159" spans="7:46">
      <c r="G159" s="69"/>
      <c r="H159" s="43"/>
      <c r="I159" s="43"/>
      <c r="J159" s="43"/>
      <c r="K159" s="43"/>
      <c r="L159" s="43"/>
      <c r="M159" s="43"/>
      <c r="N159" s="43"/>
      <c r="O159" s="43"/>
      <c r="P159" s="43"/>
      <c r="Q159" s="43"/>
      <c r="R159" s="43"/>
      <c r="S159" s="43"/>
      <c r="T159" s="43"/>
      <c r="U159" s="43"/>
      <c r="V159" s="43"/>
      <c r="W159" s="43"/>
      <c r="X159" s="43"/>
      <c r="Y159" s="71">
        <v>159</v>
      </c>
      <c r="Z159" s="43"/>
      <c r="AA159" s="43"/>
      <c r="AB159" s="43"/>
      <c r="AC159" s="43"/>
      <c r="AD159" s="43"/>
      <c r="AE159" s="43"/>
      <c r="AF159" s="43"/>
      <c r="AG159" s="43"/>
      <c r="AH159" s="43"/>
      <c r="AI159" s="43"/>
      <c r="AJ159" s="43"/>
      <c r="AK159" s="43"/>
      <c r="AL159" s="43"/>
      <c r="AM159" s="43"/>
      <c r="AN159" s="43"/>
      <c r="AO159" s="43"/>
      <c r="AP159" s="43"/>
      <c r="AQ159" s="43"/>
      <c r="AR159" s="43"/>
      <c r="AS159" s="43"/>
      <c r="AT159" s="43"/>
    </row>
    <row r="160" spans="7:46">
      <c r="G160" s="69"/>
      <c r="H160" s="43"/>
      <c r="I160" s="43"/>
      <c r="J160" s="43"/>
      <c r="K160" s="43"/>
      <c r="L160" s="43"/>
      <c r="M160" s="43"/>
      <c r="N160" s="43"/>
      <c r="O160" s="43"/>
      <c r="P160" s="43"/>
      <c r="Q160" s="43"/>
      <c r="R160" s="43"/>
      <c r="S160" s="43"/>
      <c r="T160" s="43"/>
      <c r="U160" s="43"/>
      <c r="V160" s="43"/>
      <c r="W160" s="43"/>
      <c r="X160" s="43"/>
      <c r="Y160" s="71">
        <v>160</v>
      </c>
      <c r="Z160" s="43"/>
      <c r="AA160" s="43"/>
      <c r="AB160" s="43"/>
      <c r="AC160" s="43"/>
      <c r="AD160" s="43"/>
      <c r="AE160" s="43"/>
      <c r="AF160" s="43"/>
      <c r="AG160" s="43"/>
      <c r="AH160" s="43"/>
      <c r="AI160" s="43"/>
      <c r="AJ160" s="43"/>
      <c r="AK160" s="43"/>
      <c r="AL160" s="43"/>
      <c r="AM160" s="43"/>
      <c r="AN160" s="43"/>
      <c r="AO160" s="43"/>
      <c r="AP160" s="43"/>
      <c r="AQ160" s="43"/>
      <c r="AR160" s="43"/>
      <c r="AS160" s="43"/>
      <c r="AT160" s="43"/>
    </row>
    <row r="161" spans="7:46">
      <c r="G161" s="69"/>
      <c r="H161" s="43"/>
      <c r="I161" s="43"/>
      <c r="J161" s="43"/>
      <c r="K161" s="43"/>
      <c r="L161" s="43"/>
      <c r="M161" s="43"/>
      <c r="N161" s="43"/>
      <c r="O161" s="43"/>
      <c r="P161" s="43"/>
      <c r="Q161" s="43"/>
      <c r="R161" s="43"/>
      <c r="S161" s="43"/>
      <c r="T161" s="43"/>
      <c r="U161" s="43"/>
      <c r="V161" s="43"/>
      <c r="W161" s="43"/>
      <c r="X161" s="43"/>
      <c r="Y161" s="71">
        <v>161</v>
      </c>
      <c r="Z161" s="43"/>
      <c r="AA161" s="43"/>
      <c r="AB161" s="43"/>
      <c r="AC161" s="43"/>
      <c r="AD161" s="43"/>
      <c r="AE161" s="43"/>
      <c r="AF161" s="43"/>
      <c r="AG161" s="43"/>
      <c r="AH161" s="43"/>
      <c r="AI161" s="43"/>
      <c r="AJ161" s="43"/>
      <c r="AK161" s="43"/>
      <c r="AL161" s="43"/>
      <c r="AM161" s="43"/>
      <c r="AN161" s="43"/>
      <c r="AO161" s="43"/>
      <c r="AP161" s="43"/>
      <c r="AQ161" s="43"/>
      <c r="AR161" s="43"/>
      <c r="AS161" s="43"/>
      <c r="AT161" s="43"/>
    </row>
    <row r="162" spans="7:46">
      <c r="G162" s="69"/>
      <c r="H162" s="43"/>
      <c r="I162" s="43"/>
      <c r="J162" s="43"/>
      <c r="K162" s="43"/>
      <c r="L162" s="43"/>
      <c r="M162" s="43"/>
      <c r="N162" s="43"/>
      <c r="O162" s="43"/>
      <c r="P162" s="43"/>
      <c r="Q162" s="43"/>
      <c r="R162" s="43"/>
      <c r="S162" s="43"/>
      <c r="T162" s="43"/>
      <c r="U162" s="43"/>
      <c r="V162" s="43"/>
      <c r="W162" s="43"/>
      <c r="X162" s="43"/>
      <c r="Y162" s="71">
        <v>162</v>
      </c>
      <c r="Z162" s="43"/>
      <c r="AA162" s="43"/>
      <c r="AB162" s="43"/>
      <c r="AC162" s="43"/>
      <c r="AD162" s="43"/>
      <c r="AE162" s="43"/>
      <c r="AF162" s="43"/>
      <c r="AG162" s="43"/>
      <c r="AH162" s="43"/>
      <c r="AI162" s="43"/>
      <c r="AJ162" s="43"/>
      <c r="AK162" s="43"/>
      <c r="AL162" s="43"/>
      <c r="AM162" s="43"/>
      <c r="AN162" s="43"/>
      <c r="AO162" s="43"/>
      <c r="AP162" s="43"/>
      <c r="AQ162" s="43"/>
      <c r="AR162" s="43"/>
      <c r="AS162" s="43"/>
      <c r="AT162" s="43"/>
    </row>
    <row r="163" spans="7:46">
      <c r="G163" s="69"/>
      <c r="H163" s="43"/>
      <c r="I163" s="43"/>
      <c r="J163" s="43"/>
      <c r="K163" s="43"/>
      <c r="L163" s="43"/>
      <c r="M163" s="43"/>
      <c r="N163" s="43"/>
      <c r="O163" s="43"/>
      <c r="P163" s="43"/>
      <c r="Q163" s="43"/>
      <c r="R163" s="43"/>
      <c r="S163" s="43"/>
      <c r="T163" s="43"/>
      <c r="U163" s="43"/>
      <c r="V163" s="43"/>
      <c r="W163" s="43"/>
      <c r="X163" s="43"/>
      <c r="Y163" s="71">
        <v>163</v>
      </c>
      <c r="Z163" s="43"/>
      <c r="AA163" s="43"/>
      <c r="AB163" s="43"/>
      <c r="AC163" s="43"/>
      <c r="AD163" s="43"/>
      <c r="AE163" s="43"/>
      <c r="AF163" s="43"/>
      <c r="AG163" s="43"/>
      <c r="AH163" s="43"/>
      <c r="AI163" s="43"/>
      <c r="AJ163" s="43"/>
      <c r="AK163" s="43"/>
      <c r="AL163" s="43"/>
      <c r="AM163" s="43"/>
      <c r="AN163" s="43"/>
      <c r="AO163" s="43"/>
      <c r="AP163" s="43"/>
      <c r="AQ163" s="43"/>
      <c r="AR163" s="43"/>
      <c r="AS163" s="43"/>
      <c r="AT163" s="43"/>
    </row>
    <row r="164" spans="7:46">
      <c r="G164" s="69"/>
      <c r="H164" s="43"/>
      <c r="I164" s="43"/>
      <c r="J164" s="43"/>
      <c r="K164" s="43"/>
      <c r="L164" s="43"/>
      <c r="M164" s="43"/>
      <c r="N164" s="43"/>
      <c r="O164" s="43"/>
      <c r="P164" s="43"/>
      <c r="Q164" s="43"/>
      <c r="R164" s="43"/>
      <c r="S164" s="43"/>
      <c r="T164" s="43"/>
      <c r="U164" s="43"/>
      <c r="V164" s="43"/>
      <c r="W164" s="43"/>
      <c r="X164" s="43"/>
      <c r="Y164" s="71">
        <v>164</v>
      </c>
      <c r="Z164" s="43"/>
      <c r="AA164" s="43"/>
      <c r="AB164" s="43"/>
      <c r="AC164" s="43"/>
      <c r="AD164" s="43"/>
      <c r="AE164" s="43"/>
      <c r="AF164" s="43"/>
      <c r="AG164" s="43"/>
      <c r="AH164" s="43"/>
      <c r="AI164" s="43"/>
      <c r="AJ164" s="43"/>
      <c r="AK164" s="43"/>
      <c r="AL164" s="43"/>
      <c r="AM164" s="43"/>
      <c r="AN164" s="43"/>
      <c r="AO164" s="43"/>
      <c r="AP164" s="43"/>
      <c r="AQ164" s="43"/>
      <c r="AR164" s="43"/>
      <c r="AS164" s="43"/>
      <c r="AT164" s="43"/>
    </row>
    <row r="165" spans="7:46">
      <c r="G165" s="69"/>
      <c r="H165" s="43"/>
      <c r="I165" s="43"/>
      <c r="J165" s="43"/>
      <c r="K165" s="43"/>
      <c r="L165" s="43"/>
      <c r="M165" s="43"/>
      <c r="N165" s="43"/>
      <c r="O165" s="43"/>
      <c r="P165" s="43"/>
      <c r="Q165" s="43"/>
      <c r="R165" s="43"/>
      <c r="S165" s="43"/>
      <c r="T165" s="43"/>
      <c r="U165" s="43"/>
      <c r="V165" s="43"/>
      <c r="W165" s="43"/>
      <c r="X165" s="43"/>
      <c r="Y165" s="71">
        <v>165</v>
      </c>
      <c r="Z165" s="43"/>
      <c r="AA165" s="43"/>
      <c r="AB165" s="43"/>
      <c r="AC165" s="43"/>
      <c r="AD165" s="43"/>
      <c r="AE165" s="43"/>
      <c r="AF165" s="43"/>
      <c r="AG165" s="43"/>
      <c r="AH165" s="43"/>
      <c r="AI165" s="43"/>
      <c r="AJ165" s="43"/>
      <c r="AK165" s="43"/>
      <c r="AL165" s="43"/>
      <c r="AM165" s="43"/>
      <c r="AN165" s="43"/>
      <c r="AO165" s="43"/>
      <c r="AP165" s="43"/>
      <c r="AQ165" s="43"/>
      <c r="AR165" s="43"/>
      <c r="AS165" s="43"/>
      <c r="AT165" s="43"/>
    </row>
    <row r="166" spans="7:46">
      <c r="G166" s="69"/>
      <c r="H166" s="43"/>
      <c r="I166" s="43"/>
      <c r="J166" s="43"/>
      <c r="K166" s="43"/>
      <c r="L166" s="43"/>
      <c r="M166" s="43"/>
      <c r="N166" s="43"/>
      <c r="O166" s="43"/>
      <c r="P166" s="43"/>
      <c r="Q166" s="43"/>
      <c r="R166" s="43"/>
      <c r="S166" s="43"/>
      <c r="T166" s="43"/>
      <c r="U166" s="43"/>
      <c r="V166" s="43"/>
      <c r="W166" s="43"/>
      <c r="X166" s="43"/>
      <c r="Y166" s="71">
        <v>166</v>
      </c>
      <c r="Z166" s="43"/>
      <c r="AA166" s="43"/>
      <c r="AB166" s="43"/>
      <c r="AC166" s="43"/>
      <c r="AD166" s="43"/>
      <c r="AE166" s="43"/>
      <c r="AF166" s="43"/>
      <c r="AG166" s="43"/>
      <c r="AH166" s="43"/>
      <c r="AI166" s="43"/>
      <c r="AJ166" s="43"/>
      <c r="AK166" s="43"/>
      <c r="AL166" s="43"/>
      <c r="AM166" s="43"/>
      <c r="AN166" s="43"/>
      <c r="AO166" s="43"/>
      <c r="AP166" s="43"/>
      <c r="AQ166" s="43"/>
      <c r="AR166" s="43"/>
      <c r="AS166" s="43"/>
      <c r="AT166" s="43"/>
    </row>
    <row r="167" spans="7:46">
      <c r="G167" s="69"/>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row>
    <row r="168" spans="7:46">
      <c r="G168" s="69"/>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row>
    <row r="169" spans="7:46">
      <c r="G169" s="69"/>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row>
    <row r="170" spans="7:46">
      <c r="G170" s="69"/>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row>
    <row r="171" spans="7:46">
      <c r="G171" s="69"/>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row>
    <row r="172" spans="7:46">
      <c r="G172" s="69"/>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row>
    <row r="173" spans="7:46">
      <c r="G173" s="69"/>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row>
    <row r="174" spans="7:46">
      <c r="G174" s="69"/>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row>
    <row r="175" spans="7:46">
      <c r="G175" s="69"/>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row>
    <row r="176" spans="7:46">
      <c r="G176" s="69"/>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row>
    <row r="177" spans="7:46">
      <c r="G177" s="69"/>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row>
    <row r="178" spans="7:46">
      <c r="G178" s="69"/>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row>
    <row r="179" spans="7:46">
      <c r="G179" s="69"/>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row>
    <row r="180" spans="7:46">
      <c r="G180" s="69"/>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row>
    <row r="181" spans="7:46">
      <c r="G181" s="69"/>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row>
    <row r="182" spans="7:46">
      <c r="G182" s="69"/>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row>
    <row r="183" spans="7:46">
      <c r="G183" s="69"/>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row>
    <row r="184" spans="7:46">
      <c r="G184" s="69"/>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row>
    <row r="185" spans="7:46">
      <c r="G185" s="69"/>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row>
    <row r="186" spans="7:46">
      <c r="G186" s="69"/>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row>
    <row r="187" spans="7:46">
      <c r="G187" s="69"/>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row>
    <row r="188" spans="7:46">
      <c r="G188" s="69"/>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row>
    <row r="189" spans="7:46">
      <c r="G189" s="69"/>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row>
    <row r="190" spans="7:46">
      <c r="G190" s="69"/>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row>
    <row r="191" spans="7:46">
      <c r="G191" s="69"/>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row>
    <row r="192" spans="7:46">
      <c r="G192" s="69"/>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row>
    <row r="193" spans="7:46">
      <c r="G193" s="69"/>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row>
    <row r="194" spans="7:46">
      <c r="G194" s="69"/>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row>
    <row r="195" spans="7:46">
      <c r="G195" s="69"/>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row>
    <row r="196" spans="7:46">
      <c r="G196" s="69"/>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row>
    <row r="197" spans="7:46">
      <c r="G197" s="69"/>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row>
    <row r="198" spans="7:46">
      <c r="G198" s="69"/>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row>
    <row r="199" spans="7:46">
      <c r="G199" s="69"/>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row>
    <row r="200" spans="7:46">
      <c r="G200" s="69"/>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row>
    <row r="201" spans="7:46">
      <c r="G201" s="69"/>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row>
    <row r="202" spans="7:46">
      <c r="G202" s="69"/>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row>
    <row r="203" spans="7:46">
      <c r="G203" s="69"/>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row>
    <row r="204" spans="7:46">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row>
    <row r="205" spans="7:46">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row>
    <row r="206" spans="7:46">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row>
    <row r="207" spans="7:46">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row>
  </sheetData>
  <protectedRanges>
    <protectedRange sqref="A57:A60" name="DomRequerido"/>
    <protectedRange sqref="A50:A53" name="DomRequirente"/>
    <protectedRange sqref="A48" name="Requirente"/>
    <protectedRange sqref="A55" name="Requerido"/>
  </protectedRanges>
  <hyperlinks>
    <hyperlink ref="A52" r:id="rId1"/>
    <hyperlink ref="A59" r:id="rId2"/>
  </hyperlinks>
  <pageMargins left="0.78740157480314998" right="0.39370078740157499" top="0.78740157480314998" bottom="0.35433070866141703" header="0.31496062992126" footer="0.31496062992126"/>
  <pageSetup paperSize="9" scale="59" orientation="portrait" verticalDpi="0" r:id="rId3"/>
  <drawing r:id="rId4"/>
  <legacyDrawing r:id="rId5"/>
</worksheet>
</file>

<file path=xl/worksheets/sheet2.xml><?xml version="1.0" encoding="utf-8"?>
<worksheet xmlns="http://schemas.openxmlformats.org/spreadsheetml/2006/main" xmlns:r="http://schemas.openxmlformats.org/officeDocument/2006/relationships">
  <sheetPr codeName="Hoja2">
    <pageSetUpPr fitToPage="1"/>
  </sheetPr>
  <dimension ref="A1:AL420"/>
  <sheetViews>
    <sheetView topLeftCell="A61" workbookViewId="0">
      <selection activeCell="A65" sqref="A65"/>
    </sheetView>
  </sheetViews>
  <sheetFormatPr baseColWidth="10" defaultRowHeight="14.4"/>
  <cols>
    <col min="1" max="1" width="61.88671875" customWidth="1"/>
    <col min="2" max="2" width="12.33203125" customWidth="1"/>
    <col min="3" max="3" width="74.5546875" customWidth="1"/>
    <col min="4" max="4" width="54.88671875" customWidth="1"/>
    <col min="26" max="26" width="42.5546875" customWidth="1"/>
  </cols>
  <sheetData>
    <row r="1" spans="1:38" ht="22.8">
      <c r="A1" s="10" t="s">
        <v>110</v>
      </c>
      <c r="B1" s="11"/>
      <c r="E1" s="46"/>
      <c r="F1" s="68"/>
      <c r="G1" s="46" t="str">
        <f>IF(AA12=TRUE,"Se prevé Negociación previa al Arbitraje. ","No se prevé Negociación previa al Arbitraje. ")</f>
        <v xml:space="preserve">No se prevé Negociación previa al Arbitraje. </v>
      </c>
      <c r="H1" s="46"/>
      <c r="I1" s="46"/>
      <c r="J1" s="46"/>
      <c r="K1" s="46"/>
      <c r="L1" s="46">
        <v>1</v>
      </c>
      <c r="M1" s="46" t="s">
        <v>77</v>
      </c>
      <c r="N1" s="46"/>
      <c r="O1" s="46"/>
      <c r="P1" s="46"/>
      <c r="Q1" s="46"/>
      <c r="R1" s="46"/>
      <c r="S1" s="46"/>
      <c r="T1" s="46"/>
      <c r="U1" s="46"/>
      <c r="V1" s="46"/>
      <c r="W1" s="46"/>
      <c r="X1" s="46"/>
      <c r="Y1" s="46">
        <v>1</v>
      </c>
      <c r="Z1" s="46" t="s">
        <v>89</v>
      </c>
      <c r="AA1" s="47">
        <v>4</v>
      </c>
      <c r="AB1" s="46" t="s">
        <v>31</v>
      </c>
      <c r="AC1" s="46" t="s">
        <v>35</v>
      </c>
      <c r="AD1" s="46">
        <v>1</v>
      </c>
      <c r="AE1" s="46" t="s">
        <v>45</v>
      </c>
      <c r="AF1" s="46" t="s">
        <v>45</v>
      </c>
      <c r="AG1" s="46" t="s">
        <v>45</v>
      </c>
      <c r="AH1" s="46" t="s">
        <v>45</v>
      </c>
      <c r="AI1" s="43" t="s">
        <v>45</v>
      </c>
      <c r="AJ1" s="43" t="s">
        <v>64</v>
      </c>
      <c r="AK1" s="43"/>
      <c r="AL1" s="43"/>
    </row>
    <row r="2" spans="1:38">
      <c r="A2" s="12" t="s">
        <v>90</v>
      </c>
      <c r="B2" s="11"/>
      <c r="E2" s="46"/>
      <c r="F2" s="46"/>
      <c r="G2" s="46" t="str">
        <f>IF(AA13=TRUE,"Se prevé Mediación previa al Arbitraje. ","No se prevé Mediación previa al Arbitraje. ")</f>
        <v xml:space="preserve">No se prevé Mediación previa al Arbitraje. </v>
      </c>
      <c r="H2" s="46"/>
      <c r="I2" s="46"/>
      <c r="J2" s="46"/>
      <c r="K2" s="46"/>
      <c r="L2" s="46">
        <v>2</v>
      </c>
      <c r="M2" s="46" t="s">
        <v>78</v>
      </c>
      <c r="N2" s="46"/>
      <c r="O2" s="46"/>
      <c r="P2" s="46"/>
      <c r="Q2" s="46"/>
      <c r="R2" s="46"/>
      <c r="S2" s="46"/>
      <c r="T2" s="46"/>
      <c r="U2" s="46"/>
      <c r="V2" s="46"/>
      <c r="W2" s="46"/>
      <c r="X2" s="46"/>
      <c r="Y2" s="46">
        <v>2</v>
      </c>
      <c r="Z2" s="46" t="s">
        <v>91</v>
      </c>
      <c r="AA2" s="47"/>
      <c r="AB2" s="46" t="s">
        <v>32</v>
      </c>
      <c r="AC2" s="46" t="s">
        <v>36</v>
      </c>
      <c r="AD2" s="46">
        <v>2</v>
      </c>
      <c r="AE2" s="46" t="s">
        <v>39</v>
      </c>
      <c r="AF2" s="46" t="s">
        <v>39</v>
      </c>
      <c r="AG2" s="46" t="s">
        <v>33</v>
      </c>
      <c r="AH2" s="46" t="s">
        <v>33</v>
      </c>
      <c r="AI2" s="43" t="s">
        <v>39</v>
      </c>
      <c r="AJ2" s="43" t="s">
        <v>92</v>
      </c>
      <c r="AK2" s="43"/>
      <c r="AL2" s="43"/>
    </row>
    <row r="3" spans="1:38">
      <c r="B3" s="11"/>
      <c r="E3" s="46"/>
      <c r="F3" s="46"/>
      <c r="G3" s="50" t="str">
        <f>IF(AA12=TRUE,IF(OR(AA10=1,AA10=""),"Falta indicar cantidad de días.",""),IF(OR(AA10=1,AA10=""),"","La cantidad de días es innecesaria."))</f>
        <v/>
      </c>
      <c r="H3" s="46"/>
      <c r="I3" s="46"/>
      <c r="J3" s="46"/>
      <c r="K3" s="46"/>
      <c r="L3" s="46">
        <v>3</v>
      </c>
      <c r="M3" s="46" t="s">
        <v>79</v>
      </c>
      <c r="N3" s="46"/>
      <c r="O3" s="46"/>
      <c r="P3" s="46"/>
      <c r="Q3" s="46"/>
      <c r="R3" s="46"/>
      <c r="S3" s="46"/>
      <c r="T3" s="46"/>
      <c r="U3" s="46"/>
      <c r="V3" s="46"/>
      <c r="W3" s="46"/>
      <c r="X3" s="46"/>
      <c r="Y3" s="46">
        <v>3</v>
      </c>
      <c r="Z3" s="46" t="s">
        <v>93</v>
      </c>
      <c r="AA3" s="47">
        <v>1</v>
      </c>
      <c r="AB3" s="46" t="s">
        <v>33</v>
      </c>
      <c r="AC3" s="46" t="s">
        <v>37</v>
      </c>
      <c r="AD3" s="46">
        <v>3</v>
      </c>
      <c r="AE3" s="46" t="s">
        <v>40</v>
      </c>
      <c r="AF3" s="46" t="s">
        <v>41</v>
      </c>
      <c r="AG3" s="46" t="s">
        <v>47</v>
      </c>
      <c r="AH3" s="46" t="s">
        <v>47</v>
      </c>
      <c r="AI3" s="43" t="s">
        <v>40</v>
      </c>
      <c r="AJ3" s="43"/>
      <c r="AK3" s="43"/>
      <c r="AL3" s="43"/>
    </row>
    <row r="4" spans="1:38">
      <c r="A4" s="13" t="s">
        <v>0</v>
      </c>
      <c r="B4" s="13"/>
      <c r="E4" s="46"/>
      <c r="F4" s="46"/>
      <c r="G4" s="50" t="str">
        <f>IF(AA13=TRUE,IF(OR(AA11=1,AA11=""),"Falta indicar cantidad de días.",""),IF(OR(AA11=1,AA11=""),"","La cantidad de días es innecesaria."))</f>
        <v/>
      </c>
      <c r="H4" s="46"/>
      <c r="I4" s="46"/>
      <c r="J4" s="46"/>
      <c r="K4" s="46"/>
      <c r="L4" s="46">
        <v>4</v>
      </c>
      <c r="M4" s="46" t="s">
        <v>80</v>
      </c>
      <c r="N4" s="46"/>
      <c r="O4" s="46"/>
      <c r="P4" s="46"/>
      <c r="Q4" s="46"/>
      <c r="R4" s="46"/>
      <c r="S4" s="46"/>
      <c r="T4" s="46"/>
      <c r="U4" s="46"/>
      <c r="V4" s="46"/>
      <c r="W4" s="46"/>
      <c r="X4" s="46"/>
      <c r="Y4" s="46">
        <v>4</v>
      </c>
      <c r="Z4" s="46" t="s">
        <v>94</v>
      </c>
      <c r="AA4" s="47"/>
      <c r="AB4" s="46"/>
      <c r="AC4" s="46" t="s">
        <v>38</v>
      </c>
      <c r="AD4" s="46">
        <v>4</v>
      </c>
      <c r="AE4" s="46" t="s">
        <v>41</v>
      </c>
      <c r="AF4" s="46" t="s">
        <v>42</v>
      </c>
      <c r="AG4" s="46" t="s">
        <v>39</v>
      </c>
      <c r="AH4" s="46" t="s">
        <v>39</v>
      </c>
      <c r="AI4" s="43" t="s">
        <v>41</v>
      </c>
      <c r="AJ4" s="43"/>
      <c r="AK4" s="43"/>
      <c r="AL4" s="43"/>
    </row>
    <row r="5" spans="1:38" ht="15" thickBot="1">
      <c r="A5" s="14" t="s">
        <v>95</v>
      </c>
      <c r="B5" s="51"/>
      <c r="C5" s="64">
        <f ca="1">TODAY()</f>
        <v>42697</v>
      </c>
      <c r="E5" s="46"/>
      <c r="F5" s="46"/>
      <c r="G5" s="46" t="str">
        <f>IF(AA14=TRUE,"Se prevé modificar el plazo de contestación de demanda. ","No se prevé modificar el plazo de contestación de demanda. ")</f>
        <v xml:space="preserve">No se prevé modificar el plazo de contestación de demanda. </v>
      </c>
      <c r="H5" s="46"/>
      <c r="I5" s="46"/>
      <c r="J5" s="46"/>
      <c r="K5" s="46"/>
      <c r="L5" s="46">
        <v>5</v>
      </c>
      <c r="M5" s="46" t="s">
        <v>81</v>
      </c>
      <c r="N5" s="46"/>
      <c r="O5" s="46"/>
      <c r="P5" s="46"/>
      <c r="Q5" s="46"/>
      <c r="R5" s="46"/>
      <c r="S5" s="46"/>
      <c r="T5" s="46"/>
      <c r="U5" s="46"/>
      <c r="V5" s="46"/>
      <c r="W5" s="46"/>
      <c r="X5" s="46"/>
      <c r="Y5" s="46"/>
      <c r="Z5" s="46"/>
      <c r="AA5" s="47"/>
      <c r="AB5" s="46"/>
      <c r="AC5" s="46"/>
      <c r="AD5" s="46">
        <v>5</v>
      </c>
      <c r="AE5" s="46" t="s">
        <v>42</v>
      </c>
      <c r="AF5" s="46" t="s">
        <v>43</v>
      </c>
      <c r="AG5" s="46" t="s">
        <v>40</v>
      </c>
      <c r="AH5" s="46" t="s">
        <v>40</v>
      </c>
      <c r="AI5" s="43" t="s">
        <v>48</v>
      </c>
      <c r="AJ5" s="43" t="s">
        <v>59</v>
      </c>
      <c r="AK5" s="43"/>
      <c r="AL5" s="43"/>
    </row>
    <row r="6" spans="1:38" ht="15" thickBot="1">
      <c r="A6" s="16" t="s">
        <v>96</v>
      </c>
      <c r="B6" s="51" t="str">
        <f>IF(AA1="","Por defecto se adopta la designación por parte de los contratantes","")</f>
        <v/>
      </c>
      <c r="C6" s="39"/>
      <c r="E6" s="46"/>
      <c r="F6" s="46"/>
      <c r="G6" s="46" t="str">
        <f>IF(AA15=TRUE,"Se prevé modificar el plazo de presentación de pruebas. ","No se prevé modificar el plazo de presentación de pruebas. ")</f>
        <v xml:space="preserve">No se prevé modificar el plazo de presentación de pruebas. </v>
      </c>
      <c r="H6" s="46"/>
      <c r="I6" s="46"/>
      <c r="J6" s="46"/>
      <c r="K6" s="46"/>
      <c r="L6" s="46">
        <v>6</v>
      </c>
      <c r="M6" s="46" t="s">
        <v>82</v>
      </c>
      <c r="N6" s="46"/>
      <c r="O6" s="46"/>
      <c r="P6" s="46"/>
      <c r="Q6" s="46"/>
      <c r="R6" s="46"/>
      <c r="S6" s="46"/>
      <c r="T6" s="46"/>
      <c r="U6" s="46"/>
      <c r="V6" s="46"/>
      <c r="W6" s="46"/>
      <c r="X6" s="46"/>
      <c r="Y6" s="46"/>
      <c r="Z6" s="46"/>
      <c r="AA6" s="47"/>
      <c r="AB6" s="46"/>
      <c r="AC6" s="46"/>
      <c r="AD6" s="46">
        <v>6</v>
      </c>
      <c r="AE6" s="46" t="s">
        <v>43</v>
      </c>
      <c r="AF6" s="46" t="s">
        <v>44</v>
      </c>
      <c r="AG6" s="46" t="s">
        <v>41</v>
      </c>
      <c r="AH6" s="46" t="s">
        <v>41</v>
      </c>
      <c r="AI6" s="43" t="s">
        <v>42</v>
      </c>
      <c r="AJ6" s="43" t="s">
        <v>60</v>
      </c>
      <c r="AK6" s="43"/>
      <c r="AL6" s="43"/>
    </row>
    <row r="7" spans="1:38" ht="16.8" customHeight="1" thickBot="1">
      <c r="B7" s="51" t="str">
        <f>CONCATENATE("Se optó por ",IF(AA1&lt;2,Z1,IF(AA1=2,Z2,IF(AA1=3,Z3,Z4))))</f>
        <v>Se optó por Persona individualizada</v>
      </c>
      <c r="C7" s="39"/>
      <c r="E7" s="46"/>
      <c r="F7" s="46"/>
      <c r="G7" s="46" t="str">
        <f>IF(AA19=TRUE,"Se prevé modificar el plazo para la sentenia arbitral. ","No se prevé modificar el plazo para la sentencia arbitral. ")</f>
        <v xml:space="preserve">No se prevé modificar el plazo para la sentencia arbitral. </v>
      </c>
      <c r="H7" s="46"/>
      <c r="I7" s="46"/>
      <c r="J7" s="46"/>
      <c r="K7" s="46"/>
      <c r="L7" s="46">
        <v>7</v>
      </c>
      <c r="M7" s="46" t="s">
        <v>83</v>
      </c>
      <c r="N7" s="46"/>
      <c r="O7" s="46"/>
      <c r="P7" s="46"/>
      <c r="Q7" s="46"/>
      <c r="R7" s="46"/>
      <c r="S7" s="46"/>
      <c r="T7" s="46"/>
      <c r="U7" s="46"/>
      <c r="V7" s="46"/>
      <c r="W7" s="46"/>
      <c r="X7" s="46"/>
      <c r="Y7" s="46"/>
      <c r="Z7" s="46"/>
      <c r="AA7" s="47"/>
      <c r="AB7" s="46"/>
      <c r="AC7" s="46"/>
      <c r="AD7" s="46"/>
      <c r="AE7" s="46"/>
      <c r="AF7" s="46"/>
      <c r="AG7" s="46"/>
      <c r="AH7" s="46"/>
      <c r="AI7" s="43"/>
      <c r="AJ7" s="43"/>
      <c r="AK7" s="43"/>
      <c r="AL7" s="43"/>
    </row>
    <row r="8" spans="1:38" ht="15" thickBot="1">
      <c r="A8" s="16" t="s">
        <v>97</v>
      </c>
      <c r="B8" s="51" t="str">
        <f>IF(AA1&gt;2,IF(A9="","Debe designarse un Responsable para administrar el arbitraje",""),IF(A9="","","No debe designarse responsable"))</f>
        <v>Debe designarse un Responsable para administrar el arbitraje</v>
      </c>
      <c r="C8" s="39"/>
      <c r="E8" s="46"/>
      <c r="F8" s="46"/>
      <c r="G8" s="50" t="str">
        <f>IF(AA14=TRUE,IF(OR(AA17=1,AA17=""),"Falta indicar cantidad de días.",""),IF(OR(AA17=1,AA17=""),"","La cantidad de días es innecesaria."))</f>
        <v/>
      </c>
      <c r="H8" s="46"/>
      <c r="I8" s="46"/>
      <c r="J8" s="46"/>
      <c r="K8" s="46"/>
      <c r="L8" s="46">
        <v>8</v>
      </c>
      <c r="M8" s="46" t="s">
        <v>84</v>
      </c>
      <c r="N8" s="46"/>
      <c r="O8" s="46"/>
      <c r="P8" s="46"/>
      <c r="Q8" s="46"/>
      <c r="R8" s="46"/>
      <c r="S8" s="46"/>
      <c r="T8" s="46"/>
      <c r="U8" s="46"/>
      <c r="V8" s="46"/>
      <c r="W8" s="46"/>
      <c r="X8" s="46"/>
      <c r="Y8" s="46"/>
      <c r="Z8" s="46"/>
      <c r="AA8" s="47">
        <v>3</v>
      </c>
      <c r="AB8" s="46"/>
      <c r="AC8" s="46"/>
      <c r="AD8" s="46"/>
      <c r="AE8" s="46"/>
      <c r="AF8" s="46"/>
      <c r="AG8" s="46"/>
      <c r="AH8" s="46"/>
      <c r="AI8" s="43"/>
      <c r="AJ8" s="43"/>
      <c r="AK8" s="43"/>
      <c r="AL8" s="43"/>
    </row>
    <row r="9" spans="1:38" ht="18" customHeight="1" thickBot="1">
      <c r="A9" s="65"/>
      <c r="B9" s="51" t="str">
        <f>IF(B8="","","Por defecto lo designan los participantes luego del conflicto")</f>
        <v>Por defecto lo designan los participantes luego del conflicto</v>
      </c>
      <c r="C9" s="51"/>
      <c r="E9" s="46"/>
      <c r="F9" s="46"/>
      <c r="G9" s="50" t="str">
        <f>IF(AA15=TRUE,IF(OR(AA18=1,AA18=""),"Falta indicar cantidad de días.",""),IF(OR(AA18=1,AA18=""),"","La cantidad de días es innecesaria."))</f>
        <v/>
      </c>
      <c r="H9" s="46"/>
      <c r="I9" s="46"/>
      <c r="J9" s="46"/>
      <c r="K9" s="46"/>
      <c r="L9" s="46">
        <v>9</v>
      </c>
      <c r="M9" s="46" t="s">
        <v>85</v>
      </c>
      <c r="N9" s="46"/>
      <c r="O9" s="46"/>
      <c r="P9" s="46"/>
      <c r="Q9" s="46"/>
      <c r="R9" s="46"/>
      <c r="S9" s="46"/>
      <c r="T9" s="46"/>
      <c r="U9" s="46"/>
      <c r="V9" s="46"/>
      <c r="W9" s="46"/>
      <c r="X9" s="46"/>
      <c r="Y9" s="46"/>
      <c r="Z9" s="46"/>
      <c r="AA9" s="47"/>
      <c r="AB9" s="46"/>
      <c r="AC9" s="46"/>
      <c r="AD9" s="46"/>
      <c r="AE9" s="46" t="str">
        <f>LOOKUP($AA10,$AD$1:$AI$6,AE1:AE6)</f>
        <v>-</v>
      </c>
      <c r="AF9" s="46" t="e">
        <f>LOOKUP($AA11,$AD$1:$AI$6,AF1:AF6)</f>
        <v>#N/A</v>
      </c>
      <c r="AG9" s="46" t="e">
        <f>LOOKUP($AA20,$AD$1:$AI$6,AG1:AG6)</f>
        <v>#N/A</v>
      </c>
      <c r="AH9" s="46" t="e">
        <f>LOOKUP($AA21,$AD$1:$AI$6,AH1:AH6)</f>
        <v>#N/A</v>
      </c>
      <c r="AI9" s="43" t="e">
        <f>LOOKUP($AA22,$AD$1:$AI$6,AI1:AI6)</f>
        <v>#N/A</v>
      </c>
      <c r="AJ9" s="43" t="s">
        <v>66</v>
      </c>
      <c r="AK9" s="43"/>
      <c r="AL9" s="43"/>
    </row>
    <row r="10" spans="1:38" ht="17.399999999999999" customHeight="1">
      <c r="A10" s="3"/>
      <c r="C10" s="39"/>
      <c r="E10" s="46"/>
      <c r="F10" s="46"/>
      <c r="G10" s="46" t="str">
        <f>IF(AA19=TRUE,IF(AA16&gt;1,"","Falta la cantidad de días."),IF(AA16&gt;1,"La cantidad de días es innecesaria.",""))</f>
        <v/>
      </c>
      <c r="H10" s="46"/>
      <c r="I10" s="46"/>
      <c r="J10" s="46"/>
      <c r="K10" s="46"/>
      <c r="L10" s="46">
        <v>10</v>
      </c>
      <c r="M10" s="46" t="s">
        <v>86</v>
      </c>
      <c r="N10" s="46"/>
      <c r="O10" s="46"/>
      <c r="P10" s="46"/>
      <c r="Q10" s="46"/>
      <c r="R10" s="46"/>
      <c r="S10" s="46"/>
      <c r="T10" s="46"/>
      <c r="U10" s="46"/>
      <c r="V10" s="46"/>
      <c r="W10" s="46"/>
      <c r="X10" s="46"/>
      <c r="Y10" s="46"/>
      <c r="Z10" s="46" t="str">
        <f>IF(AA1="","",LOOKUP(AA1,Y1:Z4))</f>
        <v>Persona individualizada</v>
      </c>
      <c r="AA10" s="47">
        <v>1</v>
      </c>
      <c r="AB10" s="46"/>
      <c r="AC10" s="46"/>
      <c r="AD10" s="46"/>
      <c r="AE10" s="46"/>
      <c r="AF10" s="46"/>
      <c r="AG10" s="46"/>
      <c r="AH10" s="46"/>
      <c r="AI10" s="43"/>
      <c r="AJ10" s="43" t="s">
        <v>67</v>
      </c>
      <c r="AK10" s="43"/>
      <c r="AL10" s="43"/>
    </row>
    <row r="11" spans="1:38" ht="16.2" customHeight="1">
      <c r="B11" s="37" t="str">
        <f>IF(AA2="","Debe seleccionar alguna forma de convención arbitral, por defecto cláusula compromisoria",CONCATENATE("Se optó por ",IF(AA2&lt;2,"Cláusula Compromisoria",IF(AA2=2,"Acuerdo Arbitral previo a disputa","Acuerdo Arbitral posterior a la disputa"))))</f>
        <v>Debe seleccionar alguna forma de convención arbitral, por defecto cláusula compromisoria</v>
      </c>
      <c r="C11" s="39"/>
      <c r="E11" s="46"/>
      <c r="F11" s="46"/>
      <c r="G11" s="66" t="str">
        <f>CONCATENATE("El plazo para la presentación de pruebas será ",IF(AA15=1,"de ","el de la legislación. "),IF(AA15=1,AH9,""),IF(AA15=1," días hábiles. ",""))</f>
        <v xml:space="preserve">El plazo para la presentación de pruebas será el de la legislación. </v>
      </c>
      <c r="H11" s="46"/>
      <c r="I11" s="46"/>
      <c r="J11" s="46"/>
      <c r="K11" s="46"/>
      <c r="L11" s="46">
        <v>11</v>
      </c>
      <c r="M11" s="46" t="s">
        <v>87</v>
      </c>
      <c r="N11" s="46"/>
      <c r="O11" s="46"/>
      <c r="P11" s="46"/>
      <c r="Q11" s="46"/>
      <c r="R11" s="46"/>
      <c r="S11" s="46"/>
      <c r="T11" s="46"/>
      <c r="U11" s="46"/>
      <c r="V11" s="46"/>
      <c r="W11" s="46"/>
      <c r="X11" s="46"/>
      <c r="Y11" s="46"/>
      <c r="Z11" s="46">
        <f>IF(AA4&gt;3,0,1)</f>
        <v>1</v>
      </c>
      <c r="AA11" s="47"/>
      <c r="AB11" s="46"/>
      <c r="AC11" s="46">
        <f>IF(AA9=1,"Español",IF(AA9=2,"Inglés",IF(AA9=3,"Francés",A37)))</f>
        <v>0</v>
      </c>
      <c r="AD11" s="46"/>
      <c r="AE11" s="46"/>
      <c r="AF11" s="46"/>
      <c r="AG11" s="46"/>
      <c r="AH11" s="46"/>
      <c r="AI11" s="43"/>
      <c r="AJ11" s="43"/>
      <c r="AK11" s="43"/>
      <c r="AL11" s="43"/>
    </row>
    <row r="12" spans="1:38" ht="12" customHeight="1">
      <c r="B12" s="37"/>
      <c r="C12" s="39"/>
      <c r="E12" s="46"/>
      <c r="F12" s="46"/>
      <c r="G12" s="66" t="str">
        <f>CONCATENATE("El plazo para la sentencia arbitral será ",IF(AA19=1,"de ","el de la legislación. "),IF(AA19=1,AI9,""),IF(AA19=1," días hábiles. ",""))</f>
        <v xml:space="preserve">El plazo para la sentencia arbitral será el de la legislación. </v>
      </c>
      <c r="H12" s="46"/>
      <c r="I12" s="46"/>
      <c r="J12" s="46"/>
      <c r="K12" s="46"/>
      <c r="L12" s="46">
        <v>12</v>
      </c>
      <c r="M12" s="46" t="s">
        <v>88</v>
      </c>
      <c r="N12" s="46"/>
      <c r="O12" s="46"/>
      <c r="P12" s="46"/>
      <c r="Q12" s="46"/>
      <c r="R12" s="46"/>
      <c r="S12" s="46"/>
      <c r="T12" s="46"/>
      <c r="U12" s="46"/>
      <c r="V12" s="46"/>
      <c r="W12" s="46"/>
      <c r="X12" s="46"/>
      <c r="Y12" s="46"/>
      <c r="Z12" s="46"/>
      <c r="AA12" s="47" t="b">
        <v>0</v>
      </c>
      <c r="AB12" s="46"/>
      <c r="AC12" s="46"/>
      <c r="AD12" s="46"/>
      <c r="AE12" s="46"/>
      <c r="AF12" s="46"/>
      <c r="AG12" s="46"/>
      <c r="AH12" s="46"/>
      <c r="AI12" s="43"/>
      <c r="AJ12" s="43"/>
      <c r="AK12" s="43"/>
      <c r="AL12" s="43"/>
    </row>
    <row r="13" spans="1:38">
      <c r="B13" s="37"/>
      <c r="C13" s="39"/>
      <c r="E13" s="46"/>
      <c r="F13" s="46"/>
      <c r="G13" s="50" t="str">
        <f>IF(AA16=TRUE,IF(OR(AA19=1,AA19=""),"Falta indicar cantidad de días.",""),IF(OR(AA19=1,AA19=""),"","La cantidad de días es innecesaria."))</f>
        <v>La cantidad de días es innecesaria.</v>
      </c>
      <c r="H13" s="46"/>
      <c r="I13" s="46"/>
      <c r="J13" s="46"/>
      <c r="K13" s="46"/>
      <c r="L13" s="46"/>
      <c r="M13" s="46"/>
      <c r="N13" s="46"/>
      <c r="O13" s="46"/>
      <c r="P13" s="46"/>
      <c r="Q13" s="46"/>
      <c r="R13" s="46"/>
      <c r="S13" s="46"/>
      <c r="T13" s="46"/>
      <c r="U13" s="46"/>
      <c r="V13" s="46"/>
      <c r="W13" s="46"/>
      <c r="X13" s="46"/>
      <c r="Y13" s="46"/>
      <c r="Z13" s="46"/>
      <c r="AA13" s="47" t="b">
        <v>0</v>
      </c>
      <c r="AB13" s="46"/>
      <c r="AC13" s="46"/>
      <c r="AD13" s="46"/>
      <c r="AE13" s="46"/>
      <c r="AF13" s="46"/>
      <c r="AG13" s="46"/>
      <c r="AH13" s="46"/>
      <c r="AI13" s="43"/>
      <c r="AJ13" s="43"/>
      <c r="AK13" s="43"/>
      <c r="AL13" s="43"/>
    </row>
    <row r="14" spans="1:38">
      <c r="B14" s="37"/>
      <c r="C14" s="39"/>
      <c r="E14" s="46"/>
      <c r="F14" s="46"/>
      <c r="G14" s="46" t="s">
        <v>98</v>
      </c>
      <c r="H14" s="46"/>
      <c r="I14" s="46"/>
      <c r="J14" s="46"/>
      <c r="K14" s="46"/>
      <c r="L14" s="46"/>
      <c r="M14" s="46">
        <f ca="1">MONTH(TODAY())</f>
        <v>11</v>
      </c>
      <c r="N14" s="46"/>
      <c r="O14" s="46"/>
      <c r="P14" s="46"/>
      <c r="Q14" s="46"/>
      <c r="R14" s="46"/>
      <c r="S14" s="46"/>
      <c r="T14" s="46"/>
      <c r="U14" s="46"/>
      <c r="V14" s="46"/>
      <c r="W14" s="46"/>
      <c r="X14" s="46"/>
      <c r="Y14" s="46"/>
      <c r="Z14" s="46"/>
      <c r="AA14" s="47" t="b">
        <v>0</v>
      </c>
      <c r="AB14" s="46"/>
      <c r="AC14" s="46"/>
      <c r="AD14" s="46"/>
      <c r="AE14" s="46"/>
      <c r="AF14" s="46"/>
      <c r="AG14" s="46"/>
      <c r="AH14" s="46"/>
      <c r="AI14" s="43"/>
      <c r="AJ14" s="43"/>
      <c r="AK14" s="43"/>
      <c r="AL14" s="43"/>
    </row>
    <row r="15" spans="1:38" ht="15" thickBot="1">
      <c r="B15" s="37"/>
      <c r="C15" s="39"/>
      <c r="E15" s="46"/>
      <c r="F15" s="46"/>
      <c r="G15" s="46" t="str">
        <f>IF(AA12=1,"está precedido por ",IF(AA13=1,"está precedido por ","no estará precedido por ningún proceso de Negociación ni de Mediación."))</f>
        <v>no estará precedido por ningún proceso de Negociación ni de Mediación.</v>
      </c>
      <c r="H15" s="46"/>
      <c r="I15" s="46"/>
      <c r="J15" s="46"/>
      <c r="K15" s="46"/>
      <c r="L15" s="46"/>
      <c r="M15" s="46" t="str">
        <f ca="1">LOOKUP(M14,L1:M12)</f>
        <v>noviembre</v>
      </c>
      <c r="N15" s="46"/>
      <c r="O15" s="46"/>
      <c r="P15" s="46"/>
      <c r="Q15" s="46"/>
      <c r="R15" s="46"/>
      <c r="S15" s="46"/>
      <c r="T15" s="46"/>
      <c r="U15" s="46"/>
      <c r="V15" s="46"/>
      <c r="W15" s="46"/>
      <c r="X15" s="46"/>
      <c r="Y15" s="46"/>
      <c r="Z15" s="46"/>
      <c r="AA15" s="47" t="b">
        <v>0</v>
      </c>
      <c r="AB15" s="46"/>
      <c r="AC15" s="46"/>
      <c r="AD15" s="46"/>
      <c r="AE15" s="46"/>
      <c r="AF15" s="46"/>
      <c r="AG15" s="46"/>
      <c r="AH15" s="46"/>
      <c r="AI15" s="43"/>
      <c r="AJ15" s="43"/>
      <c r="AK15" s="43"/>
      <c r="AL15" s="43"/>
    </row>
    <row r="16" spans="1:38" ht="15" thickBot="1">
      <c r="A16" s="17"/>
      <c r="B16" s="51"/>
      <c r="C16" s="39"/>
      <c r="E16" s="46"/>
      <c r="F16" s="46"/>
      <c r="G16" s="46" t="str">
        <f>IF(AA12=1,"una negociación","")</f>
        <v/>
      </c>
      <c r="H16" s="46"/>
      <c r="I16" s="46"/>
      <c r="J16" s="46"/>
      <c r="K16" s="46"/>
      <c r="L16" s="46"/>
      <c r="M16" s="46"/>
      <c r="N16" s="46"/>
      <c r="O16" s="46"/>
      <c r="P16" s="46"/>
      <c r="Q16" s="46"/>
      <c r="R16" s="46"/>
      <c r="S16" s="46"/>
      <c r="T16" s="46"/>
      <c r="U16" s="46"/>
      <c r="V16" s="46"/>
      <c r="W16" s="46"/>
      <c r="X16" s="46"/>
      <c r="Y16" s="46"/>
      <c r="Z16" s="46"/>
      <c r="AA16" s="47"/>
      <c r="AB16" s="46"/>
      <c r="AC16" s="46"/>
      <c r="AD16" s="46"/>
      <c r="AE16" s="46"/>
      <c r="AF16" s="46"/>
      <c r="AG16" s="46"/>
      <c r="AH16" s="46"/>
      <c r="AI16" s="43"/>
      <c r="AJ16" s="43"/>
      <c r="AK16" s="43"/>
      <c r="AL16" s="43"/>
    </row>
    <row r="17" spans="1:38" ht="15" thickBot="1">
      <c r="A17" s="57" t="s">
        <v>2</v>
      </c>
      <c r="B17" s="51" t="str">
        <f>IF(AA3="","Por defecto sólo un ärbitro","")</f>
        <v/>
      </c>
      <c r="C17" s="39"/>
      <c r="E17" s="46"/>
      <c r="F17" s="46"/>
      <c r="G17" s="46" t="str">
        <f>IF(AA12=1,IF(AA13=1," y ",""),"")</f>
        <v/>
      </c>
      <c r="H17" s="46"/>
      <c r="I17" s="46"/>
      <c r="J17" s="46"/>
      <c r="K17" s="46"/>
      <c r="L17" s="46"/>
      <c r="M17" s="46"/>
      <c r="N17" s="46"/>
      <c r="O17" s="46"/>
      <c r="P17" s="46"/>
      <c r="Q17" s="46"/>
      <c r="R17" s="46"/>
      <c r="S17" s="46"/>
      <c r="T17" s="46"/>
      <c r="U17" s="46"/>
      <c r="V17" s="46"/>
      <c r="W17" s="46"/>
      <c r="X17" s="46"/>
      <c r="Y17" s="46"/>
      <c r="Z17" s="46"/>
      <c r="AA17" s="47"/>
      <c r="AB17" s="46"/>
      <c r="AC17" s="46"/>
      <c r="AD17" s="46"/>
      <c r="AE17" s="46"/>
      <c r="AF17" s="46"/>
      <c r="AG17" s="46"/>
      <c r="AH17" s="46"/>
      <c r="AI17" s="43"/>
      <c r="AJ17" s="43"/>
      <c r="AK17" s="43"/>
      <c r="AL17" s="43"/>
    </row>
    <row r="18" spans="1:38" ht="15" thickBot="1">
      <c r="A18" s="25"/>
      <c r="B18" s="51" t="str">
        <f>CONCATENATE("Se optó por ",IF(AA3=1,"un único Árbitro",IF(AA3=2,"tres Árbitros","Cinco Árbitros")))</f>
        <v>Se optó por un único Árbitro</v>
      </c>
      <c r="C18" s="39"/>
      <c r="E18" s="46"/>
      <c r="F18" s="46"/>
      <c r="G18" s="46" t="str">
        <f>IF(AA13=1,"una mediación ","")</f>
        <v/>
      </c>
      <c r="H18" s="46"/>
      <c r="I18" s="46"/>
      <c r="J18" s="46"/>
      <c r="K18" s="46"/>
      <c r="L18" s="46"/>
      <c r="M18" s="46"/>
      <c r="N18" s="46"/>
      <c r="O18" s="46"/>
      <c r="P18" s="46"/>
      <c r="Q18" s="46"/>
      <c r="R18" s="46"/>
      <c r="S18" s="46"/>
      <c r="T18" s="46"/>
      <c r="U18" s="46"/>
      <c r="V18" s="46"/>
      <c r="W18" s="46"/>
      <c r="X18" s="46"/>
      <c r="Y18" s="46"/>
      <c r="Z18" s="46"/>
      <c r="AA18" s="47"/>
      <c r="AB18" s="46"/>
      <c r="AC18" s="46"/>
      <c r="AD18" s="46"/>
      <c r="AE18" s="46"/>
      <c r="AF18" s="46"/>
      <c r="AG18" s="46"/>
      <c r="AH18" s="46"/>
      <c r="AI18" s="43"/>
      <c r="AJ18" s="43"/>
      <c r="AK18" s="43"/>
      <c r="AL18" s="43"/>
    </row>
    <row r="19" spans="1:38" ht="15" customHeight="1" thickBot="1">
      <c r="A19" s="57" t="s">
        <v>27</v>
      </c>
      <c r="B19" s="51"/>
      <c r="C19" s="39"/>
      <c r="E19" s="46"/>
      <c r="F19" s="46"/>
      <c r="G19" s="46" t="str">
        <f>IF(AA12=1,IF(AA13=1,"cuyas respectivas duraciones serán de ","cuya duración será de "),IF(AA13=1,"cuya duración será de ",""))</f>
        <v/>
      </c>
      <c r="H19" s="46"/>
      <c r="I19" s="46"/>
      <c r="J19" s="46"/>
      <c r="K19" s="46"/>
      <c r="L19" s="46"/>
      <c r="M19" s="46"/>
      <c r="N19" s="46"/>
      <c r="O19" s="46"/>
      <c r="P19" s="46"/>
      <c r="Q19" s="46"/>
      <c r="R19" s="46"/>
      <c r="S19" s="46"/>
      <c r="T19" s="46"/>
      <c r="U19" s="46"/>
      <c r="V19" s="46"/>
      <c r="W19" s="46"/>
      <c r="X19" s="46"/>
      <c r="Y19" s="46"/>
      <c r="Z19" s="46"/>
      <c r="AA19" s="47" t="b">
        <v>0</v>
      </c>
      <c r="AB19" s="46"/>
      <c r="AC19" s="46"/>
      <c r="AD19" s="46"/>
      <c r="AE19" s="46"/>
      <c r="AF19" s="46"/>
      <c r="AG19" s="46"/>
      <c r="AH19" s="46"/>
      <c r="AI19" s="43"/>
      <c r="AJ19" s="43" t="s">
        <v>62</v>
      </c>
      <c r="AK19" s="43"/>
      <c r="AL19" s="43"/>
    </row>
    <row r="20" spans="1:38" ht="19.2" customHeight="1" thickBot="1">
      <c r="A20" s="25"/>
      <c r="B20" s="51" t="str">
        <f>CONCATENATE("Se optó para que ",IF(AA3&lt;2,"el Árbitro sea designado ","los Árbitros sean designados "),IF(AA4&lt;2,"por los convinientes, salvo desacuerdo","por la justicia"))</f>
        <v>Se optó para que el Árbitro sea designado por los convinientes, salvo desacuerdo</v>
      </c>
      <c r="C20" s="39"/>
      <c r="E20" s="46"/>
      <c r="F20" s="46"/>
      <c r="G20" s="46" t="str">
        <f>IF(AA12=1,AE9,"")</f>
        <v/>
      </c>
      <c r="H20" s="46"/>
      <c r="I20" s="46"/>
      <c r="J20" s="46"/>
      <c r="K20" s="46"/>
      <c r="L20" s="46"/>
      <c r="M20" s="46"/>
      <c r="N20" s="46"/>
      <c r="O20" s="46"/>
      <c r="P20" s="46"/>
      <c r="Q20" s="46"/>
      <c r="R20" s="46"/>
      <c r="S20" s="46"/>
      <c r="T20" s="46"/>
      <c r="U20" s="46"/>
      <c r="V20" s="46"/>
      <c r="W20" s="46"/>
      <c r="X20" s="46"/>
      <c r="Y20" s="46"/>
      <c r="Z20" s="46"/>
      <c r="AA20" s="47"/>
      <c r="AB20" s="46"/>
      <c r="AC20" s="46"/>
      <c r="AD20" s="46"/>
      <c r="AE20" s="46"/>
      <c r="AF20" s="46"/>
      <c r="AG20" s="46"/>
      <c r="AH20" s="46"/>
      <c r="AI20" s="43"/>
      <c r="AJ20" s="43" t="s">
        <v>111</v>
      </c>
      <c r="AK20" s="43"/>
      <c r="AL20" s="43"/>
    </row>
    <row r="21" spans="1:38" ht="15" thickBot="1">
      <c r="A21" s="57" t="s">
        <v>28</v>
      </c>
      <c r="B21" s="51"/>
      <c r="C21" s="39"/>
      <c r="E21" s="46"/>
      <c r="F21" s="46"/>
      <c r="G21" s="46" t="str">
        <f>IF(AA12=1,IF(AA13=1," y ",""),"")</f>
        <v/>
      </c>
      <c r="H21" s="46"/>
      <c r="I21" s="46"/>
      <c r="J21" s="46"/>
      <c r="K21" s="46"/>
      <c r="L21" s="46"/>
      <c r="M21" s="46"/>
      <c r="N21" s="46"/>
      <c r="O21" s="46"/>
      <c r="P21" s="46"/>
      <c r="Q21" s="46"/>
      <c r="R21" s="46"/>
      <c r="S21" s="46"/>
      <c r="T21" s="46"/>
      <c r="U21" s="46"/>
      <c r="V21" s="46"/>
      <c r="W21" s="46"/>
      <c r="X21" s="46"/>
      <c r="Y21" s="46"/>
      <c r="Z21" s="46"/>
      <c r="AA21" s="47"/>
      <c r="AB21" s="46"/>
      <c r="AC21" s="46"/>
      <c r="AD21" s="46"/>
      <c r="AE21" s="46"/>
      <c r="AF21" s="46"/>
      <c r="AG21" s="46"/>
      <c r="AH21" s="46"/>
      <c r="AI21" s="43"/>
      <c r="AJ21" s="43" t="s">
        <v>116</v>
      </c>
      <c r="AK21" s="43"/>
      <c r="AL21" s="43"/>
    </row>
    <row r="22" spans="1:38">
      <c r="A22" s="25"/>
      <c r="B22" s="51" t="str">
        <f>CONCATENATE("Se optó por Arbitraje de ",IF(AA5&lt;2,"Equidad","Derecho"),IF(AA5=""," por omisión de elección",""))</f>
        <v>Se optó por Arbitraje de Equidad por omisión de elección</v>
      </c>
      <c r="C22" s="39"/>
      <c r="E22" s="46"/>
      <c r="F22" s="46"/>
      <c r="G22" s="46" t="str">
        <f>IF(AA13=1,AF9,"")</f>
        <v/>
      </c>
      <c r="H22" s="46"/>
      <c r="I22" s="46"/>
      <c r="J22" s="46"/>
      <c r="K22" s="46"/>
      <c r="L22" s="46"/>
      <c r="M22" s="46"/>
      <c r="N22" s="46"/>
      <c r="O22" s="46"/>
      <c r="P22" s="46"/>
      <c r="Q22" s="46"/>
      <c r="R22" s="46"/>
      <c r="S22" s="46"/>
      <c r="T22" s="46"/>
      <c r="U22" s="46"/>
      <c r="V22" s="46"/>
      <c r="W22" s="46"/>
      <c r="X22" s="46"/>
      <c r="Y22" s="46"/>
      <c r="Z22" s="46"/>
      <c r="AA22" s="47"/>
      <c r="AB22" s="46"/>
      <c r="AC22" s="46"/>
      <c r="AD22" s="46"/>
      <c r="AE22" s="46"/>
      <c r="AF22" s="46"/>
      <c r="AG22" s="46"/>
      <c r="AH22" s="46"/>
      <c r="AI22" s="43"/>
      <c r="AJ22" s="43"/>
      <c r="AK22" s="43"/>
      <c r="AL22" s="43"/>
    </row>
    <row r="23" spans="1:38" ht="11.4" customHeight="1" thickBot="1">
      <c r="A23" s="25"/>
      <c r="B23" s="51"/>
      <c r="C23" s="39"/>
      <c r="E23" s="46"/>
      <c r="F23" s="46"/>
      <c r="G23" s="46" t="str">
        <f>IF(AA12=1,IF(AA13=1," días hábiles.",""),IF(AA13=1," días hábiles. ",""))</f>
        <v/>
      </c>
      <c r="H23" s="46"/>
      <c r="I23" s="46"/>
      <c r="J23" s="46"/>
      <c r="K23" s="46"/>
      <c r="L23" s="46"/>
      <c r="M23" s="46"/>
      <c r="N23" s="46"/>
      <c r="O23" s="46"/>
      <c r="P23" s="46"/>
      <c r="Q23" s="46"/>
      <c r="R23" s="46"/>
      <c r="S23" s="46"/>
      <c r="T23" s="46"/>
      <c r="U23" s="46"/>
      <c r="V23" s="46"/>
      <c r="W23" s="46"/>
      <c r="X23" s="46"/>
      <c r="Y23" s="46"/>
      <c r="Z23" s="46"/>
      <c r="AA23" s="47"/>
      <c r="AB23" s="46"/>
      <c r="AC23" s="46"/>
      <c r="AD23" s="46"/>
      <c r="AE23" s="46"/>
      <c r="AF23" s="46"/>
      <c r="AG23" s="46"/>
      <c r="AH23" s="46"/>
      <c r="AI23" s="43"/>
      <c r="AJ23" s="43"/>
      <c r="AK23" s="43"/>
      <c r="AL23" s="43"/>
    </row>
    <row r="24" spans="1:38" ht="15" thickBot="1">
      <c r="A24" s="57" t="str">
        <f>IF(AA5&lt;2,"Aplicación de leal saber y entender de los Árbitros","Derecho a aplicar en resolución")</f>
        <v>Aplicación de leal saber y entender de los Árbitros</v>
      </c>
      <c r="B24" s="51"/>
      <c r="C24" s="39"/>
      <c r="E24" s="46"/>
      <c r="F24" s="46"/>
      <c r="G24" s="46" t="str">
        <f>CONCATENATE("El plazo para la contestación de demanda será ",IF(AA17=1,"de ","el de la legislación. "),IF(AA17=1,AI17,""),IF(AA17=1," días hábiles. ",""))</f>
        <v xml:space="preserve">El plazo para la contestación de demanda será el de la legislación. </v>
      </c>
      <c r="H24" s="46"/>
      <c r="I24" s="46"/>
      <c r="J24" s="46"/>
      <c r="K24" s="46"/>
      <c r="L24" s="46"/>
      <c r="M24" s="46"/>
      <c r="N24" s="46"/>
      <c r="O24" s="46"/>
      <c r="P24" s="46"/>
      <c r="Q24" s="46"/>
      <c r="R24" s="46"/>
      <c r="S24" s="46"/>
      <c r="T24" s="46"/>
      <c r="U24" s="46"/>
      <c r="V24" s="46"/>
      <c r="W24" s="46"/>
      <c r="X24" s="46"/>
      <c r="Y24" s="46"/>
      <c r="Z24" s="46"/>
      <c r="AA24" s="47"/>
      <c r="AB24" s="46"/>
      <c r="AC24" s="46"/>
      <c r="AD24" s="46"/>
      <c r="AE24" s="46"/>
      <c r="AF24" s="46"/>
      <c r="AG24" s="46"/>
      <c r="AH24" s="46"/>
      <c r="AI24" s="43"/>
      <c r="AJ24" s="43"/>
      <c r="AK24" s="43"/>
      <c r="AL24" s="43"/>
    </row>
    <row r="25" spans="1:38" ht="15" thickBot="1">
      <c r="A25" s="56"/>
      <c r="B25" s="51" t="str">
        <f>IF(A25="",IF(AA5=2,"Debe indicarse el derecho a aplicar",""),"")</f>
        <v/>
      </c>
      <c r="C25" s="39"/>
      <c r="E25" s="46"/>
      <c r="F25" s="46"/>
      <c r="G25" s="46"/>
      <c r="H25" s="46"/>
      <c r="I25" s="46"/>
      <c r="J25" s="46"/>
      <c r="K25" s="46"/>
      <c r="L25" s="46"/>
      <c r="M25" s="46"/>
      <c r="N25" s="46"/>
      <c r="O25" s="46"/>
      <c r="P25" s="46"/>
      <c r="Q25" s="46"/>
      <c r="R25" s="46"/>
      <c r="S25" s="46"/>
      <c r="T25" s="46"/>
      <c r="U25" s="46"/>
      <c r="V25" s="46"/>
      <c r="W25" s="46"/>
      <c r="X25" s="46"/>
      <c r="Y25" s="46"/>
      <c r="Z25" s="46"/>
      <c r="AA25" s="47"/>
      <c r="AB25" s="46"/>
      <c r="AC25" s="46"/>
      <c r="AD25" s="46"/>
      <c r="AE25" s="46"/>
      <c r="AF25" s="46"/>
      <c r="AG25" s="46"/>
      <c r="AH25" s="46"/>
      <c r="AI25" s="43"/>
      <c r="AJ25" s="43"/>
      <c r="AK25" s="43"/>
      <c r="AL25" s="43"/>
    </row>
    <row r="26" spans="1:38" ht="15" thickBot="1">
      <c r="A26" s="57" t="s">
        <v>3</v>
      </c>
      <c r="B26" s="51" t="str">
        <f>CONCATENATE("Se optó por Arbitraje ",IF(AA6&lt;2,"inapelable","apelable"),IF(AA7=""," por omisión de eleccción",""))</f>
        <v>Se optó por Arbitraje inapelable por omisión de eleccción</v>
      </c>
      <c r="C26" s="39"/>
      <c r="E26" s="46"/>
      <c r="F26" s="46"/>
      <c r="G26" s="46"/>
      <c r="H26" s="46"/>
      <c r="I26" s="46"/>
      <c r="J26" s="46"/>
      <c r="K26" s="46"/>
      <c r="L26" s="46"/>
      <c r="M26" s="46"/>
      <c r="N26" s="46"/>
      <c r="O26" s="46"/>
      <c r="P26" s="46"/>
      <c r="Q26" s="46"/>
      <c r="R26" s="46"/>
      <c r="S26" s="46"/>
      <c r="T26" s="46"/>
      <c r="U26" s="46"/>
      <c r="V26" s="46"/>
      <c r="W26" s="46"/>
      <c r="X26" s="46"/>
      <c r="Y26" s="46"/>
      <c r="Z26" s="46"/>
      <c r="AA26" s="47"/>
      <c r="AB26" s="46"/>
      <c r="AC26" s="46"/>
      <c r="AD26" s="46"/>
      <c r="AE26" s="46"/>
      <c r="AF26" s="46"/>
      <c r="AG26" s="46"/>
      <c r="AH26" s="46"/>
      <c r="AI26" s="43"/>
      <c r="AJ26" s="43"/>
      <c r="AK26" s="43"/>
      <c r="AL26" s="43"/>
    </row>
    <row r="27" spans="1:38">
      <c r="A27" s="25"/>
      <c r="B27" s="51"/>
      <c r="C27" s="39"/>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3"/>
      <c r="AJ27" s="43"/>
      <c r="AK27" s="43"/>
      <c r="AL27" s="43"/>
    </row>
    <row r="28" spans="1:38" ht="13.2" customHeight="1">
      <c r="A28" s="25"/>
      <c r="B28" s="51"/>
      <c r="C28" s="39"/>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3"/>
      <c r="AJ28" s="43"/>
      <c r="AK28" s="43"/>
      <c r="AL28" s="43"/>
    </row>
    <row r="29" spans="1:38" ht="15" thickBot="1">
      <c r="A29" s="25"/>
      <c r="B29" s="51"/>
      <c r="C29" s="39"/>
      <c r="E29" s="46"/>
      <c r="F29" s="46"/>
      <c r="G29" s="52" t="s">
        <v>70</v>
      </c>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3"/>
      <c r="AJ29" s="43"/>
      <c r="AK29" s="43"/>
      <c r="AL29" s="43"/>
    </row>
    <row r="30" spans="1:38" ht="15" thickBot="1">
      <c r="A30" s="57" t="str">
        <f>IF(AA7=1,"","Justicia Doméstica")</f>
        <v>Justicia Doméstica</v>
      </c>
      <c r="B30" s="51"/>
      <c r="C30" s="39"/>
      <c r="E30" s="46"/>
      <c r="F30" s="46"/>
      <c r="G30" s="46" t="s">
        <v>99</v>
      </c>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3"/>
      <c r="AJ30" s="43"/>
      <c r="AK30" s="43"/>
      <c r="AL30" s="43"/>
    </row>
    <row r="31" spans="1:38" ht="15" thickBot="1">
      <c r="A31" s="56" t="s">
        <v>100</v>
      </c>
      <c r="B31" s="51" t="str">
        <f>IF(A31="","Debe indicarse alguna jurisdicción judicial","")</f>
        <v/>
      </c>
      <c r="C31" s="39"/>
      <c r="E31" s="46"/>
      <c r="F31" s="46"/>
      <c r="G31" s="46" t="str">
        <f>CONCATENATE(IF(AA1&gt;2,IF(A9="", " la desgnación del Tribunal por los participantes al iniciar el arbitraje",A9),""),IF(AA1&lt;3,Z10,IF(AA1=3,", al momento de iniciar el proceso arbitral. ","")))</f>
        <v xml:space="preserve"> la desgnación del Tribunal por los participantes al iniciar el arbitraje</v>
      </c>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3"/>
      <c r="AJ31" s="43"/>
      <c r="AK31" s="43"/>
      <c r="AL31" s="43"/>
    </row>
    <row r="32" spans="1:38" ht="15" thickBot="1">
      <c r="A32" s="57" t="s">
        <v>30</v>
      </c>
      <c r="B32" s="51"/>
      <c r="C32" s="39"/>
      <c r="E32" s="46"/>
      <c r="F32" s="46"/>
      <c r="G32" s="46" t="s">
        <v>101</v>
      </c>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3"/>
      <c r="AJ32" s="43"/>
      <c r="AK32" s="43"/>
      <c r="AL32" s="43"/>
    </row>
    <row r="33" spans="1:38">
      <c r="A33" s="25"/>
      <c r="B33" s="51" t="str">
        <f>CONCATENATE(IF(AA8=1,"Se optón por que lo estabecen las partes",IF(AA8=2,"Lo establece la Justicia Doméstica","Se optó por que lo fije el Tribunal Arbitral")),IF(AA8=""," por omisión de elección",""))</f>
        <v>Se optó por que lo fije el Tribunal Arbitral</v>
      </c>
      <c r="C33" s="39"/>
      <c r="E33" s="46"/>
      <c r="F33" s="46"/>
      <c r="G33" s="46" t="str">
        <f>IF(AA$13=1,CONCATENATE("una Negociación entre los convinientes por ",AE$9," días hábiles, y de no llegar a un acuerdo, "),"")</f>
        <v/>
      </c>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3"/>
      <c r="AJ33" s="43"/>
      <c r="AK33" s="43"/>
      <c r="AL33" s="43"/>
    </row>
    <row r="34" spans="1:38" ht="19.8" customHeight="1" thickBot="1">
      <c r="A34" s="25"/>
      <c r="B34" s="51" t="str">
        <f>IF(AA8=1,IF(A34="","Debe indicarse el domicilio de actuación del Tribunal Arbitral","No debe definirse el domicilio"),"")</f>
        <v/>
      </c>
      <c r="C34" s="39"/>
      <c r="E34" s="46"/>
      <c r="F34" s="46"/>
      <c r="G34" s="46" t="str">
        <f>IF(AA$12=1,IF(AA$13=1,"se proseguirá con un proceso de "),"")</f>
        <v/>
      </c>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3"/>
      <c r="AJ34" s="43"/>
      <c r="AK34" s="43"/>
      <c r="AL34" s="43"/>
    </row>
    <row r="35" spans="1:38" ht="15" thickBot="1">
      <c r="A35" s="57" t="s">
        <v>34</v>
      </c>
      <c r="B35" s="51"/>
      <c r="C35" s="39"/>
      <c r="E35" s="46"/>
      <c r="F35" s="46"/>
      <c r="G35" s="46" t="str">
        <f>IF(AA$13=1,CONCATENATE("una Mediación en la institución por ",AE$9," días hábiles, y de no llegar a un acuerdo o de no cumplirse lo aordado, ")," un proceso de ")</f>
        <v xml:space="preserve"> un proceso de </v>
      </c>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3"/>
      <c r="AJ35" s="43"/>
      <c r="AK35" s="43"/>
      <c r="AL35" s="43"/>
    </row>
    <row r="36" spans="1:38" ht="19.2" customHeight="1">
      <c r="A36" s="25"/>
      <c r="B36" s="51" t="str">
        <f>CONCATENATE("Se optó por el idioma ",IF(AC11=0,"Español",AC11),IF(AA9=""," por omisión de elección",""))</f>
        <v>Se optó por el idioma Español por omisión de elección</v>
      </c>
      <c r="C36" s="39"/>
      <c r="E36" s="46"/>
      <c r="F36" s="46"/>
      <c r="G36" s="46" t="str">
        <f>CONCATENATE("Arbitraje ",IF(AA$5&lt;2,"de equidad, ","de derecho,"))</f>
        <v xml:space="preserve">Arbitraje de equidad, </v>
      </c>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3"/>
      <c r="AJ36" s="43"/>
      <c r="AK36" s="43"/>
      <c r="AL36" s="43"/>
    </row>
    <row r="37" spans="1:38" ht="21" customHeight="1" thickBot="1">
      <c r="A37" s="25"/>
      <c r="B37" s="55" t="str">
        <f>IF(AA9&lt;4,IF(A37="","","No debe indicarse idioma"),IF(A37="","Debe indicarse idioma",""))</f>
        <v/>
      </c>
      <c r="C37" s="39"/>
      <c r="E37" s="46"/>
      <c r="F37" s="46"/>
      <c r="G37" s="46" t="str">
        <f>IF(AA5="","",IF(AA$5=1,"",CONCATENATE("aplicando la legislación de ",A$25,". ")))</f>
        <v/>
      </c>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3"/>
      <c r="AJ37" s="43"/>
      <c r="AK37" s="43"/>
      <c r="AL37" s="43"/>
    </row>
    <row r="38" spans="1:38" ht="15" thickBot="1">
      <c r="A38" s="57" t="s">
        <v>8</v>
      </c>
      <c r="B38" s="57" t="s">
        <v>9</v>
      </c>
      <c r="C38" s="39"/>
      <c r="E38" s="46"/>
      <c r="F38" s="46"/>
      <c r="G38" s="46" t="s">
        <v>102</v>
      </c>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3"/>
      <c r="AJ38" s="43"/>
      <c r="AK38" s="43"/>
      <c r="AL38" s="43"/>
    </row>
    <row r="39" spans="1:38" ht="20.399999999999999" customHeight="1">
      <c r="A39" s="25"/>
      <c r="B39" s="25"/>
      <c r="C39" s="51" t="str">
        <f>CONCATENATE(G1,G3)</f>
        <v xml:space="preserve">No se prevé Negociación previa al Arbitraje. </v>
      </c>
      <c r="E39" s="46" t="str">
        <f>IF(AA3&lt;2,CONCATENATE("un Árbitro único "),"")</f>
        <v xml:space="preserve">un Árbitro único </v>
      </c>
      <c r="F39" s="46"/>
      <c r="G39" s="46" t="s">
        <v>107</v>
      </c>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3"/>
      <c r="AJ39" s="43"/>
      <c r="AK39" s="43"/>
      <c r="AL39" s="43"/>
    </row>
    <row r="40" spans="1:38" ht="19.2" customHeight="1" thickBot="1">
      <c r="A40" s="25"/>
      <c r="B40" s="58"/>
      <c r="C40" s="51" t="str">
        <f>CONCATENATE(G2,G4)</f>
        <v xml:space="preserve">No se prevé Mediación previa al Arbitraje. </v>
      </c>
      <c r="E40" s="46" t="str">
        <f>IF(AA3=2,CONCATENATE("tres Árbitros, uno por cada participante y el presdente por estos "),"")</f>
        <v/>
      </c>
      <c r="F40" s="46"/>
      <c r="G40" s="46" t="str">
        <f>CONCATENATE(E39,E$40,E$41)</f>
        <v xml:space="preserve">un Árbitro único </v>
      </c>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3"/>
      <c r="AJ40" s="43"/>
      <c r="AK40" s="43"/>
      <c r="AL40" s="43"/>
    </row>
    <row r="41" spans="1:38" ht="15" thickBot="1">
      <c r="A41" s="59" t="s">
        <v>46</v>
      </c>
      <c r="B41" s="57" t="s">
        <v>9</v>
      </c>
      <c r="C41" s="39"/>
      <c r="E41" s="46" t="str">
        <f>IF(AA3=3,CONCATENATE("cinco Árbitros, dos por cada participantes y el presdente por estos "),"")</f>
        <v/>
      </c>
      <c r="F41" s="46"/>
      <c r="G41" s="46" t="str">
        <f>CONCATENATE("El Laudo Arbitral es ",IF(AA$6&lt;2,"Inapelable","Apelable")," ")</f>
        <v xml:space="preserve">El Laudo Arbitral es Inapelable </v>
      </c>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3"/>
      <c r="AJ41" s="43"/>
      <c r="AK41" s="43"/>
      <c r="AL41" s="43"/>
    </row>
    <row r="42" spans="1:38" ht="15" thickBot="1">
      <c r="A42" s="28" t="s">
        <v>112</v>
      </c>
      <c r="B42" s="60"/>
      <c r="C42" s="37" t="str">
        <f>IF(OR(AA14="",AA15="",AA16=""),"Por omisión toma el menor plazo.","")</f>
        <v>Por omisión toma el menor plazo.</v>
      </c>
      <c r="E42" s="46"/>
      <c r="F42" s="46"/>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3"/>
      <c r="AJ42" s="43"/>
      <c r="AK42" s="43"/>
      <c r="AL42" s="43"/>
    </row>
    <row r="43" spans="1:38" ht="11.4" customHeight="1">
      <c r="A43" s="25"/>
      <c r="B43" s="25"/>
      <c r="C43" s="67" t="str">
        <f>CONCATENATE(G5,G8)</f>
        <v xml:space="preserve">No se prevé modificar el plazo de contestación de demanda. </v>
      </c>
      <c r="E43" s="46"/>
      <c r="F43" s="46"/>
      <c r="G43" s="46" t="str">
        <f>CONCATENATE(IF(AA$14=1,G10,""),IF(AA$15=1,G$11,""),IF(AA$15=1,G$16,""))</f>
        <v/>
      </c>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3"/>
      <c r="AJ43" s="43"/>
      <c r="AK43" s="43"/>
      <c r="AL43" s="43"/>
    </row>
    <row r="44" spans="1:38" ht="18.600000000000001" customHeight="1">
      <c r="A44" s="25"/>
      <c r="B44" s="25"/>
      <c r="C44" s="51" t="str">
        <f>CONCATENATE(G6,G9)</f>
        <v xml:space="preserve">No se prevé modificar el plazo de presentación de pruebas. </v>
      </c>
      <c r="E44" s="46"/>
      <c r="F44" s="46"/>
      <c r="G44" s="46" t="str">
        <f>CONCATENATE("El idioma del proceso arbitral será el ",IF(AC11=0,"Español",AC$11),". ")</f>
        <v xml:space="preserve">El idioma del proceso arbitral será el Español. </v>
      </c>
      <c r="H44" s="46"/>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3"/>
      <c r="AJ44" s="43"/>
      <c r="AK44" s="43"/>
      <c r="AL44" s="43"/>
    </row>
    <row r="45" spans="1:38" ht="21.6" customHeight="1">
      <c r="A45" s="25"/>
      <c r="B45" s="30"/>
      <c r="C45" s="51" t="str">
        <f>CONCATENATE(G7,G8)</f>
        <v xml:space="preserve">No se prevé modificar el plazo para la sentencia arbitral. </v>
      </c>
      <c r="E45" s="46" t="str">
        <f>IF(AA3&gt;1," el presidente del Tribubal Arbitral, si no se acuerda o se recusa con causa "," si no de acuerda o se lo recusa con causa ")</f>
        <v xml:space="preserve"> si no de acuerda o se lo recusa con causa </v>
      </c>
      <c r="F45" s="46"/>
      <c r="G45" s="46" t="s">
        <v>113</v>
      </c>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3"/>
      <c r="AJ45" s="43"/>
      <c r="AK45" s="43"/>
      <c r="AL45" s="43"/>
    </row>
    <row r="46" spans="1:38" ht="11.4" customHeight="1" thickBot="1">
      <c r="A46" s="25"/>
      <c r="B46" s="30"/>
      <c r="C46" s="39"/>
      <c r="E46" s="46" t="str">
        <f>CONCATENATE(IF(AA1&gt;2," imposibilidad o no ceptación del designado ",""),IF(AA1=3," si la función es inexistenta al momento de la designación ",""))</f>
        <v xml:space="preserve"> imposibilidad o no ceptación del designado </v>
      </c>
      <c r="F46" s="46"/>
      <c r="G46" s="46" t="str">
        <f>CONCATENATE(E45,E46,E47)</f>
        <v xml:space="preserve"> si no de acuerda o se lo recusa con causa  imposibilidad o no ceptación del designado . </v>
      </c>
      <c r="H46" s="46"/>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3"/>
      <c r="AJ46" s="43"/>
      <c r="AK46" s="43"/>
      <c r="AL46" s="43"/>
    </row>
    <row r="47" spans="1:38" ht="15" thickBot="1">
      <c r="A47" s="57" t="s">
        <v>50</v>
      </c>
      <c r="B47" s="61"/>
      <c r="C47" s="37"/>
      <c r="E47" s="46" t="str">
        <f>IF(A8="","desacuerdo para designarlo. ",". ")</f>
        <v xml:space="preserve">. </v>
      </c>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3"/>
      <c r="AJ47" s="43"/>
      <c r="AK47" s="43"/>
      <c r="AL47" s="43"/>
    </row>
    <row r="48" spans="1:38" ht="15" thickBot="1">
      <c r="A48" s="56"/>
      <c r="B48" s="62"/>
      <c r="C48" s="40" t="str">
        <f>IF(A48="",IF(AA$2&gt;1,"Debe indicarse denominación de participante 1.",""),IF(AA2&gt;1,"","No es menester la denominación del participante 1, por estar en el contrato."))</f>
        <v/>
      </c>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3"/>
      <c r="AJ48" s="43"/>
      <c r="AK48" s="43"/>
      <c r="AL48" s="43"/>
    </row>
    <row r="49" spans="1:38" ht="15" thickBot="1">
      <c r="A49" s="57" t="s">
        <v>51</v>
      </c>
      <c r="B49" s="57" t="s">
        <v>4</v>
      </c>
      <c r="C49" s="41"/>
      <c r="E49" s="46"/>
      <c r="F49" s="46"/>
      <c r="G49" s="52" t="s">
        <v>74</v>
      </c>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3"/>
      <c r="AJ49" s="43"/>
      <c r="AK49" s="43"/>
      <c r="AL49" s="43"/>
    </row>
    <row r="50" spans="1:38" ht="15" thickBot="1">
      <c r="A50" s="56"/>
      <c r="B50" s="57" t="s">
        <v>5</v>
      </c>
      <c r="C50" s="40" t="str">
        <f>IF(A50="",IF(AA$2&gt;1,"Debe indicarse el domicilio físico del participante 1.",""),IF(AA$2&gt;1,"","No es menester el domicilio físico del participante 1 por estar en el contrato."))</f>
        <v/>
      </c>
      <c r="E50" s="46"/>
      <c r="F50" s="46"/>
      <c r="G50" s="53" t="s">
        <v>76</v>
      </c>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3"/>
      <c r="AJ50" s="43"/>
      <c r="AK50" s="43"/>
      <c r="AL50" s="43"/>
    </row>
    <row r="51" spans="1:38" ht="15" thickBot="1">
      <c r="A51" s="56"/>
      <c r="B51" s="57" t="s">
        <v>10</v>
      </c>
      <c r="C51" s="40" t="str">
        <f>IF(A51="",IF(AA$2&gt;1,"Debe indicarse el país del participante 1.",""),IF(AA$2&gt;1,"","No es menester el país del participante 1 por estar en el contrato."))</f>
        <v/>
      </c>
      <c r="E51" s="46"/>
      <c r="F51" s="46"/>
      <c r="G51" s="46" t="str">
        <f ca="1">CONCATENATE(DAY(TODAY())," de ",M15," de ",YEAR(TODAY()))</f>
        <v>23 de noviembre de 2016</v>
      </c>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3"/>
      <c r="AJ51" s="43"/>
      <c r="AK51" s="43"/>
      <c r="AL51" s="43"/>
    </row>
    <row r="52" spans="1:38" ht="15" thickBot="1">
      <c r="A52" s="63"/>
      <c r="B52" s="57" t="s">
        <v>6</v>
      </c>
      <c r="C52" s="40" t="str">
        <f>IF(A52="",IF(AA$2&gt;1,"Debe indicarse el correo electrónico del participante 1.",""),IF(AA$2&gt;1,"","No es menester el correo electrónico del participante 1 por estar en el contrato."))</f>
        <v/>
      </c>
      <c r="E52" s="46"/>
      <c r="F52" s="46"/>
      <c r="G52" s="46" t="str">
        <f>CONCATENATE(", entre ",A48," y ",A55," convienen ")</f>
        <v xml:space="preserve">, entre  y  convienen </v>
      </c>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3"/>
      <c r="AJ52" s="43"/>
      <c r="AK52" s="43"/>
      <c r="AL52" s="43"/>
    </row>
    <row r="53" spans="1:38" ht="15" thickBot="1">
      <c r="A53" s="56"/>
      <c r="B53" s="57" t="s">
        <v>7</v>
      </c>
      <c r="C53" s="40" t="str">
        <f>IF(A53="",IF(AA$2&gt;1,"Debe indicarse el número telefónico del fax del participante 1.",""),IF(AA$2&gt;1,"","No es menester el número telefónico del fax del participante 1 por estar en el contrato."))</f>
        <v/>
      </c>
      <c r="E53" s="46"/>
      <c r="F53" s="46"/>
      <c r="G53" s="46" t="str">
        <f>IF(AA2=3," presentar la diferencia NNNN, para que "," modificar/agregar al contrato NNNN, para que, en el caso eventual de presentarse alguna diferencia para que ")</f>
        <v xml:space="preserve"> modificar/agregar al contrato NNNN, para que, en el caso eventual de presentarse alguna diferencia para que </v>
      </c>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3"/>
      <c r="AJ53" s="43"/>
      <c r="AK53" s="43"/>
      <c r="AL53" s="43"/>
    </row>
    <row r="54" spans="1:38" ht="15" thickBot="1">
      <c r="A54" s="57" t="s">
        <v>52</v>
      </c>
      <c r="B54" s="61"/>
      <c r="C54" s="40"/>
      <c r="E54" s="46"/>
      <c r="F54" s="46"/>
      <c r="G54" s="46" t="str">
        <f>CONCATENATE(IF(AA1&gt;2,A9,""),IF(AA1&lt;3,Z10,""), " realice ")</f>
        <v xml:space="preserve"> realice </v>
      </c>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3"/>
      <c r="AJ54" s="43"/>
      <c r="AK54" s="43"/>
      <c r="AL54" s="43"/>
    </row>
    <row r="55" spans="1:38" ht="15" thickBot="1">
      <c r="A55" s="56"/>
      <c r="B55" s="62"/>
      <c r="C55" s="40" t="str">
        <f>IF(A55="",IF(AA$2&gt;1,"Debe indicarse denominación de participante 1.",""),IF(AA2&gt;1,"","No es menester la denominación del participante 1, por estar en el contrato."))</f>
        <v/>
      </c>
      <c r="E55" s="46"/>
      <c r="F55" s="46"/>
      <c r="G55" s="46" t="str">
        <f>IF(AA$13=1,CONCATENATE("Negociación entre los convinientes por ",AE$9," días hábiles, y de no llegar a un acuerdo, "),"")</f>
        <v/>
      </c>
      <c r="H55" s="46"/>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3"/>
      <c r="AJ55" s="43"/>
      <c r="AK55" s="43"/>
      <c r="AL55" s="43"/>
    </row>
    <row r="56" spans="1:38" ht="15" thickBot="1">
      <c r="A56" s="57" t="s">
        <v>53</v>
      </c>
      <c r="B56" s="57" t="s">
        <v>4</v>
      </c>
      <c r="C56" s="41"/>
      <c r="E56" s="46"/>
      <c r="F56" s="46"/>
      <c r="G56" s="46" t="str">
        <f>IF(AA$12=1,IF(AA$13=1,"se proseguirá con un proceso de "),"")</f>
        <v/>
      </c>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3"/>
      <c r="AJ56" s="43"/>
      <c r="AK56" s="43"/>
      <c r="AL56" s="43"/>
    </row>
    <row r="57" spans="1:38" ht="15" thickBot="1">
      <c r="A57" s="56"/>
      <c r="B57" s="57" t="s">
        <v>5</v>
      </c>
      <c r="C57" s="40" t="str">
        <f>IF(A57="",IF(AA$2&gt;1,"Debe indicarse el domicilio físico del participante 2.",""),IF(AA$2&gt;1,"","No es menester el domicilio físico del participante 2 por estar en el contrato."))</f>
        <v/>
      </c>
      <c r="E57" s="46"/>
      <c r="F57" s="46"/>
      <c r="G57" s="46" t="str">
        <f>IF(AA$13=1,CONCATENATE("Mediación en la institución por ",AE$9," días hábiles, y de no llegar a un acuerdo o de no cumplirse lo acordado, a un proceso de ")," un proceso de ")</f>
        <v xml:space="preserve"> un proceso de </v>
      </c>
      <c r="H57" s="46"/>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3"/>
      <c r="AJ57" s="43"/>
      <c r="AK57" s="43"/>
      <c r="AL57" s="43"/>
    </row>
    <row r="58" spans="1:38" ht="15" thickBot="1">
      <c r="A58" s="56"/>
      <c r="B58" s="57" t="s">
        <v>11</v>
      </c>
      <c r="C58" s="40" t="str">
        <f>IF(A58="",IF(AA$2&gt;1,"Debe indicarse el país del participante 2.",""),IF(AA$2&gt;1,"","No es menester el país del participante 2 por estar en el contrato."))</f>
        <v/>
      </c>
      <c r="E58" s="46"/>
      <c r="F58" s="46"/>
      <c r="G58" s="46" t="str">
        <f>CONCATENATE("Arbitraje ",IF(AA$5&lt;2,"de equidad. ","de derecho, "))</f>
        <v xml:space="preserve">Arbitraje de equidad. </v>
      </c>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3"/>
      <c r="AJ58" s="43"/>
      <c r="AK58" s="43"/>
      <c r="AL58" s="43"/>
    </row>
    <row r="59" spans="1:38" ht="15" thickBot="1">
      <c r="A59" s="63"/>
      <c r="B59" s="57" t="s">
        <v>6</v>
      </c>
      <c r="C59" s="40" t="str">
        <f>IF(A59="",IF(AA$2&gt;1,"Debe indicarse el correo electrónico del participante 2.",""),IF(AA$2&gt;1,"","No es menester el correo electrónico del participante 2 por estar en el contrato."))</f>
        <v/>
      </c>
      <c r="E59" s="46"/>
      <c r="F59" s="46"/>
      <c r="G59" s="46" t="str">
        <f>CONCATENATE("aplicando la legislación de ",A$31,". ")</f>
        <v xml:space="preserve">aplicando la legislación de Argentina. </v>
      </c>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3"/>
      <c r="AJ59" s="43"/>
      <c r="AK59" s="43"/>
      <c r="AL59" s="43"/>
    </row>
    <row r="60" spans="1:38" ht="15" thickBot="1">
      <c r="A60" s="63"/>
      <c r="B60" s="57" t="s">
        <v>7</v>
      </c>
      <c r="C60" s="40" t="str">
        <f>IF(A60="",IF(AA$2&gt;1,"Debe indicarse el número telefónico del fax del participante 2.",""),IF(AA$2&gt;1,"","No es menester el número telefónico del fax del participante 2 por estar en el contrato."))</f>
        <v/>
      </c>
      <c r="E60" s="46"/>
      <c r="F60" s="46"/>
      <c r="G60" s="46" t="s">
        <v>104</v>
      </c>
      <c r="H60" s="46"/>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3"/>
      <c r="AJ60" s="43"/>
      <c r="AK60" s="43"/>
      <c r="AL60" s="43"/>
    </row>
    <row r="61" spans="1:38">
      <c r="A61" s="25"/>
      <c r="B61" s="55"/>
      <c r="C61" s="39"/>
      <c r="E61" s="46"/>
      <c r="F61" s="46"/>
      <c r="G61" s="46" t="s">
        <v>103</v>
      </c>
      <c r="H61" s="46"/>
      <c r="I61" s="46"/>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3"/>
      <c r="AJ61" s="43"/>
      <c r="AK61" s="43"/>
      <c r="AL61" s="43"/>
    </row>
    <row r="62" spans="1:38">
      <c r="B62" s="11"/>
      <c r="C62" s="39"/>
      <c r="E62" s="46"/>
      <c r="F62" s="46"/>
      <c r="G62" s="46" t="str">
        <f>CONCATENATE(E39,E$40,E$41,". ")</f>
        <v xml:space="preserve">un Árbitro único . </v>
      </c>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3"/>
      <c r="AJ62" s="43"/>
      <c r="AK62" s="43"/>
      <c r="AL62" s="43"/>
    </row>
    <row r="63" spans="1:38" ht="18.600000000000001" thickBot="1">
      <c r="A63" s="18" t="s">
        <v>21</v>
      </c>
      <c r="C63" s="39"/>
      <c r="E63" s="46"/>
      <c r="F63" s="46"/>
      <c r="G63" s="46" t="str">
        <f>CONCATENATE("El Laudo Arbitral es ",IF(AA$6&lt;2,"Inapelable","Apelable"),".")</f>
        <v>El Laudo Arbitral es Inapelable.</v>
      </c>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3"/>
      <c r="AJ63" s="43"/>
      <c r="AK63" s="43"/>
      <c r="AL63" s="43"/>
    </row>
    <row r="64" spans="1:38" ht="16.2" thickBot="1">
      <c r="A64" s="19" t="s">
        <v>117</v>
      </c>
      <c r="B64" s="19" t="s">
        <v>15</v>
      </c>
      <c r="C64" s="39"/>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3"/>
      <c r="AJ64" s="43"/>
      <c r="AK64" s="43"/>
      <c r="AL64" s="43"/>
    </row>
    <row r="65" spans="1:38" ht="28.8" customHeight="1" thickBot="1">
      <c r="A65" s="20" t="str">
        <f>IF(AA2&lt;2,"Cláusula Compromisoria integrada en el contrato entre partes.",IF(AA2=2,"Acuerdo Arbitral independiente posterior a la contratación y previo a la diferenia.","Acuerdo Arbitral posterior a la diferencia."))</f>
        <v>Cláusula Compromisoria integrada en el contrato entre partes.</v>
      </c>
      <c r="B65" s="21" t="s">
        <v>23</v>
      </c>
      <c r="C65" s="39"/>
      <c r="E65" s="46"/>
      <c r="F65" s="46"/>
      <c r="G65" s="46" t="str">
        <f>CONCATENATE(IF(AA$14=1,G32,""),IF(AA$15=1,G$11,""),IF(AA$15=1,G$16,""))</f>
        <v/>
      </c>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3"/>
      <c r="AJ65" s="43"/>
      <c r="AK65" s="43"/>
      <c r="AL65" s="43"/>
    </row>
    <row r="66" spans="1:38" ht="32.4" customHeight="1" thickBot="1">
      <c r="A66" s="20" t="str">
        <f>CONCATENATE("Arbitraje ad hoc con ",Z10," en el domicilio que ",IF(AA8=1,"fijan los contratantes.",IF(AA8=2,"fija la Justica.","fija el Tribunal Arbitral.")))</f>
        <v>Arbitraje ad hoc con Persona individualizada en el domicilio que fija el Tribunal Arbitral.</v>
      </c>
      <c r="B66" s="21" t="s">
        <v>115</v>
      </c>
      <c r="C66" s="39"/>
      <c r="E66" s="46"/>
      <c r="F66" s="46"/>
      <c r="G66" s="46" t="str">
        <f>CONCATENATE("El idioma del proceso arbitral será el ",IF(AC11=0,"Español",AC$11))</f>
        <v>El idioma del proceso arbitral será el Español</v>
      </c>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3"/>
      <c r="AJ66" s="43"/>
      <c r="AK66" s="43"/>
      <c r="AL66" s="43"/>
    </row>
    <row r="67" spans="1:38" ht="22.8" customHeight="1" thickBot="1">
      <c r="A67" s="20" t="str">
        <f>CONCATENATE("El idioma del proceso Arbitral será el ",IF(AC11=0,"Español",AC11),".")</f>
        <v>El idioma del proceso Arbitral será el Español.</v>
      </c>
      <c r="B67" s="16" t="s">
        <v>16</v>
      </c>
      <c r="C67" s="39"/>
      <c r="E67" s="46"/>
      <c r="F67" s="46"/>
      <c r="G67" s="46" t="str">
        <f>CONCATENATE("Los participantes constituyen su respectivos domicilios físicos en ",A50," ",A51," y ",A57," ",A58,", ")</f>
        <v xml:space="preserve">Los participantes constituyen su respectivos domicilios físicos en   y  , </v>
      </c>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I67" s="43"/>
      <c r="AJ67" s="43"/>
      <c r="AK67" s="43"/>
      <c r="AL67" s="43"/>
    </row>
    <row r="68" spans="1:38" ht="57" customHeight="1" thickBot="1">
      <c r="A68" s="20" t="str">
        <f>CONCATENATE(G24,G11,G12)</f>
        <v xml:space="preserve">El plazo para la contestación de demanda será el de la legislación. El plazo para la presentación de pruebas será el de la legislación. El plazo para la sentencia arbitral será el de la legislación. </v>
      </c>
      <c r="B68" s="21" t="s">
        <v>109</v>
      </c>
      <c r="C68" s="39"/>
      <c r="E68" s="46"/>
      <c r="F68" s="46"/>
      <c r="G68" s="46" t="s">
        <v>105</v>
      </c>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I68" s="43"/>
      <c r="AJ68" s="43"/>
      <c r="AK68" s="43"/>
      <c r="AL68" s="43"/>
    </row>
    <row r="69" spans="1:38" ht="38.4" customHeight="1" thickBot="1">
      <c r="A69" s="20" t="str">
        <f>CONCATENATE("El Arbitraje será de ",IF(AA5&lt;2,"equidad","derecho"),", con un Tribunal Arbitral constituido por ",IF(AA3&lt;2," un Árbitro único, ",IF(AA3=2," tres Árbitros, "," cinco Árbitros, ")),"y la sentencia arbitral será ",IF(AA6&lt;2,"inapelable.","apelable."))</f>
        <v>El Arbitraje será de equidad, con un Tribunal Arbitral constituido por  un Árbitro único, y la sentencia arbitral será inapelable.</v>
      </c>
      <c r="B69" s="21" t="s">
        <v>22</v>
      </c>
      <c r="C69" s="39"/>
      <c r="E69" s="46"/>
      <c r="F69" s="46"/>
      <c r="G69" s="46" t="str">
        <f>CONCATENATE(A52," y ",A59,", ")</f>
        <v xml:space="preserve"> y , </v>
      </c>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I69" s="43"/>
      <c r="AJ69" s="43"/>
      <c r="AK69" s="43"/>
      <c r="AL69" s="43"/>
    </row>
    <row r="70" spans="1:38" ht="33" customHeight="1" thickBot="1">
      <c r="A70" s="20" t="str">
        <f>CONCATENATE(G14," ",G15,G16,G17,G18,G19,G20,G21,G22,G23)</f>
        <v>El proceso Arbitral no estará precedido por ningún proceso de Negociación ni de Mediación.</v>
      </c>
      <c r="B70" s="21" t="s">
        <v>18</v>
      </c>
      <c r="C70" s="39"/>
      <c r="E70" s="46"/>
      <c r="F70" s="46"/>
      <c r="G70" s="46" t="s">
        <v>106</v>
      </c>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3"/>
      <c r="AJ70" s="43"/>
      <c r="AK70" s="43"/>
      <c r="AL70" s="43"/>
    </row>
    <row r="71" spans="1:38" ht="31.8" customHeight="1" thickBot="1">
      <c r="A71" s="20" t="str">
        <f>CONCATENATE("Para ",IF(B56&gt;0,"la mediacion y ",""),"el proceso arbitral se aplicaran las Normas de ",A31,".")</f>
        <v>Para la mediacion y el proceso arbitral se aplicaran las Normas de Argentina.</v>
      </c>
      <c r="B71" s="21" t="s">
        <v>20</v>
      </c>
      <c r="C71" s="39"/>
      <c r="E71" s="46"/>
      <c r="F71" s="46"/>
      <c r="G71" s="46" t="str">
        <f>CONCATENATE(A53," y ",A60,".")</f>
        <v xml:space="preserve"> y .</v>
      </c>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3"/>
      <c r="AJ71" s="43"/>
      <c r="AK71" s="43"/>
      <c r="AL71" s="43"/>
    </row>
    <row r="72" spans="1:38">
      <c r="A72" s="15">
        <f ca="1">TODAY()</f>
        <v>42697</v>
      </c>
      <c r="C72" s="39"/>
      <c r="E72" s="46"/>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3"/>
      <c r="AJ72" s="43"/>
      <c r="AK72" s="43"/>
      <c r="AL72" s="43"/>
    </row>
    <row r="73" spans="1:38">
      <c r="C73" s="39"/>
      <c r="E73" s="46"/>
      <c r="F73" s="46"/>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3"/>
      <c r="AJ73" s="43"/>
      <c r="AK73" s="43"/>
      <c r="AL73" s="43"/>
    </row>
    <row r="74" spans="1:38">
      <c r="B74" s="11"/>
      <c r="C74" s="39"/>
      <c r="E74" s="46"/>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3"/>
      <c r="AJ74" s="43"/>
      <c r="AK74" s="43"/>
      <c r="AL74" s="43"/>
    </row>
    <row r="75" spans="1:38" ht="15" thickBot="1">
      <c r="A75" s="9"/>
      <c r="B75" s="11"/>
      <c r="C75" s="39"/>
      <c r="E75" s="46"/>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3"/>
      <c r="AJ75" s="43"/>
      <c r="AK75" s="43"/>
      <c r="AL75" s="43"/>
    </row>
    <row r="76" spans="1:38" ht="18.600000000000001" thickBot="1">
      <c r="A76" s="22" t="s">
        <v>69</v>
      </c>
      <c r="B76" s="11"/>
      <c r="C76" s="39"/>
      <c r="D76" s="43"/>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3"/>
      <c r="AJ76" s="43"/>
      <c r="AK76" s="43"/>
      <c r="AL76" s="43"/>
    </row>
    <row r="77" spans="1:38" ht="18.600000000000001" thickBot="1">
      <c r="A77" s="22" t="str">
        <f>IF(AA2=1,"Cláusula Compromisoria, incluida en contrato",IF(AA2=2,"Acuerdo Arbiral, posterior al contrato y previo al conflicto","Acuerdo Arbitral, posterior al conflicto"))</f>
        <v>Acuerdo Arbitral, posterior al conflicto</v>
      </c>
      <c r="B77" s="11"/>
      <c r="C77" s="39"/>
      <c r="D77" s="43"/>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3"/>
      <c r="AJ77" s="43"/>
      <c r="AK77" s="43"/>
      <c r="AL77" s="43"/>
    </row>
    <row r="78" spans="1:38" ht="168.6" customHeight="1" thickBot="1">
      <c r="A78" s="20" t="str">
        <f>IF(AA2&lt;2,D78,D79)</f>
        <v>Ante cualquier conflicto derivado o relacionado con el presente contrato, se asume el compromiso de concurrir a arbitraje con la desgnación del Tribunal por los participantes al iniciar el arbitraje, para que nos asista en un proceso de Arbitraje de equidad, Todo lo cual se llevará cabo aplicando las normas y disposiciones de la jurisdicción y constituyendo los domicilios que se establecen en el contrato.El Tribunal Arbitral estará constituido por un Árbitro único y será designado por la justicia  si no de acuerda o se lo recusa con causa  imposibilidad o no ceptación del designado . El Laudo Arbitral es Inapelable . El idioma del proceso arbitral será el Español. .</v>
      </c>
      <c r="B78" s="11"/>
      <c r="C78" s="39"/>
      <c r="D78" s="54" t="str">
        <f>CONCATENATE(G30,G31,G32,G33,G34,G35,G36,G37,G38,G39,G40,G45,G46,G41,G42,G43,". ",G44,".")</f>
        <v>Ante cualquier conflicto derivado o relacionado con el presente contrato, se asume el compromiso de concurrir a arbitraje con la desgnación del Tribunal por los participantes al iniciar el arbitraje, para que nos asista en un proceso de Arbitraje de equidad, Todo lo cual se llevará cabo aplicando las normas y disposiciones de la jurisdicción y constituyendo los domicilios que se establecen en el contrato.El Tribunal Arbitral estará constituido por un Árbitro único y será designado por la justicia  si no de acuerda o se lo recusa con causa  imposibilidad o no ceptación del designado . El Laudo Arbitral es Inapelable . El idioma del proceso arbitral será el Español. .</v>
      </c>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3"/>
      <c r="AJ78" s="43"/>
      <c r="AK78" s="43"/>
      <c r="AL78" s="43"/>
    </row>
    <row r="79" spans="1:38" ht="186.6" customHeight="1" thickBot="1">
      <c r="B79" s="11"/>
      <c r="C79" s="39"/>
      <c r="D79" s="54" t="str">
        <f ca="1">CONCATENATE(G50,G51,G52,G53,G54,G55,G56,G57,G58,G59,G60,G61,G62,G63,G64,G65,G66,G67,G68,G69,G70,G71)</f>
        <v>En la ciudad de XXXX, el 23 de noviembre de 2016, entre  y  convienen  modificar/agregar al contrato NNNN, para que, en el caso eventual de presentarse alguna diferencia para que  realice  un proceso de Arbitraje de equidad. aplicando la legislación de Argentina. Todo lo cual se llevará cabo aplicando la normativa jurisdiccional y constituyendo los domicilios que se establecen en el contrato.El Tribunal Arbitral estará constituido porun Árbitro único . El Laudo Arbitral es Inapelable.El idioma del proceso arbitral será el EspañolLos participantes constituyen su respectivos domicilios físicos en   y  , y sus respectivos correos electrónicos y , y sus respectivos "fax" en las respectivas líneas telefónicas y .</v>
      </c>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3"/>
      <c r="AJ79" s="43"/>
      <c r="AK79" s="43"/>
      <c r="AL79" s="43"/>
    </row>
    <row r="80" spans="1:38">
      <c r="D80" s="43"/>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3"/>
      <c r="AJ80" s="43"/>
      <c r="AK80" s="43"/>
      <c r="AL80" s="43"/>
    </row>
    <row r="81" spans="5:38">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3"/>
      <c r="AJ81" s="43"/>
      <c r="AK81" s="43"/>
      <c r="AL81" s="43"/>
    </row>
    <row r="82" spans="5:38">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3"/>
      <c r="AJ82" s="43"/>
      <c r="AK82" s="43"/>
      <c r="AL82" s="43"/>
    </row>
    <row r="83" spans="5:38">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c r="AE83" s="46"/>
      <c r="AF83" s="46"/>
      <c r="AG83" s="46"/>
      <c r="AH83" s="46"/>
      <c r="AI83" s="43"/>
      <c r="AJ83" s="43"/>
      <c r="AK83" s="43"/>
      <c r="AL83" s="43"/>
    </row>
    <row r="84" spans="5:38">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c r="AE84" s="46"/>
      <c r="AF84" s="46"/>
      <c r="AG84" s="46"/>
      <c r="AH84" s="46"/>
      <c r="AI84" s="43"/>
      <c r="AJ84" s="43"/>
      <c r="AK84" s="43"/>
      <c r="AL84" s="43"/>
    </row>
    <row r="85" spans="5:38">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c r="AE85" s="46"/>
      <c r="AF85" s="46"/>
      <c r="AG85" s="46"/>
      <c r="AH85" s="46"/>
      <c r="AI85" s="43"/>
      <c r="AJ85" s="43"/>
      <c r="AK85" s="43"/>
      <c r="AL85" s="43"/>
    </row>
    <row r="86" spans="5:38">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c r="AE86" s="46"/>
      <c r="AF86" s="46"/>
      <c r="AG86" s="46"/>
      <c r="AH86" s="46"/>
      <c r="AI86" s="43"/>
      <c r="AJ86" s="43"/>
      <c r="AK86" s="43"/>
      <c r="AL86" s="43"/>
    </row>
    <row r="87" spans="5:38">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3"/>
      <c r="AJ87" s="43"/>
      <c r="AK87" s="43"/>
      <c r="AL87" s="43"/>
    </row>
    <row r="88" spans="5:38">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3"/>
      <c r="AJ88" s="43"/>
      <c r="AK88" s="43"/>
      <c r="AL88" s="43"/>
    </row>
    <row r="89" spans="5:38">
      <c r="E89" s="46"/>
      <c r="F89" s="46"/>
      <c r="G89" s="46"/>
      <c r="H89" s="46"/>
      <c r="I89" s="46"/>
      <c r="J89" s="46"/>
      <c r="K89" s="46"/>
      <c r="L89" s="46"/>
      <c r="M89" s="46"/>
      <c r="N89" s="46"/>
      <c r="O89" s="46"/>
      <c r="P89" s="46"/>
      <c r="Q89" s="46"/>
      <c r="R89" s="46"/>
      <c r="S89" s="46"/>
      <c r="T89" s="46"/>
      <c r="U89" s="46"/>
      <c r="V89" s="46"/>
      <c r="W89" s="46"/>
      <c r="X89" s="46"/>
      <c r="Y89" s="46"/>
      <c r="Z89" s="46"/>
      <c r="AA89" s="46"/>
      <c r="AB89" s="46"/>
      <c r="AC89" s="46"/>
      <c r="AD89" s="46"/>
      <c r="AE89" s="46"/>
      <c r="AF89" s="46"/>
      <c r="AG89" s="46"/>
      <c r="AH89" s="46"/>
      <c r="AI89" s="43"/>
      <c r="AJ89" s="43"/>
      <c r="AK89" s="43"/>
      <c r="AL89" s="43"/>
    </row>
    <row r="90" spans="5:38">
      <c r="E90" s="46"/>
      <c r="F90" s="46"/>
      <c r="G90" s="46"/>
      <c r="H90" s="46"/>
      <c r="I90" s="46"/>
      <c r="J90" s="46"/>
      <c r="K90" s="46"/>
      <c r="L90" s="46"/>
      <c r="M90" s="46"/>
      <c r="N90" s="46"/>
      <c r="O90" s="46"/>
      <c r="P90" s="46"/>
      <c r="Q90" s="46"/>
      <c r="R90" s="46"/>
      <c r="S90" s="46"/>
      <c r="T90" s="46"/>
      <c r="U90" s="46"/>
      <c r="V90" s="46"/>
      <c r="W90" s="46"/>
      <c r="X90" s="46"/>
      <c r="Y90" s="46"/>
      <c r="Z90" s="46"/>
      <c r="AA90" s="46"/>
      <c r="AB90" s="46"/>
      <c r="AC90" s="46"/>
      <c r="AD90" s="46"/>
      <c r="AE90" s="46"/>
      <c r="AF90" s="46"/>
      <c r="AG90" s="46"/>
      <c r="AH90" s="46"/>
      <c r="AI90" s="43"/>
      <c r="AJ90" s="43"/>
      <c r="AK90" s="43"/>
      <c r="AL90" s="43"/>
    </row>
    <row r="91" spans="5:38">
      <c r="E91" s="46"/>
      <c r="F91" s="46"/>
      <c r="G91" s="46"/>
      <c r="H91" s="46"/>
      <c r="I91" s="46"/>
      <c r="J91" s="46"/>
      <c r="K91" s="46"/>
      <c r="L91" s="46"/>
      <c r="M91" s="46"/>
      <c r="N91" s="46"/>
      <c r="O91" s="46"/>
      <c r="P91" s="46"/>
      <c r="Q91" s="46"/>
      <c r="R91" s="46"/>
      <c r="S91" s="46"/>
      <c r="T91" s="46"/>
      <c r="U91" s="46"/>
      <c r="V91" s="46"/>
      <c r="W91" s="46"/>
      <c r="X91" s="46"/>
      <c r="Y91" s="46"/>
      <c r="Z91" s="46"/>
      <c r="AA91" s="46"/>
      <c r="AB91" s="46"/>
      <c r="AC91" s="46"/>
      <c r="AD91" s="46"/>
      <c r="AE91" s="46"/>
      <c r="AF91" s="46"/>
      <c r="AG91" s="46"/>
      <c r="AH91" s="46"/>
      <c r="AI91" s="43"/>
      <c r="AJ91" s="43"/>
      <c r="AK91" s="43"/>
      <c r="AL91" s="43"/>
    </row>
    <row r="92" spans="5:38">
      <c r="E92" s="46"/>
      <c r="F92" s="46"/>
      <c r="G92" s="46"/>
      <c r="H92" s="46"/>
      <c r="I92" s="46"/>
      <c r="J92" s="46"/>
      <c r="K92" s="46"/>
      <c r="L92" s="46"/>
      <c r="M92" s="46"/>
      <c r="N92" s="46"/>
      <c r="O92" s="46"/>
      <c r="P92" s="46"/>
      <c r="Q92" s="46"/>
      <c r="R92" s="46"/>
      <c r="S92" s="46"/>
      <c r="T92" s="46"/>
      <c r="U92" s="46"/>
      <c r="V92" s="46"/>
      <c r="W92" s="46"/>
      <c r="X92" s="46"/>
      <c r="Y92" s="46"/>
      <c r="Z92" s="46"/>
      <c r="AA92" s="46"/>
      <c r="AB92" s="46"/>
      <c r="AC92" s="46"/>
      <c r="AD92" s="46"/>
      <c r="AE92" s="46"/>
      <c r="AF92" s="46"/>
      <c r="AG92" s="46"/>
      <c r="AH92" s="46"/>
      <c r="AI92" s="43"/>
      <c r="AJ92" s="43"/>
      <c r="AK92" s="43"/>
      <c r="AL92" s="43"/>
    </row>
    <row r="93" spans="5:38">
      <c r="E93" s="46"/>
      <c r="F93" s="46"/>
      <c r="G93" s="46"/>
      <c r="H93" s="46"/>
      <c r="I93" s="46"/>
      <c r="J93" s="46"/>
      <c r="K93" s="46"/>
      <c r="L93" s="46"/>
      <c r="M93" s="46"/>
      <c r="N93" s="46"/>
      <c r="O93" s="46"/>
      <c r="P93" s="46"/>
      <c r="Q93" s="46"/>
      <c r="R93" s="46"/>
      <c r="S93" s="46"/>
      <c r="T93" s="46"/>
      <c r="U93" s="46"/>
      <c r="V93" s="46"/>
      <c r="W93" s="46"/>
      <c r="X93" s="46"/>
      <c r="Y93" s="46"/>
      <c r="Z93" s="46"/>
      <c r="AA93" s="46"/>
      <c r="AB93" s="46"/>
      <c r="AC93" s="46"/>
      <c r="AD93" s="46"/>
      <c r="AE93" s="46"/>
      <c r="AF93" s="46"/>
      <c r="AG93" s="46"/>
      <c r="AH93" s="46"/>
      <c r="AI93" s="43"/>
      <c r="AJ93" s="43"/>
      <c r="AK93" s="43"/>
      <c r="AL93" s="43"/>
    </row>
    <row r="94" spans="5:38">
      <c r="E94" s="46"/>
      <c r="F94" s="46"/>
      <c r="G94" s="46"/>
      <c r="H94" s="46"/>
      <c r="I94" s="46"/>
      <c r="J94" s="46"/>
      <c r="K94" s="46"/>
      <c r="L94" s="46"/>
      <c r="M94" s="46"/>
      <c r="N94" s="46"/>
      <c r="O94" s="46"/>
      <c r="P94" s="46"/>
      <c r="Q94" s="46"/>
      <c r="R94" s="46"/>
      <c r="S94" s="46"/>
      <c r="T94" s="46"/>
      <c r="U94" s="46"/>
      <c r="V94" s="46"/>
      <c r="W94" s="46"/>
      <c r="X94" s="46"/>
      <c r="Y94" s="46"/>
      <c r="Z94" s="46"/>
      <c r="AA94" s="46"/>
      <c r="AB94" s="46"/>
      <c r="AC94" s="46"/>
      <c r="AD94" s="46"/>
      <c r="AE94" s="46"/>
      <c r="AF94" s="46"/>
      <c r="AG94" s="46"/>
      <c r="AH94" s="46"/>
      <c r="AI94" s="43"/>
      <c r="AJ94" s="43"/>
      <c r="AK94" s="43"/>
      <c r="AL94" s="43"/>
    </row>
    <row r="95" spans="5:38">
      <c r="E95" s="46"/>
      <c r="F95" s="46"/>
      <c r="G95" s="46"/>
      <c r="H95" s="46"/>
      <c r="I95" s="46"/>
      <c r="J95" s="46"/>
      <c r="K95" s="46"/>
      <c r="L95" s="46"/>
      <c r="M95" s="46"/>
      <c r="N95" s="46"/>
      <c r="O95" s="46"/>
      <c r="P95" s="46"/>
      <c r="Q95" s="46"/>
      <c r="R95" s="46"/>
      <c r="S95" s="46"/>
      <c r="T95" s="46"/>
      <c r="U95" s="46"/>
      <c r="V95" s="46"/>
      <c r="W95" s="46"/>
      <c r="X95" s="46"/>
      <c r="Y95" s="46"/>
      <c r="Z95" s="46"/>
      <c r="AA95" s="46"/>
      <c r="AB95" s="46"/>
      <c r="AC95" s="46"/>
      <c r="AD95" s="46"/>
      <c r="AE95" s="46"/>
      <c r="AF95" s="46"/>
      <c r="AG95" s="46"/>
      <c r="AH95" s="46"/>
      <c r="AI95" s="43"/>
      <c r="AJ95" s="43"/>
      <c r="AK95" s="43"/>
      <c r="AL95" s="43"/>
    </row>
    <row r="96" spans="5:38">
      <c r="E96" s="46"/>
      <c r="F96" s="46"/>
      <c r="G96" s="46"/>
      <c r="H96" s="46"/>
      <c r="I96" s="46"/>
      <c r="J96" s="46"/>
      <c r="K96" s="46"/>
      <c r="L96" s="46"/>
      <c r="M96" s="46"/>
      <c r="N96" s="46"/>
      <c r="O96" s="46"/>
      <c r="P96" s="46"/>
      <c r="Q96" s="46"/>
      <c r="R96" s="46"/>
      <c r="S96" s="46"/>
      <c r="T96" s="46"/>
      <c r="U96" s="46"/>
      <c r="V96" s="46"/>
      <c r="W96" s="46"/>
      <c r="X96" s="46"/>
      <c r="Y96" s="46"/>
      <c r="Z96" s="46"/>
      <c r="AA96" s="46"/>
      <c r="AB96" s="46"/>
      <c r="AC96" s="46"/>
      <c r="AD96" s="46"/>
      <c r="AE96" s="46"/>
      <c r="AF96" s="46"/>
      <c r="AG96" s="46"/>
      <c r="AH96" s="46"/>
      <c r="AI96" s="43"/>
      <c r="AJ96" s="43"/>
      <c r="AK96" s="43"/>
      <c r="AL96" s="43"/>
    </row>
    <row r="97" spans="5:38">
      <c r="E97" s="46"/>
      <c r="F97" s="46"/>
      <c r="G97" s="46"/>
      <c r="H97" s="46"/>
      <c r="I97" s="46"/>
      <c r="J97" s="46"/>
      <c r="K97" s="46"/>
      <c r="L97" s="46"/>
      <c r="M97" s="46"/>
      <c r="N97" s="46"/>
      <c r="O97" s="46"/>
      <c r="P97" s="46"/>
      <c r="Q97" s="46"/>
      <c r="R97" s="46"/>
      <c r="S97" s="46"/>
      <c r="T97" s="46"/>
      <c r="U97" s="46"/>
      <c r="V97" s="46"/>
      <c r="W97" s="46"/>
      <c r="X97" s="46"/>
      <c r="Y97" s="46"/>
      <c r="Z97" s="46"/>
      <c r="AA97" s="46"/>
      <c r="AB97" s="46"/>
      <c r="AC97" s="46"/>
      <c r="AD97" s="46"/>
      <c r="AE97" s="46"/>
      <c r="AF97" s="46"/>
      <c r="AG97" s="46"/>
      <c r="AH97" s="46"/>
      <c r="AI97" s="43"/>
      <c r="AJ97" s="43"/>
      <c r="AK97" s="43"/>
      <c r="AL97" s="43"/>
    </row>
    <row r="98" spans="5:38">
      <c r="E98" s="46"/>
      <c r="F98" s="46"/>
      <c r="G98" s="46"/>
      <c r="H98" s="46"/>
      <c r="I98" s="46"/>
      <c r="J98" s="46"/>
      <c r="K98" s="46"/>
      <c r="L98" s="46"/>
      <c r="M98" s="46"/>
      <c r="N98" s="46"/>
      <c r="O98" s="46"/>
      <c r="P98" s="46"/>
      <c r="Q98" s="46"/>
      <c r="R98" s="46"/>
      <c r="S98" s="46"/>
      <c r="T98" s="46"/>
      <c r="U98" s="46"/>
      <c r="V98" s="46"/>
      <c r="W98" s="46"/>
      <c r="X98" s="46"/>
      <c r="Y98" s="46"/>
      <c r="Z98" s="46"/>
      <c r="AA98" s="46"/>
      <c r="AB98" s="46"/>
      <c r="AC98" s="46"/>
      <c r="AD98" s="46"/>
      <c r="AE98" s="46"/>
      <c r="AF98" s="46"/>
      <c r="AG98" s="46"/>
      <c r="AH98" s="46"/>
      <c r="AI98" s="43"/>
      <c r="AJ98" s="43"/>
      <c r="AK98" s="43"/>
      <c r="AL98" s="43"/>
    </row>
    <row r="99" spans="5:38">
      <c r="E99" s="46"/>
      <c r="F99" s="46"/>
      <c r="G99" s="46"/>
      <c r="H99" s="46"/>
      <c r="I99" s="46"/>
      <c r="J99" s="46"/>
      <c r="K99" s="46"/>
      <c r="L99" s="46"/>
      <c r="M99" s="46"/>
      <c r="N99" s="46"/>
      <c r="O99" s="46"/>
      <c r="P99" s="46"/>
      <c r="Q99" s="46"/>
      <c r="R99" s="46"/>
      <c r="S99" s="46"/>
      <c r="T99" s="46"/>
      <c r="U99" s="46"/>
      <c r="V99" s="46"/>
      <c r="W99" s="46"/>
      <c r="X99" s="46"/>
      <c r="Y99" s="46"/>
      <c r="Z99" s="46"/>
      <c r="AA99" s="46"/>
      <c r="AB99" s="46"/>
      <c r="AC99" s="46"/>
      <c r="AD99" s="46"/>
      <c r="AE99" s="46"/>
      <c r="AF99" s="46"/>
      <c r="AG99" s="46"/>
      <c r="AH99" s="46"/>
      <c r="AI99" s="43"/>
      <c r="AJ99" s="43"/>
      <c r="AK99" s="43"/>
      <c r="AL99" s="43"/>
    </row>
    <row r="100" spans="5:38">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3"/>
      <c r="AJ100" s="43"/>
      <c r="AK100" s="43"/>
      <c r="AL100" s="43"/>
    </row>
    <row r="101" spans="5:38">
      <c r="E101" s="46"/>
      <c r="F101" s="46"/>
      <c r="G101" s="46"/>
      <c r="H101" s="46"/>
      <c r="I101" s="46"/>
      <c r="J101" s="46"/>
      <c r="K101" s="46"/>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3"/>
      <c r="AJ101" s="43"/>
      <c r="AK101" s="43"/>
      <c r="AL101" s="43"/>
    </row>
    <row r="102" spans="5:38">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3"/>
      <c r="AJ102" s="43"/>
      <c r="AK102" s="43"/>
      <c r="AL102" s="43"/>
    </row>
    <row r="103" spans="5:38">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3"/>
      <c r="AJ103" s="43"/>
      <c r="AK103" s="43"/>
      <c r="AL103" s="43"/>
    </row>
    <row r="104" spans="5:38">
      <c r="E104" s="46"/>
      <c r="F104" s="46"/>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3"/>
      <c r="AJ104" s="43"/>
      <c r="AK104" s="43"/>
      <c r="AL104" s="43"/>
    </row>
    <row r="105" spans="5:38">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3"/>
      <c r="AJ105" s="43"/>
      <c r="AK105" s="43"/>
      <c r="AL105" s="43"/>
    </row>
    <row r="106" spans="5:38">
      <c r="E106" s="39"/>
      <c r="F106" s="39"/>
      <c r="G106" s="46"/>
      <c r="H106" s="46"/>
      <c r="I106" s="46"/>
      <c r="J106" s="46"/>
      <c r="K106" s="46"/>
      <c r="L106" s="46"/>
      <c r="M106" s="46"/>
      <c r="N106" s="46"/>
      <c r="O106" s="39"/>
      <c r="P106" s="39"/>
      <c r="Q106" s="39"/>
      <c r="R106" s="39"/>
      <c r="S106" s="39"/>
      <c r="T106" s="39"/>
      <c r="U106" s="39"/>
      <c r="V106" s="39"/>
      <c r="W106" s="39"/>
      <c r="X106" s="39"/>
      <c r="Y106" s="39"/>
      <c r="Z106" s="39"/>
      <c r="AA106" s="39"/>
      <c r="AB106" s="39"/>
      <c r="AC106" s="39"/>
      <c r="AD106" s="39"/>
      <c r="AE106" s="39"/>
      <c r="AF106" s="39"/>
      <c r="AG106" s="39"/>
      <c r="AH106" s="39"/>
    </row>
    <row r="107" spans="5:38">
      <c r="E107" s="39"/>
      <c r="F107" s="39"/>
      <c r="G107" s="46"/>
      <c r="H107" s="46"/>
      <c r="I107" s="46"/>
      <c r="J107" s="46"/>
      <c r="K107" s="46"/>
      <c r="L107" s="46"/>
      <c r="M107" s="46"/>
      <c r="N107" s="46"/>
      <c r="O107" s="39"/>
      <c r="P107" s="39"/>
      <c r="Q107" s="39"/>
      <c r="R107" s="39"/>
      <c r="S107" s="39"/>
      <c r="T107" s="39"/>
      <c r="U107" s="39"/>
      <c r="V107" s="39"/>
      <c r="W107" s="39"/>
      <c r="X107" s="39"/>
      <c r="Y107" s="39"/>
      <c r="Z107" s="39"/>
      <c r="AA107" s="39"/>
      <c r="AB107" s="39"/>
      <c r="AC107" s="39"/>
      <c r="AD107" s="39"/>
      <c r="AE107" s="39"/>
      <c r="AF107" s="39"/>
      <c r="AG107" s="39"/>
      <c r="AH107" s="39"/>
    </row>
    <row r="108" spans="5:38">
      <c r="E108" s="39"/>
      <c r="F108" s="39"/>
      <c r="G108" s="46"/>
      <c r="H108" s="46"/>
      <c r="I108" s="46"/>
      <c r="J108" s="46"/>
      <c r="K108" s="46"/>
      <c r="L108" s="46"/>
      <c r="M108" s="46"/>
      <c r="N108" s="46"/>
      <c r="O108" s="39"/>
      <c r="P108" s="39"/>
      <c r="Q108" s="39"/>
      <c r="R108" s="39"/>
      <c r="S108" s="39"/>
      <c r="T108" s="39"/>
      <c r="U108" s="39"/>
      <c r="V108" s="39"/>
      <c r="W108" s="39"/>
      <c r="X108" s="39"/>
      <c r="Y108" s="39"/>
      <c r="Z108" s="39"/>
      <c r="AA108" s="39"/>
      <c r="AB108" s="39"/>
      <c r="AC108" s="39"/>
      <c r="AD108" s="39"/>
      <c r="AE108" s="39"/>
      <c r="AF108" s="39"/>
      <c r="AG108" s="39"/>
      <c r="AH108" s="39"/>
    </row>
    <row r="109" spans="5:38">
      <c r="E109" s="39"/>
      <c r="F109" s="39"/>
      <c r="G109" s="46"/>
      <c r="H109" s="46"/>
      <c r="I109" s="46"/>
      <c r="J109" s="46"/>
      <c r="K109" s="46"/>
      <c r="L109" s="46"/>
      <c r="M109" s="46"/>
      <c r="N109" s="46"/>
      <c r="O109" s="39"/>
      <c r="P109" s="39"/>
      <c r="Q109" s="39"/>
      <c r="R109" s="39"/>
      <c r="S109" s="39"/>
      <c r="T109" s="39"/>
      <c r="U109" s="39"/>
      <c r="V109" s="39"/>
      <c r="W109" s="39"/>
      <c r="X109" s="39"/>
      <c r="Y109" s="39"/>
      <c r="Z109" s="39"/>
      <c r="AA109" s="39"/>
      <c r="AB109" s="39"/>
      <c r="AC109" s="39"/>
      <c r="AD109" s="39"/>
      <c r="AE109" s="39"/>
      <c r="AF109" s="39"/>
      <c r="AG109" s="39"/>
      <c r="AH109" s="39"/>
    </row>
    <row r="110" spans="5:38">
      <c r="E110" s="39"/>
      <c r="F110" s="39"/>
      <c r="G110" s="46"/>
      <c r="H110" s="46"/>
      <c r="I110" s="46"/>
      <c r="J110" s="46"/>
      <c r="K110" s="46"/>
      <c r="L110" s="46"/>
      <c r="M110" s="46"/>
      <c r="N110" s="46"/>
      <c r="O110" s="39"/>
      <c r="P110" s="39"/>
      <c r="Q110" s="39"/>
      <c r="R110" s="39"/>
      <c r="S110" s="39"/>
      <c r="T110" s="39"/>
      <c r="U110" s="39"/>
      <c r="V110" s="39"/>
      <c r="W110" s="39"/>
      <c r="X110" s="39"/>
      <c r="Y110" s="39"/>
      <c r="Z110" s="39"/>
      <c r="AA110" s="39"/>
      <c r="AB110" s="39"/>
      <c r="AC110" s="39"/>
      <c r="AD110" s="39"/>
      <c r="AE110" s="39"/>
      <c r="AF110" s="39"/>
      <c r="AG110" s="39"/>
      <c r="AH110" s="39"/>
    </row>
    <row r="111" spans="5:38">
      <c r="E111" s="39"/>
      <c r="F111" s="39"/>
      <c r="G111" s="46"/>
      <c r="H111" s="46"/>
      <c r="I111" s="46"/>
      <c r="J111" s="46"/>
      <c r="K111" s="46"/>
      <c r="L111" s="46"/>
      <c r="M111" s="46"/>
      <c r="N111" s="46"/>
      <c r="O111" s="39"/>
      <c r="P111" s="39"/>
      <c r="Q111" s="39"/>
      <c r="R111" s="39"/>
      <c r="S111" s="39"/>
      <c r="T111" s="39"/>
      <c r="U111" s="39"/>
      <c r="V111" s="39"/>
      <c r="W111" s="39"/>
      <c r="X111" s="39"/>
      <c r="Y111" s="39"/>
      <c r="Z111" s="39"/>
      <c r="AA111" s="39"/>
      <c r="AB111" s="39"/>
      <c r="AC111" s="39"/>
      <c r="AD111" s="39"/>
      <c r="AE111" s="39"/>
      <c r="AF111" s="39"/>
      <c r="AG111" s="39"/>
      <c r="AH111" s="39"/>
    </row>
    <row r="112" spans="5:38">
      <c r="E112" s="39"/>
      <c r="F112" s="39"/>
      <c r="G112" s="46"/>
      <c r="H112" s="46"/>
      <c r="I112" s="46"/>
      <c r="J112" s="46"/>
      <c r="K112" s="46"/>
      <c r="L112" s="46"/>
      <c r="M112" s="46"/>
      <c r="N112" s="46"/>
      <c r="O112" s="39"/>
      <c r="P112" s="39"/>
      <c r="Q112" s="39"/>
      <c r="R112" s="39"/>
      <c r="S112" s="39"/>
      <c r="T112" s="39"/>
      <c r="U112" s="39"/>
      <c r="V112" s="39"/>
      <c r="W112" s="39"/>
      <c r="X112" s="39"/>
      <c r="Y112" s="39"/>
      <c r="Z112" s="39"/>
      <c r="AA112" s="39"/>
      <c r="AB112" s="39"/>
      <c r="AC112" s="39"/>
      <c r="AD112" s="39"/>
      <c r="AE112" s="39"/>
      <c r="AF112" s="39"/>
      <c r="AG112" s="39"/>
      <c r="AH112" s="39"/>
    </row>
    <row r="113" spans="5:34">
      <c r="E113" s="39"/>
      <c r="F113" s="39"/>
      <c r="G113" s="46"/>
      <c r="H113" s="46"/>
      <c r="I113" s="46"/>
      <c r="J113" s="46"/>
      <c r="K113" s="46"/>
      <c r="L113" s="46"/>
      <c r="M113" s="46"/>
      <c r="N113" s="46"/>
      <c r="O113" s="39"/>
      <c r="P113" s="39"/>
      <c r="Q113" s="39"/>
      <c r="R113" s="39"/>
      <c r="S113" s="39"/>
      <c r="T113" s="39"/>
      <c r="U113" s="39"/>
      <c r="V113" s="39"/>
      <c r="W113" s="39"/>
      <c r="X113" s="39"/>
      <c r="Y113" s="39"/>
      <c r="Z113" s="39"/>
      <c r="AA113" s="39"/>
      <c r="AB113" s="39"/>
      <c r="AC113" s="39"/>
      <c r="AD113" s="39"/>
      <c r="AE113" s="39"/>
      <c r="AF113" s="39"/>
      <c r="AG113" s="39"/>
      <c r="AH113" s="39"/>
    </row>
    <row r="114" spans="5:34">
      <c r="E114" s="39"/>
      <c r="F114" s="39"/>
      <c r="G114" s="46"/>
      <c r="H114" s="46"/>
      <c r="I114" s="46"/>
      <c r="J114" s="46"/>
      <c r="K114" s="46"/>
      <c r="L114" s="46"/>
      <c r="M114" s="46"/>
      <c r="N114" s="46"/>
      <c r="O114" s="39"/>
      <c r="P114" s="39"/>
      <c r="Q114" s="39"/>
      <c r="R114" s="39"/>
      <c r="S114" s="39"/>
      <c r="T114" s="39"/>
      <c r="U114" s="39"/>
      <c r="V114" s="39"/>
      <c r="W114" s="39"/>
      <c r="X114" s="39"/>
      <c r="Y114" s="39"/>
      <c r="Z114" s="39"/>
      <c r="AA114" s="39"/>
      <c r="AB114" s="39"/>
      <c r="AC114" s="39"/>
      <c r="AD114" s="39"/>
      <c r="AE114" s="39"/>
      <c r="AF114" s="39"/>
      <c r="AG114" s="39"/>
      <c r="AH114" s="39"/>
    </row>
    <row r="115" spans="5:34">
      <c r="E115" s="39"/>
      <c r="F115" s="39"/>
      <c r="G115" s="46"/>
      <c r="H115" s="46"/>
      <c r="I115" s="46"/>
      <c r="J115" s="46"/>
      <c r="K115" s="46"/>
      <c r="L115" s="46"/>
      <c r="M115" s="46"/>
      <c r="N115" s="46"/>
      <c r="O115" s="39"/>
      <c r="P115" s="39"/>
      <c r="Q115" s="39"/>
      <c r="R115" s="39"/>
      <c r="S115" s="39"/>
      <c r="T115" s="39"/>
      <c r="U115" s="39"/>
      <c r="V115" s="39"/>
      <c r="W115" s="39"/>
      <c r="X115" s="39"/>
      <c r="Y115" s="39"/>
      <c r="Z115" s="39"/>
      <c r="AA115" s="39"/>
      <c r="AB115" s="39"/>
      <c r="AC115" s="39"/>
      <c r="AD115" s="39"/>
      <c r="AE115" s="39"/>
      <c r="AF115" s="39"/>
      <c r="AG115" s="39"/>
      <c r="AH115" s="39"/>
    </row>
    <row r="116" spans="5:34">
      <c r="E116" s="39"/>
      <c r="F116" s="39"/>
      <c r="G116" s="46"/>
      <c r="H116" s="46"/>
      <c r="I116" s="46"/>
      <c r="J116" s="46"/>
      <c r="K116" s="46"/>
      <c r="L116" s="46"/>
      <c r="M116" s="46"/>
      <c r="N116" s="46"/>
      <c r="O116" s="39"/>
      <c r="P116" s="39"/>
      <c r="Q116" s="39"/>
      <c r="R116" s="39"/>
      <c r="S116" s="39"/>
      <c r="T116" s="39"/>
      <c r="U116" s="39"/>
      <c r="V116" s="39"/>
      <c r="W116" s="39"/>
      <c r="X116" s="39"/>
      <c r="Y116" s="39"/>
      <c r="Z116" s="39"/>
      <c r="AA116" s="39"/>
      <c r="AB116" s="39"/>
      <c r="AC116" s="39"/>
      <c r="AD116" s="39"/>
      <c r="AE116" s="39"/>
      <c r="AF116" s="39"/>
      <c r="AG116" s="39"/>
      <c r="AH116" s="39"/>
    </row>
    <row r="117" spans="5:34">
      <c r="E117" s="39"/>
      <c r="F117" s="39"/>
      <c r="G117" s="46"/>
      <c r="H117" s="46"/>
      <c r="I117" s="46"/>
      <c r="J117" s="46"/>
      <c r="K117" s="46"/>
      <c r="L117" s="46"/>
      <c r="M117" s="46"/>
      <c r="N117" s="46"/>
      <c r="O117" s="39"/>
      <c r="P117" s="39"/>
      <c r="Q117" s="39"/>
      <c r="R117" s="39"/>
      <c r="S117" s="39"/>
      <c r="T117" s="39"/>
      <c r="U117" s="39"/>
      <c r="V117" s="39"/>
      <c r="W117" s="39"/>
      <c r="X117" s="39"/>
      <c r="Y117" s="39"/>
      <c r="Z117" s="39"/>
      <c r="AA117" s="39"/>
      <c r="AB117" s="39"/>
      <c r="AC117" s="39"/>
      <c r="AD117" s="39"/>
      <c r="AE117" s="39"/>
      <c r="AF117" s="39"/>
      <c r="AG117" s="39"/>
      <c r="AH117" s="39"/>
    </row>
    <row r="118" spans="5:34">
      <c r="E118" s="39"/>
      <c r="F118" s="39"/>
      <c r="G118" s="46"/>
      <c r="H118" s="46"/>
      <c r="I118" s="46"/>
      <c r="J118" s="46"/>
      <c r="K118" s="46"/>
      <c r="L118" s="46"/>
      <c r="M118" s="46"/>
      <c r="N118" s="46"/>
      <c r="O118" s="39"/>
      <c r="P118" s="39"/>
      <c r="Q118" s="39"/>
      <c r="R118" s="39"/>
      <c r="S118" s="39"/>
      <c r="T118" s="39"/>
      <c r="U118" s="39"/>
      <c r="V118" s="39"/>
      <c r="W118" s="39"/>
      <c r="X118" s="39"/>
      <c r="Y118" s="39"/>
      <c r="Z118" s="39"/>
      <c r="AA118" s="39"/>
      <c r="AB118" s="39"/>
      <c r="AC118" s="39"/>
      <c r="AD118" s="39"/>
      <c r="AE118" s="39"/>
      <c r="AF118" s="39"/>
      <c r="AG118" s="39"/>
      <c r="AH118" s="39"/>
    </row>
    <row r="119" spans="5:34">
      <c r="E119" s="39"/>
      <c r="F119" s="39"/>
      <c r="G119" s="46"/>
      <c r="H119" s="46"/>
      <c r="I119" s="46"/>
      <c r="J119" s="46"/>
      <c r="K119" s="46"/>
      <c r="L119" s="46"/>
      <c r="M119" s="46"/>
      <c r="N119" s="46"/>
      <c r="O119" s="39"/>
      <c r="P119" s="39"/>
      <c r="Q119" s="39"/>
      <c r="R119" s="39"/>
      <c r="S119" s="39"/>
      <c r="T119" s="39"/>
      <c r="U119" s="39"/>
      <c r="V119" s="39"/>
      <c r="W119" s="39"/>
      <c r="X119" s="39"/>
      <c r="Y119" s="39"/>
      <c r="Z119" s="39"/>
      <c r="AA119" s="39"/>
      <c r="AB119" s="39"/>
      <c r="AC119" s="39"/>
      <c r="AD119" s="39"/>
      <c r="AE119" s="39"/>
      <c r="AF119" s="39"/>
      <c r="AG119" s="39"/>
      <c r="AH119" s="39"/>
    </row>
    <row r="120" spans="5:34">
      <c r="E120" s="39"/>
      <c r="F120" s="39"/>
      <c r="G120" s="46"/>
      <c r="H120" s="46"/>
      <c r="I120" s="46"/>
      <c r="J120" s="46"/>
      <c r="K120" s="46"/>
      <c r="L120" s="46"/>
      <c r="M120" s="46"/>
      <c r="N120" s="46"/>
      <c r="O120" s="39"/>
      <c r="P120" s="39"/>
      <c r="Q120" s="39"/>
      <c r="R120" s="39"/>
      <c r="S120" s="39"/>
      <c r="T120" s="39"/>
      <c r="U120" s="39"/>
      <c r="V120" s="39"/>
      <c r="W120" s="39"/>
      <c r="X120" s="39"/>
      <c r="Y120" s="39"/>
      <c r="Z120" s="39"/>
      <c r="AA120" s="39"/>
      <c r="AB120" s="39"/>
      <c r="AC120" s="39"/>
      <c r="AD120" s="39"/>
      <c r="AE120" s="39"/>
      <c r="AF120" s="39"/>
      <c r="AG120" s="39"/>
      <c r="AH120" s="39"/>
    </row>
    <row r="121" spans="5:34">
      <c r="E121" s="39"/>
      <c r="F121" s="39"/>
      <c r="G121" s="46"/>
      <c r="H121" s="46"/>
      <c r="I121" s="46"/>
      <c r="J121" s="46"/>
      <c r="K121" s="46"/>
      <c r="L121" s="46"/>
      <c r="M121" s="46"/>
      <c r="N121" s="46"/>
      <c r="O121" s="39"/>
      <c r="P121" s="39"/>
      <c r="Q121" s="39"/>
      <c r="R121" s="39"/>
      <c r="S121" s="39"/>
      <c r="T121" s="39"/>
      <c r="U121" s="39"/>
      <c r="V121" s="39"/>
      <c r="W121" s="39"/>
      <c r="X121" s="39"/>
      <c r="Y121" s="39"/>
      <c r="Z121" s="39"/>
      <c r="AA121" s="39"/>
      <c r="AB121" s="39"/>
      <c r="AC121" s="39"/>
      <c r="AD121" s="39"/>
      <c r="AE121" s="39"/>
      <c r="AF121" s="39"/>
      <c r="AG121" s="39"/>
      <c r="AH121" s="39"/>
    </row>
    <row r="122" spans="5:34">
      <c r="E122" s="39"/>
      <c r="F122" s="39"/>
      <c r="G122" s="46"/>
      <c r="H122" s="46"/>
      <c r="I122" s="46"/>
      <c r="J122" s="46"/>
      <c r="K122" s="46"/>
      <c r="L122" s="46"/>
      <c r="M122" s="46"/>
      <c r="N122" s="46"/>
      <c r="O122" s="39"/>
      <c r="P122" s="39"/>
      <c r="Q122" s="39"/>
      <c r="R122" s="39"/>
      <c r="S122" s="39"/>
      <c r="T122" s="39"/>
      <c r="U122" s="39"/>
      <c r="V122" s="39"/>
      <c r="W122" s="39"/>
      <c r="X122" s="39"/>
      <c r="Y122" s="39"/>
      <c r="Z122" s="39"/>
      <c r="AA122" s="39"/>
      <c r="AB122" s="39"/>
      <c r="AC122" s="39"/>
      <c r="AD122" s="39"/>
      <c r="AE122" s="39"/>
      <c r="AF122" s="39"/>
      <c r="AG122" s="39"/>
      <c r="AH122" s="39"/>
    </row>
    <row r="123" spans="5:34">
      <c r="E123" s="39"/>
      <c r="F123" s="39"/>
      <c r="G123" s="46"/>
      <c r="H123" s="46"/>
      <c r="I123" s="46"/>
      <c r="J123" s="46"/>
      <c r="K123" s="46"/>
      <c r="L123" s="46"/>
      <c r="M123" s="46"/>
      <c r="N123" s="46"/>
      <c r="O123" s="39"/>
      <c r="P123" s="39"/>
      <c r="Q123" s="39"/>
      <c r="R123" s="39"/>
      <c r="S123" s="39"/>
      <c r="T123" s="39"/>
      <c r="U123" s="39"/>
      <c r="V123" s="39"/>
      <c r="W123" s="39"/>
      <c r="X123" s="39"/>
      <c r="Y123" s="39"/>
      <c r="Z123" s="39"/>
      <c r="AA123" s="39"/>
      <c r="AB123" s="39"/>
      <c r="AC123" s="39"/>
      <c r="AD123" s="39"/>
      <c r="AE123" s="39"/>
      <c r="AF123" s="39"/>
      <c r="AG123" s="39"/>
      <c r="AH123" s="39"/>
    </row>
    <row r="124" spans="5:34">
      <c r="E124" s="39"/>
      <c r="F124" s="39"/>
      <c r="G124" s="46"/>
      <c r="H124" s="46"/>
      <c r="I124" s="46"/>
      <c r="J124" s="46"/>
      <c r="K124" s="46"/>
      <c r="L124" s="46"/>
      <c r="M124" s="46"/>
      <c r="N124" s="46"/>
      <c r="O124" s="39"/>
      <c r="P124" s="39"/>
      <c r="Q124" s="39"/>
      <c r="R124" s="39"/>
      <c r="S124" s="39"/>
      <c r="T124" s="39"/>
      <c r="U124" s="39"/>
      <c r="V124" s="39"/>
      <c r="W124" s="39"/>
      <c r="X124" s="39"/>
      <c r="Y124" s="39"/>
      <c r="Z124" s="39"/>
      <c r="AA124" s="39"/>
      <c r="AB124" s="39"/>
      <c r="AC124" s="39"/>
      <c r="AD124" s="39"/>
      <c r="AE124" s="39"/>
      <c r="AF124" s="39"/>
      <c r="AG124" s="39"/>
      <c r="AH124" s="39"/>
    </row>
    <row r="125" spans="5:34">
      <c r="E125" s="39"/>
      <c r="F125" s="39"/>
      <c r="G125" s="46"/>
      <c r="H125" s="46"/>
      <c r="I125" s="46"/>
      <c r="J125" s="46"/>
      <c r="K125" s="46"/>
      <c r="L125" s="46"/>
      <c r="M125" s="46"/>
      <c r="N125" s="46"/>
      <c r="O125" s="39"/>
      <c r="P125" s="39"/>
      <c r="Q125" s="39"/>
      <c r="R125" s="39"/>
      <c r="S125" s="39"/>
      <c r="T125" s="39"/>
      <c r="U125" s="39"/>
      <c r="V125" s="39"/>
      <c r="W125" s="39"/>
      <c r="X125" s="39"/>
      <c r="Y125" s="39"/>
      <c r="Z125" s="39"/>
      <c r="AA125" s="39"/>
      <c r="AB125" s="39"/>
      <c r="AC125" s="39"/>
      <c r="AD125" s="39"/>
      <c r="AE125" s="39"/>
      <c r="AF125" s="39"/>
      <c r="AG125" s="39"/>
      <c r="AH125" s="39"/>
    </row>
    <row r="126" spans="5:34">
      <c r="E126" s="39"/>
      <c r="F126" s="39"/>
      <c r="G126" s="46"/>
      <c r="H126" s="46"/>
      <c r="I126" s="46"/>
      <c r="J126" s="46"/>
      <c r="K126" s="46"/>
      <c r="L126" s="46"/>
      <c r="M126" s="46"/>
      <c r="N126" s="46"/>
      <c r="O126" s="39"/>
      <c r="P126" s="39"/>
      <c r="Q126" s="39"/>
      <c r="R126" s="39"/>
      <c r="S126" s="39"/>
      <c r="T126" s="39"/>
      <c r="U126" s="39"/>
      <c r="V126" s="39"/>
      <c r="W126" s="39"/>
      <c r="X126" s="39"/>
      <c r="Y126" s="39"/>
      <c r="Z126" s="39"/>
      <c r="AA126" s="39"/>
      <c r="AB126" s="39"/>
      <c r="AC126" s="39"/>
      <c r="AD126" s="39"/>
      <c r="AE126" s="39"/>
      <c r="AF126" s="39"/>
      <c r="AG126" s="39"/>
      <c r="AH126" s="39"/>
    </row>
    <row r="127" spans="5:34">
      <c r="E127" s="39"/>
      <c r="F127" s="39"/>
      <c r="G127" s="46"/>
      <c r="H127" s="46"/>
      <c r="I127" s="46"/>
      <c r="J127" s="46"/>
      <c r="K127" s="46"/>
      <c r="L127" s="46"/>
      <c r="M127" s="46"/>
      <c r="N127" s="46"/>
      <c r="O127" s="39"/>
      <c r="P127" s="39"/>
      <c r="Q127" s="39"/>
      <c r="R127" s="39"/>
      <c r="S127" s="39"/>
      <c r="T127" s="39"/>
      <c r="U127" s="39"/>
      <c r="V127" s="39"/>
      <c r="W127" s="39"/>
      <c r="X127" s="39"/>
      <c r="Y127" s="39"/>
      <c r="Z127" s="39"/>
      <c r="AA127" s="39"/>
      <c r="AB127" s="39"/>
      <c r="AC127" s="39"/>
      <c r="AD127" s="39"/>
      <c r="AE127" s="39"/>
      <c r="AF127" s="39"/>
      <c r="AG127" s="39"/>
      <c r="AH127" s="39"/>
    </row>
    <row r="128" spans="5:34">
      <c r="E128" s="39"/>
      <c r="F128" s="39"/>
      <c r="G128" s="46"/>
      <c r="H128" s="46"/>
      <c r="I128" s="46"/>
      <c r="J128" s="46"/>
      <c r="K128" s="46"/>
      <c r="L128" s="46"/>
      <c r="M128" s="46"/>
      <c r="N128" s="46"/>
      <c r="O128" s="39"/>
      <c r="P128" s="39"/>
      <c r="Q128" s="39"/>
      <c r="R128" s="39"/>
      <c r="S128" s="39"/>
      <c r="T128" s="39"/>
      <c r="U128" s="39"/>
      <c r="V128" s="39"/>
      <c r="W128" s="39"/>
      <c r="X128" s="39"/>
      <c r="Y128" s="39"/>
      <c r="Z128" s="39"/>
      <c r="AA128" s="39"/>
      <c r="AB128" s="39"/>
      <c r="AC128" s="39"/>
      <c r="AD128" s="39"/>
      <c r="AE128" s="39"/>
      <c r="AF128" s="39"/>
      <c r="AG128" s="39"/>
      <c r="AH128" s="39"/>
    </row>
    <row r="129" spans="5:34">
      <c r="E129" s="39"/>
      <c r="F129" s="39"/>
      <c r="G129" s="46"/>
      <c r="H129" s="46"/>
      <c r="I129" s="46"/>
      <c r="J129" s="46"/>
      <c r="K129" s="46"/>
      <c r="L129" s="46"/>
      <c r="M129" s="46"/>
      <c r="N129" s="46"/>
      <c r="O129" s="39"/>
      <c r="P129" s="39"/>
      <c r="Q129" s="39"/>
      <c r="R129" s="39"/>
      <c r="S129" s="39"/>
      <c r="T129" s="39"/>
      <c r="U129" s="39"/>
      <c r="V129" s="39"/>
      <c r="W129" s="39"/>
      <c r="X129" s="39"/>
      <c r="Y129" s="39"/>
      <c r="Z129" s="39"/>
      <c r="AA129" s="39"/>
      <c r="AB129" s="39"/>
      <c r="AC129" s="39"/>
      <c r="AD129" s="39"/>
      <c r="AE129" s="39"/>
      <c r="AF129" s="39"/>
      <c r="AG129" s="39"/>
      <c r="AH129" s="39"/>
    </row>
    <row r="130" spans="5:34">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row>
    <row r="131" spans="5:34">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row>
    <row r="132" spans="5:34">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row>
    <row r="133" spans="5:34">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row>
    <row r="134" spans="5:34">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row>
    <row r="135" spans="5:34">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row>
    <row r="136" spans="5:34">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row>
    <row r="137" spans="5:34">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row>
    <row r="138" spans="5:34">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row>
    <row r="139" spans="5:34">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row>
    <row r="140" spans="5:34">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row>
    <row r="141" spans="5:34">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row>
    <row r="142" spans="5:34">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row>
    <row r="143" spans="5:34">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row>
    <row r="144" spans="5:34">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row>
    <row r="145" spans="5:34">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row>
    <row r="146" spans="5:34">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row>
    <row r="147" spans="5:34">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row>
    <row r="148" spans="5:34">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row>
    <row r="149" spans="5:34">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row>
    <row r="150" spans="5:34">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row>
    <row r="151" spans="5:34">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row>
    <row r="152" spans="5:34">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row>
    <row r="153" spans="5:34">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row>
    <row r="154" spans="5:34">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row>
    <row r="155" spans="5:34">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row>
    <row r="156" spans="5:34">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row>
    <row r="157" spans="5:34">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row>
    <row r="158" spans="5:34">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row>
    <row r="159" spans="5:34">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row>
    <row r="160" spans="5:34">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row>
    <row r="161" spans="5:34">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row>
    <row r="162" spans="5:34">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row>
    <row r="163" spans="5:34">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row>
    <row r="164" spans="5:34">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row>
    <row r="165" spans="5:34">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row>
    <row r="166" spans="5:34">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row>
    <row r="167" spans="5:34">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row>
    <row r="168" spans="5:34">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row>
    <row r="169" spans="5:34">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row>
    <row r="170" spans="5:34">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row>
    <row r="171" spans="5:34">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row>
    <row r="172" spans="5:34">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row>
    <row r="173" spans="5:34">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row>
    <row r="174" spans="5:34">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c r="AH174" s="39"/>
    </row>
    <row r="175" spans="5:34">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row>
    <row r="176" spans="5:34">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row>
    <row r="177" spans="5:34">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row>
    <row r="178" spans="5:34">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row>
    <row r="179" spans="5:34">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39"/>
    </row>
    <row r="180" spans="5:34">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row>
    <row r="181" spans="5:34">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row>
    <row r="182" spans="5:34">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39"/>
    </row>
    <row r="183" spans="5:34">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c r="AC183" s="39"/>
      <c r="AD183" s="39"/>
      <c r="AE183" s="39"/>
      <c r="AF183" s="39"/>
      <c r="AG183" s="39"/>
      <c r="AH183" s="39"/>
    </row>
    <row r="184" spans="5:34">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row>
    <row r="185" spans="5:34">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c r="AH185" s="39"/>
    </row>
    <row r="186" spans="5:34">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c r="AH186" s="39"/>
    </row>
    <row r="187" spans="5:34">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row>
    <row r="188" spans="5:34">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c r="AH188" s="39"/>
    </row>
    <row r="189" spans="5:34">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c r="AH189" s="39"/>
    </row>
    <row r="190" spans="5:34">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row>
    <row r="191" spans="5:34">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c r="AH191" s="39"/>
    </row>
    <row r="192" spans="5:34">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row>
    <row r="193" spans="5:34">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row>
    <row r="194" spans="5:34">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row>
    <row r="195" spans="5:34">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row>
    <row r="196" spans="5:34">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row>
    <row r="197" spans="5:34">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row>
    <row r="198" spans="5:34">
      <c r="E198" s="39"/>
      <c r="F198" s="39"/>
      <c r="G198" s="39"/>
      <c r="H198" s="39"/>
      <c r="I198" s="39"/>
      <c r="J198" s="39"/>
      <c r="K198" s="39"/>
      <c r="L198" s="39"/>
      <c r="M198" s="39"/>
      <c r="N198" s="39"/>
      <c r="O198" s="39"/>
      <c r="P198" s="39"/>
      <c r="Q198" s="39"/>
      <c r="R198" s="39"/>
      <c r="S198" s="39"/>
      <c r="T198" s="39"/>
      <c r="U198" s="39"/>
      <c r="V198" s="39"/>
      <c r="W198" s="39"/>
      <c r="X198" s="39"/>
      <c r="Y198" s="39"/>
      <c r="Z198" s="39"/>
      <c r="AA198" s="39"/>
      <c r="AB198" s="39"/>
      <c r="AC198" s="39"/>
      <c r="AD198" s="39"/>
      <c r="AE198" s="39"/>
      <c r="AF198" s="39"/>
      <c r="AG198" s="39"/>
      <c r="AH198" s="39"/>
    </row>
    <row r="199" spans="5:34">
      <c r="E199" s="39"/>
      <c r="F199" s="39"/>
      <c r="G199" s="39"/>
      <c r="H199" s="39"/>
      <c r="I199" s="39"/>
      <c r="J199" s="39"/>
      <c r="K199" s="39"/>
      <c r="L199" s="39"/>
      <c r="M199" s="39"/>
      <c r="N199" s="39"/>
      <c r="O199" s="39"/>
      <c r="P199" s="39"/>
      <c r="Q199" s="39"/>
      <c r="R199" s="39"/>
      <c r="S199" s="39"/>
      <c r="T199" s="39"/>
      <c r="U199" s="39"/>
      <c r="V199" s="39"/>
      <c r="W199" s="39"/>
      <c r="X199" s="39"/>
      <c r="Y199" s="39"/>
      <c r="Z199" s="39"/>
      <c r="AA199" s="39"/>
      <c r="AB199" s="39"/>
      <c r="AC199" s="39"/>
      <c r="AD199" s="39"/>
      <c r="AE199" s="39"/>
      <c r="AF199" s="39"/>
      <c r="AG199" s="39"/>
      <c r="AH199" s="39"/>
    </row>
    <row r="200" spans="5:34">
      <c r="E200" s="39"/>
      <c r="F200" s="39"/>
      <c r="G200" s="39"/>
      <c r="H200" s="39"/>
      <c r="I200" s="39"/>
      <c r="J200" s="39"/>
      <c r="K200" s="39"/>
      <c r="L200" s="39"/>
      <c r="M200" s="39"/>
      <c r="N200" s="39"/>
      <c r="O200" s="39"/>
      <c r="P200" s="39"/>
      <c r="Q200" s="39"/>
      <c r="R200" s="39"/>
      <c r="S200" s="39"/>
      <c r="T200" s="39"/>
      <c r="U200" s="39"/>
      <c r="V200" s="39"/>
      <c r="W200" s="39"/>
      <c r="X200" s="39"/>
      <c r="Y200" s="39"/>
      <c r="Z200" s="39"/>
      <c r="AA200" s="39"/>
      <c r="AB200" s="39"/>
      <c r="AC200" s="39"/>
      <c r="AD200" s="39"/>
      <c r="AE200" s="39"/>
      <c r="AF200" s="39"/>
      <c r="AG200" s="39"/>
      <c r="AH200" s="39"/>
    </row>
    <row r="201" spans="5:34">
      <c r="E201" s="39"/>
      <c r="F201" s="39"/>
      <c r="G201" s="39"/>
      <c r="H201" s="39"/>
      <c r="I201" s="39"/>
      <c r="J201" s="39"/>
      <c r="K201" s="39"/>
      <c r="L201" s="39"/>
      <c r="M201" s="39"/>
      <c r="N201" s="39"/>
      <c r="O201" s="39"/>
      <c r="P201" s="39"/>
      <c r="Q201" s="39"/>
      <c r="R201" s="39"/>
      <c r="S201" s="39"/>
      <c r="T201" s="39"/>
      <c r="U201" s="39"/>
      <c r="V201" s="39"/>
      <c r="W201" s="39"/>
      <c r="X201" s="39"/>
      <c r="Y201" s="39"/>
      <c r="Z201" s="39"/>
      <c r="AA201" s="39"/>
      <c r="AB201" s="39"/>
      <c r="AC201" s="39"/>
      <c r="AD201" s="39"/>
      <c r="AE201" s="39"/>
      <c r="AF201" s="39"/>
      <c r="AG201" s="39"/>
      <c r="AH201" s="39"/>
    </row>
    <row r="202" spans="5:34">
      <c r="E202" s="39"/>
      <c r="F202" s="39"/>
      <c r="G202" s="39"/>
      <c r="H202" s="39"/>
      <c r="I202" s="39"/>
      <c r="J202" s="39"/>
      <c r="K202" s="39"/>
      <c r="L202" s="39"/>
      <c r="M202" s="39"/>
      <c r="N202" s="39"/>
      <c r="O202" s="39"/>
      <c r="P202" s="39"/>
      <c r="Q202" s="39"/>
      <c r="R202" s="39"/>
      <c r="S202" s="39"/>
      <c r="T202" s="39"/>
      <c r="U202" s="39"/>
      <c r="V202" s="39"/>
      <c r="W202" s="39"/>
      <c r="X202" s="39"/>
      <c r="Y202" s="39"/>
      <c r="Z202" s="39"/>
      <c r="AA202" s="39"/>
      <c r="AB202" s="39"/>
      <c r="AC202" s="39"/>
      <c r="AD202" s="39"/>
      <c r="AE202" s="39"/>
      <c r="AF202" s="39"/>
      <c r="AG202" s="39"/>
      <c r="AH202" s="39"/>
    </row>
    <row r="203" spans="5:34">
      <c r="E203" s="39"/>
      <c r="F203" s="39"/>
      <c r="G203" s="39"/>
      <c r="H203" s="39"/>
      <c r="I203" s="39"/>
      <c r="J203" s="39"/>
      <c r="K203" s="39"/>
      <c r="L203" s="39"/>
      <c r="M203" s="39"/>
      <c r="N203" s="39"/>
      <c r="O203" s="39"/>
      <c r="P203" s="39"/>
      <c r="Q203" s="39"/>
      <c r="R203" s="39"/>
      <c r="S203" s="39"/>
      <c r="T203" s="39"/>
      <c r="U203" s="39"/>
      <c r="V203" s="39"/>
      <c r="W203" s="39"/>
      <c r="X203" s="39"/>
      <c r="Y203" s="39"/>
      <c r="Z203" s="39"/>
      <c r="AA203" s="39"/>
      <c r="AB203" s="39"/>
      <c r="AC203" s="39"/>
      <c r="AD203" s="39"/>
      <c r="AE203" s="39"/>
      <c r="AF203" s="39"/>
      <c r="AG203" s="39"/>
      <c r="AH203" s="39"/>
    </row>
    <row r="204" spans="5:34">
      <c r="E204" s="39"/>
      <c r="F204" s="39"/>
      <c r="G204" s="39"/>
      <c r="H204" s="39"/>
      <c r="I204" s="39"/>
      <c r="J204" s="39"/>
      <c r="K204" s="39"/>
      <c r="L204" s="39"/>
      <c r="M204" s="39"/>
      <c r="N204" s="39"/>
      <c r="O204" s="39"/>
      <c r="P204" s="39"/>
      <c r="Q204" s="39"/>
      <c r="R204" s="39"/>
      <c r="S204" s="39"/>
      <c r="T204" s="39"/>
      <c r="U204" s="39"/>
      <c r="V204" s="39"/>
      <c r="W204" s="39"/>
      <c r="X204" s="39"/>
      <c r="Y204" s="39"/>
      <c r="Z204" s="39"/>
      <c r="AA204" s="39"/>
      <c r="AB204" s="39"/>
      <c r="AC204" s="39"/>
      <c r="AD204" s="39"/>
      <c r="AE204" s="39"/>
      <c r="AF204" s="39"/>
      <c r="AG204" s="39"/>
      <c r="AH204" s="39"/>
    </row>
    <row r="205" spans="5:34">
      <c r="E205" s="39"/>
      <c r="F205" s="39"/>
      <c r="G205" s="39"/>
      <c r="H205" s="39"/>
      <c r="I205" s="39"/>
      <c r="J205" s="39"/>
      <c r="K205" s="39"/>
      <c r="L205" s="39"/>
      <c r="M205" s="39"/>
      <c r="N205" s="39"/>
      <c r="O205" s="39"/>
      <c r="P205" s="39"/>
      <c r="Q205" s="39"/>
      <c r="R205" s="39"/>
      <c r="S205" s="39"/>
      <c r="T205" s="39"/>
      <c r="U205" s="39"/>
      <c r="V205" s="39"/>
      <c r="W205" s="39"/>
      <c r="X205" s="39"/>
      <c r="Y205" s="39"/>
      <c r="Z205" s="39"/>
      <c r="AA205" s="39"/>
      <c r="AB205" s="39"/>
      <c r="AC205" s="39"/>
      <c r="AD205" s="39"/>
      <c r="AE205" s="39"/>
      <c r="AF205" s="39"/>
      <c r="AG205" s="39"/>
      <c r="AH205" s="39"/>
    </row>
    <row r="206" spans="5:34">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39"/>
    </row>
    <row r="207" spans="5:34">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c r="AC207" s="39"/>
      <c r="AD207" s="39"/>
      <c r="AE207" s="39"/>
      <c r="AF207" s="39"/>
      <c r="AG207" s="39"/>
      <c r="AH207" s="39"/>
    </row>
    <row r="208" spans="5:34">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39"/>
    </row>
    <row r="209" spans="5:34">
      <c r="E209" s="39"/>
      <c r="F209" s="39"/>
      <c r="G209" s="39"/>
      <c r="H209" s="39"/>
      <c r="I209" s="39"/>
      <c r="J209" s="39"/>
      <c r="K209" s="39"/>
      <c r="L209" s="39"/>
      <c r="M209" s="39"/>
      <c r="N209" s="39"/>
      <c r="O209" s="39"/>
      <c r="P209" s="39"/>
      <c r="Q209" s="39"/>
      <c r="R209" s="39"/>
      <c r="S209" s="39"/>
      <c r="T209" s="39"/>
      <c r="U209" s="39"/>
      <c r="V209" s="39"/>
      <c r="W209" s="39"/>
      <c r="X209" s="39"/>
      <c r="Y209" s="39"/>
      <c r="Z209" s="39"/>
      <c r="AA209" s="39"/>
      <c r="AB209" s="39"/>
      <c r="AC209" s="39"/>
      <c r="AD209" s="39"/>
      <c r="AE209" s="39"/>
      <c r="AF209" s="39"/>
      <c r="AG209" s="39"/>
      <c r="AH209" s="39"/>
    </row>
    <row r="210" spans="5:34">
      <c r="E210" s="39"/>
      <c r="F210" s="39"/>
      <c r="G210" s="39"/>
      <c r="H210" s="39"/>
      <c r="I210" s="39"/>
      <c r="J210" s="39"/>
      <c r="K210" s="39"/>
      <c r="L210" s="39"/>
      <c r="M210" s="39"/>
      <c r="N210" s="39"/>
      <c r="O210" s="39"/>
      <c r="P210" s="39"/>
      <c r="Q210" s="39"/>
      <c r="R210" s="39"/>
      <c r="S210" s="39"/>
      <c r="T210" s="39"/>
      <c r="U210" s="39"/>
      <c r="V210" s="39"/>
      <c r="W210" s="39"/>
      <c r="X210" s="39"/>
      <c r="Y210" s="39"/>
      <c r="Z210" s="39"/>
      <c r="AA210" s="39"/>
      <c r="AB210" s="39"/>
      <c r="AC210" s="39"/>
      <c r="AD210" s="39"/>
      <c r="AE210" s="39"/>
      <c r="AF210" s="39"/>
      <c r="AG210" s="39"/>
      <c r="AH210" s="39"/>
    </row>
    <row r="211" spans="5:34">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c r="AC211" s="39"/>
      <c r="AD211" s="39"/>
      <c r="AE211" s="39"/>
      <c r="AF211" s="39"/>
      <c r="AG211" s="39"/>
      <c r="AH211" s="39"/>
    </row>
    <row r="212" spans="5:34">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row>
    <row r="213" spans="5:34">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c r="AE213" s="39"/>
      <c r="AF213" s="39"/>
      <c r="AG213" s="39"/>
      <c r="AH213" s="39"/>
    </row>
    <row r="214" spans="5:34">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c r="AH214" s="39"/>
    </row>
    <row r="215" spans="5:34">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c r="AH215" s="39"/>
    </row>
    <row r="216" spans="5:34">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c r="AC216" s="39"/>
      <c r="AD216" s="39"/>
      <c r="AE216" s="39"/>
      <c r="AF216" s="39"/>
      <c r="AG216" s="39"/>
      <c r="AH216" s="39"/>
    </row>
    <row r="217" spans="5:34">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c r="AC217" s="39"/>
      <c r="AD217" s="39"/>
      <c r="AE217" s="39"/>
      <c r="AF217" s="39"/>
      <c r="AG217" s="39"/>
      <c r="AH217" s="39"/>
    </row>
    <row r="218" spans="5:34">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c r="AH218" s="39"/>
    </row>
    <row r="219" spans="5:34">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c r="AH219" s="39"/>
    </row>
    <row r="220" spans="5:34">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c r="AD220" s="39"/>
      <c r="AE220" s="39"/>
      <c r="AF220" s="39"/>
      <c r="AG220" s="39"/>
      <c r="AH220" s="39"/>
    </row>
    <row r="221" spans="5:34">
      <c r="E221" s="39"/>
      <c r="F221" s="39"/>
      <c r="G221" s="39"/>
      <c r="H221" s="39"/>
      <c r="I221" s="39"/>
      <c r="J221" s="39"/>
      <c r="K221" s="39"/>
      <c r="L221" s="39"/>
      <c r="M221" s="39"/>
      <c r="N221" s="39"/>
      <c r="O221" s="39"/>
      <c r="P221" s="39"/>
      <c r="Q221" s="39"/>
      <c r="R221" s="39"/>
      <c r="S221" s="39"/>
      <c r="T221" s="39"/>
      <c r="U221" s="39"/>
      <c r="V221" s="39"/>
      <c r="W221" s="39"/>
      <c r="X221" s="39"/>
      <c r="Y221" s="39"/>
      <c r="Z221" s="39"/>
      <c r="AA221" s="39"/>
      <c r="AB221" s="39"/>
      <c r="AC221" s="39"/>
      <c r="AD221" s="39"/>
      <c r="AE221" s="39"/>
      <c r="AF221" s="39"/>
      <c r="AG221" s="39"/>
      <c r="AH221" s="39"/>
    </row>
    <row r="222" spans="5:34">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c r="AH222" s="39"/>
    </row>
    <row r="223" spans="5:34">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c r="AC223" s="39"/>
      <c r="AD223" s="39"/>
      <c r="AE223" s="39"/>
      <c r="AF223" s="39"/>
      <c r="AG223" s="39"/>
      <c r="AH223" s="39"/>
    </row>
    <row r="224" spans="5:34">
      <c r="E224" s="39"/>
      <c r="F224" s="39"/>
      <c r="G224" s="39"/>
      <c r="H224" s="39"/>
      <c r="I224" s="39"/>
      <c r="J224" s="39"/>
      <c r="K224" s="39"/>
      <c r="L224" s="39"/>
      <c r="M224" s="39"/>
      <c r="N224" s="39"/>
      <c r="O224" s="39"/>
      <c r="P224" s="39"/>
      <c r="Q224" s="39"/>
      <c r="R224" s="39"/>
      <c r="S224" s="39"/>
      <c r="T224" s="39"/>
      <c r="U224" s="39"/>
      <c r="V224" s="39"/>
      <c r="W224" s="39"/>
      <c r="X224" s="39"/>
      <c r="Y224" s="39"/>
      <c r="Z224" s="39"/>
      <c r="AA224" s="39"/>
      <c r="AB224" s="39"/>
      <c r="AC224" s="39"/>
      <c r="AD224" s="39"/>
      <c r="AE224" s="39"/>
      <c r="AF224" s="39"/>
      <c r="AG224" s="39"/>
      <c r="AH224" s="39"/>
    </row>
    <row r="225" spans="5:34">
      <c r="E225" s="39"/>
      <c r="F225" s="39"/>
      <c r="G225" s="39"/>
      <c r="H225" s="39"/>
      <c r="I225" s="39"/>
      <c r="J225" s="39"/>
      <c r="K225" s="39"/>
      <c r="L225" s="39"/>
      <c r="M225" s="39"/>
      <c r="N225" s="39"/>
      <c r="O225" s="39"/>
      <c r="P225" s="39"/>
      <c r="Q225" s="39"/>
      <c r="R225" s="39"/>
      <c r="S225" s="39"/>
      <c r="T225" s="39"/>
      <c r="U225" s="39"/>
      <c r="V225" s="39"/>
      <c r="W225" s="39"/>
      <c r="X225" s="39"/>
      <c r="Y225" s="39"/>
      <c r="Z225" s="39"/>
      <c r="AA225" s="39"/>
      <c r="AB225" s="39"/>
      <c r="AC225" s="39"/>
      <c r="AD225" s="39"/>
      <c r="AE225" s="39"/>
      <c r="AF225" s="39"/>
      <c r="AG225" s="39"/>
      <c r="AH225" s="39"/>
    </row>
    <row r="226" spans="5:34">
      <c r="E226" s="39"/>
      <c r="F226" s="39"/>
      <c r="G226" s="39"/>
      <c r="H226" s="39"/>
      <c r="I226" s="39"/>
      <c r="J226" s="39"/>
      <c r="K226" s="39"/>
      <c r="L226" s="39"/>
      <c r="M226" s="39"/>
      <c r="N226" s="39"/>
      <c r="O226" s="39"/>
      <c r="P226" s="39"/>
      <c r="Q226" s="39"/>
      <c r="R226" s="39"/>
      <c r="S226" s="39"/>
      <c r="T226" s="39"/>
      <c r="U226" s="39"/>
      <c r="V226" s="39"/>
      <c r="W226" s="39"/>
      <c r="X226" s="39"/>
      <c r="Y226" s="39"/>
      <c r="Z226" s="39"/>
      <c r="AA226" s="39"/>
      <c r="AB226" s="39"/>
      <c r="AC226" s="39"/>
      <c r="AD226" s="39"/>
      <c r="AE226" s="39"/>
      <c r="AF226" s="39"/>
      <c r="AG226" s="39"/>
      <c r="AH226" s="39"/>
    </row>
    <row r="227" spans="5:34">
      <c r="E227" s="39"/>
      <c r="F227" s="39"/>
      <c r="G227" s="39"/>
      <c r="H227" s="39"/>
      <c r="I227" s="39"/>
      <c r="J227" s="39"/>
      <c r="K227" s="39"/>
      <c r="L227" s="39"/>
      <c r="M227" s="39"/>
      <c r="N227" s="39"/>
      <c r="O227" s="39"/>
      <c r="P227" s="39"/>
      <c r="Q227" s="39"/>
      <c r="R227" s="39"/>
      <c r="S227" s="39"/>
      <c r="T227" s="39"/>
      <c r="U227" s="39"/>
      <c r="V227" s="39"/>
      <c r="W227" s="39"/>
      <c r="X227" s="39"/>
      <c r="Y227" s="39"/>
      <c r="Z227" s="39"/>
      <c r="AA227" s="39"/>
      <c r="AB227" s="39"/>
      <c r="AC227" s="39"/>
      <c r="AD227" s="39"/>
      <c r="AE227" s="39"/>
      <c r="AF227" s="39"/>
      <c r="AG227" s="39"/>
      <c r="AH227" s="39"/>
    </row>
    <row r="228" spans="5:34">
      <c r="E228" s="39"/>
      <c r="F228" s="39"/>
      <c r="G228" s="39"/>
      <c r="H228" s="39"/>
      <c r="I228" s="39"/>
      <c r="J228" s="39"/>
      <c r="K228" s="39"/>
      <c r="L228" s="39"/>
      <c r="M228" s="39"/>
      <c r="N228" s="39"/>
      <c r="O228" s="39"/>
      <c r="P228" s="39"/>
      <c r="Q228" s="39"/>
      <c r="R228" s="39"/>
      <c r="S228" s="39"/>
      <c r="T228" s="39"/>
      <c r="U228" s="39"/>
      <c r="V228" s="39"/>
      <c r="W228" s="39"/>
      <c r="X228" s="39"/>
      <c r="Y228" s="39"/>
      <c r="Z228" s="39"/>
      <c r="AA228" s="39"/>
      <c r="AB228" s="39"/>
      <c r="AC228" s="39"/>
      <c r="AD228" s="39"/>
      <c r="AE228" s="39"/>
      <c r="AF228" s="39"/>
      <c r="AG228" s="39"/>
      <c r="AH228" s="39"/>
    </row>
    <row r="229" spans="5:34">
      <c r="E229" s="39"/>
      <c r="F229" s="39"/>
      <c r="G229" s="39"/>
      <c r="H229" s="39"/>
      <c r="I229" s="39"/>
      <c r="J229" s="39"/>
      <c r="K229" s="39"/>
      <c r="L229" s="39"/>
      <c r="M229" s="39"/>
      <c r="N229" s="39"/>
      <c r="O229" s="39"/>
      <c r="P229" s="39"/>
      <c r="Q229" s="39"/>
      <c r="R229" s="39"/>
      <c r="S229" s="39"/>
      <c r="T229" s="39"/>
      <c r="U229" s="39"/>
      <c r="V229" s="39"/>
      <c r="W229" s="39"/>
      <c r="X229" s="39"/>
      <c r="Y229" s="39"/>
      <c r="Z229" s="39"/>
      <c r="AA229" s="39"/>
      <c r="AB229" s="39"/>
      <c r="AC229" s="39"/>
      <c r="AD229" s="39"/>
      <c r="AE229" s="39"/>
      <c r="AF229" s="39"/>
      <c r="AG229" s="39"/>
      <c r="AH229" s="39"/>
    </row>
    <row r="230" spans="5:34">
      <c r="E230" s="39"/>
      <c r="F230" s="39"/>
      <c r="G230" s="39"/>
      <c r="H230" s="39"/>
      <c r="I230" s="39"/>
      <c r="J230" s="39"/>
      <c r="K230" s="39"/>
      <c r="L230" s="39"/>
      <c r="M230" s="39"/>
      <c r="N230" s="39"/>
      <c r="O230" s="39"/>
      <c r="P230" s="39"/>
      <c r="Q230" s="39"/>
      <c r="R230" s="39"/>
      <c r="S230" s="39"/>
      <c r="T230" s="39"/>
      <c r="U230" s="39"/>
      <c r="V230" s="39"/>
      <c r="W230" s="39"/>
      <c r="X230" s="39"/>
      <c r="Y230" s="39"/>
      <c r="Z230" s="39"/>
      <c r="AA230" s="39"/>
      <c r="AB230" s="39"/>
      <c r="AC230" s="39"/>
      <c r="AD230" s="39"/>
      <c r="AE230" s="39"/>
      <c r="AF230" s="39"/>
      <c r="AG230" s="39"/>
      <c r="AH230" s="39"/>
    </row>
    <row r="231" spans="5:34">
      <c r="E231" s="39"/>
      <c r="F231" s="39"/>
      <c r="G231" s="39"/>
      <c r="H231" s="39"/>
      <c r="I231" s="39"/>
      <c r="J231" s="39"/>
      <c r="K231" s="39"/>
      <c r="L231" s="39"/>
      <c r="M231" s="39"/>
      <c r="N231" s="39"/>
      <c r="O231" s="39"/>
      <c r="P231" s="39"/>
      <c r="Q231" s="39"/>
      <c r="R231" s="39"/>
      <c r="S231" s="39"/>
      <c r="T231" s="39"/>
      <c r="U231" s="39"/>
      <c r="V231" s="39"/>
      <c r="W231" s="39"/>
      <c r="X231" s="39"/>
      <c r="Y231" s="39"/>
      <c r="Z231" s="39"/>
      <c r="AA231" s="39"/>
      <c r="AB231" s="39"/>
      <c r="AC231" s="39"/>
      <c r="AD231" s="39"/>
      <c r="AE231" s="39"/>
      <c r="AF231" s="39"/>
      <c r="AG231" s="39"/>
      <c r="AH231" s="39"/>
    </row>
    <row r="232" spans="5:34">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c r="AH232" s="39"/>
    </row>
    <row r="233" spans="5:34">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c r="AH233" s="39"/>
    </row>
    <row r="234" spans="5:34">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c r="AH234" s="39"/>
    </row>
    <row r="235" spans="5:34">
      <c r="E235" s="39"/>
      <c r="F235" s="39"/>
      <c r="G235" s="39"/>
      <c r="H235" s="39"/>
      <c r="I235" s="39"/>
      <c r="J235" s="39"/>
      <c r="K235" s="39"/>
      <c r="L235" s="39"/>
      <c r="M235" s="39"/>
      <c r="N235" s="39"/>
      <c r="O235" s="39"/>
      <c r="P235" s="39"/>
      <c r="Q235" s="39"/>
      <c r="R235" s="39"/>
      <c r="S235" s="39"/>
      <c r="T235" s="39"/>
      <c r="U235" s="39"/>
      <c r="V235" s="39"/>
      <c r="W235" s="39"/>
      <c r="X235" s="39"/>
      <c r="Y235" s="39"/>
      <c r="Z235" s="39"/>
      <c r="AA235" s="39"/>
      <c r="AB235" s="39"/>
      <c r="AC235" s="39"/>
      <c r="AD235" s="39"/>
      <c r="AE235" s="39"/>
      <c r="AF235" s="39"/>
      <c r="AG235" s="39"/>
      <c r="AH235" s="39"/>
    </row>
    <row r="236" spans="5:34">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c r="AH236" s="39"/>
    </row>
    <row r="237" spans="5:34">
      <c r="E237" s="39"/>
      <c r="F237" s="39"/>
      <c r="G237" s="39"/>
      <c r="H237" s="39"/>
      <c r="I237" s="39"/>
      <c r="J237" s="39"/>
      <c r="K237" s="39"/>
      <c r="L237" s="39"/>
      <c r="M237" s="39"/>
      <c r="N237" s="39"/>
      <c r="O237" s="39"/>
      <c r="P237" s="39"/>
      <c r="Q237" s="39"/>
      <c r="R237" s="39"/>
      <c r="S237" s="39"/>
      <c r="T237" s="39"/>
      <c r="U237" s="39"/>
      <c r="V237" s="39"/>
      <c r="W237" s="39"/>
      <c r="X237" s="39"/>
      <c r="Y237" s="39"/>
      <c r="Z237" s="39"/>
      <c r="AA237" s="39"/>
      <c r="AB237" s="39"/>
      <c r="AC237" s="39"/>
      <c r="AD237" s="39"/>
      <c r="AE237" s="39"/>
      <c r="AF237" s="39"/>
      <c r="AG237" s="39"/>
      <c r="AH237" s="39"/>
    </row>
    <row r="238" spans="5:34">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c r="AH238" s="39"/>
    </row>
    <row r="239" spans="5:34">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c r="AH239" s="39"/>
    </row>
    <row r="240" spans="5:34">
      <c r="E240" s="39"/>
      <c r="F240" s="39"/>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row>
    <row r="241" spans="5:34">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row>
    <row r="242" spans="5:34">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row>
    <row r="243" spans="5:34">
      <c r="E243" s="39"/>
      <c r="F243" s="39"/>
      <c r="G243" s="39"/>
      <c r="H243" s="39"/>
      <c r="I243" s="39"/>
      <c r="J243" s="39"/>
      <c r="K243" s="39"/>
      <c r="L243" s="39"/>
      <c r="M243" s="39"/>
      <c r="N243" s="39"/>
      <c r="O243" s="39"/>
      <c r="P243" s="39"/>
      <c r="Q243" s="39"/>
      <c r="R243" s="39"/>
      <c r="S243" s="39"/>
      <c r="T243" s="39"/>
      <c r="U243" s="39"/>
      <c r="V243" s="39"/>
      <c r="W243" s="39"/>
      <c r="X243" s="39"/>
      <c r="Y243" s="39"/>
      <c r="Z243" s="39"/>
      <c r="AA243" s="39"/>
      <c r="AB243" s="39"/>
      <c r="AC243" s="39"/>
      <c r="AD243" s="39"/>
      <c r="AE243" s="39"/>
      <c r="AF243" s="39"/>
      <c r="AG243" s="39"/>
      <c r="AH243" s="39"/>
    </row>
    <row r="244" spans="5:34">
      <c r="E244" s="39"/>
      <c r="F244" s="39"/>
      <c r="G244" s="39"/>
      <c r="H244" s="39"/>
      <c r="I244" s="39"/>
      <c r="J244" s="39"/>
      <c r="K244" s="39"/>
      <c r="L244" s="39"/>
      <c r="M244" s="39"/>
      <c r="N244" s="39"/>
      <c r="O244" s="39"/>
      <c r="P244" s="39"/>
      <c r="Q244" s="39"/>
      <c r="R244" s="39"/>
      <c r="S244" s="39"/>
      <c r="T244" s="39"/>
      <c r="U244" s="39"/>
      <c r="V244" s="39"/>
      <c r="W244" s="39"/>
      <c r="X244" s="39"/>
      <c r="Y244" s="39"/>
      <c r="Z244" s="39"/>
      <c r="AA244" s="39"/>
      <c r="AB244" s="39"/>
      <c r="AC244" s="39"/>
      <c r="AD244" s="39"/>
      <c r="AE244" s="39"/>
      <c r="AF244" s="39"/>
      <c r="AG244" s="39"/>
      <c r="AH244" s="39"/>
    </row>
    <row r="245" spans="5:34">
      <c r="E245" s="39"/>
      <c r="F245" s="39"/>
      <c r="G245" s="39"/>
      <c r="H245" s="39"/>
      <c r="I245" s="39"/>
      <c r="J245" s="39"/>
      <c r="K245" s="39"/>
      <c r="L245" s="39"/>
      <c r="M245" s="39"/>
      <c r="N245" s="39"/>
      <c r="O245" s="39"/>
      <c r="P245" s="39"/>
      <c r="Q245" s="39"/>
      <c r="R245" s="39"/>
      <c r="S245" s="39"/>
      <c r="T245" s="39"/>
      <c r="U245" s="39"/>
      <c r="V245" s="39"/>
      <c r="W245" s="39"/>
      <c r="X245" s="39"/>
      <c r="Y245" s="39"/>
      <c r="Z245" s="39"/>
      <c r="AA245" s="39"/>
      <c r="AB245" s="39"/>
      <c r="AC245" s="39"/>
      <c r="AD245" s="39"/>
      <c r="AE245" s="39"/>
      <c r="AF245" s="39"/>
      <c r="AG245" s="39"/>
      <c r="AH245" s="39"/>
    </row>
    <row r="246" spans="5:34">
      <c r="E246" s="39"/>
      <c r="F246" s="39"/>
      <c r="G246" s="39"/>
      <c r="H246" s="39"/>
      <c r="I246" s="39"/>
      <c r="J246" s="39"/>
      <c r="K246" s="39"/>
      <c r="L246" s="39"/>
      <c r="M246" s="39"/>
      <c r="N246" s="39"/>
      <c r="O246" s="39"/>
      <c r="P246" s="39"/>
      <c r="Q246" s="39"/>
      <c r="R246" s="39"/>
      <c r="S246" s="39"/>
      <c r="T246" s="39"/>
      <c r="U246" s="39"/>
      <c r="V246" s="39"/>
      <c r="W246" s="39"/>
      <c r="X246" s="39"/>
      <c r="Y246" s="39"/>
      <c r="Z246" s="39"/>
      <c r="AA246" s="39"/>
      <c r="AB246" s="39"/>
      <c r="AC246" s="39"/>
      <c r="AD246" s="39"/>
      <c r="AE246" s="39"/>
      <c r="AF246" s="39"/>
      <c r="AG246" s="39"/>
      <c r="AH246" s="39"/>
    </row>
    <row r="247" spans="5:34">
      <c r="E247" s="39"/>
      <c r="F247" s="39"/>
      <c r="G247" s="39"/>
      <c r="H247" s="39"/>
      <c r="I247" s="39"/>
      <c r="J247" s="39"/>
      <c r="K247" s="39"/>
      <c r="L247" s="39"/>
      <c r="M247" s="39"/>
      <c r="N247" s="39"/>
      <c r="O247" s="39"/>
      <c r="P247" s="39"/>
      <c r="Q247" s="39"/>
      <c r="R247" s="39"/>
      <c r="S247" s="39"/>
      <c r="T247" s="39"/>
      <c r="U247" s="39"/>
      <c r="V247" s="39"/>
      <c r="W247" s="39"/>
      <c r="X247" s="39"/>
      <c r="Y247" s="39"/>
      <c r="Z247" s="39"/>
      <c r="AA247" s="39"/>
      <c r="AB247" s="39"/>
      <c r="AC247" s="39"/>
      <c r="AD247" s="39"/>
      <c r="AE247" s="39"/>
      <c r="AF247" s="39"/>
      <c r="AG247" s="39"/>
      <c r="AH247" s="39"/>
    </row>
    <row r="248" spans="5:34">
      <c r="E248" s="39"/>
      <c r="F248" s="39"/>
      <c r="G248" s="39"/>
      <c r="H248" s="39"/>
      <c r="I248" s="39"/>
      <c r="J248" s="39"/>
      <c r="K248" s="39"/>
      <c r="L248" s="39"/>
      <c r="M248" s="39"/>
      <c r="N248" s="39"/>
      <c r="O248" s="39"/>
      <c r="P248" s="39"/>
      <c r="Q248" s="39"/>
      <c r="R248" s="39"/>
      <c r="S248" s="39"/>
      <c r="T248" s="39"/>
      <c r="U248" s="39"/>
      <c r="V248" s="39"/>
      <c r="W248" s="39"/>
      <c r="X248" s="39"/>
      <c r="Y248" s="39"/>
      <c r="Z248" s="39"/>
      <c r="AA248" s="39"/>
      <c r="AB248" s="39"/>
      <c r="AC248" s="39"/>
      <c r="AD248" s="39"/>
      <c r="AE248" s="39"/>
      <c r="AF248" s="39"/>
      <c r="AG248" s="39"/>
      <c r="AH248" s="39"/>
    </row>
    <row r="249" spans="5:34">
      <c r="E249" s="39"/>
      <c r="F249" s="39"/>
      <c r="G249" s="39"/>
      <c r="H249" s="39"/>
      <c r="I249" s="39"/>
      <c r="J249" s="39"/>
      <c r="K249" s="39"/>
      <c r="L249" s="39"/>
      <c r="M249" s="39"/>
      <c r="N249" s="39"/>
      <c r="O249" s="39"/>
      <c r="P249" s="39"/>
      <c r="Q249" s="39"/>
      <c r="R249" s="39"/>
      <c r="S249" s="39"/>
      <c r="T249" s="39"/>
      <c r="U249" s="39"/>
      <c r="V249" s="39"/>
      <c r="W249" s="39"/>
      <c r="X249" s="39"/>
      <c r="Y249" s="39"/>
      <c r="Z249" s="39"/>
      <c r="AA249" s="39"/>
      <c r="AB249" s="39"/>
      <c r="AC249" s="39"/>
      <c r="AD249" s="39"/>
      <c r="AE249" s="39"/>
      <c r="AF249" s="39"/>
      <c r="AG249" s="39"/>
      <c r="AH249" s="39"/>
    </row>
    <row r="250" spans="5:34">
      <c r="E250" s="39"/>
      <c r="F250" s="39"/>
      <c r="G250" s="39"/>
      <c r="H250" s="39"/>
      <c r="I250" s="39"/>
      <c r="J250" s="39"/>
      <c r="K250" s="39"/>
      <c r="L250" s="39"/>
      <c r="M250" s="39"/>
      <c r="N250" s="39"/>
      <c r="O250" s="39"/>
      <c r="P250" s="39"/>
      <c r="Q250" s="39"/>
      <c r="R250" s="39"/>
      <c r="S250" s="39"/>
      <c r="T250" s="39"/>
      <c r="U250" s="39"/>
      <c r="V250" s="39"/>
      <c r="W250" s="39"/>
      <c r="X250" s="39"/>
      <c r="Y250" s="39"/>
      <c r="Z250" s="39"/>
      <c r="AA250" s="39"/>
      <c r="AB250" s="39"/>
      <c r="AC250" s="39"/>
      <c r="AD250" s="39"/>
      <c r="AE250" s="39"/>
      <c r="AF250" s="39"/>
      <c r="AG250" s="39"/>
      <c r="AH250" s="39"/>
    </row>
    <row r="251" spans="5:34">
      <c r="E251" s="39"/>
      <c r="F251" s="39"/>
      <c r="G251" s="39"/>
      <c r="H251" s="39"/>
      <c r="I251" s="39"/>
      <c r="J251" s="39"/>
      <c r="K251" s="39"/>
      <c r="L251" s="39"/>
      <c r="M251" s="39"/>
      <c r="N251" s="39"/>
      <c r="O251" s="39"/>
      <c r="P251" s="39"/>
      <c r="Q251" s="39"/>
      <c r="R251" s="39"/>
      <c r="S251" s="39"/>
      <c r="T251" s="39"/>
      <c r="U251" s="39"/>
      <c r="V251" s="39"/>
      <c r="W251" s="39"/>
      <c r="X251" s="39"/>
      <c r="Y251" s="39"/>
      <c r="Z251" s="39"/>
      <c r="AA251" s="39"/>
      <c r="AB251" s="39"/>
      <c r="AC251" s="39"/>
      <c r="AD251" s="39"/>
      <c r="AE251" s="39"/>
      <c r="AF251" s="39"/>
      <c r="AG251" s="39"/>
      <c r="AH251" s="39"/>
    </row>
    <row r="252" spans="5:34">
      <c r="E252" s="39"/>
      <c r="F252" s="39"/>
      <c r="G252" s="39"/>
      <c r="H252" s="39"/>
      <c r="I252" s="39"/>
      <c r="J252" s="39"/>
      <c r="K252" s="39"/>
      <c r="L252" s="39"/>
      <c r="M252" s="39"/>
      <c r="N252" s="39"/>
      <c r="O252" s="39"/>
      <c r="P252" s="39"/>
      <c r="Q252" s="39"/>
      <c r="R252" s="39"/>
      <c r="S252" s="39"/>
      <c r="T252" s="39"/>
      <c r="U252" s="39"/>
      <c r="V252" s="39"/>
      <c r="W252" s="39"/>
      <c r="X252" s="39"/>
      <c r="Y252" s="39"/>
      <c r="Z252" s="39"/>
      <c r="AA252" s="39"/>
      <c r="AB252" s="39"/>
      <c r="AC252" s="39"/>
      <c r="AD252" s="39"/>
      <c r="AE252" s="39"/>
      <c r="AF252" s="39"/>
      <c r="AG252" s="39"/>
      <c r="AH252" s="39"/>
    </row>
    <row r="253" spans="5:34">
      <c r="E253" s="39"/>
      <c r="F253" s="39"/>
      <c r="G253" s="39"/>
      <c r="H253" s="39"/>
      <c r="I253" s="39"/>
      <c r="J253" s="39"/>
      <c r="K253" s="39"/>
      <c r="L253" s="39"/>
      <c r="M253" s="39"/>
      <c r="N253" s="39"/>
      <c r="O253" s="39"/>
      <c r="P253" s="39"/>
      <c r="Q253" s="39"/>
      <c r="R253" s="39"/>
      <c r="S253" s="39"/>
      <c r="T253" s="39"/>
      <c r="U253" s="39"/>
      <c r="V253" s="39"/>
      <c r="W253" s="39"/>
      <c r="X253" s="39"/>
      <c r="Y253" s="39"/>
      <c r="Z253" s="39"/>
      <c r="AA253" s="39"/>
      <c r="AB253" s="39"/>
      <c r="AC253" s="39"/>
      <c r="AD253" s="39"/>
      <c r="AE253" s="39"/>
      <c r="AF253" s="39"/>
      <c r="AG253" s="39"/>
      <c r="AH253" s="39"/>
    </row>
    <row r="254" spans="5:34">
      <c r="E254" s="39"/>
      <c r="F254" s="39"/>
      <c r="G254" s="39"/>
      <c r="H254" s="39"/>
      <c r="I254" s="39"/>
      <c r="J254" s="39"/>
      <c r="K254" s="39"/>
      <c r="L254" s="39"/>
      <c r="M254" s="39"/>
      <c r="N254" s="39"/>
      <c r="O254" s="39"/>
      <c r="P254" s="39"/>
      <c r="Q254" s="39"/>
      <c r="R254" s="39"/>
      <c r="S254" s="39"/>
      <c r="T254" s="39"/>
      <c r="U254" s="39"/>
      <c r="V254" s="39"/>
      <c r="W254" s="39"/>
      <c r="X254" s="39"/>
      <c r="Y254" s="39"/>
      <c r="Z254" s="39"/>
      <c r="AA254" s="39"/>
      <c r="AB254" s="39"/>
      <c r="AC254" s="39"/>
      <c r="AD254" s="39"/>
      <c r="AE254" s="39"/>
      <c r="AF254" s="39"/>
      <c r="AG254" s="39"/>
      <c r="AH254" s="39"/>
    </row>
    <row r="255" spans="5:34">
      <c r="E255" s="39"/>
      <c r="F255" s="39"/>
      <c r="G255" s="39"/>
      <c r="H255" s="39"/>
      <c r="I255" s="39"/>
      <c r="J255" s="39"/>
      <c r="K255" s="39"/>
      <c r="L255" s="39"/>
      <c r="M255" s="39"/>
      <c r="N255" s="39"/>
      <c r="O255" s="39"/>
      <c r="P255" s="39"/>
      <c r="Q255" s="39"/>
      <c r="R255" s="39"/>
      <c r="S255" s="39"/>
      <c r="T255" s="39"/>
      <c r="U255" s="39"/>
      <c r="V255" s="39"/>
      <c r="W255" s="39"/>
      <c r="X255" s="39"/>
      <c r="Y255" s="39"/>
      <c r="Z255" s="39"/>
      <c r="AA255" s="39"/>
      <c r="AB255" s="39"/>
      <c r="AC255" s="39"/>
      <c r="AD255" s="39"/>
      <c r="AE255" s="39"/>
      <c r="AF255" s="39"/>
      <c r="AG255" s="39"/>
      <c r="AH255" s="39"/>
    </row>
    <row r="256" spans="5:34">
      <c r="E256" s="39"/>
      <c r="F256" s="39"/>
      <c r="G256" s="39"/>
      <c r="H256" s="39"/>
      <c r="I256" s="39"/>
      <c r="J256" s="39"/>
      <c r="K256" s="39"/>
      <c r="L256" s="39"/>
      <c r="M256" s="39"/>
      <c r="N256" s="39"/>
      <c r="O256" s="39"/>
      <c r="P256" s="39"/>
      <c r="Q256" s="39"/>
      <c r="R256" s="39"/>
      <c r="S256" s="39"/>
      <c r="T256" s="39"/>
      <c r="U256" s="39"/>
      <c r="V256" s="39"/>
      <c r="W256" s="39"/>
      <c r="X256" s="39"/>
      <c r="Y256" s="39"/>
      <c r="Z256" s="39"/>
      <c r="AA256" s="39"/>
      <c r="AB256" s="39"/>
      <c r="AC256" s="39"/>
      <c r="AD256" s="39"/>
      <c r="AE256" s="39"/>
      <c r="AF256" s="39"/>
      <c r="AG256" s="39"/>
      <c r="AH256" s="39"/>
    </row>
    <row r="257" spans="5:34">
      <c r="E257" s="39"/>
      <c r="F257" s="39"/>
      <c r="G257" s="39"/>
      <c r="H257" s="39"/>
      <c r="I257" s="39"/>
      <c r="J257" s="39"/>
      <c r="K257" s="39"/>
      <c r="L257" s="39"/>
      <c r="M257" s="39"/>
      <c r="N257" s="39"/>
      <c r="O257" s="39"/>
      <c r="P257" s="39"/>
      <c r="Q257" s="39"/>
      <c r="R257" s="39"/>
      <c r="S257" s="39"/>
      <c r="T257" s="39"/>
      <c r="U257" s="39"/>
      <c r="V257" s="39"/>
      <c r="W257" s="39"/>
      <c r="X257" s="39"/>
      <c r="Y257" s="39"/>
      <c r="Z257" s="39"/>
      <c r="AA257" s="39"/>
      <c r="AB257" s="39"/>
      <c r="AC257" s="39"/>
      <c r="AD257" s="39"/>
      <c r="AE257" s="39"/>
      <c r="AF257" s="39"/>
      <c r="AG257" s="39"/>
      <c r="AH257" s="39"/>
    </row>
    <row r="258" spans="5:34">
      <c r="E258" s="39"/>
      <c r="F258" s="39"/>
      <c r="G258" s="39"/>
      <c r="H258" s="39"/>
      <c r="I258" s="39"/>
      <c r="J258" s="39"/>
      <c r="K258" s="39"/>
      <c r="L258" s="39"/>
      <c r="M258" s="39"/>
      <c r="N258" s="39"/>
      <c r="O258" s="39"/>
      <c r="P258" s="39"/>
      <c r="Q258" s="39"/>
      <c r="R258" s="39"/>
      <c r="S258" s="39"/>
      <c r="T258" s="39"/>
      <c r="U258" s="39"/>
      <c r="V258" s="39"/>
      <c r="W258" s="39"/>
      <c r="X258" s="39"/>
      <c r="Y258" s="39"/>
      <c r="Z258" s="39"/>
      <c r="AA258" s="39"/>
      <c r="AB258" s="39"/>
      <c r="AC258" s="39"/>
      <c r="AD258" s="39"/>
      <c r="AE258" s="39"/>
      <c r="AF258" s="39"/>
      <c r="AG258" s="39"/>
      <c r="AH258" s="39"/>
    </row>
    <row r="259" spans="5:34">
      <c r="E259" s="39"/>
      <c r="F259" s="39"/>
      <c r="G259" s="39"/>
      <c r="H259" s="39"/>
      <c r="I259" s="39"/>
      <c r="J259" s="39"/>
      <c r="K259" s="39"/>
      <c r="L259" s="39"/>
      <c r="M259" s="39"/>
      <c r="N259" s="39"/>
      <c r="O259" s="39"/>
      <c r="P259" s="39"/>
      <c r="Q259" s="39"/>
      <c r="R259" s="39"/>
      <c r="S259" s="39"/>
      <c r="T259" s="39"/>
      <c r="U259" s="39"/>
      <c r="V259" s="39"/>
      <c r="W259" s="39"/>
      <c r="X259" s="39"/>
      <c r="Y259" s="39"/>
      <c r="Z259" s="39"/>
      <c r="AA259" s="39"/>
      <c r="AB259" s="39"/>
      <c r="AC259" s="39"/>
      <c r="AD259" s="39"/>
      <c r="AE259" s="39"/>
      <c r="AF259" s="39"/>
      <c r="AG259" s="39"/>
      <c r="AH259" s="39"/>
    </row>
    <row r="260" spans="5:34">
      <c r="E260" s="39"/>
      <c r="F260" s="39"/>
      <c r="G260" s="39"/>
      <c r="H260" s="39"/>
      <c r="I260" s="39"/>
      <c r="J260" s="39"/>
      <c r="K260" s="39"/>
      <c r="L260" s="39"/>
      <c r="M260" s="39"/>
      <c r="N260" s="39"/>
      <c r="O260" s="39"/>
      <c r="P260" s="39"/>
      <c r="Q260" s="39"/>
      <c r="R260" s="39"/>
      <c r="S260" s="39"/>
      <c r="T260" s="39"/>
      <c r="U260" s="39"/>
      <c r="V260" s="39"/>
      <c r="W260" s="39"/>
      <c r="X260" s="39"/>
      <c r="Y260" s="39"/>
      <c r="Z260" s="39"/>
      <c r="AA260" s="39"/>
      <c r="AB260" s="39"/>
      <c r="AC260" s="39"/>
      <c r="AD260" s="39"/>
      <c r="AE260" s="39"/>
      <c r="AF260" s="39"/>
      <c r="AG260" s="39"/>
      <c r="AH260" s="39"/>
    </row>
    <row r="261" spans="5:34">
      <c r="E261" s="39"/>
      <c r="F261" s="39"/>
      <c r="G261" s="39"/>
      <c r="H261" s="39"/>
      <c r="I261" s="39"/>
      <c r="J261" s="39"/>
      <c r="K261" s="39"/>
      <c r="L261" s="39"/>
      <c r="M261" s="39"/>
      <c r="N261" s="39"/>
      <c r="O261" s="39"/>
      <c r="P261" s="39"/>
      <c r="Q261" s="39"/>
      <c r="R261" s="39"/>
      <c r="S261" s="39"/>
      <c r="T261" s="39"/>
      <c r="U261" s="39"/>
      <c r="V261" s="39"/>
      <c r="W261" s="39"/>
      <c r="X261" s="39"/>
      <c r="Y261" s="39"/>
      <c r="Z261" s="39"/>
      <c r="AA261" s="39"/>
      <c r="AB261" s="39"/>
      <c r="AC261" s="39"/>
      <c r="AD261" s="39"/>
      <c r="AE261" s="39"/>
      <c r="AF261" s="39"/>
      <c r="AG261" s="39"/>
      <c r="AH261" s="39"/>
    </row>
    <row r="262" spans="5:34">
      <c r="E262" s="39"/>
      <c r="F262" s="39"/>
      <c r="G262" s="39"/>
      <c r="H262" s="39"/>
      <c r="I262" s="39"/>
      <c r="J262" s="39"/>
      <c r="K262" s="39"/>
      <c r="L262" s="39"/>
      <c r="M262" s="39"/>
      <c r="N262" s="39"/>
      <c r="O262" s="39"/>
      <c r="P262" s="39"/>
      <c r="Q262" s="39"/>
      <c r="R262" s="39"/>
      <c r="S262" s="39"/>
      <c r="T262" s="39"/>
      <c r="U262" s="39"/>
      <c r="V262" s="39"/>
      <c r="W262" s="39"/>
      <c r="X262" s="39"/>
      <c r="Y262" s="39"/>
      <c r="Z262" s="39"/>
      <c r="AA262" s="39"/>
      <c r="AB262" s="39"/>
      <c r="AC262" s="39"/>
      <c r="AD262" s="39"/>
      <c r="AE262" s="39"/>
      <c r="AF262" s="39"/>
      <c r="AG262" s="39"/>
      <c r="AH262" s="39"/>
    </row>
    <row r="263" spans="5:34">
      <c r="E263" s="39"/>
      <c r="F263" s="39"/>
      <c r="G263" s="39"/>
      <c r="H263" s="39"/>
      <c r="I263" s="39"/>
      <c r="J263" s="39"/>
      <c r="K263" s="39"/>
      <c r="L263" s="39"/>
      <c r="M263" s="39"/>
      <c r="N263" s="39"/>
      <c r="O263" s="39"/>
      <c r="P263" s="39"/>
      <c r="Q263" s="39"/>
      <c r="R263" s="39"/>
      <c r="S263" s="39"/>
      <c r="T263" s="39"/>
      <c r="U263" s="39"/>
      <c r="V263" s="39"/>
      <c r="W263" s="39"/>
      <c r="X263" s="39"/>
      <c r="Y263" s="39"/>
      <c r="Z263" s="39"/>
      <c r="AA263" s="39"/>
      <c r="AB263" s="39"/>
      <c r="AC263" s="39"/>
      <c r="AD263" s="39"/>
      <c r="AE263" s="39"/>
      <c r="AF263" s="39"/>
      <c r="AG263" s="39"/>
      <c r="AH263" s="39"/>
    </row>
    <row r="264" spans="5:34">
      <c r="E264" s="39"/>
      <c r="F264" s="39"/>
      <c r="G264" s="39"/>
      <c r="H264" s="39"/>
      <c r="I264" s="39"/>
      <c r="J264" s="39"/>
      <c r="K264" s="39"/>
      <c r="L264" s="39"/>
      <c r="M264" s="39"/>
      <c r="N264" s="39"/>
      <c r="O264" s="39"/>
      <c r="P264" s="39"/>
      <c r="Q264" s="39"/>
      <c r="R264" s="39"/>
      <c r="S264" s="39"/>
      <c r="T264" s="39"/>
      <c r="U264" s="39"/>
      <c r="V264" s="39"/>
      <c r="W264" s="39"/>
      <c r="X264" s="39"/>
      <c r="Y264" s="39"/>
      <c r="Z264" s="39"/>
      <c r="AA264" s="39"/>
      <c r="AB264" s="39"/>
      <c r="AC264" s="39"/>
      <c r="AD264" s="39"/>
      <c r="AE264" s="39"/>
      <c r="AF264" s="39"/>
      <c r="AG264" s="39"/>
      <c r="AH264" s="39"/>
    </row>
    <row r="265" spans="5:34">
      <c r="E265" s="39"/>
      <c r="F265" s="39"/>
      <c r="G265" s="39"/>
      <c r="H265" s="39"/>
      <c r="I265" s="39"/>
      <c r="J265" s="39"/>
      <c r="K265" s="39"/>
      <c r="L265" s="39"/>
      <c r="M265" s="39"/>
      <c r="N265" s="39"/>
      <c r="O265" s="39"/>
      <c r="P265" s="39"/>
      <c r="Q265" s="39"/>
      <c r="R265" s="39"/>
      <c r="S265" s="39"/>
      <c r="T265" s="39"/>
      <c r="U265" s="39"/>
      <c r="V265" s="39"/>
      <c r="W265" s="39"/>
      <c r="X265" s="39"/>
      <c r="Y265" s="39"/>
      <c r="Z265" s="39"/>
      <c r="AA265" s="39"/>
      <c r="AB265" s="39"/>
      <c r="AC265" s="39"/>
      <c r="AD265" s="39"/>
      <c r="AE265" s="39"/>
      <c r="AF265" s="39"/>
      <c r="AG265" s="39"/>
      <c r="AH265" s="39"/>
    </row>
    <row r="266" spans="5:34">
      <c r="E266" s="39"/>
      <c r="F266" s="39"/>
      <c r="G266" s="39"/>
      <c r="H266" s="39"/>
      <c r="I266" s="39"/>
      <c r="J266" s="39"/>
      <c r="K266" s="39"/>
      <c r="L266" s="39"/>
      <c r="M266" s="39"/>
      <c r="N266" s="39"/>
      <c r="O266" s="39"/>
      <c r="P266" s="39"/>
      <c r="Q266" s="39"/>
      <c r="R266" s="39"/>
      <c r="S266" s="39"/>
      <c r="T266" s="39"/>
      <c r="U266" s="39"/>
      <c r="V266" s="39"/>
      <c r="W266" s="39"/>
      <c r="X266" s="39"/>
      <c r="Y266" s="39"/>
      <c r="Z266" s="39"/>
      <c r="AA266" s="39"/>
      <c r="AB266" s="39"/>
      <c r="AC266" s="39"/>
      <c r="AD266" s="39"/>
      <c r="AE266" s="39"/>
      <c r="AF266" s="39"/>
      <c r="AG266" s="39"/>
      <c r="AH266" s="39"/>
    </row>
    <row r="267" spans="5:34">
      <c r="E267" s="39"/>
      <c r="F267" s="39"/>
      <c r="G267" s="39"/>
      <c r="H267" s="39"/>
      <c r="I267" s="39"/>
      <c r="J267" s="39"/>
      <c r="K267" s="39"/>
      <c r="L267" s="39"/>
      <c r="M267" s="39"/>
      <c r="N267" s="39"/>
      <c r="O267" s="39"/>
      <c r="P267" s="39"/>
      <c r="Q267" s="39"/>
      <c r="R267" s="39"/>
      <c r="S267" s="39"/>
      <c r="T267" s="39"/>
      <c r="U267" s="39"/>
      <c r="V267" s="39"/>
      <c r="W267" s="39"/>
      <c r="X267" s="39"/>
      <c r="Y267" s="39"/>
      <c r="Z267" s="39"/>
      <c r="AA267" s="39"/>
      <c r="AB267" s="39"/>
      <c r="AC267" s="39"/>
      <c r="AD267" s="39"/>
      <c r="AE267" s="39"/>
      <c r="AF267" s="39"/>
      <c r="AG267" s="39"/>
      <c r="AH267" s="39"/>
    </row>
    <row r="268" spans="5:34">
      <c r="E268" s="39"/>
      <c r="F268" s="39"/>
      <c r="G268" s="39"/>
      <c r="H268" s="39"/>
      <c r="I268" s="39"/>
      <c r="J268" s="39"/>
      <c r="K268" s="39"/>
      <c r="L268" s="39"/>
      <c r="M268" s="39"/>
      <c r="N268" s="39"/>
      <c r="O268" s="39"/>
      <c r="P268" s="39"/>
      <c r="Q268" s="39"/>
      <c r="R268" s="39"/>
      <c r="S268" s="39"/>
      <c r="T268" s="39"/>
      <c r="U268" s="39"/>
      <c r="V268" s="39"/>
      <c r="W268" s="39"/>
      <c r="X268" s="39"/>
      <c r="Y268" s="39"/>
      <c r="Z268" s="39"/>
      <c r="AA268" s="39"/>
      <c r="AB268" s="39"/>
      <c r="AC268" s="39"/>
      <c r="AD268" s="39"/>
      <c r="AE268" s="39"/>
      <c r="AF268" s="39"/>
      <c r="AG268" s="39"/>
      <c r="AH268" s="39"/>
    </row>
    <row r="269" spans="5:34">
      <c r="E269" s="39"/>
      <c r="F269" s="39"/>
      <c r="G269" s="39"/>
      <c r="H269" s="39"/>
      <c r="I269" s="39"/>
      <c r="J269" s="39"/>
      <c r="K269" s="39"/>
      <c r="L269" s="39"/>
      <c r="M269" s="39"/>
      <c r="N269" s="39"/>
      <c r="O269" s="39"/>
      <c r="P269" s="39"/>
      <c r="Q269" s="39"/>
      <c r="R269" s="39"/>
      <c r="S269" s="39"/>
      <c r="T269" s="39"/>
      <c r="U269" s="39"/>
      <c r="V269" s="39"/>
      <c r="W269" s="39"/>
      <c r="X269" s="39"/>
      <c r="Y269" s="39"/>
      <c r="Z269" s="39"/>
      <c r="AA269" s="39"/>
      <c r="AB269" s="39"/>
      <c r="AC269" s="39"/>
      <c r="AD269" s="39"/>
      <c r="AE269" s="39"/>
      <c r="AF269" s="39"/>
      <c r="AG269" s="39"/>
      <c r="AH269" s="39"/>
    </row>
    <row r="270" spans="5:34">
      <c r="E270" s="39"/>
      <c r="F270" s="39"/>
      <c r="G270" s="39"/>
      <c r="H270" s="39"/>
      <c r="I270" s="39"/>
      <c r="J270" s="39"/>
      <c r="K270" s="39"/>
      <c r="L270" s="39"/>
      <c r="M270" s="39"/>
      <c r="N270" s="39"/>
      <c r="O270" s="39"/>
      <c r="P270" s="39"/>
      <c r="Q270" s="39"/>
      <c r="R270" s="39"/>
      <c r="S270" s="39"/>
      <c r="T270" s="39"/>
      <c r="U270" s="39"/>
      <c r="V270" s="39"/>
      <c r="W270" s="39"/>
      <c r="X270" s="39"/>
      <c r="Y270" s="39"/>
      <c r="Z270" s="39"/>
      <c r="AA270" s="39"/>
      <c r="AB270" s="39"/>
      <c r="AC270" s="39"/>
      <c r="AD270" s="39"/>
      <c r="AE270" s="39"/>
      <c r="AF270" s="39"/>
      <c r="AG270" s="39"/>
      <c r="AH270" s="39"/>
    </row>
    <row r="271" spans="5:34">
      <c r="E271" s="39"/>
      <c r="F271" s="39"/>
      <c r="G271" s="39"/>
      <c r="H271" s="39"/>
      <c r="I271" s="39"/>
      <c r="J271" s="39"/>
      <c r="K271" s="39"/>
      <c r="L271" s="39"/>
      <c r="M271" s="39"/>
      <c r="N271" s="39"/>
      <c r="O271" s="39"/>
      <c r="P271" s="39"/>
      <c r="Q271" s="39"/>
      <c r="R271" s="39"/>
      <c r="S271" s="39"/>
      <c r="T271" s="39"/>
      <c r="U271" s="39"/>
      <c r="V271" s="39"/>
      <c r="W271" s="39"/>
      <c r="X271" s="39"/>
      <c r="Y271" s="39"/>
      <c r="Z271" s="39"/>
      <c r="AA271" s="39"/>
      <c r="AB271" s="39"/>
      <c r="AC271" s="39"/>
      <c r="AD271" s="39"/>
      <c r="AE271" s="39"/>
      <c r="AF271" s="39"/>
      <c r="AG271" s="39"/>
      <c r="AH271" s="39"/>
    </row>
    <row r="272" spans="5:34">
      <c r="E272" s="39"/>
      <c r="F272" s="39"/>
      <c r="G272" s="39"/>
      <c r="H272" s="39"/>
      <c r="I272" s="39"/>
      <c r="J272" s="39"/>
      <c r="K272" s="39"/>
      <c r="L272" s="39"/>
      <c r="M272" s="39"/>
      <c r="N272" s="39"/>
      <c r="O272" s="39"/>
      <c r="P272" s="39"/>
      <c r="Q272" s="39"/>
      <c r="R272" s="39"/>
      <c r="S272" s="39"/>
      <c r="T272" s="39"/>
      <c r="U272" s="39"/>
      <c r="V272" s="39"/>
      <c r="W272" s="39"/>
      <c r="X272" s="39"/>
      <c r="Y272" s="39"/>
      <c r="Z272" s="39"/>
      <c r="AA272" s="39"/>
      <c r="AB272" s="39"/>
      <c r="AC272" s="39"/>
      <c r="AD272" s="39"/>
      <c r="AE272" s="39"/>
      <c r="AF272" s="39"/>
      <c r="AG272" s="39"/>
      <c r="AH272" s="39"/>
    </row>
    <row r="273" spans="5:34">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39"/>
      <c r="AC273" s="39"/>
      <c r="AD273" s="39"/>
      <c r="AE273" s="39"/>
      <c r="AF273" s="39"/>
      <c r="AG273" s="39"/>
      <c r="AH273" s="39"/>
    </row>
    <row r="274" spans="5:34">
      <c r="E274" s="39"/>
      <c r="F274" s="39"/>
      <c r="G274" s="39"/>
      <c r="H274" s="39"/>
      <c r="I274" s="39"/>
      <c r="J274" s="39"/>
      <c r="K274" s="39"/>
      <c r="L274" s="39"/>
      <c r="M274" s="39"/>
      <c r="N274" s="39"/>
      <c r="O274" s="39"/>
      <c r="P274" s="39"/>
      <c r="Q274" s="39"/>
      <c r="R274" s="39"/>
      <c r="S274" s="39"/>
      <c r="T274" s="39"/>
      <c r="U274" s="39"/>
      <c r="V274" s="39"/>
      <c r="W274" s="39"/>
      <c r="X274" s="39"/>
      <c r="Y274" s="39"/>
      <c r="Z274" s="39"/>
      <c r="AA274" s="39"/>
      <c r="AB274" s="39"/>
      <c r="AC274" s="39"/>
      <c r="AD274" s="39"/>
      <c r="AE274" s="39"/>
      <c r="AF274" s="39"/>
      <c r="AG274" s="39"/>
      <c r="AH274" s="39"/>
    </row>
    <row r="275" spans="5:34">
      <c r="E275" s="39"/>
      <c r="F275" s="39"/>
      <c r="G275" s="39"/>
      <c r="H275" s="39"/>
      <c r="I275" s="39"/>
      <c r="J275" s="39"/>
      <c r="K275" s="39"/>
      <c r="L275" s="39"/>
      <c r="M275" s="39"/>
      <c r="N275" s="39"/>
      <c r="O275" s="39"/>
      <c r="P275" s="39"/>
      <c r="Q275" s="39"/>
      <c r="R275" s="39"/>
      <c r="S275" s="39"/>
      <c r="T275" s="39"/>
      <c r="U275" s="39"/>
      <c r="V275" s="39"/>
      <c r="W275" s="39"/>
      <c r="X275" s="39"/>
      <c r="Y275" s="39"/>
      <c r="Z275" s="39"/>
      <c r="AA275" s="39"/>
      <c r="AB275" s="39"/>
      <c r="AC275" s="39"/>
      <c r="AD275" s="39"/>
      <c r="AE275" s="39"/>
      <c r="AF275" s="39"/>
      <c r="AG275" s="39"/>
      <c r="AH275" s="39"/>
    </row>
    <row r="276" spans="5:34">
      <c r="E276" s="39"/>
      <c r="F276" s="39"/>
      <c r="G276" s="39"/>
      <c r="H276" s="39"/>
      <c r="I276" s="39"/>
      <c r="J276" s="39"/>
      <c r="K276" s="39"/>
      <c r="L276" s="39"/>
      <c r="M276" s="39"/>
      <c r="N276" s="39"/>
      <c r="O276" s="39"/>
      <c r="P276" s="39"/>
      <c r="Q276" s="39"/>
      <c r="R276" s="39"/>
      <c r="S276" s="39"/>
      <c r="T276" s="39"/>
      <c r="U276" s="39"/>
      <c r="V276" s="39"/>
      <c r="W276" s="39"/>
      <c r="X276" s="39"/>
      <c r="Y276" s="39"/>
      <c r="Z276" s="39"/>
      <c r="AA276" s="39"/>
      <c r="AB276" s="39"/>
      <c r="AC276" s="39"/>
      <c r="AD276" s="39"/>
      <c r="AE276" s="39"/>
      <c r="AF276" s="39"/>
      <c r="AG276" s="39"/>
      <c r="AH276" s="39"/>
    </row>
    <row r="277" spans="5:34">
      <c r="E277" s="39"/>
      <c r="F277" s="39"/>
      <c r="G277" s="39"/>
      <c r="H277" s="39"/>
      <c r="I277" s="39"/>
      <c r="J277" s="39"/>
      <c r="K277" s="39"/>
      <c r="L277" s="39"/>
      <c r="M277" s="39"/>
      <c r="N277" s="39"/>
      <c r="O277" s="39"/>
      <c r="P277" s="39"/>
      <c r="Q277" s="39"/>
      <c r="R277" s="39"/>
      <c r="S277" s="39"/>
      <c r="T277" s="39"/>
      <c r="U277" s="39"/>
      <c r="V277" s="39"/>
      <c r="W277" s="39"/>
      <c r="X277" s="39"/>
      <c r="Y277" s="39"/>
      <c r="Z277" s="39"/>
      <c r="AA277" s="39"/>
      <c r="AB277" s="39"/>
      <c r="AC277" s="39"/>
      <c r="AD277" s="39"/>
      <c r="AE277" s="39"/>
      <c r="AF277" s="39"/>
      <c r="AG277" s="39"/>
      <c r="AH277" s="39"/>
    </row>
    <row r="278" spans="5:34">
      <c r="E278" s="39"/>
      <c r="F278" s="39"/>
      <c r="G278" s="39"/>
      <c r="H278" s="39"/>
      <c r="I278" s="39"/>
      <c r="J278" s="39"/>
      <c r="K278" s="39"/>
      <c r="L278" s="39"/>
      <c r="M278" s="39"/>
      <c r="N278" s="39"/>
      <c r="O278" s="39"/>
      <c r="P278" s="39"/>
      <c r="Q278" s="39"/>
      <c r="R278" s="39"/>
      <c r="S278" s="39"/>
      <c r="T278" s="39"/>
      <c r="U278" s="39"/>
      <c r="V278" s="39"/>
      <c r="W278" s="39"/>
      <c r="X278" s="39"/>
      <c r="Y278" s="39"/>
      <c r="Z278" s="39"/>
      <c r="AA278" s="39"/>
      <c r="AB278" s="39"/>
      <c r="AC278" s="39"/>
      <c r="AD278" s="39"/>
      <c r="AE278" s="39"/>
      <c r="AF278" s="39"/>
      <c r="AG278" s="39"/>
      <c r="AH278" s="39"/>
    </row>
    <row r="279" spans="5:34">
      <c r="E279" s="39"/>
      <c r="F279" s="39"/>
      <c r="G279" s="39"/>
      <c r="H279" s="39"/>
      <c r="I279" s="39"/>
      <c r="J279" s="39"/>
      <c r="K279" s="39"/>
      <c r="L279" s="39"/>
      <c r="M279" s="39"/>
      <c r="N279" s="39"/>
      <c r="O279" s="39"/>
      <c r="P279" s="39"/>
      <c r="Q279" s="39"/>
      <c r="R279" s="39"/>
      <c r="S279" s="39"/>
      <c r="T279" s="39"/>
      <c r="U279" s="39"/>
      <c r="V279" s="39"/>
      <c r="W279" s="39"/>
      <c r="X279" s="39"/>
      <c r="Y279" s="39"/>
      <c r="Z279" s="39"/>
      <c r="AA279" s="39"/>
      <c r="AB279" s="39"/>
      <c r="AC279" s="39"/>
      <c r="AD279" s="39"/>
      <c r="AE279" s="39"/>
      <c r="AF279" s="39"/>
      <c r="AG279" s="39"/>
      <c r="AH279" s="39"/>
    </row>
    <row r="280" spans="5:34">
      <c r="E280" s="39"/>
      <c r="F280" s="39"/>
      <c r="G280" s="39"/>
      <c r="H280" s="39"/>
      <c r="I280" s="39"/>
      <c r="J280" s="39"/>
      <c r="K280" s="39"/>
      <c r="L280" s="39"/>
      <c r="M280" s="39"/>
      <c r="N280" s="39"/>
      <c r="O280" s="39"/>
      <c r="P280" s="39"/>
      <c r="Q280" s="39"/>
      <c r="R280" s="39"/>
      <c r="S280" s="39"/>
      <c r="T280" s="39"/>
      <c r="U280" s="39"/>
      <c r="V280" s="39"/>
      <c r="W280" s="39"/>
      <c r="X280" s="39"/>
      <c r="Y280" s="39"/>
      <c r="Z280" s="39"/>
      <c r="AA280" s="39"/>
      <c r="AB280" s="39"/>
      <c r="AC280" s="39"/>
      <c r="AD280" s="39"/>
      <c r="AE280" s="39"/>
      <c r="AF280" s="39"/>
      <c r="AG280" s="39"/>
      <c r="AH280" s="39"/>
    </row>
    <row r="281" spans="5:34">
      <c r="E281" s="39"/>
      <c r="F281" s="39"/>
      <c r="G281" s="39"/>
      <c r="H281" s="39"/>
      <c r="I281" s="39"/>
      <c r="J281" s="39"/>
      <c r="K281" s="39"/>
      <c r="L281" s="39"/>
      <c r="M281" s="39"/>
      <c r="N281" s="39"/>
      <c r="O281" s="39"/>
      <c r="P281" s="39"/>
      <c r="Q281" s="39"/>
      <c r="R281" s="39"/>
      <c r="S281" s="39"/>
      <c r="T281" s="39"/>
      <c r="U281" s="39"/>
      <c r="V281" s="39"/>
      <c r="W281" s="39"/>
      <c r="X281" s="39"/>
      <c r="Y281" s="39"/>
      <c r="Z281" s="39"/>
      <c r="AA281" s="39"/>
      <c r="AB281" s="39"/>
      <c r="AC281" s="39"/>
      <c r="AD281" s="39"/>
      <c r="AE281" s="39"/>
      <c r="AF281" s="39"/>
      <c r="AG281" s="39"/>
      <c r="AH281" s="39"/>
    </row>
    <row r="282" spans="5:34">
      <c r="E282" s="39"/>
      <c r="F282" s="39"/>
      <c r="G282" s="39"/>
      <c r="H282" s="39"/>
      <c r="I282" s="39"/>
      <c r="J282" s="39"/>
      <c r="K282" s="39"/>
      <c r="L282" s="39"/>
      <c r="M282" s="39"/>
      <c r="N282" s="39"/>
      <c r="O282" s="39"/>
      <c r="P282" s="39"/>
      <c r="Q282" s="39"/>
      <c r="R282" s="39"/>
      <c r="S282" s="39"/>
      <c r="T282" s="39"/>
      <c r="U282" s="39"/>
      <c r="V282" s="39"/>
      <c r="W282" s="39"/>
      <c r="X282" s="39"/>
      <c r="Y282" s="39"/>
      <c r="Z282" s="39"/>
      <c r="AA282" s="39"/>
      <c r="AB282" s="39"/>
      <c r="AC282" s="39"/>
      <c r="AD282" s="39"/>
      <c r="AE282" s="39"/>
      <c r="AF282" s="39"/>
      <c r="AG282" s="39"/>
      <c r="AH282" s="39"/>
    </row>
    <row r="283" spans="5:34">
      <c r="E283" s="39"/>
      <c r="F283" s="39"/>
      <c r="G283" s="39"/>
      <c r="H283" s="39"/>
      <c r="I283" s="39"/>
      <c r="J283" s="39"/>
      <c r="K283" s="39"/>
      <c r="L283" s="39"/>
      <c r="M283" s="39"/>
      <c r="N283" s="39"/>
      <c r="O283" s="39"/>
      <c r="P283" s="39"/>
      <c r="Q283" s="39"/>
      <c r="R283" s="39"/>
      <c r="S283" s="39"/>
      <c r="T283" s="39"/>
      <c r="U283" s="39"/>
      <c r="V283" s="39"/>
      <c r="W283" s="39"/>
      <c r="X283" s="39"/>
      <c r="Y283" s="39"/>
      <c r="Z283" s="39"/>
      <c r="AA283" s="39"/>
      <c r="AB283" s="39"/>
      <c r="AC283" s="39"/>
      <c r="AD283" s="39"/>
      <c r="AE283" s="39"/>
      <c r="AF283" s="39"/>
      <c r="AG283" s="39"/>
      <c r="AH283" s="39"/>
    </row>
    <row r="284" spans="5:34">
      <c r="E284" s="39"/>
      <c r="F284" s="39"/>
      <c r="G284" s="39"/>
      <c r="H284" s="39"/>
      <c r="I284" s="39"/>
      <c r="J284" s="39"/>
      <c r="K284" s="39"/>
      <c r="L284" s="39"/>
      <c r="M284" s="39"/>
      <c r="N284" s="39"/>
      <c r="O284" s="39"/>
      <c r="P284" s="39"/>
      <c r="Q284" s="39"/>
      <c r="R284" s="39"/>
      <c r="S284" s="39"/>
      <c r="T284" s="39"/>
      <c r="U284" s="39"/>
      <c r="V284" s="39"/>
      <c r="W284" s="39"/>
      <c r="X284" s="39"/>
      <c r="Y284" s="39"/>
      <c r="Z284" s="39"/>
      <c r="AA284" s="39"/>
      <c r="AB284" s="39"/>
      <c r="AC284" s="39"/>
      <c r="AD284" s="39"/>
      <c r="AE284" s="39"/>
      <c r="AF284" s="39"/>
      <c r="AG284" s="39"/>
      <c r="AH284" s="39"/>
    </row>
    <row r="285" spans="5:34">
      <c r="E285" s="39"/>
      <c r="F285" s="39"/>
      <c r="G285" s="39"/>
      <c r="H285" s="39"/>
      <c r="I285" s="39"/>
      <c r="J285" s="39"/>
      <c r="K285" s="39"/>
      <c r="L285" s="39"/>
      <c r="M285" s="39"/>
      <c r="N285" s="39"/>
      <c r="O285" s="39"/>
      <c r="P285" s="39"/>
      <c r="Q285" s="39"/>
      <c r="R285" s="39"/>
      <c r="S285" s="39"/>
      <c r="T285" s="39"/>
      <c r="U285" s="39"/>
      <c r="V285" s="39"/>
      <c r="W285" s="39"/>
      <c r="X285" s="39"/>
      <c r="Y285" s="39"/>
      <c r="Z285" s="39"/>
      <c r="AA285" s="39"/>
      <c r="AB285" s="39"/>
      <c r="AC285" s="39"/>
      <c r="AD285" s="39"/>
      <c r="AE285" s="39"/>
      <c r="AF285" s="39"/>
      <c r="AG285" s="39"/>
      <c r="AH285" s="39"/>
    </row>
    <row r="286" spans="5:34">
      <c r="E286" s="39"/>
      <c r="F286" s="39"/>
      <c r="G286" s="39"/>
      <c r="H286" s="39"/>
      <c r="I286" s="39"/>
      <c r="J286" s="39"/>
      <c r="K286" s="39"/>
      <c r="L286" s="39"/>
      <c r="M286" s="39"/>
      <c r="N286" s="39"/>
      <c r="O286" s="39"/>
      <c r="P286" s="39"/>
      <c r="Q286" s="39"/>
      <c r="R286" s="39"/>
      <c r="S286" s="39"/>
      <c r="T286" s="39"/>
      <c r="U286" s="39"/>
      <c r="V286" s="39"/>
      <c r="W286" s="39"/>
      <c r="X286" s="39"/>
      <c r="Y286" s="39"/>
      <c r="Z286" s="39"/>
      <c r="AA286" s="39"/>
      <c r="AB286" s="39"/>
      <c r="AC286" s="39"/>
      <c r="AD286" s="39"/>
      <c r="AE286" s="39"/>
      <c r="AF286" s="39"/>
      <c r="AG286" s="39"/>
      <c r="AH286" s="39"/>
    </row>
    <row r="287" spans="5:34">
      <c r="E287" s="39"/>
      <c r="F287" s="39"/>
      <c r="G287" s="39"/>
      <c r="H287" s="39"/>
      <c r="I287" s="39"/>
      <c r="J287" s="39"/>
      <c r="K287" s="39"/>
      <c r="L287" s="39"/>
      <c r="M287" s="39"/>
      <c r="N287" s="39"/>
      <c r="O287" s="39"/>
      <c r="P287" s="39"/>
      <c r="Q287" s="39"/>
      <c r="R287" s="39"/>
      <c r="S287" s="39"/>
      <c r="T287" s="39"/>
      <c r="U287" s="39"/>
      <c r="V287" s="39"/>
      <c r="W287" s="39"/>
      <c r="X287" s="39"/>
      <c r="Y287" s="39"/>
      <c r="Z287" s="39"/>
      <c r="AA287" s="39"/>
      <c r="AB287" s="39"/>
      <c r="AC287" s="39"/>
      <c r="AD287" s="39"/>
      <c r="AE287" s="39"/>
      <c r="AF287" s="39"/>
      <c r="AG287" s="39"/>
      <c r="AH287" s="39"/>
    </row>
    <row r="288" spans="5:34">
      <c r="E288" s="39"/>
      <c r="F288" s="39"/>
      <c r="G288" s="39"/>
      <c r="H288" s="39"/>
      <c r="I288" s="39"/>
      <c r="J288" s="39"/>
      <c r="K288" s="39"/>
      <c r="L288" s="39"/>
      <c r="M288" s="39"/>
      <c r="N288" s="39"/>
      <c r="O288" s="39"/>
      <c r="P288" s="39"/>
      <c r="Q288" s="39"/>
      <c r="R288" s="39"/>
      <c r="S288" s="39"/>
      <c r="T288" s="39"/>
      <c r="U288" s="39"/>
      <c r="V288" s="39"/>
      <c r="W288" s="39"/>
      <c r="X288" s="39"/>
      <c r="Y288" s="39"/>
      <c r="Z288" s="39"/>
      <c r="AA288" s="39"/>
      <c r="AB288" s="39"/>
      <c r="AC288" s="39"/>
      <c r="AD288" s="39"/>
      <c r="AE288" s="39"/>
      <c r="AF288" s="39"/>
      <c r="AG288" s="39"/>
      <c r="AH288" s="39"/>
    </row>
    <row r="289" spans="5:34">
      <c r="E289" s="39"/>
      <c r="F289" s="39"/>
      <c r="G289" s="39"/>
      <c r="H289" s="39"/>
      <c r="I289" s="39"/>
      <c r="J289" s="39"/>
      <c r="K289" s="39"/>
      <c r="L289" s="39"/>
      <c r="M289" s="39"/>
      <c r="N289" s="39"/>
      <c r="O289" s="39"/>
      <c r="P289" s="39"/>
      <c r="Q289" s="39"/>
      <c r="R289" s="39"/>
      <c r="S289" s="39"/>
      <c r="T289" s="39"/>
      <c r="U289" s="39"/>
      <c r="V289" s="39"/>
      <c r="W289" s="39"/>
      <c r="X289" s="39"/>
      <c r="Y289" s="39"/>
      <c r="Z289" s="39"/>
      <c r="AA289" s="39"/>
      <c r="AB289" s="39"/>
      <c r="AC289" s="39"/>
      <c r="AD289" s="39"/>
      <c r="AE289" s="39"/>
      <c r="AF289" s="39"/>
      <c r="AG289" s="39"/>
      <c r="AH289" s="39"/>
    </row>
    <row r="290" spans="5:34">
      <c r="E290" s="39"/>
      <c r="F290" s="39"/>
      <c r="G290" s="39"/>
      <c r="H290" s="39"/>
      <c r="I290" s="39"/>
      <c r="J290" s="39"/>
      <c r="K290" s="39"/>
      <c r="L290" s="39"/>
      <c r="M290" s="39"/>
      <c r="N290" s="39"/>
      <c r="O290" s="39"/>
      <c r="P290" s="39"/>
      <c r="Q290" s="39"/>
      <c r="R290" s="39"/>
      <c r="S290" s="39"/>
      <c r="T290" s="39"/>
      <c r="U290" s="39"/>
      <c r="V290" s="39"/>
      <c r="W290" s="39"/>
      <c r="X290" s="39"/>
      <c r="Y290" s="39"/>
      <c r="Z290" s="39"/>
      <c r="AA290" s="39"/>
      <c r="AB290" s="39"/>
      <c r="AC290" s="39"/>
      <c r="AD290" s="39"/>
      <c r="AE290" s="39"/>
      <c r="AF290" s="39"/>
      <c r="AG290" s="39"/>
      <c r="AH290" s="39"/>
    </row>
    <row r="291" spans="5:34">
      <c r="E291" s="39"/>
      <c r="F291" s="39"/>
      <c r="G291" s="39"/>
      <c r="H291" s="39"/>
      <c r="I291" s="39"/>
      <c r="J291" s="39"/>
      <c r="K291" s="39"/>
      <c r="L291" s="39"/>
      <c r="M291" s="39"/>
      <c r="N291" s="39"/>
      <c r="O291" s="39"/>
      <c r="P291" s="39"/>
      <c r="Q291" s="39"/>
      <c r="R291" s="39"/>
      <c r="S291" s="39"/>
      <c r="T291" s="39"/>
      <c r="U291" s="39"/>
      <c r="V291" s="39"/>
      <c r="W291" s="39"/>
      <c r="X291" s="39"/>
      <c r="Y291" s="39"/>
      <c r="Z291" s="39"/>
      <c r="AA291" s="39"/>
      <c r="AB291" s="39"/>
      <c r="AC291" s="39"/>
      <c r="AD291" s="39"/>
      <c r="AE291" s="39"/>
      <c r="AF291" s="39"/>
      <c r="AG291" s="39"/>
      <c r="AH291" s="39"/>
    </row>
    <row r="292" spans="5:34">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c r="AC292" s="39"/>
      <c r="AD292" s="39"/>
      <c r="AE292" s="39"/>
      <c r="AF292" s="39"/>
      <c r="AG292" s="39"/>
      <c r="AH292" s="39"/>
    </row>
    <row r="293" spans="5:34">
      <c r="E293" s="39"/>
      <c r="F293" s="39"/>
      <c r="G293" s="39"/>
      <c r="H293" s="39"/>
      <c r="I293" s="39"/>
      <c r="J293" s="39"/>
      <c r="K293" s="39"/>
      <c r="L293" s="39"/>
      <c r="M293" s="39"/>
      <c r="N293" s="39"/>
      <c r="O293" s="39"/>
      <c r="P293" s="39"/>
      <c r="Q293" s="39"/>
      <c r="R293" s="39"/>
      <c r="S293" s="39"/>
      <c r="T293" s="39"/>
      <c r="U293" s="39"/>
      <c r="V293" s="39"/>
      <c r="W293" s="39"/>
      <c r="X293" s="39"/>
      <c r="Y293" s="39"/>
      <c r="Z293" s="39"/>
      <c r="AA293" s="39"/>
      <c r="AB293" s="39"/>
      <c r="AC293" s="39"/>
      <c r="AD293" s="39"/>
      <c r="AE293" s="39"/>
      <c r="AF293" s="39"/>
      <c r="AG293" s="39"/>
      <c r="AH293" s="39"/>
    </row>
    <row r="294" spans="5:34">
      <c r="E294" s="39"/>
      <c r="F294" s="39"/>
      <c r="G294" s="39"/>
      <c r="H294" s="39"/>
      <c r="I294" s="39"/>
      <c r="J294" s="39"/>
      <c r="K294" s="39"/>
      <c r="L294" s="39"/>
      <c r="M294" s="39"/>
      <c r="N294" s="39"/>
      <c r="O294" s="39"/>
      <c r="P294" s="39"/>
      <c r="Q294" s="39"/>
      <c r="R294" s="39"/>
      <c r="S294" s="39"/>
      <c r="T294" s="39"/>
      <c r="U294" s="39"/>
      <c r="V294" s="39"/>
      <c r="W294" s="39"/>
      <c r="X294" s="39"/>
      <c r="Y294" s="39"/>
      <c r="Z294" s="39"/>
      <c r="AA294" s="39"/>
      <c r="AB294" s="39"/>
      <c r="AC294" s="39"/>
      <c r="AD294" s="39"/>
      <c r="AE294" s="39"/>
      <c r="AF294" s="39"/>
      <c r="AG294" s="39"/>
      <c r="AH294" s="39"/>
    </row>
    <row r="295" spans="5:34">
      <c r="E295" s="39"/>
      <c r="F295" s="39"/>
      <c r="G295" s="39"/>
      <c r="H295" s="39"/>
      <c r="I295" s="39"/>
      <c r="J295" s="39"/>
      <c r="K295" s="39"/>
      <c r="L295" s="39"/>
      <c r="M295" s="39"/>
      <c r="N295" s="39"/>
      <c r="O295" s="39"/>
      <c r="P295" s="39"/>
      <c r="Q295" s="39"/>
      <c r="R295" s="39"/>
      <c r="S295" s="39"/>
      <c r="T295" s="39"/>
      <c r="U295" s="39"/>
      <c r="V295" s="39"/>
      <c r="W295" s="39"/>
      <c r="X295" s="39"/>
      <c r="Y295" s="39"/>
      <c r="Z295" s="39"/>
      <c r="AA295" s="39"/>
      <c r="AB295" s="39"/>
      <c r="AC295" s="39"/>
      <c r="AD295" s="39"/>
      <c r="AE295" s="39"/>
      <c r="AF295" s="39"/>
      <c r="AG295" s="39"/>
      <c r="AH295" s="39"/>
    </row>
    <row r="296" spans="5:34">
      <c r="E296" s="39"/>
      <c r="F296" s="39"/>
      <c r="G296" s="39"/>
      <c r="H296" s="39"/>
      <c r="I296" s="39"/>
      <c r="J296" s="39"/>
      <c r="K296" s="39"/>
      <c r="L296" s="39"/>
      <c r="M296" s="39"/>
      <c r="N296" s="39"/>
      <c r="O296" s="39"/>
      <c r="P296" s="39"/>
      <c r="Q296" s="39"/>
      <c r="R296" s="39"/>
      <c r="S296" s="39"/>
      <c r="T296" s="39"/>
      <c r="U296" s="39"/>
      <c r="V296" s="39"/>
      <c r="W296" s="39"/>
      <c r="X296" s="39"/>
      <c r="Y296" s="39"/>
      <c r="Z296" s="39"/>
      <c r="AA296" s="39"/>
      <c r="AB296" s="39"/>
      <c r="AC296" s="39"/>
      <c r="AD296" s="39"/>
      <c r="AE296" s="39"/>
      <c r="AF296" s="39"/>
      <c r="AG296" s="39"/>
      <c r="AH296" s="39"/>
    </row>
    <row r="297" spans="5:34">
      <c r="E297" s="39"/>
      <c r="F297" s="39"/>
      <c r="G297" s="39"/>
      <c r="H297" s="39"/>
      <c r="I297" s="39"/>
      <c r="J297" s="39"/>
      <c r="K297" s="39"/>
      <c r="L297" s="39"/>
      <c r="M297" s="39"/>
      <c r="N297" s="39"/>
      <c r="O297" s="39"/>
      <c r="P297" s="39"/>
      <c r="Q297" s="39"/>
      <c r="R297" s="39"/>
      <c r="S297" s="39"/>
      <c r="T297" s="39"/>
      <c r="U297" s="39"/>
      <c r="V297" s="39"/>
      <c r="W297" s="39"/>
      <c r="X297" s="39"/>
      <c r="Y297" s="39"/>
      <c r="Z297" s="39"/>
      <c r="AA297" s="39"/>
      <c r="AB297" s="39"/>
      <c r="AC297" s="39"/>
      <c r="AD297" s="39"/>
      <c r="AE297" s="39"/>
      <c r="AF297" s="39"/>
      <c r="AG297" s="39"/>
      <c r="AH297" s="39"/>
    </row>
    <row r="298" spans="5:34">
      <c r="E298" s="39"/>
      <c r="F298" s="39"/>
      <c r="G298" s="39"/>
      <c r="H298" s="39"/>
      <c r="I298" s="39"/>
      <c r="J298" s="39"/>
      <c r="K298" s="39"/>
      <c r="L298" s="39"/>
      <c r="M298" s="39"/>
      <c r="N298" s="39"/>
      <c r="O298" s="39"/>
      <c r="P298" s="39"/>
      <c r="Q298" s="39"/>
      <c r="R298" s="39"/>
      <c r="S298" s="39"/>
      <c r="T298" s="39"/>
      <c r="U298" s="39"/>
      <c r="V298" s="39"/>
      <c r="W298" s="39"/>
      <c r="X298" s="39"/>
      <c r="Y298" s="39"/>
      <c r="Z298" s="39"/>
      <c r="AA298" s="39"/>
      <c r="AB298" s="39"/>
      <c r="AC298" s="39"/>
      <c r="AD298" s="39"/>
      <c r="AE298" s="39"/>
      <c r="AF298" s="39"/>
      <c r="AG298" s="39"/>
      <c r="AH298" s="39"/>
    </row>
    <row r="299" spans="5:34">
      <c r="E299" s="39"/>
      <c r="F299" s="39"/>
      <c r="G299" s="39"/>
      <c r="H299" s="39"/>
      <c r="I299" s="39"/>
      <c r="J299" s="39"/>
      <c r="K299" s="39"/>
      <c r="L299" s="39"/>
      <c r="M299" s="39"/>
      <c r="N299" s="39"/>
      <c r="O299" s="39"/>
      <c r="P299" s="39"/>
      <c r="Q299" s="39"/>
      <c r="R299" s="39"/>
      <c r="S299" s="39"/>
      <c r="T299" s="39"/>
      <c r="U299" s="39"/>
      <c r="V299" s="39"/>
      <c r="W299" s="39"/>
      <c r="X299" s="39"/>
      <c r="Y299" s="39"/>
      <c r="Z299" s="39"/>
      <c r="AA299" s="39"/>
      <c r="AB299" s="39"/>
      <c r="AC299" s="39"/>
      <c r="AD299" s="39"/>
      <c r="AE299" s="39"/>
      <c r="AF299" s="39"/>
      <c r="AG299" s="39"/>
      <c r="AH299" s="39"/>
    </row>
    <row r="300" spans="5:34">
      <c r="E300" s="39"/>
      <c r="F300" s="39"/>
      <c r="G300" s="39"/>
      <c r="H300" s="39"/>
      <c r="I300" s="39"/>
      <c r="J300" s="39"/>
      <c r="K300" s="39"/>
      <c r="L300" s="39"/>
      <c r="M300" s="39"/>
      <c r="N300" s="39"/>
      <c r="O300" s="39"/>
      <c r="P300" s="39"/>
      <c r="Q300" s="39"/>
      <c r="R300" s="39"/>
      <c r="S300" s="39"/>
      <c r="T300" s="39"/>
      <c r="U300" s="39"/>
      <c r="V300" s="39"/>
      <c r="W300" s="39"/>
      <c r="X300" s="39"/>
      <c r="Y300" s="39"/>
      <c r="Z300" s="39"/>
      <c r="AA300" s="39"/>
      <c r="AB300" s="39"/>
      <c r="AC300" s="39"/>
      <c r="AD300" s="39"/>
      <c r="AE300" s="39"/>
      <c r="AF300" s="39"/>
      <c r="AG300" s="39"/>
      <c r="AH300" s="39"/>
    </row>
    <row r="301" spans="5:34">
      <c r="E301" s="39"/>
      <c r="F301" s="39"/>
      <c r="G301" s="39"/>
      <c r="H301" s="39"/>
      <c r="I301" s="39"/>
      <c r="J301" s="39"/>
      <c r="K301" s="39"/>
      <c r="L301" s="39"/>
      <c r="M301" s="39"/>
      <c r="N301" s="39"/>
      <c r="O301" s="39"/>
      <c r="P301" s="39"/>
      <c r="Q301" s="39"/>
      <c r="R301" s="39"/>
      <c r="S301" s="39"/>
      <c r="T301" s="39"/>
      <c r="U301" s="39"/>
      <c r="V301" s="39"/>
      <c r="W301" s="39"/>
      <c r="X301" s="39"/>
      <c r="Y301" s="39"/>
      <c r="Z301" s="39"/>
      <c r="AA301" s="39"/>
      <c r="AB301" s="39"/>
      <c r="AC301" s="39"/>
      <c r="AD301" s="39"/>
      <c r="AE301" s="39"/>
      <c r="AF301" s="39"/>
      <c r="AG301" s="39"/>
      <c r="AH301" s="39"/>
    </row>
    <row r="302" spans="5:34">
      <c r="E302" s="39"/>
      <c r="F302" s="39"/>
      <c r="G302" s="39"/>
      <c r="H302" s="39"/>
      <c r="I302" s="39"/>
      <c r="J302" s="39"/>
      <c r="K302" s="39"/>
      <c r="L302" s="39"/>
      <c r="M302" s="39"/>
      <c r="N302" s="39"/>
      <c r="O302" s="39"/>
      <c r="P302" s="39"/>
      <c r="Q302" s="39"/>
      <c r="R302" s="39"/>
      <c r="S302" s="39"/>
      <c r="T302" s="39"/>
      <c r="U302" s="39"/>
      <c r="V302" s="39"/>
      <c r="W302" s="39"/>
      <c r="X302" s="39"/>
      <c r="Y302" s="39"/>
      <c r="Z302" s="39"/>
      <c r="AA302" s="39"/>
      <c r="AB302" s="39"/>
      <c r="AC302" s="39"/>
      <c r="AD302" s="39"/>
      <c r="AE302" s="39"/>
      <c r="AF302" s="39"/>
      <c r="AG302" s="39"/>
      <c r="AH302" s="39"/>
    </row>
    <row r="303" spans="5:34">
      <c r="E303" s="39"/>
      <c r="F303" s="39"/>
      <c r="G303" s="39"/>
      <c r="H303" s="39"/>
      <c r="I303" s="39"/>
      <c r="J303" s="39"/>
      <c r="K303" s="39"/>
      <c r="L303" s="39"/>
      <c r="M303" s="39"/>
      <c r="N303" s="39"/>
      <c r="O303" s="39"/>
      <c r="P303" s="39"/>
      <c r="Q303" s="39"/>
      <c r="R303" s="39"/>
      <c r="S303" s="39"/>
      <c r="T303" s="39"/>
      <c r="U303" s="39"/>
      <c r="V303" s="39"/>
      <c r="W303" s="39"/>
      <c r="X303" s="39"/>
      <c r="Y303" s="39"/>
      <c r="Z303" s="39"/>
      <c r="AA303" s="39"/>
      <c r="AB303" s="39"/>
      <c r="AC303" s="39"/>
      <c r="AD303" s="39"/>
      <c r="AE303" s="39"/>
      <c r="AF303" s="39"/>
      <c r="AG303" s="39"/>
      <c r="AH303" s="39"/>
    </row>
    <row r="304" spans="5:34">
      <c r="E304" s="39"/>
      <c r="F304" s="39"/>
      <c r="G304" s="39"/>
      <c r="H304" s="39"/>
      <c r="I304" s="39"/>
      <c r="J304" s="39"/>
      <c r="K304" s="39"/>
      <c r="L304" s="39"/>
      <c r="M304" s="39"/>
      <c r="N304" s="39"/>
      <c r="O304" s="39"/>
      <c r="P304" s="39"/>
      <c r="Q304" s="39"/>
      <c r="R304" s="39"/>
      <c r="S304" s="39"/>
      <c r="T304" s="39"/>
      <c r="U304" s="39"/>
      <c r="V304" s="39"/>
      <c r="W304" s="39"/>
      <c r="X304" s="39"/>
      <c r="Y304" s="39"/>
      <c r="Z304" s="39"/>
      <c r="AA304" s="39"/>
      <c r="AB304" s="39"/>
      <c r="AC304" s="39"/>
      <c r="AD304" s="39"/>
      <c r="AE304" s="39"/>
      <c r="AF304" s="39"/>
      <c r="AG304" s="39"/>
      <c r="AH304" s="39"/>
    </row>
    <row r="305" spans="5:34">
      <c r="E305" s="39"/>
      <c r="F305" s="39"/>
      <c r="G305" s="39"/>
      <c r="H305" s="39"/>
      <c r="I305" s="39"/>
      <c r="J305" s="39"/>
      <c r="K305" s="39"/>
      <c r="L305" s="39"/>
      <c r="M305" s="39"/>
      <c r="N305" s="39"/>
      <c r="O305" s="39"/>
      <c r="P305" s="39"/>
      <c r="Q305" s="39"/>
      <c r="R305" s="39"/>
      <c r="S305" s="39"/>
      <c r="T305" s="39"/>
      <c r="U305" s="39"/>
      <c r="V305" s="39"/>
      <c r="W305" s="39"/>
      <c r="X305" s="39"/>
      <c r="Y305" s="39"/>
      <c r="Z305" s="39"/>
      <c r="AA305" s="39"/>
      <c r="AB305" s="39"/>
      <c r="AC305" s="39"/>
      <c r="AD305" s="39"/>
      <c r="AE305" s="39"/>
      <c r="AF305" s="39"/>
      <c r="AG305" s="39"/>
      <c r="AH305" s="39"/>
    </row>
    <row r="306" spans="5:34">
      <c r="E306" s="39"/>
      <c r="F306" s="39"/>
      <c r="G306" s="39"/>
      <c r="H306" s="39"/>
      <c r="I306" s="39"/>
      <c r="J306" s="39"/>
      <c r="K306" s="39"/>
      <c r="L306" s="39"/>
      <c r="M306" s="39"/>
      <c r="N306" s="39"/>
      <c r="O306" s="39"/>
      <c r="P306" s="39"/>
      <c r="Q306" s="39"/>
      <c r="R306" s="39"/>
      <c r="S306" s="39"/>
      <c r="T306" s="39"/>
      <c r="U306" s="39"/>
      <c r="V306" s="39"/>
      <c r="W306" s="39"/>
      <c r="X306" s="39"/>
      <c r="Y306" s="39"/>
      <c r="Z306" s="39"/>
      <c r="AA306" s="39"/>
      <c r="AB306" s="39"/>
      <c r="AC306" s="39"/>
      <c r="AD306" s="39"/>
      <c r="AE306" s="39"/>
      <c r="AF306" s="39"/>
      <c r="AG306" s="39"/>
      <c r="AH306" s="39"/>
    </row>
    <row r="307" spans="5:34">
      <c r="E307" s="39"/>
      <c r="F307" s="39"/>
      <c r="G307" s="39"/>
      <c r="H307" s="39"/>
      <c r="I307" s="39"/>
      <c r="J307" s="39"/>
      <c r="K307" s="39"/>
      <c r="L307" s="39"/>
      <c r="M307" s="39"/>
      <c r="N307" s="39"/>
      <c r="O307" s="39"/>
      <c r="P307" s="39"/>
      <c r="Q307" s="39"/>
      <c r="R307" s="39"/>
      <c r="S307" s="39"/>
      <c r="T307" s="39"/>
      <c r="U307" s="39"/>
      <c r="V307" s="39"/>
      <c r="W307" s="39"/>
      <c r="X307" s="39"/>
      <c r="Y307" s="39"/>
      <c r="Z307" s="39"/>
      <c r="AA307" s="39"/>
      <c r="AB307" s="39"/>
      <c r="AC307" s="39"/>
      <c r="AD307" s="39"/>
      <c r="AE307" s="39"/>
      <c r="AF307" s="39"/>
      <c r="AG307" s="39"/>
      <c r="AH307" s="39"/>
    </row>
    <row r="308" spans="5:34">
      <c r="E308" s="39"/>
      <c r="F308" s="39"/>
      <c r="G308" s="39"/>
      <c r="H308" s="39"/>
      <c r="I308" s="39"/>
      <c r="J308" s="39"/>
      <c r="K308" s="39"/>
      <c r="L308" s="39"/>
      <c r="M308" s="39"/>
      <c r="N308" s="39"/>
      <c r="O308" s="39"/>
      <c r="P308" s="39"/>
      <c r="Q308" s="39"/>
      <c r="R308" s="39"/>
      <c r="S308" s="39"/>
      <c r="T308" s="39"/>
      <c r="U308" s="39"/>
      <c r="V308" s="39"/>
      <c r="W308" s="39"/>
      <c r="X308" s="39"/>
      <c r="Y308" s="39"/>
      <c r="Z308" s="39"/>
      <c r="AA308" s="39"/>
      <c r="AB308" s="39"/>
      <c r="AC308" s="39"/>
      <c r="AD308" s="39"/>
      <c r="AE308" s="39"/>
      <c r="AF308" s="39"/>
      <c r="AG308" s="39"/>
      <c r="AH308" s="39"/>
    </row>
    <row r="309" spans="5:34">
      <c r="E309" s="39"/>
      <c r="F309" s="39"/>
      <c r="G309" s="39"/>
      <c r="H309" s="39"/>
      <c r="I309" s="39"/>
      <c r="J309" s="39"/>
      <c r="K309" s="39"/>
      <c r="L309" s="39"/>
      <c r="M309" s="39"/>
      <c r="N309" s="39"/>
      <c r="O309" s="39"/>
      <c r="P309" s="39"/>
      <c r="Q309" s="39"/>
      <c r="R309" s="39"/>
      <c r="S309" s="39"/>
      <c r="T309" s="39"/>
      <c r="U309" s="39"/>
      <c r="V309" s="39"/>
      <c r="W309" s="39"/>
      <c r="X309" s="39"/>
      <c r="Y309" s="39"/>
      <c r="Z309" s="39"/>
      <c r="AA309" s="39"/>
      <c r="AB309" s="39"/>
      <c r="AC309" s="39"/>
      <c r="AD309" s="39"/>
      <c r="AE309" s="39"/>
      <c r="AF309" s="39"/>
      <c r="AG309" s="39"/>
      <c r="AH309" s="39"/>
    </row>
    <row r="310" spans="5:34">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39"/>
      <c r="AC310" s="39"/>
      <c r="AD310" s="39"/>
      <c r="AE310" s="39"/>
      <c r="AF310" s="39"/>
      <c r="AG310" s="39"/>
      <c r="AH310" s="39"/>
    </row>
    <row r="311" spans="5:34">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c r="AC311" s="39"/>
      <c r="AD311" s="39"/>
      <c r="AE311" s="39"/>
      <c r="AF311" s="39"/>
      <c r="AG311" s="39"/>
      <c r="AH311" s="39"/>
    </row>
    <row r="312" spans="5:34">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c r="AC312" s="39"/>
      <c r="AD312" s="39"/>
      <c r="AE312" s="39"/>
      <c r="AF312" s="39"/>
      <c r="AG312" s="39"/>
      <c r="AH312" s="39"/>
    </row>
    <row r="313" spans="5:34">
      <c r="E313" s="39"/>
      <c r="F313" s="39"/>
      <c r="G313" s="39"/>
      <c r="H313" s="39"/>
      <c r="I313" s="39"/>
      <c r="J313" s="39"/>
      <c r="K313" s="39"/>
      <c r="L313" s="39"/>
      <c r="M313" s="39"/>
      <c r="N313" s="39"/>
      <c r="O313" s="39"/>
      <c r="P313" s="39"/>
      <c r="Q313" s="39"/>
      <c r="R313" s="39"/>
      <c r="S313" s="39"/>
      <c r="T313" s="39"/>
      <c r="U313" s="39"/>
      <c r="V313" s="39"/>
      <c r="W313" s="39"/>
      <c r="X313" s="39"/>
      <c r="Y313" s="39"/>
      <c r="Z313" s="39"/>
      <c r="AA313" s="39"/>
      <c r="AB313" s="39"/>
      <c r="AC313" s="39"/>
      <c r="AD313" s="39"/>
      <c r="AE313" s="39"/>
      <c r="AF313" s="39"/>
      <c r="AG313" s="39"/>
      <c r="AH313" s="39"/>
    </row>
    <row r="314" spans="5:34">
      <c r="E314" s="39"/>
      <c r="F314" s="39"/>
      <c r="G314" s="39"/>
      <c r="H314" s="39"/>
      <c r="I314" s="39"/>
      <c r="J314" s="39"/>
      <c r="K314" s="39"/>
      <c r="L314" s="39"/>
      <c r="M314" s="39"/>
      <c r="N314" s="39"/>
      <c r="O314" s="39"/>
      <c r="P314" s="39"/>
      <c r="Q314" s="39"/>
      <c r="R314" s="39"/>
      <c r="S314" s="39"/>
      <c r="T314" s="39"/>
      <c r="U314" s="39"/>
      <c r="V314" s="39"/>
      <c r="W314" s="39"/>
      <c r="X314" s="39"/>
      <c r="Y314" s="39"/>
      <c r="Z314" s="39"/>
      <c r="AA314" s="39"/>
      <c r="AB314" s="39"/>
      <c r="AC314" s="39"/>
      <c r="AD314" s="39"/>
      <c r="AE314" s="39"/>
      <c r="AF314" s="39"/>
      <c r="AG314" s="39"/>
      <c r="AH314" s="39"/>
    </row>
    <row r="315" spans="5:34">
      <c r="E315" s="39"/>
      <c r="F315" s="39"/>
      <c r="G315" s="39"/>
      <c r="H315" s="39"/>
      <c r="I315" s="39"/>
      <c r="J315" s="39"/>
      <c r="K315" s="39"/>
      <c r="L315" s="39"/>
      <c r="M315" s="39"/>
      <c r="N315" s="39"/>
      <c r="O315" s="39"/>
      <c r="P315" s="39"/>
      <c r="Q315" s="39"/>
      <c r="R315" s="39"/>
      <c r="S315" s="39"/>
      <c r="T315" s="39"/>
      <c r="U315" s="39"/>
      <c r="V315" s="39"/>
      <c r="W315" s="39"/>
      <c r="X315" s="39"/>
      <c r="Y315" s="39"/>
      <c r="Z315" s="39"/>
      <c r="AA315" s="39"/>
      <c r="AB315" s="39"/>
      <c r="AC315" s="39"/>
      <c r="AD315" s="39"/>
      <c r="AE315" s="39"/>
      <c r="AF315" s="39"/>
      <c r="AG315" s="39"/>
      <c r="AH315" s="39"/>
    </row>
    <row r="316" spans="5:34">
      <c r="E316" s="39"/>
      <c r="F316" s="39"/>
      <c r="G316" s="39"/>
      <c r="H316" s="39"/>
      <c r="I316" s="39"/>
      <c r="J316" s="39"/>
      <c r="K316" s="39"/>
      <c r="L316" s="39"/>
      <c r="M316" s="39"/>
      <c r="N316" s="39"/>
      <c r="O316" s="39"/>
      <c r="P316" s="39"/>
      <c r="Q316" s="39"/>
      <c r="R316" s="39"/>
      <c r="S316" s="39"/>
      <c r="T316" s="39"/>
      <c r="U316" s="39"/>
      <c r="V316" s="39"/>
      <c r="W316" s="39"/>
      <c r="X316" s="39"/>
      <c r="Y316" s="39"/>
      <c r="Z316" s="39"/>
      <c r="AA316" s="39"/>
      <c r="AB316" s="39"/>
      <c r="AC316" s="39"/>
      <c r="AD316" s="39"/>
      <c r="AE316" s="39"/>
      <c r="AF316" s="39"/>
      <c r="AG316" s="39"/>
      <c r="AH316" s="39"/>
    </row>
    <row r="317" spans="5:34">
      <c r="E317" s="39"/>
      <c r="F317" s="39"/>
      <c r="G317" s="39"/>
      <c r="H317" s="39"/>
      <c r="I317" s="39"/>
      <c r="J317" s="39"/>
      <c r="K317" s="39"/>
      <c r="L317" s="39"/>
      <c r="M317" s="39"/>
      <c r="N317" s="39"/>
      <c r="O317" s="39"/>
      <c r="P317" s="39"/>
      <c r="Q317" s="39"/>
      <c r="R317" s="39"/>
      <c r="S317" s="39"/>
      <c r="T317" s="39"/>
      <c r="U317" s="39"/>
      <c r="V317" s="39"/>
      <c r="W317" s="39"/>
      <c r="X317" s="39"/>
      <c r="Y317" s="39"/>
      <c r="Z317" s="39"/>
      <c r="AA317" s="39"/>
      <c r="AB317" s="39"/>
      <c r="AC317" s="39"/>
      <c r="AD317" s="39"/>
      <c r="AE317" s="39"/>
      <c r="AF317" s="39"/>
      <c r="AG317" s="39"/>
      <c r="AH317" s="39"/>
    </row>
    <row r="318" spans="5:34">
      <c r="E318" s="39"/>
      <c r="F318" s="39"/>
      <c r="G318" s="39"/>
      <c r="H318" s="39"/>
      <c r="I318" s="39"/>
      <c r="J318" s="39"/>
      <c r="K318" s="39"/>
      <c r="L318" s="39"/>
      <c r="M318" s="39"/>
      <c r="N318" s="39"/>
      <c r="O318" s="39"/>
      <c r="P318" s="39"/>
      <c r="Q318" s="39"/>
      <c r="R318" s="39"/>
      <c r="S318" s="39"/>
      <c r="T318" s="39"/>
      <c r="U318" s="39"/>
      <c r="V318" s="39"/>
      <c r="W318" s="39"/>
      <c r="X318" s="39"/>
      <c r="Y318" s="39"/>
      <c r="Z318" s="39"/>
      <c r="AA318" s="39"/>
      <c r="AB318" s="39"/>
      <c r="AC318" s="39"/>
      <c r="AD318" s="39"/>
      <c r="AE318" s="39"/>
      <c r="AF318" s="39"/>
      <c r="AG318" s="39"/>
      <c r="AH318" s="39"/>
    </row>
    <row r="319" spans="5:34">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39"/>
      <c r="AC319" s="39"/>
      <c r="AD319" s="39"/>
      <c r="AE319" s="39"/>
      <c r="AF319" s="39"/>
      <c r="AG319" s="39"/>
      <c r="AH319" s="39"/>
    </row>
    <row r="320" spans="5:34">
      <c r="E320" s="39"/>
      <c r="F320" s="39"/>
      <c r="G320" s="39"/>
      <c r="H320" s="39"/>
      <c r="I320" s="39"/>
      <c r="J320" s="39"/>
      <c r="K320" s="39"/>
      <c r="L320" s="39"/>
      <c r="M320" s="39"/>
      <c r="N320" s="39"/>
      <c r="O320" s="39"/>
      <c r="P320" s="39"/>
      <c r="Q320" s="39"/>
      <c r="R320" s="39"/>
      <c r="S320" s="39"/>
      <c r="T320" s="39"/>
      <c r="U320" s="39"/>
      <c r="V320" s="39"/>
      <c r="W320" s="39"/>
      <c r="X320" s="39"/>
      <c r="Y320" s="39"/>
      <c r="Z320" s="39"/>
      <c r="AA320" s="39"/>
      <c r="AB320" s="39"/>
      <c r="AC320" s="39"/>
      <c r="AD320" s="39"/>
      <c r="AE320" s="39"/>
      <c r="AF320" s="39"/>
      <c r="AG320" s="39"/>
      <c r="AH320" s="39"/>
    </row>
    <row r="321" spans="5:34">
      <c r="E321" s="39"/>
      <c r="F321" s="39"/>
      <c r="G321" s="39"/>
      <c r="H321" s="39"/>
      <c r="I321" s="39"/>
      <c r="J321" s="39"/>
      <c r="K321" s="39"/>
      <c r="L321" s="39"/>
      <c r="M321" s="39"/>
      <c r="N321" s="39"/>
      <c r="O321" s="39"/>
      <c r="P321" s="39"/>
      <c r="Q321" s="39"/>
      <c r="R321" s="39"/>
      <c r="S321" s="39"/>
      <c r="T321" s="39"/>
      <c r="U321" s="39"/>
      <c r="V321" s="39"/>
      <c r="W321" s="39"/>
      <c r="X321" s="39"/>
      <c r="Y321" s="39"/>
      <c r="Z321" s="39"/>
      <c r="AA321" s="39"/>
      <c r="AB321" s="39"/>
      <c r="AC321" s="39"/>
      <c r="AD321" s="39"/>
      <c r="AE321" s="39"/>
      <c r="AF321" s="39"/>
      <c r="AG321" s="39"/>
      <c r="AH321" s="39"/>
    </row>
    <row r="322" spans="5:34">
      <c r="E322" s="39"/>
      <c r="F322" s="39"/>
      <c r="G322" s="39"/>
      <c r="H322" s="39"/>
      <c r="I322" s="39"/>
      <c r="J322" s="39"/>
      <c r="K322" s="39"/>
      <c r="L322" s="39"/>
      <c r="M322" s="39"/>
      <c r="N322" s="39"/>
      <c r="O322" s="39"/>
      <c r="P322" s="39"/>
      <c r="Q322" s="39"/>
      <c r="R322" s="39"/>
      <c r="S322" s="39"/>
      <c r="T322" s="39"/>
      <c r="U322" s="39"/>
      <c r="V322" s="39"/>
      <c r="W322" s="39"/>
      <c r="X322" s="39"/>
      <c r="Y322" s="39"/>
      <c r="Z322" s="39"/>
      <c r="AA322" s="39"/>
      <c r="AB322" s="39"/>
      <c r="AC322" s="39"/>
      <c r="AD322" s="39"/>
      <c r="AE322" s="39"/>
      <c r="AF322" s="39"/>
      <c r="AG322" s="39"/>
      <c r="AH322" s="39"/>
    </row>
    <row r="323" spans="5:34">
      <c r="E323" s="39"/>
      <c r="F323" s="39"/>
      <c r="G323" s="39"/>
      <c r="H323" s="39"/>
      <c r="I323" s="39"/>
      <c r="J323" s="39"/>
      <c r="K323" s="39"/>
      <c r="L323" s="39"/>
      <c r="M323" s="39"/>
      <c r="N323" s="39"/>
      <c r="O323" s="39"/>
      <c r="P323" s="39"/>
      <c r="Q323" s="39"/>
      <c r="R323" s="39"/>
      <c r="S323" s="39"/>
      <c r="T323" s="39"/>
      <c r="U323" s="39"/>
      <c r="V323" s="39"/>
      <c r="W323" s="39"/>
      <c r="X323" s="39"/>
      <c r="Y323" s="39"/>
      <c r="Z323" s="39"/>
      <c r="AA323" s="39"/>
      <c r="AB323" s="39"/>
      <c r="AC323" s="39"/>
      <c r="AD323" s="39"/>
      <c r="AE323" s="39"/>
      <c r="AF323" s="39"/>
      <c r="AG323" s="39"/>
      <c r="AH323" s="39"/>
    </row>
    <row r="324" spans="5:34">
      <c r="E324" s="39"/>
      <c r="F324" s="39"/>
      <c r="G324" s="39"/>
      <c r="H324" s="39"/>
      <c r="I324" s="39"/>
      <c r="J324" s="39"/>
      <c r="K324" s="39"/>
      <c r="L324" s="39"/>
      <c r="M324" s="39"/>
      <c r="N324" s="39"/>
      <c r="O324" s="39"/>
      <c r="P324" s="39"/>
      <c r="Q324" s="39"/>
      <c r="R324" s="39"/>
      <c r="S324" s="39"/>
      <c r="T324" s="39"/>
      <c r="U324" s="39"/>
      <c r="V324" s="39"/>
      <c r="W324" s="39"/>
      <c r="X324" s="39"/>
      <c r="Y324" s="39"/>
      <c r="Z324" s="39"/>
      <c r="AA324" s="39"/>
      <c r="AB324" s="39"/>
      <c r="AC324" s="39"/>
      <c r="AD324" s="39"/>
      <c r="AE324" s="39"/>
      <c r="AF324" s="39"/>
      <c r="AG324" s="39"/>
      <c r="AH324" s="39"/>
    </row>
    <row r="325" spans="5:34">
      <c r="E325" s="39"/>
      <c r="F325" s="39"/>
      <c r="G325" s="39"/>
      <c r="H325" s="39"/>
      <c r="I325" s="39"/>
      <c r="J325" s="39"/>
      <c r="K325" s="39"/>
      <c r="L325" s="39"/>
      <c r="M325" s="39"/>
      <c r="N325" s="39"/>
      <c r="O325" s="39"/>
      <c r="P325" s="39"/>
      <c r="Q325" s="39"/>
      <c r="R325" s="39"/>
      <c r="S325" s="39"/>
      <c r="T325" s="39"/>
      <c r="U325" s="39"/>
      <c r="V325" s="39"/>
      <c r="W325" s="39"/>
      <c r="X325" s="39"/>
      <c r="Y325" s="39"/>
      <c r="Z325" s="39"/>
      <c r="AA325" s="39"/>
      <c r="AB325" s="39"/>
      <c r="AC325" s="39"/>
      <c r="AD325" s="39"/>
      <c r="AE325" s="39"/>
      <c r="AF325" s="39"/>
      <c r="AG325" s="39"/>
      <c r="AH325" s="39"/>
    </row>
    <row r="326" spans="5:34">
      <c r="E326" s="39"/>
      <c r="F326" s="39"/>
      <c r="G326" s="39"/>
      <c r="H326" s="39"/>
      <c r="I326" s="39"/>
      <c r="J326" s="39"/>
      <c r="K326" s="39"/>
      <c r="L326" s="39"/>
      <c r="M326" s="39"/>
      <c r="N326" s="39"/>
      <c r="O326" s="39"/>
      <c r="P326" s="39"/>
      <c r="Q326" s="39"/>
      <c r="R326" s="39"/>
      <c r="S326" s="39"/>
      <c r="T326" s="39"/>
      <c r="U326" s="39"/>
      <c r="V326" s="39"/>
      <c r="W326" s="39"/>
      <c r="X326" s="39"/>
      <c r="Y326" s="39"/>
      <c r="Z326" s="39"/>
      <c r="AA326" s="39"/>
      <c r="AB326" s="39"/>
      <c r="AC326" s="39"/>
      <c r="AD326" s="39"/>
      <c r="AE326" s="39"/>
      <c r="AF326" s="39"/>
      <c r="AG326" s="39"/>
      <c r="AH326" s="39"/>
    </row>
    <row r="327" spans="5:34">
      <c r="E327" s="39"/>
      <c r="F327" s="39"/>
      <c r="G327" s="39"/>
      <c r="H327" s="39"/>
      <c r="I327" s="39"/>
      <c r="J327" s="39"/>
      <c r="K327" s="39"/>
      <c r="L327" s="39"/>
      <c r="M327" s="39"/>
      <c r="N327" s="39"/>
      <c r="O327" s="39"/>
      <c r="P327" s="39"/>
      <c r="Q327" s="39"/>
      <c r="R327" s="39"/>
      <c r="S327" s="39"/>
      <c r="T327" s="39"/>
      <c r="U327" s="39"/>
      <c r="V327" s="39"/>
      <c r="W327" s="39"/>
      <c r="X327" s="39"/>
      <c r="Y327" s="39"/>
      <c r="Z327" s="39"/>
      <c r="AA327" s="39"/>
      <c r="AB327" s="39"/>
      <c r="AC327" s="39"/>
      <c r="AD327" s="39"/>
      <c r="AE327" s="39"/>
      <c r="AF327" s="39"/>
      <c r="AG327" s="39"/>
      <c r="AH327" s="39"/>
    </row>
    <row r="328" spans="5:34">
      <c r="E328" s="39"/>
      <c r="F328" s="39"/>
      <c r="G328" s="39"/>
      <c r="H328" s="39"/>
      <c r="I328" s="39"/>
      <c r="J328" s="39"/>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c r="AH328" s="39"/>
    </row>
    <row r="329" spans="5:34">
      <c r="E329" s="39"/>
      <c r="F329" s="39"/>
      <c r="G329" s="39"/>
      <c r="H329" s="39"/>
      <c r="I329" s="39"/>
      <c r="J329" s="39"/>
      <c r="K329" s="39"/>
      <c r="L329" s="39"/>
      <c r="M329" s="39"/>
      <c r="N329" s="39"/>
      <c r="O329" s="39"/>
      <c r="P329" s="39"/>
      <c r="Q329" s="39"/>
      <c r="R329" s="39"/>
      <c r="S329" s="39"/>
      <c r="T329" s="39"/>
      <c r="U329" s="39"/>
      <c r="V329" s="39"/>
      <c r="W329" s="39"/>
      <c r="X329" s="39"/>
      <c r="Y329" s="39"/>
      <c r="Z329" s="39"/>
      <c r="AA329" s="39"/>
      <c r="AB329" s="39"/>
      <c r="AC329" s="39"/>
      <c r="AD329" s="39"/>
      <c r="AE329" s="39"/>
      <c r="AF329" s="39"/>
      <c r="AG329" s="39"/>
      <c r="AH329" s="39"/>
    </row>
    <row r="330" spans="5:34">
      <c r="E330" s="39"/>
      <c r="F330" s="39"/>
      <c r="G330" s="39"/>
      <c r="H330" s="39"/>
      <c r="I330" s="39"/>
      <c r="J330" s="39"/>
      <c r="K330" s="39"/>
      <c r="L330" s="39"/>
      <c r="M330" s="39"/>
      <c r="N330" s="39"/>
      <c r="O330" s="39"/>
      <c r="P330" s="39"/>
      <c r="Q330" s="39"/>
      <c r="R330" s="39"/>
      <c r="S330" s="39"/>
      <c r="T330" s="39"/>
      <c r="U330" s="39"/>
      <c r="V330" s="39"/>
      <c r="W330" s="39"/>
      <c r="X330" s="39"/>
      <c r="Y330" s="39"/>
      <c r="Z330" s="39"/>
      <c r="AA330" s="39"/>
      <c r="AB330" s="39"/>
      <c r="AC330" s="39"/>
      <c r="AD330" s="39"/>
      <c r="AE330" s="39"/>
      <c r="AF330" s="39"/>
      <c r="AG330" s="39"/>
      <c r="AH330" s="39"/>
    </row>
    <row r="331" spans="5:34">
      <c r="E331" s="39"/>
      <c r="F331" s="39"/>
      <c r="G331" s="39"/>
      <c r="H331" s="39"/>
      <c r="I331" s="39"/>
      <c r="J331" s="39"/>
      <c r="K331" s="39"/>
      <c r="L331" s="39"/>
      <c r="M331" s="39"/>
      <c r="N331" s="39"/>
      <c r="O331" s="39"/>
      <c r="P331" s="39"/>
      <c r="Q331" s="39"/>
      <c r="R331" s="39"/>
      <c r="S331" s="39"/>
      <c r="T331" s="39"/>
      <c r="U331" s="39"/>
      <c r="V331" s="39"/>
      <c r="W331" s="39"/>
      <c r="X331" s="39"/>
      <c r="Y331" s="39"/>
      <c r="Z331" s="39"/>
      <c r="AA331" s="39"/>
      <c r="AB331" s="39"/>
      <c r="AC331" s="39"/>
      <c r="AD331" s="39"/>
      <c r="AE331" s="39"/>
      <c r="AF331" s="39"/>
      <c r="AG331" s="39"/>
      <c r="AH331" s="39"/>
    </row>
    <row r="332" spans="5:34">
      <c r="E332" s="39"/>
      <c r="F332" s="39"/>
      <c r="G332" s="39"/>
      <c r="H332" s="39"/>
      <c r="I332" s="39"/>
      <c r="J332" s="39"/>
      <c r="K332" s="39"/>
      <c r="L332" s="39"/>
      <c r="M332" s="39"/>
      <c r="N332" s="39"/>
      <c r="O332" s="39"/>
      <c r="P332" s="39"/>
      <c r="Q332" s="39"/>
      <c r="R332" s="39"/>
      <c r="S332" s="39"/>
      <c r="T332" s="39"/>
      <c r="U332" s="39"/>
      <c r="V332" s="39"/>
      <c r="W332" s="39"/>
      <c r="X332" s="39"/>
      <c r="Y332" s="39"/>
      <c r="Z332" s="39"/>
      <c r="AA332" s="39"/>
      <c r="AB332" s="39"/>
      <c r="AC332" s="39"/>
      <c r="AD332" s="39"/>
      <c r="AE332" s="39"/>
      <c r="AF332" s="39"/>
      <c r="AG332" s="39"/>
      <c r="AH332" s="39"/>
    </row>
    <row r="333" spans="5:34">
      <c r="E333" s="39"/>
      <c r="F333" s="39"/>
      <c r="G333" s="39"/>
      <c r="H333" s="39"/>
      <c r="I333" s="39"/>
      <c r="J333" s="39"/>
      <c r="K333" s="39"/>
      <c r="L333" s="39"/>
      <c r="M333" s="39"/>
      <c r="N333" s="39"/>
      <c r="O333" s="39"/>
      <c r="P333" s="39"/>
      <c r="Q333" s="39"/>
      <c r="R333" s="39"/>
      <c r="S333" s="39"/>
      <c r="T333" s="39"/>
      <c r="U333" s="39"/>
      <c r="V333" s="39"/>
      <c r="W333" s="39"/>
      <c r="X333" s="39"/>
      <c r="Y333" s="39"/>
      <c r="Z333" s="39"/>
      <c r="AA333" s="39"/>
      <c r="AB333" s="39"/>
      <c r="AC333" s="39"/>
      <c r="AD333" s="39"/>
      <c r="AE333" s="39"/>
      <c r="AF333" s="39"/>
      <c r="AG333" s="39"/>
      <c r="AH333" s="39"/>
    </row>
    <row r="334" spans="5:34">
      <c r="E334" s="39"/>
      <c r="F334" s="39"/>
      <c r="G334" s="39"/>
      <c r="H334" s="39"/>
      <c r="I334" s="39"/>
      <c r="J334" s="39"/>
      <c r="K334" s="39"/>
      <c r="L334" s="39"/>
      <c r="M334" s="39"/>
      <c r="N334" s="39"/>
      <c r="O334" s="39"/>
      <c r="P334" s="39"/>
      <c r="Q334" s="39"/>
      <c r="R334" s="39"/>
      <c r="S334" s="39"/>
      <c r="T334" s="39"/>
      <c r="U334" s="39"/>
      <c r="V334" s="39"/>
      <c r="W334" s="39"/>
      <c r="X334" s="39"/>
      <c r="Y334" s="39"/>
      <c r="Z334" s="39"/>
      <c r="AA334" s="39"/>
      <c r="AB334" s="39"/>
      <c r="AC334" s="39"/>
      <c r="AD334" s="39"/>
      <c r="AE334" s="39"/>
      <c r="AF334" s="39"/>
      <c r="AG334" s="39"/>
      <c r="AH334" s="39"/>
    </row>
    <row r="335" spans="5:34">
      <c r="E335" s="39"/>
      <c r="F335" s="39"/>
      <c r="G335" s="39"/>
      <c r="H335" s="39"/>
      <c r="I335" s="39"/>
      <c r="J335" s="39"/>
      <c r="K335" s="39"/>
      <c r="L335" s="39"/>
      <c r="M335" s="39"/>
      <c r="N335" s="39"/>
      <c r="O335" s="39"/>
      <c r="P335" s="39"/>
      <c r="Q335" s="39"/>
      <c r="R335" s="39"/>
      <c r="S335" s="39"/>
      <c r="T335" s="39"/>
      <c r="U335" s="39"/>
      <c r="V335" s="39"/>
      <c r="W335" s="39"/>
      <c r="X335" s="39"/>
      <c r="Y335" s="39"/>
      <c r="Z335" s="39"/>
      <c r="AA335" s="39"/>
      <c r="AB335" s="39"/>
      <c r="AC335" s="39"/>
      <c r="AD335" s="39"/>
      <c r="AE335" s="39"/>
      <c r="AF335" s="39"/>
      <c r="AG335" s="39"/>
      <c r="AH335" s="39"/>
    </row>
    <row r="336" spans="5:34">
      <c r="E336" s="39"/>
      <c r="F336" s="39"/>
      <c r="G336" s="39"/>
      <c r="H336" s="39"/>
      <c r="I336" s="39"/>
      <c r="J336" s="39"/>
      <c r="K336" s="39"/>
      <c r="L336" s="39"/>
      <c r="M336" s="39"/>
      <c r="N336" s="39"/>
      <c r="O336" s="39"/>
      <c r="P336" s="39"/>
      <c r="Q336" s="39"/>
      <c r="R336" s="39"/>
      <c r="S336" s="39"/>
      <c r="T336" s="39"/>
      <c r="U336" s="39"/>
      <c r="V336" s="39"/>
      <c r="W336" s="39"/>
      <c r="X336" s="39"/>
      <c r="Y336" s="39"/>
      <c r="Z336" s="39"/>
      <c r="AA336" s="39"/>
      <c r="AB336" s="39"/>
      <c r="AC336" s="39"/>
      <c r="AD336" s="39"/>
      <c r="AE336" s="39"/>
      <c r="AF336" s="39"/>
      <c r="AG336" s="39"/>
      <c r="AH336" s="39"/>
    </row>
    <row r="337" spans="5:34">
      <c r="E337" s="39"/>
      <c r="F337" s="39"/>
      <c r="G337" s="39"/>
      <c r="H337" s="39"/>
      <c r="I337" s="39"/>
      <c r="J337" s="39"/>
      <c r="K337" s="39"/>
      <c r="L337" s="39"/>
      <c r="M337" s="39"/>
      <c r="N337" s="39"/>
      <c r="O337" s="39"/>
      <c r="P337" s="39"/>
      <c r="Q337" s="39"/>
      <c r="R337" s="39"/>
      <c r="S337" s="39"/>
      <c r="T337" s="39"/>
      <c r="U337" s="39"/>
      <c r="V337" s="39"/>
      <c r="W337" s="39"/>
      <c r="X337" s="39"/>
      <c r="Y337" s="39"/>
      <c r="Z337" s="39"/>
      <c r="AA337" s="39"/>
      <c r="AB337" s="39"/>
      <c r="AC337" s="39"/>
      <c r="AD337" s="39"/>
      <c r="AE337" s="39"/>
      <c r="AF337" s="39"/>
      <c r="AG337" s="39"/>
      <c r="AH337" s="39"/>
    </row>
    <row r="338" spans="5:34">
      <c r="E338" s="39"/>
      <c r="F338" s="39"/>
      <c r="G338" s="39"/>
      <c r="H338" s="39"/>
      <c r="I338" s="39"/>
      <c r="J338" s="39"/>
      <c r="K338" s="39"/>
      <c r="L338" s="39"/>
      <c r="M338" s="39"/>
      <c r="N338" s="39"/>
      <c r="O338" s="39"/>
      <c r="P338" s="39"/>
      <c r="Q338" s="39"/>
      <c r="R338" s="39"/>
      <c r="S338" s="39"/>
      <c r="T338" s="39"/>
      <c r="U338" s="39"/>
      <c r="V338" s="39"/>
      <c r="W338" s="39"/>
      <c r="X338" s="39"/>
      <c r="Y338" s="39"/>
      <c r="Z338" s="39"/>
      <c r="AA338" s="39"/>
      <c r="AB338" s="39"/>
      <c r="AC338" s="39"/>
      <c r="AD338" s="39"/>
      <c r="AE338" s="39"/>
      <c r="AF338" s="39"/>
      <c r="AG338" s="39"/>
      <c r="AH338" s="39"/>
    </row>
    <row r="339" spans="5:34">
      <c r="E339" s="39"/>
      <c r="F339" s="39"/>
      <c r="G339" s="39"/>
      <c r="H339" s="39"/>
      <c r="I339" s="39"/>
      <c r="J339" s="39"/>
      <c r="K339" s="39"/>
      <c r="L339" s="39"/>
      <c r="M339" s="39"/>
      <c r="N339" s="39"/>
      <c r="O339" s="39"/>
      <c r="P339" s="39"/>
      <c r="Q339" s="39"/>
      <c r="R339" s="39"/>
      <c r="S339" s="39"/>
      <c r="T339" s="39"/>
      <c r="U339" s="39"/>
      <c r="V339" s="39"/>
      <c r="W339" s="39"/>
      <c r="X339" s="39"/>
      <c r="Y339" s="39"/>
      <c r="Z339" s="39"/>
      <c r="AA339" s="39"/>
      <c r="AB339" s="39"/>
      <c r="AC339" s="39"/>
      <c r="AD339" s="39"/>
      <c r="AE339" s="39"/>
      <c r="AF339" s="39"/>
      <c r="AG339" s="39"/>
      <c r="AH339" s="39"/>
    </row>
    <row r="340" spans="5:34">
      <c r="E340" s="39"/>
      <c r="F340" s="39"/>
      <c r="G340" s="39"/>
      <c r="H340" s="39"/>
      <c r="I340" s="39"/>
      <c r="J340" s="39"/>
      <c r="K340" s="39"/>
      <c r="L340" s="39"/>
      <c r="M340" s="39"/>
      <c r="N340" s="39"/>
      <c r="O340" s="39"/>
      <c r="P340" s="39"/>
      <c r="Q340" s="39"/>
      <c r="R340" s="39"/>
      <c r="S340" s="39"/>
      <c r="T340" s="39"/>
      <c r="U340" s="39"/>
      <c r="V340" s="39"/>
      <c r="W340" s="39"/>
      <c r="X340" s="39"/>
      <c r="Y340" s="39"/>
      <c r="Z340" s="39"/>
      <c r="AA340" s="39"/>
      <c r="AB340" s="39"/>
      <c r="AC340" s="39"/>
      <c r="AD340" s="39"/>
      <c r="AE340" s="39"/>
      <c r="AF340" s="39"/>
      <c r="AG340" s="39"/>
      <c r="AH340" s="39"/>
    </row>
    <row r="341" spans="5:34">
      <c r="E341" s="39"/>
      <c r="F341" s="39"/>
      <c r="G341" s="39"/>
      <c r="H341" s="39"/>
      <c r="I341" s="39"/>
      <c r="J341" s="39"/>
      <c r="K341" s="39"/>
      <c r="L341" s="39"/>
      <c r="M341" s="39"/>
      <c r="N341" s="39"/>
      <c r="O341" s="39"/>
      <c r="P341" s="39"/>
      <c r="Q341" s="39"/>
      <c r="R341" s="39"/>
      <c r="S341" s="39"/>
      <c r="T341" s="39"/>
      <c r="U341" s="39"/>
      <c r="V341" s="39"/>
      <c r="W341" s="39"/>
      <c r="X341" s="39"/>
      <c r="Y341" s="39"/>
      <c r="Z341" s="39"/>
      <c r="AA341" s="39"/>
      <c r="AB341" s="39"/>
      <c r="AC341" s="39"/>
      <c r="AD341" s="39"/>
      <c r="AE341" s="39"/>
      <c r="AF341" s="39"/>
      <c r="AG341" s="39"/>
      <c r="AH341" s="39"/>
    </row>
    <row r="342" spans="5:34">
      <c r="E342" s="39"/>
      <c r="F342" s="39"/>
      <c r="G342" s="39"/>
      <c r="H342" s="39"/>
      <c r="I342" s="39"/>
      <c r="J342" s="39"/>
      <c r="K342" s="39"/>
      <c r="L342" s="39"/>
      <c r="M342" s="39"/>
      <c r="N342" s="39"/>
      <c r="O342" s="39"/>
      <c r="P342" s="39"/>
      <c r="Q342" s="39"/>
      <c r="R342" s="39"/>
      <c r="S342" s="39"/>
      <c r="T342" s="39"/>
      <c r="U342" s="39"/>
      <c r="V342" s="39"/>
      <c r="W342" s="39"/>
      <c r="X342" s="39"/>
      <c r="Y342" s="39"/>
      <c r="Z342" s="39"/>
      <c r="AA342" s="39"/>
      <c r="AB342" s="39"/>
      <c r="AC342" s="39"/>
      <c r="AD342" s="39"/>
      <c r="AE342" s="39"/>
      <c r="AF342" s="39"/>
      <c r="AG342" s="39"/>
      <c r="AH342" s="39"/>
    </row>
    <row r="343" spans="5:34">
      <c r="E343" s="39"/>
      <c r="F343" s="39"/>
      <c r="G343" s="39"/>
      <c r="H343" s="39"/>
      <c r="I343" s="39"/>
      <c r="J343" s="39"/>
      <c r="K343" s="39"/>
      <c r="L343" s="39"/>
      <c r="M343" s="39"/>
      <c r="N343" s="39"/>
      <c r="O343" s="39"/>
      <c r="P343" s="39"/>
      <c r="Q343" s="39"/>
      <c r="R343" s="39"/>
      <c r="S343" s="39"/>
      <c r="T343" s="39"/>
      <c r="U343" s="39"/>
      <c r="V343" s="39"/>
      <c r="W343" s="39"/>
      <c r="X343" s="39"/>
      <c r="Y343" s="39"/>
      <c r="Z343" s="39"/>
      <c r="AA343" s="39"/>
      <c r="AB343" s="39"/>
      <c r="AC343" s="39"/>
      <c r="AD343" s="39"/>
      <c r="AE343" s="39"/>
      <c r="AF343" s="39"/>
      <c r="AG343" s="39"/>
      <c r="AH343" s="39"/>
    </row>
    <row r="344" spans="5:34">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39"/>
      <c r="AC344" s="39"/>
      <c r="AD344" s="39"/>
      <c r="AE344" s="39"/>
      <c r="AF344" s="39"/>
      <c r="AG344" s="39"/>
      <c r="AH344" s="39"/>
    </row>
    <row r="345" spans="5:34">
      <c r="E345" s="39"/>
      <c r="F345" s="39"/>
      <c r="G345" s="39"/>
      <c r="H345" s="39"/>
      <c r="I345" s="39"/>
      <c r="J345" s="39"/>
      <c r="K345" s="39"/>
      <c r="L345" s="39"/>
      <c r="M345" s="39"/>
      <c r="N345" s="39"/>
      <c r="O345" s="39"/>
      <c r="P345" s="39"/>
      <c r="Q345" s="39"/>
      <c r="R345" s="39"/>
      <c r="S345" s="39"/>
      <c r="T345" s="39"/>
      <c r="U345" s="39"/>
      <c r="V345" s="39"/>
      <c r="W345" s="39"/>
      <c r="X345" s="39"/>
      <c r="Y345" s="39"/>
      <c r="Z345" s="39"/>
      <c r="AA345" s="39"/>
      <c r="AB345" s="39"/>
      <c r="AC345" s="39"/>
      <c r="AD345" s="39"/>
      <c r="AE345" s="39"/>
      <c r="AF345" s="39"/>
      <c r="AG345" s="39"/>
      <c r="AH345" s="39"/>
    </row>
    <row r="346" spans="5:34">
      <c r="E346" s="39"/>
      <c r="F346" s="39"/>
      <c r="G346" s="39"/>
      <c r="H346" s="39"/>
      <c r="I346" s="39"/>
      <c r="J346" s="39"/>
      <c r="K346" s="39"/>
      <c r="L346" s="39"/>
      <c r="M346" s="39"/>
      <c r="N346" s="39"/>
      <c r="O346" s="39"/>
      <c r="P346" s="39"/>
      <c r="Q346" s="39"/>
      <c r="R346" s="39"/>
      <c r="S346" s="39"/>
      <c r="T346" s="39"/>
      <c r="U346" s="39"/>
      <c r="V346" s="39"/>
      <c r="W346" s="39"/>
      <c r="X346" s="39"/>
      <c r="Y346" s="39"/>
      <c r="Z346" s="39"/>
      <c r="AA346" s="39"/>
      <c r="AB346" s="39"/>
      <c r="AC346" s="39"/>
      <c r="AD346" s="39"/>
      <c r="AE346" s="39"/>
      <c r="AF346" s="39"/>
      <c r="AG346" s="39"/>
      <c r="AH346" s="39"/>
    </row>
    <row r="347" spans="5:34">
      <c r="E347" s="39"/>
      <c r="F347" s="39"/>
      <c r="G347" s="39"/>
      <c r="H347" s="39"/>
      <c r="I347" s="39"/>
      <c r="J347" s="39"/>
      <c r="K347" s="39"/>
      <c r="L347" s="39"/>
      <c r="M347" s="39"/>
      <c r="N347" s="39"/>
      <c r="O347" s="39"/>
      <c r="P347" s="39"/>
      <c r="Q347" s="39"/>
      <c r="R347" s="39"/>
      <c r="S347" s="39"/>
      <c r="T347" s="39"/>
      <c r="U347" s="39"/>
      <c r="V347" s="39"/>
      <c r="W347" s="39"/>
      <c r="X347" s="39"/>
      <c r="Y347" s="39"/>
      <c r="Z347" s="39"/>
      <c r="AA347" s="39"/>
      <c r="AB347" s="39"/>
      <c r="AC347" s="39"/>
      <c r="AD347" s="39"/>
      <c r="AE347" s="39"/>
      <c r="AF347" s="39"/>
      <c r="AG347" s="39"/>
      <c r="AH347" s="39"/>
    </row>
    <row r="348" spans="5:34">
      <c r="E348" s="39"/>
      <c r="F348" s="39"/>
      <c r="G348" s="39"/>
      <c r="H348" s="39"/>
      <c r="I348" s="39"/>
      <c r="J348" s="39"/>
      <c r="K348" s="39"/>
      <c r="L348" s="39"/>
      <c r="M348" s="39"/>
      <c r="N348" s="39"/>
      <c r="O348" s="39"/>
      <c r="P348" s="39"/>
      <c r="Q348" s="39"/>
      <c r="R348" s="39"/>
      <c r="S348" s="39"/>
      <c r="T348" s="39"/>
      <c r="U348" s="39"/>
      <c r="V348" s="39"/>
      <c r="W348" s="39"/>
      <c r="X348" s="39"/>
      <c r="Y348" s="39"/>
      <c r="Z348" s="39"/>
      <c r="AA348" s="39"/>
      <c r="AB348" s="39"/>
      <c r="AC348" s="39"/>
      <c r="AD348" s="39"/>
      <c r="AE348" s="39"/>
      <c r="AF348" s="39"/>
      <c r="AG348" s="39"/>
      <c r="AH348" s="39"/>
    </row>
    <row r="349" spans="5:34">
      <c r="E349" s="39"/>
      <c r="F349" s="39"/>
      <c r="G349" s="39"/>
      <c r="H349" s="39"/>
      <c r="I349" s="39"/>
      <c r="J349" s="39"/>
      <c r="K349" s="39"/>
      <c r="L349" s="39"/>
      <c r="M349" s="39"/>
      <c r="N349" s="39"/>
      <c r="O349" s="39"/>
      <c r="P349" s="39"/>
      <c r="Q349" s="39"/>
      <c r="R349" s="39"/>
      <c r="S349" s="39"/>
      <c r="T349" s="39"/>
      <c r="U349" s="39"/>
      <c r="V349" s="39"/>
      <c r="W349" s="39"/>
      <c r="X349" s="39"/>
      <c r="Y349" s="39"/>
      <c r="Z349" s="39"/>
      <c r="AA349" s="39"/>
      <c r="AB349" s="39"/>
      <c r="AC349" s="39"/>
      <c r="AD349" s="39"/>
      <c r="AE349" s="39"/>
      <c r="AF349" s="39"/>
      <c r="AG349" s="39"/>
      <c r="AH349" s="39"/>
    </row>
    <row r="350" spans="5:34">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c r="AG350" s="39"/>
      <c r="AH350" s="39"/>
    </row>
    <row r="351" spans="5:34">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c r="AG351" s="39"/>
      <c r="AH351" s="39"/>
    </row>
    <row r="352" spans="5:34">
      <c r="E352" s="39"/>
      <c r="F352" s="39"/>
      <c r="G352" s="39"/>
      <c r="H352" s="39"/>
      <c r="I352" s="39"/>
      <c r="J352" s="39"/>
      <c r="K352" s="39"/>
      <c r="L352" s="39"/>
      <c r="M352" s="39"/>
      <c r="N352" s="39"/>
      <c r="O352" s="39"/>
      <c r="P352" s="39"/>
      <c r="Q352" s="39"/>
      <c r="R352" s="39"/>
      <c r="S352" s="39"/>
      <c r="T352" s="39"/>
      <c r="U352" s="39"/>
      <c r="V352" s="39"/>
      <c r="W352" s="39"/>
      <c r="X352" s="39"/>
      <c r="Y352" s="39"/>
      <c r="Z352" s="39"/>
      <c r="AA352" s="39"/>
      <c r="AB352" s="39"/>
      <c r="AC352" s="39"/>
      <c r="AD352" s="39"/>
      <c r="AE352" s="39"/>
      <c r="AF352" s="39"/>
      <c r="AG352" s="39"/>
      <c r="AH352" s="39"/>
    </row>
    <row r="353" spans="5:34">
      <c r="E353" s="39"/>
      <c r="F353" s="39"/>
      <c r="G353" s="39"/>
      <c r="H353" s="39"/>
      <c r="I353" s="39"/>
      <c r="J353" s="39"/>
      <c r="K353" s="39"/>
      <c r="L353" s="39"/>
      <c r="M353" s="39"/>
      <c r="N353" s="39"/>
      <c r="O353" s="39"/>
      <c r="P353" s="39"/>
      <c r="Q353" s="39"/>
      <c r="R353" s="39"/>
      <c r="S353" s="39"/>
      <c r="T353" s="39"/>
      <c r="U353" s="39"/>
      <c r="V353" s="39"/>
      <c r="W353" s="39"/>
      <c r="X353" s="39"/>
      <c r="Y353" s="39"/>
      <c r="Z353" s="39"/>
      <c r="AA353" s="39"/>
      <c r="AB353" s="39"/>
      <c r="AC353" s="39"/>
      <c r="AD353" s="39"/>
      <c r="AE353" s="39"/>
      <c r="AF353" s="39"/>
      <c r="AG353" s="39"/>
      <c r="AH353" s="39"/>
    </row>
    <row r="354" spans="5:34">
      <c r="E354" s="39"/>
      <c r="F354" s="39"/>
      <c r="G354" s="39"/>
      <c r="H354" s="39"/>
      <c r="I354" s="39"/>
      <c r="J354" s="39"/>
      <c r="K354" s="39"/>
      <c r="L354" s="39"/>
      <c r="M354" s="39"/>
      <c r="N354" s="39"/>
      <c r="O354" s="39"/>
      <c r="P354" s="39"/>
      <c r="Q354" s="39"/>
      <c r="R354" s="39"/>
      <c r="S354" s="39"/>
      <c r="T354" s="39"/>
      <c r="U354" s="39"/>
      <c r="V354" s="39"/>
      <c r="W354" s="39"/>
      <c r="X354" s="39"/>
      <c r="Y354" s="39"/>
      <c r="Z354" s="39"/>
      <c r="AA354" s="39"/>
      <c r="AB354" s="39"/>
      <c r="AC354" s="39"/>
      <c r="AD354" s="39"/>
      <c r="AE354" s="39"/>
      <c r="AF354" s="39"/>
      <c r="AG354" s="39"/>
      <c r="AH354" s="39"/>
    </row>
    <row r="355" spans="5:34">
      <c r="E355" s="39"/>
      <c r="F355" s="39"/>
      <c r="G355" s="39"/>
      <c r="H355" s="39"/>
      <c r="I355" s="39"/>
      <c r="J355" s="39"/>
      <c r="K355" s="39"/>
      <c r="L355" s="39"/>
      <c r="M355" s="39"/>
      <c r="N355" s="39"/>
      <c r="O355" s="39"/>
      <c r="P355" s="39"/>
      <c r="Q355" s="39"/>
      <c r="R355" s="39"/>
      <c r="S355" s="39"/>
      <c r="T355" s="39"/>
      <c r="U355" s="39"/>
      <c r="V355" s="39"/>
      <c r="W355" s="39"/>
      <c r="X355" s="39"/>
      <c r="Y355" s="39"/>
      <c r="Z355" s="39"/>
      <c r="AA355" s="39"/>
      <c r="AB355" s="39"/>
      <c r="AC355" s="39"/>
      <c r="AD355" s="39"/>
      <c r="AE355" s="39"/>
      <c r="AF355" s="39"/>
      <c r="AG355" s="39"/>
      <c r="AH355" s="39"/>
    </row>
    <row r="356" spans="5:34">
      <c r="E356" s="39"/>
      <c r="F356" s="39"/>
      <c r="G356" s="39"/>
      <c r="H356" s="39"/>
      <c r="I356" s="39"/>
      <c r="J356" s="39"/>
      <c r="K356" s="39"/>
      <c r="L356" s="39"/>
      <c r="M356" s="39"/>
      <c r="N356" s="39"/>
      <c r="O356" s="39"/>
      <c r="P356" s="39"/>
      <c r="Q356" s="39"/>
      <c r="R356" s="39"/>
      <c r="S356" s="39"/>
      <c r="T356" s="39"/>
      <c r="U356" s="39"/>
      <c r="V356" s="39"/>
      <c r="W356" s="39"/>
      <c r="X356" s="39"/>
      <c r="Y356" s="39"/>
      <c r="Z356" s="39"/>
      <c r="AA356" s="39"/>
      <c r="AB356" s="39"/>
      <c r="AC356" s="39"/>
      <c r="AD356" s="39"/>
      <c r="AE356" s="39"/>
      <c r="AF356" s="39"/>
      <c r="AG356" s="39"/>
      <c r="AH356" s="39"/>
    </row>
    <row r="357" spans="5:34">
      <c r="E357" s="39"/>
      <c r="F357" s="39"/>
      <c r="G357" s="39"/>
      <c r="H357" s="39"/>
      <c r="I357" s="39"/>
      <c r="J357" s="39"/>
      <c r="K357" s="39"/>
      <c r="L357" s="39"/>
      <c r="M357" s="39"/>
      <c r="N357" s="39"/>
      <c r="O357" s="39"/>
      <c r="P357" s="39"/>
      <c r="Q357" s="39"/>
      <c r="R357" s="39"/>
      <c r="S357" s="39"/>
      <c r="T357" s="39"/>
      <c r="U357" s="39"/>
      <c r="V357" s="39"/>
      <c r="W357" s="39"/>
      <c r="X357" s="39"/>
      <c r="Y357" s="39"/>
      <c r="Z357" s="39"/>
      <c r="AA357" s="39"/>
      <c r="AB357" s="39"/>
      <c r="AC357" s="39"/>
      <c r="AD357" s="39"/>
      <c r="AE357" s="39"/>
      <c r="AF357" s="39"/>
      <c r="AG357" s="39"/>
      <c r="AH357" s="39"/>
    </row>
    <row r="358" spans="5:34">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39"/>
      <c r="AC358" s="39"/>
      <c r="AD358" s="39"/>
      <c r="AE358" s="39"/>
      <c r="AF358" s="39"/>
      <c r="AG358" s="39"/>
      <c r="AH358" s="39"/>
    </row>
    <row r="359" spans="5:34">
      <c r="E359" s="39"/>
      <c r="F359" s="39"/>
      <c r="G359" s="39"/>
      <c r="H359" s="39"/>
      <c r="I359" s="39"/>
      <c r="J359" s="39"/>
      <c r="K359" s="39"/>
      <c r="L359" s="39"/>
      <c r="M359" s="39"/>
      <c r="N359" s="39"/>
      <c r="O359" s="39"/>
      <c r="P359" s="39"/>
      <c r="Q359" s="39"/>
      <c r="R359" s="39"/>
      <c r="S359" s="39"/>
      <c r="T359" s="39"/>
      <c r="U359" s="39"/>
      <c r="V359" s="39"/>
      <c r="W359" s="39"/>
      <c r="X359" s="39"/>
      <c r="Y359" s="39"/>
      <c r="Z359" s="39"/>
      <c r="AA359" s="39"/>
      <c r="AB359" s="39"/>
      <c r="AC359" s="39"/>
      <c r="AD359" s="39"/>
      <c r="AE359" s="39"/>
      <c r="AF359" s="39"/>
      <c r="AG359" s="39"/>
      <c r="AH359" s="39"/>
    </row>
    <row r="360" spans="5:34">
      <c r="E360" s="39"/>
      <c r="F360" s="39"/>
      <c r="G360" s="39"/>
      <c r="H360" s="39"/>
      <c r="I360" s="39"/>
      <c r="J360" s="39"/>
      <c r="K360" s="39"/>
      <c r="L360" s="39"/>
      <c r="M360" s="39"/>
      <c r="N360" s="39"/>
      <c r="O360" s="39"/>
      <c r="P360" s="39"/>
      <c r="Q360" s="39"/>
      <c r="R360" s="39"/>
      <c r="S360" s="39"/>
      <c r="T360" s="39"/>
      <c r="U360" s="39"/>
      <c r="V360" s="39"/>
      <c r="W360" s="39"/>
      <c r="X360" s="39"/>
      <c r="Y360" s="39"/>
      <c r="Z360" s="39"/>
      <c r="AA360" s="39"/>
      <c r="AB360" s="39"/>
      <c r="AC360" s="39"/>
      <c r="AD360" s="39"/>
      <c r="AE360" s="39"/>
      <c r="AF360" s="39"/>
      <c r="AG360" s="39"/>
      <c r="AH360" s="39"/>
    </row>
    <row r="361" spans="5:34">
      <c r="E361" s="39"/>
      <c r="F361" s="39"/>
      <c r="G361" s="39"/>
      <c r="H361" s="39"/>
      <c r="I361" s="39"/>
      <c r="J361" s="39"/>
      <c r="K361" s="39"/>
      <c r="L361" s="39"/>
      <c r="M361" s="39"/>
      <c r="N361" s="39"/>
      <c r="O361" s="39"/>
      <c r="P361" s="39"/>
      <c r="Q361" s="39"/>
      <c r="R361" s="39"/>
      <c r="S361" s="39"/>
      <c r="T361" s="39"/>
      <c r="U361" s="39"/>
      <c r="V361" s="39"/>
      <c r="W361" s="39"/>
      <c r="X361" s="39"/>
      <c r="Y361" s="39"/>
      <c r="Z361" s="39"/>
      <c r="AA361" s="39"/>
      <c r="AB361" s="39"/>
      <c r="AC361" s="39"/>
      <c r="AD361" s="39"/>
      <c r="AE361" s="39"/>
      <c r="AF361" s="39"/>
      <c r="AG361" s="39"/>
      <c r="AH361" s="39"/>
    </row>
    <row r="362" spans="5:34">
      <c r="E362" s="39"/>
      <c r="F362" s="39"/>
      <c r="G362" s="39"/>
      <c r="H362" s="39"/>
      <c r="I362" s="39"/>
      <c r="J362" s="39"/>
      <c r="K362" s="39"/>
      <c r="L362" s="39"/>
      <c r="M362" s="39"/>
      <c r="N362" s="39"/>
      <c r="O362" s="39"/>
      <c r="P362" s="39"/>
      <c r="Q362" s="39"/>
      <c r="R362" s="39"/>
      <c r="S362" s="39"/>
      <c r="T362" s="39"/>
      <c r="U362" s="39"/>
      <c r="V362" s="39"/>
      <c r="W362" s="39"/>
      <c r="X362" s="39"/>
      <c r="Y362" s="39"/>
      <c r="Z362" s="39"/>
      <c r="AA362" s="39"/>
      <c r="AB362" s="39"/>
      <c r="AC362" s="39"/>
      <c r="AD362" s="39"/>
      <c r="AE362" s="39"/>
      <c r="AF362" s="39"/>
      <c r="AG362" s="39"/>
      <c r="AH362" s="39"/>
    </row>
    <row r="363" spans="5:34">
      <c r="E363" s="39"/>
      <c r="F363" s="39"/>
      <c r="G363" s="39"/>
      <c r="H363" s="39"/>
      <c r="I363" s="39"/>
      <c r="J363" s="39"/>
      <c r="K363" s="39"/>
      <c r="L363" s="39"/>
      <c r="M363" s="39"/>
      <c r="N363" s="39"/>
      <c r="O363" s="39"/>
      <c r="P363" s="39"/>
      <c r="Q363" s="39"/>
      <c r="R363" s="39"/>
      <c r="S363" s="39"/>
      <c r="T363" s="39"/>
      <c r="U363" s="39"/>
      <c r="V363" s="39"/>
      <c r="W363" s="39"/>
      <c r="X363" s="39"/>
      <c r="Y363" s="39"/>
      <c r="Z363" s="39"/>
      <c r="AA363" s="39"/>
      <c r="AB363" s="39"/>
      <c r="AC363" s="39"/>
      <c r="AD363" s="39"/>
      <c r="AE363" s="39"/>
      <c r="AF363" s="39"/>
      <c r="AG363" s="39"/>
      <c r="AH363" s="39"/>
    </row>
    <row r="364" spans="5:34">
      <c r="E364" s="39"/>
      <c r="F364" s="39"/>
      <c r="G364" s="39"/>
      <c r="H364" s="39"/>
      <c r="I364" s="39"/>
      <c r="J364" s="39"/>
      <c r="K364" s="39"/>
      <c r="L364" s="39"/>
      <c r="M364" s="39"/>
      <c r="N364" s="39"/>
      <c r="O364" s="39"/>
      <c r="P364" s="39"/>
      <c r="Q364" s="39"/>
      <c r="R364" s="39"/>
      <c r="S364" s="39"/>
      <c r="T364" s="39"/>
      <c r="U364" s="39"/>
      <c r="V364" s="39"/>
      <c r="W364" s="39"/>
      <c r="X364" s="39"/>
      <c r="Y364" s="39"/>
      <c r="Z364" s="39"/>
      <c r="AA364" s="39"/>
      <c r="AB364" s="39"/>
      <c r="AC364" s="39"/>
      <c r="AD364" s="39"/>
      <c r="AE364" s="39"/>
      <c r="AF364" s="39"/>
      <c r="AG364" s="39"/>
      <c r="AH364" s="39"/>
    </row>
    <row r="365" spans="5:34">
      <c r="E365" s="39"/>
      <c r="F365" s="39"/>
      <c r="G365" s="39"/>
      <c r="H365" s="39"/>
      <c r="I365" s="39"/>
      <c r="J365" s="39"/>
      <c r="K365" s="39"/>
      <c r="L365" s="39"/>
      <c r="M365" s="39"/>
      <c r="N365" s="39"/>
      <c r="O365" s="39"/>
      <c r="P365" s="39"/>
      <c r="Q365" s="39"/>
      <c r="R365" s="39"/>
      <c r="S365" s="39"/>
      <c r="T365" s="39"/>
      <c r="U365" s="39"/>
      <c r="V365" s="39"/>
      <c r="W365" s="39"/>
      <c r="X365" s="39"/>
      <c r="Y365" s="39"/>
      <c r="Z365" s="39"/>
      <c r="AA365" s="39"/>
      <c r="AB365" s="39"/>
      <c r="AC365" s="39"/>
      <c r="AD365" s="39"/>
      <c r="AE365" s="39"/>
      <c r="AF365" s="39"/>
      <c r="AG365" s="39"/>
      <c r="AH365" s="39"/>
    </row>
    <row r="366" spans="5:34">
      <c r="E366" s="39"/>
      <c r="F366" s="39"/>
      <c r="G366" s="39"/>
      <c r="H366" s="39"/>
      <c r="I366" s="39"/>
      <c r="J366" s="39"/>
      <c r="K366" s="39"/>
      <c r="L366" s="39"/>
      <c r="M366" s="39"/>
      <c r="N366" s="39"/>
      <c r="O366" s="39"/>
      <c r="P366" s="39"/>
      <c r="Q366" s="39"/>
      <c r="R366" s="39"/>
      <c r="S366" s="39"/>
      <c r="T366" s="39"/>
      <c r="U366" s="39"/>
      <c r="V366" s="39"/>
      <c r="W366" s="39"/>
      <c r="X366" s="39"/>
      <c r="Y366" s="39"/>
      <c r="Z366" s="39"/>
      <c r="AA366" s="39"/>
      <c r="AB366" s="39"/>
      <c r="AC366" s="39"/>
      <c r="AD366" s="39"/>
      <c r="AE366" s="39"/>
      <c r="AF366" s="39"/>
      <c r="AG366" s="39"/>
      <c r="AH366" s="39"/>
    </row>
    <row r="367" spans="5:34">
      <c r="E367" s="39"/>
      <c r="F367" s="39"/>
      <c r="G367" s="39"/>
      <c r="H367" s="39"/>
      <c r="I367" s="39"/>
      <c r="J367" s="39"/>
      <c r="K367" s="39"/>
      <c r="L367" s="39"/>
      <c r="M367" s="39"/>
      <c r="N367" s="39"/>
      <c r="O367" s="39"/>
      <c r="P367" s="39"/>
      <c r="Q367" s="39"/>
      <c r="R367" s="39"/>
      <c r="S367" s="39"/>
      <c r="T367" s="39"/>
      <c r="U367" s="39"/>
      <c r="V367" s="39"/>
      <c r="W367" s="39"/>
      <c r="X367" s="39"/>
      <c r="Y367" s="39"/>
      <c r="Z367" s="39"/>
      <c r="AA367" s="39"/>
      <c r="AB367" s="39"/>
      <c r="AC367" s="39"/>
      <c r="AD367" s="39"/>
      <c r="AE367" s="39"/>
      <c r="AF367" s="39"/>
      <c r="AG367" s="39"/>
      <c r="AH367" s="39"/>
    </row>
    <row r="368" spans="5:34">
      <c r="E368" s="39"/>
      <c r="F368" s="39"/>
      <c r="G368" s="39"/>
      <c r="H368" s="39"/>
      <c r="I368" s="39"/>
      <c r="J368" s="39"/>
      <c r="K368" s="39"/>
      <c r="L368" s="39"/>
      <c r="M368" s="39"/>
      <c r="N368" s="39"/>
      <c r="O368" s="39"/>
      <c r="P368" s="39"/>
      <c r="Q368" s="39"/>
      <c r="R368" s="39"/>
      <c r="S368" s="39"/>
      <c r="T368" s="39"/>
      <c r="U368" s="39"/>
      <c r="V368" s="39"/>
      <c r="W368" s="39"/>
      <c r="X368" s="39"/>
      <c r="Y368" s="39"/>
      <c r="Z368" s="39"/>
      <c r="AA368" s="39"/>
      <c r="AB368" s="39"/>
      <c r="AC368" s="39"/>
      <c r="AD368" s="39"/>
      <c r="AE368" s="39"/>
      <c r="AF368" s="39"/>
      <c r="AG368" s="39"/>
      <c r="AH368" s="39"/>
    </row>
    <row r="369" spans="5:34">
      <c r="E369" s="39"/>
      <c r="F369" s="39"/>
      <c r="G369" s="39"/>
      <c r="H369" s="39"/>
      <c r="I369" s="39"/>
      <c r="J369" s="39"/>
      <c r="K369" s="39"/>
      <c r="L369" s="39"/>
      <c r="M369" s="39"/>
      <c r="N369" s="39"/>
      <c r="O369" s="39"/>
      <c r="P369" s="39"/>
      <c r="Q369" s="39"/>
      <c r="R369" s="39"/>
      <c r="S369" s="39"/>
      <c r="T369" s="39"/>
      <c r="U369" s="39"/>
      <c r="V369" s="39"/>
      <c r="W369" s="39"/>
      <c r="X369" s="39"/>
      <c r="Y369" s="39"/>
      <c r="Z369" s="39"/>
      <c r="AA369" s="39"/>
      <c r="AB369" s="39"/>
      <c r="AC369" s="39"/>
      <c r="AD369" s="39"/>
      <c r="AE369" s="39"/>
      <c r="AF369" s="39"/>
      <c r="AG369" s="39"/>
      <c r="AH369" s="39"/>
    </row>
    <row r="370" spans="5:34">
      <c r="E370" s="39"/>
      <c r="F370" s="39"/>
      <c r="G370" s="39"/>
      <c r="H370" s="39"/>
      <c r="I370" s="39"/>
      <c r="J370" s="39"/>
      <c r="K370" s="39"/>
      <c r="L370" s="39"/>
      <c r="M370" s="39"/>
      <c r="N370" s="39"/>
      <c r="O370" s="39"/>
      <c r="P370" s="39"/>
      <c r="Q370" s="39"/>
      <c r="R370" s="39"/>
      <c r="S370" s="39"/>
      <c r="T370" s="39"/>
      <c r="U370" s="39"/>
      <c r="V370" s="39"/>
      <c r="W370" s="39"/>
      <c r="X370" s="39"/>
      <c r="Y370" s="39"/>
      <c r="Z370" s="39"/>
      <c r="AA370" s="39"/>
      <c r="AB370" s="39"/>
      <c r="AC370" s="39"/>
      <c r="AD370" s="39"/>
      <c r="AE370" s="39"/>
      <c r="AF370" s="39"/>
      <c r="AG370" s="39"/>
      <c r="AH370" s="39"/>
    </row>
    <row r="371" spans="5:34">
      <c r="E371" s="39"/>
      <c r="F371" s="39"/>
      <c r="G371" s="39"/>
      <c r="H371" s="39"/>
      <c r="I371" s="39"/>
      <c r="J371" s="39"/>
      <c r="K371" s="39"/>
      <c r="L371" s="39"/>
      <c r="M371" s="39"/>
      <c r="N371" s="39"/>
      <c r="O371" s="39"/>
      <c r="P371" s="39"/>
      <c r="Q371" s="39"/>
      <c r="R371" s="39"/>
      <c r="S371" s="39"/>
      <c r="T371" s="39"/>
      <c r="U371" s="39"/>
      <c r="V371" s="39"/>
      <c r="W371" s="39"/>
      <c r="X371" s="39"/>
      <c r="Y371" s="39"/>
      <c r="Z371" s="39"/>
      <c r="AA371" s="39"/>
      <c r="AB371" s="39"/>
      <c r="AC371" s="39"/>
      <c r="AD371" s="39"/>
      <c r="AE371" s="39"/>
      <c r="AF371" s="39"/>
      <c r="AG371" s="39"/>
      <c r="AH371" s="39"/>
    </row>
    <row r="372" spans="5:34">
      <c r="E372" s="39"/>
      <c r="F372" s="39"/>
      <c r="G372" s="39"/>
      <c r="H372" s="39"/>
      <c r="I372" s="39"/>
      <c r="J372" s="39"/>
      <c r="K372" s="39"/>
      <c r="L372" s="39"/>
      <c r="M372" s="39"/>
      <c r="N372" s="39"/>
      <c r="O372" s="39"/>
      <c r="P372" s="39"/>
      <c r="Q372" s="39"/>
      <c r="R372" s="39"/>
      <c r="S372" s="39"/>
      <c r="T372" s="39"/>
      <c r="U372" s="39"/>
      <c r="V372" s="39"/>
      <c r="W372" s="39"/>
      <c r="X372" s="39"/>
      <c r="Y372" s="39"/>
      <c r="Z372" s="39"/>
      <c r="AA372" s="39"/>
      <c r="AB372" s="39"/>
      <c r="AC372" s="39"/>
      <c r="AD372" s="39"/>
      <c r="AE372" s="39"/>
      <c r="AF372" s="39"/>
      <c r="AG372" s="39"/>
      <c r="AH372" s="39"/>
    </row>
    <row r="373" spans="5:34">
      <c r="E373" s="39"/>
      <c r="F373" s="39"/>
      <c r="G373" s="39"/>
      <c r="H373" s="39"/>
      <c r="I373" s="39"/>
      <c r="J373" s="39"/>
      <c r="K373" s="39"/>
      <c r="L373" s="39"/>
      <c r="M373" s="39"/>
      <c r="N373" s="39"/>
      <c r="O373" s="39"/>
      <c r="P373" s="39"/>
      <c r="Q373" s="39"/>
      <c r="R373" s="39"/>
      <c r="S373" s="39"/>
      <c r="T373" s="39"/>
      <c r="U373" s="39"/>
      <c r="V373" s="39"/>
      <c r="W373" s="39"/>
      <c r="X373" s="39"/>
      <c r="Y373" s="39"/>
      <c r="Z373" s="39"/>
      <c r="AA373" s="39"/>
      <c r="AB373" s="39"/>
      <c r="AC373" s="39"/>
      <c r="AD373" s="39"/>
      <c r="AE373" s="39"/>
      <c r="AF373" s="39"/>
      <c r="AG373" s="39"/>
      <c r="AH373" s="39"/>
    </row>
    <row r="374" spans="5:34">
      <c r="E374" s="39"/>
      <c r="F374" s="39"/>
      <c r="G374" s="39"/>
      <c r="H374" s="39"/>
      <c r="I374" s="39"/>
      <c r="J374" s="39"/>
      <c r="K374" s="39"/>
      <c r="L374" s="39"/>
      <c r="M374" s="39"/>
      <c r="N374" s="39"/>
      <c r="O374" s="39"/>
      <c r="P374" s="39"/>
      <c r="Q374" s="39"/>
      <c r="R374" s="39"/>
      <c r="S374" s="39"/>
      <c r="T374" s="39"/>
      <c r="U374" s="39"/>
      <c r="V374" s="39"/>
      <c r="W374" s="39"/>
      <c r="X374" s="39"/>
      <c r="Y374" s="39"/>
      <c r="Z374" s="39"/>
      <c r="AA374" s="39"/>
      <c r="AB374" s="39"/>
      <c r="AC374" s="39"/>
      <c r="AD374" s="39"/>
      <c r="AE374" s="39"/>
      <c r="AF374" s="39"/>
      <c r="AG374" s="39"/>
      <c r="AH374" s="39"/>
    </row>
    <row r="375" spans="5:34">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39"/>
      <c r="AC375" s="39"/>
      <c r="AD375" s="39"/>
      <c r="AE375" s="39"/>
      <c r="AF375" s="39"/>
      <c r="AG375" s="39"/>
      <c r="AH375" s="39"/>
    </row>
    <row r="376" spans="5:34">
      <c r="E376" s="39"/>
      <c r="F376" s="39"/>
      <c r="G376" s="39"/>
      <c r="H376" s="39"/>
      <c r="I376" s="39"/>
      <c r="J376" s="39"/>
      <c r="K376" s="39"/>
      <c r="L376" s="39"/>
      <c r="M376" s="39"/>
      <c r="N376" s="39"/>
      <c r="O376" s="39"/>
      <c r="P376" s="39"/>
      <c r="Q376" s="39"/>
      <c r="R376" s="39"/>
      <c r="S376" s="39"/>
      <c r="T376" s="39"/>
      <c r="U376" s="39"/>
      <c r="V376" s="39"/>
      <c r="W376" s="39"/>
      <c r="X376" s="39"/>
      <c r="Y376" s="39"/>
      <c r="Z376" s="39"/>
      <c r="AA376" s="39"/>
      <c r="AB376" s="39"/>
      <c r="AC376" s="39"/>
      <c r="AD376" s="39"/>
      <c r="AE376" s="39"/>
      <c r="AF376" s="39"/>
      <c r="AG376" s="39"/>
      <c r="AH376" s="39"/>
    </row>
    <row r="377" spans="5:34">
      <c r="E377" s="39"/>
      <c r="F377" s="39"/>
      <c r="G377" s="39"/>
      <c r="H377" s="39"/>
      <c r="I377" s="39"/>
      <c r="J377" s="39"/>
      <c r="K377" s="39"/>
      <c r="L377" s="39"/>
      <c r="M377" s="39"/>
      <c r="N377" s="39"/>
      <c r="O377" s="39"/>
      <c r="P377" s="39"/>
      <c r="Q377" s="39"/>
      <c r="R377" s="39"/>
      <c r="S377" s="39"/>
      <c r="T377" s="39"/>
      <c r="U377" s="39"/>
      <c r="V377" s="39"/>
      <c r="W377" s="39"/>
      <c r="X377" s="39"/>
      <c r="Y377" s="39"/>
      <c r="Z377" s="39"/>
      <c r="AA377" s="39"/>
      <c r="AB377" s="39"/>
      <c r="AC377" s="39"/>
      <c r="AD377" s="39"/>
      <c r="AE377" s="39"/>
      <c r="AF377" s="39"/>
      <c r="AG377" s="39"/>
      <c r="AH377" s="39"/>
    </row>
    <row r="378" spans="5:34">
      <c r="E378" s="39"/>
      <c r="F378" s="39"/>
      <c r="G378" s="39"/>
      <c r="H378" s="39"/>
      <c r="I378" s="39"/>
      <c r="J378" s="39"/>
      <c r="K378" s="39"/>
      <c r="L378" s="39"/>
      <c r="M378" s="39"/>
      <c r="N378" s="39"/>
      <c r="O378" s="39"/>
      <c r="P378" s="39"/>
      <c r="Q378" s="39"/>
      <c r="R378" s="39"/>
      <c r="S378" s="39"/>
      <c r="T378" s="39"/>
      <c r="U378" s="39"/>
      <c r="V378" s="39"/>
      <c r="W378" s="39"/>
      <c r="X378" s="39"/>
      <c r="Y378" s="39"/>
      <c r="Z378" s="39"/>
      <c r="AA378" s="39"/>
      <c r="AB378" s="39"/>
      <c r="AC378" s="39"/>
      <c r="AD378" s="39"/>
      <c r="AE378" s="39"/>
      <c r="AF378" s="39"/>
      <c r="AG378" s="39"/>
      <c r="AH378" s="39"/>
    </row>
    <row r="379" spans="5:34">
      <c r="E379" s="39"/>
      <c r="F379" s="39"/>
      <c r="G379" s="39"/>
      <c r="H379" s="39"/>
      <c r="I379" s="39"/>
      <c r="J379" s="39"/>
      <c r="K379" s="39"/>
      <c r="L379" s="39"/>
      <c r="M379" s="39"/>
      <c r="N379" s="39"/>
      <c r="O379" s="39"/>
      <c r="P379" s="39"/>
      <c r="Q379" s="39"/>
      <c r="R379" s="39"/>
      <c r="S379" s="39"/>
      <c r="T379" s="39"/>
      <c r="U379" s="39"/>
      <c r="V379" s="39"/>
      <c r="W379" s="39"/>
      <c r="X379" s="39"/>
      <c r="Y379" s="39"/>
      <c r="Z379" s="39"/>
      <c r="AA379" s="39"/>
      <c r="AB379" s="39"/>
      <c r="AC379" s="39"/>
      <c r="AD379" s="39"/>
      <c r="AE379" s="39"/>
      <c r="AF379" s="39"/>
      <c r="AG379" s="39"/>
      <c r="AH379" s="39"/>
    </row>
    <row r="380" spans="5:34">
      <c r="E380" s="39"/>
      <c r="F380" s="39"/>
      <c r="G380" s="39"/>
      <c r="H380" s="39"/>
      <c r="I380" s="39"/>
      <c r="J380" s="39"/>
      <c r="K380" s="39"/>
      <c r="L380" s="39"/>
      <c r="M380" s="39"/>
      <c r="N380" s="39"/>
      <c r="O380" s="39"/>
      <c r="P380" s="39"/>
      <c r="Q380" s="39"/>
      <c r="R380" s="39"/>
      <c r="S380" s="39"/>
      <c r="T380" s="39"/>
      <c r="U380" s="39"/>
      <c r="V380" s="39"/>
      <c r="W380" s="39"/>
      <c r="X380" s="39"/>
      <c r="Y380" s="39"/>
      <c r="Z380" s="39"/>
      <c r="AA380" s="39"/>
      <c r="AB380" s="39"/>
      <c r="AC380" s="39"/>
      <c r="AD380" s="39"/>
      <c r="AE380" s="39"/>
      <c r="AF380" s="39"/>
      <c r="AG380" s="39"/>
      <c r="AH380" s="39"/>
    </row>
    <row r="381" spans="5:34">
      <c r="E381" s="39"/>
      <c r="F381" s="39"/>
      <c r="G381" s="39"/>
      <c r="H381" s="39"/>
      <c r="I381" s="39"/>
      <c r="J381" s="39"/>
      <c r="K381" s="39"/>
      <c r="L381" s="39"/>
      <c r="M381" s="39"/>
      <c r="N381" s="39"/>
      <c r="O381" s="39"/>
      <c r="P381" s="39"/>
      <c r="Q381" s="39"/>
      <c r="R381" s="39"/>
      <c r="S381" s="39"/>
      <c r="T381" s="39"/>
      <c r="U381" s="39"/>
      <c r="V381" s="39"/>
      <c r="W381" s="39"/>
      <c r="X381" s="39"/>
      <c r="Y381" s="39"/>
      <c r="Z381" s="39"/>
      <c r="AA381" s="39"/>
      <c r="AB381" s="39"/>
      <c r="AC381" s="39"/>
      <c r="AD381" s="39"/>
      <c r="AE381" s="39"/>
      <c r="AF381" s="39"/>
      <c r="AG381" s="39"/>
      <c r="AH381" s="39"/>
    </row>
    <row r="382" spans="5:34">
      <c r="E382" s="39"/>
      <c r="F382" s="39"/>
      <c r="G382" s="39"/>
      <c r="H382" s="39"/>
      <c r="I382" s="39"/>
      <c r="J382" s="39"/>
      <c r="K382" s="39"/>
      <c r="L382" s="39"/>
      <c r="M382" s="39"/>
      <c r="N382" s="39"/>
      <c r="O382" s="39"/>
      <c r="P382" s="39"/>
      <c r="Q382" s="39"/>
      <c r="R382" s="39"/>
      <c r="S382" s="39"/>
      <c r="T382" s="39"/>
      <c r="U382" s="39"/>
      <c r="V382" s="39"/>
      <c r="W382" s="39"/>
      <c r="X382" s="39"/>
      <c r="Y382" s="39"/>
      <c r="Z382" s="39"/>
      <c r="AA382" s="39"/>
      <c r="AB382" s="39"/>
      <c r="AC382" s="39"/>
      <c r="AD382" s="39"/>
      <c r="AE382" s="39"/>
      <c r="AF382" s="39"/>
      <c r="AG382" s="39"/>
      <c r="AH382" s="39"/>
    </row>
    <row r="383" spans="5:34">
      <c r="E383" s="39"/>
      <c r="F383" s="39"/>
      <c r="G383" s="39"/>
      <c r="H383" s="39"/>
      <c r="I383" s="39"/>
      <c r="J383" s="39"/>
      <c r="K383" s="39"/>
      <c r="L383" s="39"/>
      <c r="M383" s="39"/>
      <c r="N383" s="39"/>
      <c r="O383" s="39"/>
      <c r="P383" s="39"/>
      <c r="Q383" s="39"/>
      <c r="R383" s="39"/>
      <c r="S383" s="39"/>
      <c r="T383" s="39"/>
      <c r="U383" s="39"/>
      <c r="V383" s="39"/>
      <c r="W383" s="39"/>
      <c r="X383" s="39"/>
      <c r="Y383" s="39"/>
      <c r="Z383" s="39"/>
      <c r="AA383" s="39"/>
      <c r="AB383" s="39"/>
      <c r="AC383" s="39"/>
      <c r="AD383" s="39"/>
      <c r="AE383" s="39"/>
      <c r="AF383" s="39"/>
      <c r="AG383" s="39"/>
      <c r="AH383" s="39"/>
    </row>
    <row r="384" spans="5:34">
      <c r="E384" s="39"/>
      <c r="F384" s="39"/>
      <c r="G384" s="39"/>
      <c r="H384" s="39"/>
      <c r="I384" s="39"/>
      <c r="J384" s="39"/>
      <c r="K384" s="39"/>
      <c r="L384" s="39"/>
      <c r="M384" s="39"/>
      <c r="N384" s="39"/>
      <c r="O384" s="39"/>
      <c r="P384" s="39"/>
      <c r="Q384" s="39"/>
      <c r="R384" s="39"/>
      <c r="S384" s="39"/>
      <c r="T384" s="39"/>
      <c r="U384" s="39"/>
      <c r="V384" s="39"/>
      <c r="W384" s="39"/>
      <c r="X384" s="39"/>
      <c r="Y384" s="39"/>
      <c r="Z384" s="39"/>
      <c r="AA384" s="39"/>
      <c r="AB384" s="39"/>
      <c r="AC384" s="39"/>
      <c r="AD384" s="39"/>
      <c r="AE384" s="39"/>
      <c r="AF384" s="39"/>
      <c r="AG384" s="39"/>
      <c r="AH384" s="39"/>
    </row>
    <row r="385" spans="5:34">
      <c r="E385" s="39"/>
      <c r="F385" s="39"/>
      <c r="G385" s="39"/>
      <c r="H385" s="39"/>
      <c r="I385" s="39"/>
      <c r="J385" s="39"/>
      <c r="K385" s="39"/>
      <c r="L385" s="39"/>
      <c r="M385" s="39"/>
      <c r="N385" s="39"/>
      <c r="O385" s="39"/>
      <c r="P385" s="39"/>
      <c r="Q385" s="39"/>
      <c r="R385" s="39"/>
      <c r="S385" s="39"/>
      <c r="T385" s="39"/>
      <c r="U385" s="39"/>
      <c r="V385" s="39"/>
      <c r="W385" s="39"/>
      <c r="X385" s="39"/>
      <c r="Y385" s="39"/>
      <c r="Z385" s="39"/>
      <c r="AA385" s="39"/>
      <c r="AB385" s="39"/>
      <c r="AC385" s="39"/>
      <c r="AD385" s="39"/>
      <c r="AE385" s="39"/>
      <c r="AF385" s="39"/>
      <c r="AG385" s="39"/>
      <c r="AH385" s="39"/>
    </row>
    <row r="386" spans="5:34">
      <c r="E386" s="39"/>
      <c r="F386" s="39"/>
      <c r="G386" s="39"/>
      <c r="H386" s="39"/>
      <c r="I386" s="39"/>
      <c r="J386" s="39"/>
      <c r="K386" s="39"/>
      <c r="L386" s="39"/>
      <c r="M386" s="39"/>
      <c r="N386" s="39"/>
      <c r="O386" s="39"/>
      <c r="P386" s="39"/>
      <c r="Q386" s="39"/>
      <c r="R386" s="39"/>
      <c r="S386" s="39"/>
      <c r="T386" s="39"/>
      <c r="U386" s="39"/>
      <c r="V386" s="39"/>
      <c r="W386" s="39"/>
      <c r="X386" s="39"/>
      <c r="Y386" s="39"/>
      <c r="Z386" s="39"/>
      <c r="AA386" s="39"/>
      <c r="AB386" s="39"/>
      <c r="AC386" s="39"/>
      <c r="AD386" s="39"/>
      <c r="AE386" s="39"/>
      <c r="AF386" s="39"/>
      <c r="AG386" s="39"/>
      <c r="AH386" s="39"/>
    </row>
    <row r="387" spans="5:34">
      <c r="E387" s="39"/>
      <c r="F387" s="39"/>
      <c r="G387" s="39"/>
      <c r="H387" s="39"/>
      <c r="I387" s="39"/>
      <c r="J387" s="39"/>
      <c r="K387" s="39"/>
      <c r="L387" s="39"/>
      <c r="M387" s="39"/>
      <c r="N387" s="39"/>
      <c r="O387" s="39"/>
      <c r="P387" s="39"/>
      <c r="Q387" s="39"/>
      <c r="R387" s="39"/>
      <c r="S387" s="39"/>
      <c r="T387" s="39"/>
      <c r="U387" s="39"/>
      <c r="V387" s="39"/>
      <c r="W387" s="39"/>
      <c r="X387" s="39"/>
      <c r="Y387" s="39"/>
      <c r="Z387" s="39"/>
      <c r="AA387" s="39"/>
      <c r="AB387" s="39"/>
      <c r="AC387" s="39"/>
      <c r="AD387" s="39"/>
      <c r="AE387" s="39"/>
      <c r="AF387" s="39"/>
      <c r="AG387" s="39"/>
      <c r="AH387" s="39"/>
    </row>
    <row r="388" spans="5:34">
      <c r="E388" s="39"/>
      <c r="F388" s="39"/>
      <c r="G388" s="39"/>
      <c r="H388" s="39"/>
      <c r="I388" s="39"/>
      <c r="J388" s="39"/>
      <c r="K388" s="39"/>
      <c r="L388" s="39"/>
      <c r="M388" s="39"/>
      <c r="N388" s="39"/>
      <c r="O388" s="39"/>
      <c r="P388" s="39"/>
      <c r="Q388" s="39"/>
      <c r="R388" s="39"/>
      <c r="S388" s="39"/>
      <c r="T388" s="39"/>
      <c r="U388" s="39"/>
      <c r="V388" s="39"/>
      <c r="W388" s="39"/>
      <c r="X388" s="39"/>
      <c r="Y388" s="39"/>
      <c r="Z388" s="39"/>
      <c r="AA388" s="39"/>
      <c r="AB388" s="39"/>
      <c r="AC388" s="39"/>
      <c r="AD388" s="39"/>
      <c r="AE388" s="39"/>
      <c r="AF388" s="39"/>
      <c r="AG388" s="39"/>
      <c r="AH388" s="39"/>
    </row>
    <row r="389" spans="5:34">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39"/>
      <c r="AC389" s="39"/>
      <c r="AD389" s="39"/>
      <c r="AE389" s="39"/>
      <c r="AF389" s="39"/>
      <c r="AG389" s="39"/>
      <c r="AH389" s="39"/>
    </row>
    <row r="390" spans="5:34">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c r="AC390" s="39"/>
      <c r="AD390" s="39"/>
      <c r="AE390" s="39"/>
      <c r="AF390" s="39"/>
      <c r="AG390" s="39"/>
      <c r="AH390" s="39"/>
    </row>
    <row r="391" spans="5:34">
      <c r="E391" s="39"/>
      <c r="F391" s="39"/>
      <c r="G391" s="39"/>
      <c r="H391" s="39"/>
      <c r="I391" s="39"/>
      <c r="J391" s="39"/>
      <c r="K391" s="39"/>
      <c r="L391" s="39"/>
      <c r="M391" s="39"/>
      <c r="N391" s="39"/>
      <c r="O391" s="39"/>
      <c r="P391" s="39"/>
      <c r="Q391" s="39"/>
      <c r="R391" s="39"/>
      <c r="S391" s="39"/>
      <c r="T391" s="39"/>
      <c r="U391" s="39"/>
      <c r="V391" s="39"/>
      <c r="W391" s="39"/>
      <c r="X391" s="39"/>
      <c r="Y391" s="39"/>
      <c r="Z391" s="39"/>
      <c r="AA391" s="39"/>
      <c r="AB391" s="39"/>
      <c r="AC391" s="39"/>
      <c r="AD391" s="39"/>
      <c r="AE391" s="39"/>
      <c r="AF391" s="39"/>
      <c r="AG391" s="39"/>
      <c r="AH391" s="39"/>
    </row>
    <row r="392" spans="5:34">
      <c r="E392" s="39"/>
      <c r="F392" s="39"/>
      <c r="G392" s="39"/>
      <c r="H392" s="39"/>
      <c r="I392" s="39"/>
      <c r="J392" s="39"/>
      <c r="K392" s="39"/>
      <c r="L392" s="39"/>
      <c r="M392" s="39"/>
      <c r="N392" s="39"/>
      <c r="O392" s="39"/>
      <c r="P392" s="39"/>
      <c r="Q392" s="39"/>
      <c r="R392" s="39"/>
      <c r="S392" s="39"/>
      <c r="T392" s="39"/>
      <c r="U392" s="39"/>
      <c r="V392" s="39"/>
      <c r="W392" s="39"/>
      <c r="X392" s="39"/>
      <c r="Y392" s="39"/>
      <c r="Z392" s="39"/>
      <c r="AA392" s="39"/>
      <c r="AB392" s="39"/>
      <c r="AC392" s="39"/>
      <c r="AD392" s="39"/>
      <c r="AE392" s="39"/>
      <c r="AF392" s="39"/>
      <c r="AG392" s="39"/>
      <c r="AH392" s="39"/>
    </row>
    <row r="393" spans="5:34">
      <c r="E393" s="39"/>
      <c r="F393" s="39"/>
      <c r="G393" s="39"/>
      <c r="H393" s="39"/>
      <c r="I393" s="39"/>
      <c r="J393" s="39"/>
      <c r="K393" s="39"/>
      <c r="L393" s="39"/>
      <c r="M393" s="39"/>
      <c r="N393" s="39"/>
      <c r="O393" s="39"/>
      <c r="P393" s="39"/>
      <c r="Q393" s="39"/>
      <c r="R393" s="39"/>
      <c r="S393" s="39"/>
      <c r="T393" s="39"/>
      <c r="U393" s="39"/>
      <c r="V393" s="39"/>
      <c r="W393" s="39"/>
      <c r="X393" s="39"/>
      <c r="Y393" s="39"/>
      <c r="Z393" s="39"/>
      <c r="AA393" s="39"/>
      <c r="AB393" s="39"/>
      <c r="AC393" s="39"/>
      <c r="AD393" s="39"/>
      <c r="AE393" s="39"/>
      <c r="AF393" s="39"/>
      <c r="AG393" s="39"/>
      <c r="AH393" s="39"/>
    </row>
    <row r="394" spans="5:34">
      <c r="E394" s="39"/>
      <c r="F394" s="39"/>
      <c r="G394" s="39"/>
      <c r="H394" s="39"/>
      <c r="I394" s="39"/>
      <c r="J394" s="39"/>
      <c r="K394" s="39"/>
      <c r="L394" s="39"/>
      <c r="M394" s="39"/>
      <c r="N394" s="39"/>
      <c r="O394" s="39"/>
      <c r="P394" s="39"/>
      <c r="Q394" s="39"/>
      <c r="R394" s="39"/>
      <c r="S394" s="39"/>
      <c r="T394" s="39"/>
      <c r="U394" s="39"/>
      <c r="V394" s="39"/>
      <c r="W394" s="39"/>
      <c r="X394" s="39"/>
      <c r="Y394" s="39"/>
      <c r="Z394" s="39"/>
      <c r="AA394" s="39"/>
      <c r="AB394" s="39"/>
      <c r="AC394" s="39"/>
      <c r="AD394" s="39"/>
      <c r="AE394" s="39"/>
      <c r="AF394" s="39"/>
      <c r="AG394" s="39"/>
      <c r="AH394" s="39"/>
    </row>
    <row r="395" spans="5:34">
      <c r="E395" s="39"/>
      <c r="F395" s="39"/>
      <c r="G395" s="39"/>
      <c r="H395" s="39"/>
      <c r="I395" s="39"/>
      <c r="J395" s="39"/>
      <c r="K395" s="39"/>
      <c r="L395" s="39"/>
      <c r="M395" s="39"/>
      <c r="N395" s="39"/>
      <c r="O395" s="39"/>
      <c r="P395" s="39"/>
      <c r="Q395" s="39"/>
      <c r="R395" s="39"/>
      <c r="S395" s="39"/>
      <c r="T395" s="39"/>
      <c r="U395" s="39"/>
      <c r="V395" s="39"/>
      <c r="W395" s="39"/>
      <c r="X395" s="39"/>
      <c r="Y395" s="39"/>
      <c r="Z395" s="39"/>
      <c r="AA395" s="39"/>
      <c r="AB395" s="39"/>
      <c r="AC395" s="39"/>
      <c r="AD395" s="39"/>
      <c r="AE395" s="39"/>
      <c r="AF395" s="39"/>
      <c r="AG395" s="39"/>
      <c r="AH395" s="39"/>
    </row>
    <row r="396" spans="5:34">
      <c r="E396" s="39"/>
      <c r="F396" s="39"/>
      <c r="G396" s="39"/>
      <c r="H396" s="39"/>
      <c r="I396" s="39"/>
      <c r="J396" s="39"/>
      <c r="K396" s="39"/>
      <c r="L396" s="39"/>
      <c r="M396" s="39"/>
      <c r="N396" s="39"/>
      <c r="O396" s="39"/>
      <c r="P396" s="39"/>
      <c r="Q396" s="39"/>
      <c r="R396" s="39"/>
      <c r="S396" s="39"/>
      <c r="T396" s="39"/>
      <c r="U396" s="39"/>
      <c r="V396" s="39"/>
      <c r="W396" s="39"/>
      <c r="X396" s="39"/>
      <c r="Y396" s="39"/>
      <c r="Z396" s="39"/>
      <c r="AA396" s="39"/>
      <c r="AB396" s="39"/>
      <c r="AC396" s="39"/>
      <c r="AD396" s="39"/>
      <c r="AE396" s="39"/>
      <c r="AF396" s="39"/>
      <c r="AG396" s="39"/>
      <c r="AH396" s="39"/>
    </row>
    <row r="397" spans="5:34">
      <c r="E397" s="39"/>
      <c r="F397" s="39"/>
      <c r="G397" s="39"/>
      <c r="H397" s="39"/>
      <c r="I397" s="39"/>
      <c r="J397" s="39"/>
      <c r="K397" s="39"/>
      <c r="L397" s="39"/>
      <c r="M397" s="39"/>
      <c r="N397" s="39"/>
      <c r="O397" s="39"/>
      <c r="P397" s="39"/>
      <c r="Q397" s="39"/>
      <c r="R397" s="39"/>
      <c r="S397" s="39"/>
      <c r="T397" s="39"/>
      <c r="U397" s="39"/>
      <c r="V397" s="39"/>
      <c r="W397" s="39"/>
      <c r="X397" s="39"/>
      <c r="Y397" s="39"/>
      <c r="Z397" s="39"/>
      <c r="AA397" s="39"/>
      <c r="AB397" s="39"/>
      <c r="AC397" s="39"/>
      <c r="AD397" s="39"/>
      <c r="AE397" s="39"/>
      <c r="AF397" s="39"/>
      <c r="AG397" s="39"/>
      <c r="AH397" s="39"/>
    </row>
    <row r="398" spans="5:34">
      <c r="E398" s="39"/>
      <c r="F398" s="39"/>
      <c r="G398" s="39"/>
      <c r="H398" s="39"/>
      <c r="I398" s="39"/>
      <c r="J398" s="39"/>
      <c r="K398" s="39"/>
      <c r="L398" s="39"/>
      <c r="M398" s="39"/>
      <c r="N398" s="39"/>
      <c r="O398" s="39"/>
      <c r="P398" s="39"/>
      <c r="Q398" s="39"/>
      <c r="R398" s="39"/>
      <c r="S398" s="39"/>
      <c r="T398" s="39"/>
      <c r="U398" s="39"/>
      <c r="V398" s="39"/>
      <c r="W398" s="39"/>
      <c r="X398" s="39"/>
      <c r="Y398" s="39"/>
      <c r="Z398" s="39"/>
      <c r="AA398" s="39"/>
      <c r="AB398" s="39"/>
      <c r="AC398" s="39"/>
      <c r="AD398" s="39"/>
      <c r="AE398" s="39"/>
      <c r="AF398" s="39"/>
      <c r="AG398" s="39"/>
      <c r="AH398" s="39"/>
    </row>
    <row r="399" spans="5:34">
      <c r="E399" s="39"/>
      <c r="F399" s="39"/>
      <c r="G399" s="39"/>
      <c r="H399" s="39"/>
      <c r="I399" s="39"/>
      <c r="J399" s="39"/>
      <c r="K399" s="39"/>
      <c r="L399" s="39"/>
      <c r="M399" s="39"/>
      <c r="N399" s="39"/>
      <c r="O399" s="39"/>
      <c r="P399" s="39"/>
      <c r="Q399" s="39"/>
      <c r="R399" s="39"/>
      <c r="S399" s="39"/>
      <c r="T399" s="39"/>
      <c r="U399" s="39"/>
      <c r="V399" s="39"/>
      <c r="W399" s="39"/>
      <c r="X399" s="39"/>
      <c r="Y399" s="39"/>
      <c r="Z399" s="39"/>
      <c r="AA399" s="39"/>
      <c r="AB399" s="39"/>
      <c r="AC399" s="39"/>
      <c r="AD399" s="39"/>
      <c r="AE399" s="39"/>
      <c r="AF399" s="39"/>
      <c r="AG399" s="39"/>
      <c r="AH399" s="39"/>
    </row>
    <row r="400" spans="5:34">
      <c r="E400" s="39"/>
      <c r="F400" s="39"/>
      <c r="G400" s="39"/>
      <c r="H400" s="39"/>
      <c r="I400" s="39"/>
      <c r="J400" s="39"/>
      <c r="K400" s="39"/>
      <c r="L400" s="39"/>
      <c r="M400" s="39"/>
      <c r="N400" s="39"/>
      <c r="O400" s="39"/>
      <c r="P400" s="39"/>
      <c r="Q400" s="39"/>
      <c r="R400" s="39"/>
      <c r="S400" s="39"/>
      <c r="T400" s="39"/>
      <c r="U400" s="39"/>
      <c r="V400" s="39"/>
      <c r="W400" s="39"/>
      <c r="X400" s="39"/>
      <c r="Y400" s="39"/>
      <c r="Z400" s="39"/>
      <c r="AA400" s="39"/>
      <c r="AB400" s="39"/>
      <c r="AC400" s="39"/>
      <c r="AD400" s="39"/>
      <c r="AE400" s="39"/>
      <c r="AF400" s="39"/>
      <c r="AG400" s="39"/>
      <c r="AH400" s="39"/>
    </row>
    <row r="401" spans="5:34">
      <c r="E401" s="39"/>
      <c r="F401" s="39"/>
      <c r="G401" s="39"/>
      <c r="H401" s="39"/>
      <c r="I401" s="39"/>
      <c r="J401" s="39"/>
      <c r="K401" s="39"/>
      <c r="L401" s="39"/>
      <c r="M401" s="39"/>
      <c r="N401" s="39"/>
      <c r="O401" s="39"/>
      <c r="P401" s="39"/>
      <c r="Q401" s="39"/>
      <c r="R401" s="39"/>
      <c r="S401" s="39"/>
      <c r="T401" s="39"/>
      <c r="U401" s="39"/>
      <c r="V401" s="39"/>
      <c r="W401" s="39"/>
      <c r="X401" s="39"/>
      <c r="Y401" s="39"/>
      <c r="Z401" s="39"/>
      <c r="AA401" s="39"/>
      <c r="AB401" s="39"/>
      <c r="AC401" s="39"/>
      <c r="AD401" s="39"/>
      <c r="AE401" s="39"/>
      <c r="AF401" s="39"/>
      <c r="AG401" s="39"/>
      <c r="AH401" s="39"/>
    </row>
    <row r="402" spans="5:34">
      <c r="E402" s="39"/>
      <c r="F402" s="39"/>
      <c r="G402" s="39"/>
      <c r="H402" s="39"/>
      <c r="I402" s="39"/>
      <c r="J402" s="39"/>
      <c r="K402" s="39"/>
      <c r="L402" s="39"/>
      <c r="M402" s="39"/>
      <c r="N402" s="39"/>
      <c r="O402" s="39"/>
      <c r="P402" s="39"/>
      <c r="Q402" s="39"/>
      <c r="R402" s="39"/>
      <c r="S402" s="39"/>
      <c r="T402" s="39"/>
      <c r="U402" s="39"/>
      <c r="V402" s="39"/>
      <c r="W402" s="39"/>
      <c r="X402" s="39"/>
      <c r="Y402" s="39"/>
      <c r="Z402" s="39"/>
      <c r="AA402" s="39"/>
      <c r="AB402" s="39"/>
      <c r="AC402" s="39"/>
      <c r="AD402" s="39"/>
      <c r="AE402" s="39"/>
      <c r="AF402" s="39"/>
      <c r="AG402" s="39"/>
      <c r="AH402" s="39"/>
    </row>
    <row r="403" spans="5:34">
      <c r="E403" s="39"/>
      <c r="F403" s="39"/>
      <c r="G403" s="39"/>
      <c r="H403" s="39"/>
      <c r="I403" s="39"/>
      <c r="J403" s="39"/>
      <c r="K403" s="39"/>
      <c r="L403" s="39"/>
      <c r="M403" s="39"/>
      <c r="N403" s="39"/>
      <c r="O403" s="39"/>
      <c r="P403" s="39"/>
      <c r="Q403" s="39"/>
      <c r="R403" s="39"/>
      <c r="S403" s="39"/>
      <c r="T403" s="39"/>
      <c r="U403" s="39"/>
      <c r="V403" s="39"/>
      <c r="W403" s="39"/>
      <c r="X403" s="39"/>
      <c r="Y403" s="39"/>
      <c r="Z403" s="39"/>
      <c r="AA403" s="39"/>
      <c r="AB403" s="39"/>
      <c r="AC403" s="39"/>
      <c r="AD403" s="39"/>
      <c r="AE403" s="39"/>
      <c r="AF403" s="39"/>
      <c r="AG403" s="39"/>
      <c r="AH403" s="39"/>
    </row>
    <row r="404" spans="5:34">
      <c r="E404" s="39"/>
      <c r="F404" s="39"/>
      <c r="G404" s="39"/>
      <c r="H404" s="39"/>
      <c r="I404" s="39"/>
      <c r="J404" s="39"/>
      <c r="K404" s="39"/>
      <c r="L404" s="39"/>
      <c r="M404" s="39"/>
      <c r="N404" s="39"/>
      <c r="O404" s="39"/>
      <c r="P404" s="39"/>
      <c r="Q404" s="39"/>
      <c r="R404" s="39"/>
      <c r="S404" s="39"/>
      <c r="T404" s="39"/>
      <c r="U404" s="39"/>
      <c r="V404" s="39"/>
      <c r="W404" s="39"/>
      <c r="X404" s="39"/>
      <c r="Y404" s="39"/>
      <c r="Z404" s="39"/>
      <c r="AA404" s="39"/>
      <c r="AB404" s="39"/>
      <c r="AC404" s="39"/>
      <c r="AD404" s="39"/>
      <c r="AE404" s="39"/>
      <c r="AF404" s="39"/>
      <c r="AG404" s="39"/>
      <c r="AH404" s="39"/>
    </row>
    <row r="405" spans="5:34">
      <c r="E405" s="39"/>
      <c r="F405" s="39"/>
      <c r="G405" s="39"/>
      <c r="H405" s="39"/>
      <c r="I405" s="39"/>
      <c r="J405" s="39"/>
      <c r="K405" s="39"/>
      <c r="L405" s="39"/>
      <c r="M405" s="39"/>
      <c r="N405" s="39"/>
      <c r="O405" s="39"/>
      <c r="P405" s="39"/>
      <c r="Q405" s="39"/>
      <c r="R405" s="39"/>
      <c r="S405" s="39"/>
      <c r="T405" s="39"/>
      <c r="U405" s="39"/>
      <c r="V405" s="39"/>
      <c r="W405" s="39"/>
      <c r="X405" s="39"/>
      <c r="Y405" s="39"/>
      <c r="Z405" s="39"/>
      <c r="AA405" s="39"/>
      <c r="AB405" s="39"/>
      <c r="AC405" s="39"/>
      <c r="AD405" s="39"/>
      <c r="AE405" s="39"/>
      <c r="AF405" s="39"/>
      <c r="AG405" s="39"/>
      <c r="AH405" s="39"/>
    </row>
    <row r="406" spans="5:34">
      <c r="E406" s="39"/>
      <c r="F406" s="39"/>
      <c r="G406" s="39"/>
      <c r="H406" s="39"/>
      <c r="I406" s="39"/>
      <c r="J406" s="39"/>
      <c r="K406" s="39"/>
      <c r="L406" s="39"/>
      <c r="M406" s="39"/>
      <c r="N406" s="39"/>
      <c r="O406" s="39"/>
      <c r="P406" s="39"/>
      <c r="Q406" s="39"/>
      <c r="R406" s="39"/>
      <c r="S406" s="39"/>
      <c r="T406" s="39"/>
      <c r="U406" s="39"/>
      <c r="V406" s="39"/>
      <c r="W406" s="39"/>
      <c r="X406" s="39"/>
      <c r="Y406" s="39"/>
      <c r="Z406" s="39"/>
      <c r="AA406" s="39"/>
      <c r="AB406" s="39"/>
      <c r="AC406" s="39"/>
      <c r="AD406" s="39"/>
      <c r="AE406" s="39"/>
      <c r="AF406" s="39"/>
      <c r="AG406" s="39"/>
      <c r="AH406" s="39"/>
    </row>
    <row r="407" spans="5:34">
      <c r="E407" s="39"/>
      <c r="F407" s="39"/>
      <c r="G407" s="39"/>
      <c r="H407" s="39"/>
      <c r="I407" s="39"/>
      <c r="J407" s="39"/>
      <c r="K407" s="39"/>
      <c r="L407" s="39"/>
      <c r="M407" s="39"/>
      <c r="N407" s="39"/>
      <c r="O407" s="39"/>
      <c r="P407" s="39"/>
      <c r="Q407" s="39"/>
      <c r="R407" s="39"/>
      <c r="S407" s="39"/>
      <c r="T407" s="39"/>
      <c r="U407" s="39"/>
      <c r="V407" s="39"/>
      <c r="W407" s="39"/>
      <c r="X407" s="39"/>
      <c r="Y407" s="39"/>
      <c r="Z407" s="39"/>
      <c r="AA407" s="39"/>
      <c r="AB407" s="39"/>
      <c r="AC407" s="39"/>
      <c r="AD407" s="39"/>
      <c r="AE407" s="39"/>
      <c r="AF407" s="39"/>
      <c r="AG407" s="39"/>
      <c r="AH407" s="39"/>
    </row>
    <row r="408" spans="5:34">
      <c r="E408" s="39"/>
      <c r="F408" s="39"/>
      <c r="G408" s="39"/>
      <c r="H408" s="39"/>
      <c r="I408" s="39"/>
      <c r="J408" s="39"/>
      <c r="K408" s="39"/>
      <c r="L408" s="39"/>
      <c r="M408" s="39"/>
      <c r="N408" s="39"/>
      <c r="O408" s="39"/>
      <c r="P408" s="39"/>
      <c r="Q408" s="39"/>
      <c r="R408" s="39"/>
      <c r="S408" s="39"/>
      <c r="T408" s="39"/>
      <c r="U408" s="39"/>
      <c r="V408" s="39"/>
      <c r="W408" s="39"/>
      <c r="X408" s="39"/>
      <c r="Y408" s="39"/>
      <c r="Z408" s="39"/>
      <c r="AA408" s="39"/>
      <c r="AB408" s="39"/>
      <c r="AC408" s="39"/>
      <c r="AD408" s="39"/>
      <c r="AE408" s="39"/>
      <c r="AF408" s="39"/>
      <c r="AG408" s="39"/>
      <c r="AH408" s="39"/>
    </row>
    <row r="409" spans="5:34">
      <c r="E409" s="39"/>
      <c r="F409" s="39"/>
      <c r="G409" s="39"/>
      <c r="H409" s="39"/>
      <c r="I409" s="39"/>
      <c r="J409" s="39"/>
      <c r="K409" s="39"/>
      <c r="L409" s="39"/>
      <c r="M409" s="39"/>
      <c r="N409" s="39"/>
      <c r="O409" s="39"/>
      <c r="P409" s="39"/>
      <c r="Q409" s="39"/>
      <c r="R409" s="39"/>
      <c r="S409" s="39"/>
      <c r="T409" s="39"/>
      <c r="U409" s="39"/>
      <c r="V409" s="39"/>
      <c r="W409" s="39"/>
      <c r="X409" s="39"/>
      <c r="Y409" s="39"/>
      <c r="Z409" s="39"/>
      <c r="AA409" s="39"/>
      <c r="AB409" s="39"/>
      <c r="AC409" s="39"/>
      <c r="AD409" s="39"/>
      <c r="AE409" s="39"/>
      <c r="AF409" s="39"/>
      <c r="AG409" s="39"/>
      <c r="AH409" s="39"/>
    </row>
    <row r="410" spans="5:34">
      <c r="E410" s="39"/>
      <c r="F410" s="39"/>
      <c r="G410" s="39"/>
      <c r="H410" s="39"/>
      <c r="I410" s="39"/>
      <c r="J410" s="39"/>
      <c r="K410" s="39"/>
      <c r="L410" s="39"/>
      <c r="M410" s="39"/>
      <c r="N410" s="39"/>
      <c r="O410" s="39"/>
      <c r="P410" s="39"/>
      <c r="Q410" s="39"/>
      <c r="R410" s="39"/>
      <c r="S410" s="39"/>
      <c r="T410" s="39"/>
      <c r="U410" s="39"/>
      <c r="V410" s="39"/>
      <c r="W410" s="39"/>
      <c r="X410" s="39"/>
      <c r="Y410" s="39"/>
      <c r="Z410" s="39"/>
      <c r="AA410" s="39"/>
      <c r="AB410" s="39"/>
      <c r="AC410" s="39"/>
      <c r="AD410" s="39"/>
      <c r="AE410" s="39"/>
      <c r="AF410" s="39"/>
      <c r="AG410" s="39"/>
      <c r="AH410" s="39"/>
    </row>
    <row r="411" spans="5:34">
      <c r="E411" s="39"/>
      <c r="F411" s="39"/>
      <c r="G411" s="39"/>
      <c r="H411" s="39"/>
      <c r="I411" s="39"/>
      <c r="J411" s="39"/>
      <c r="K411" s="39"/>
      <c r="L411" s="39"/>
      <c r="M411" s="39"/>
      <c r="N411" s="39"/>
      <c r="O411" s="39"/>
      <c r="P411" s="39"/>
      <c r="Q411" s="39"/>
      <c r="R411" s="39"/>
      <c r="S411" s="39"/>
      <c r="T411" s="39"/>
      <c r="U411" s="39"/>
      <c r="V411" s="39"/>
      <c r="W411" s="39"/>
      <c r="X411" s="39"/>
      <c r="Y411" s="39"/>
      <c r="Z411" s="39"/>
      <c r="AA411" s="39"/>
      <c r="AB411" s="39"/>
      <c r="AC411" s="39"/>
      <c r="AD411" s="39"/>
      <c r="AE411" s="39"/>
      <c r="AF411" s="39"/>
      <c r="AG411" s="39"/>
      <c r="AH411" s="39"/>
    </row>
    <row r="412" spans="5:34">
      <c r="E412" s="39"/>
      <c r="F412" s="39"/>
      <c r="G412" s="39"/>
      <c r="H412" s="39"/>
      <c r="I412" s="39"/>
      <c r="J412" s="39"/>
      <c r="K412" s="39"/>
      <c r="L412" s="39"/>
      <c r="M412" s="39"/>
      <c r="N412" s="39"/>
      <c r="O412" s="39"/>
      <c r="P412" s="39"/>
      <c r="Q412" s="39"/>
      <c r="R412" s="39"/>
      <c r="S412" s="39"/>
      <c r="T412" s="39"/>
      <c r="U412" s="39"/>
      <c r="V412" s="39"/>
      <c r="W412" s="39"/>
      <c r="X412" s="39"/>
      <c r="Y412" s="39"/>
      <c r="Z412" s="39"/>
      <c r="AA412" s="39"/>
      <c r="AB412" s="39"/>
      <c r="AC412" s="39"/>
      <c r="AD412" s="39"/>
      <c r="AE412" s="39"/>
      <c r="AF412" s="39"/>
      <c r="AG412" s="39"/>
      <c r="AH412" s="39"/>
    </row>
    <row r="413" spans="5:34">
      <c r="E413" s="39"/>
      <c r="F413" s="39"/>
      <c r="G413" s="39"/>
      <c r="H413" s="39"/>
      <c r="I413" s="39"/>
      <c r="J413" s="39"/>
      <c r="K413" s="39"/>
      <c r="L413" s="39"/>
      <c r="M413" s="39"/>
      <c r="N413" s="39"/>
      <c r="O413" s="39"/>
      <c r="P413" s="39"/>
      <c r="Q413" s="39"/>
      <c r="R413" s="39"/>
      <c r="S413" s="39"/>
      <c r="T413" s="39"/>
      <c r="U413" s="39"/>
      <c r="V413" s="39"/>
      <c r="W413" s="39"/>
      <c r="X413" s="39"/>
      <c r="Y413" s="39"/>
      <c r="Z413" s="39"/>
      <c r="AA413" s="39"/>
      <c r="AB413" s="39"/>
      <c r="AC413" s="39"/>
      <c r="AD413" s="39"/>
      <c r="AE413" s="39"/>
      <c r="AF413" s="39"/>
      <c r="AG413" s="39"/>
      <c r="AH413" s="39"/>
    </row>
    <row r="414" spans="5:34">
      <c r="E414" s="39"/>
      <c r="F414" s="39"/>
      <c r="G414" s="39"/>
      <c r="H414" s="39"/>
      <c r="I414" s="39"/>
      <c r="J414" s="39"/>
      <c r="K414" s="39"/>
      <c r="L414" s="39"/>
      <c r="M414" s="39"/>
      <c r="N414" s="39"/>
      <c r="O414" s="39"/>
      <c r="P414" s="39"/>
      <c r="Q414" s="39"/>
      <c r="R414" s="39"/>
      <c r="S414" s="39"/>
      <c r="T414" s="39"/>
      <c r="U414" s="39"/>
      <c r="V414" s="39"/>
      <c r="W414" s="39"/>
      <c r="X414" s="39"/>
      <c r="Y414" s="39"/>
      <c r="Z414" s="39"/>
      <c r="AA414" s="39"/>
      <c r="AB414" s="39"/>
      <c r="AC414" s="39"/>
      <c r="AD414" s="39"/>
      <c r="AE414" s="39"/>
      <c r="AF414" s="39"/>
      <c r="AG414" s="39"/>
      <c r="AH414" s="39"/>
    </row>
    <row r="415" spans="5:34">
      <c r="E415" s="39"/>
      <c r="F415" s="39"/>
      <c r="G415" s="39"/>
      <c r="H415" s="39"/>
      <c r="I415" s="39"/>
      <c r="J415" s="39"/>
      <c r="K415" s="39"/>
      <c r="L415" s="39"/>
      <c r="M415" s="39"/>
      <c r="N415" s="39"/>
      <c r="O415" s="39"/>
      <c r="P415" s="39"/>
      <c r="Q415" s="39"/>
      <c r="R415" s="39"/>
      <c r="S415" s="39"/>
      <c r="T415" s="39"/>
      <c r="U415" s="39"/>
      <c r="V415" s="39"/>
      <c r="W415" s="39"/>
      <c r="X415" s="39"/>
      <c r="Y415" s="39"/>
      <c r="Z415" s="39"/>
      <c r="AA415" s="39"/>
      <c r="AB415" s="39"/>
      <c r="AC415" s="39"/>
      <c r="AD415" s="39"/>
      <c r="AE415" s="39"/>
      <c r="AF415" s="39"/>
      <c r="AG415" s="39"/>
      <c r="AH415" s="39"/>
    </row>
    <row r="416" spans="5:34">
      <c r="E416" s="39"/>
      <c r="F416" s="39"/>
      <c r="G416" s="39"/>
      <c r="H416" s="39"/>
      <c r="I416" s="39"/>
      <c r="J416" s="39"/>
      <c r="K416" s="39"/>
      <c r="L416" s="39"/>
      <c r="M416" s="39"/>
      <c r="N416" s="39"/>
      <c r="O416" s="39"/>
      <c r="P416" s="39"/>
      <c r="Q416" s="39"/>
      <c r="R416" s="39"/>
      <c r="S416" s="39"/>
      <c r="T416" s="39"/>
      <c r="U416" s="39"/>
      <c r="V416" s="39"/>
      <c r="W416" s="39"/>
      <c r="X416" s="39"/>
      <c r="Y416" s="39"/>
      <c r="Z416" s="39"/>
      <c r="AA416" s="39"/>
      <c r="AB416" s="39"/>
      <c r="AC416" s="39"/>
      <c r="AD416" s="39"/>
      <c r="AE416" s="39"/>
      <c r="AF416" s="39"/>
      <c r="AG416" s="39"/>
      <c r="AH416" s="39"/>
    </row>
    <row r="417" spans="5:34">
      <c r="E417" s="39"/>
      <c r="F417" s="39"/>
      <c r="G417" s="39"/>
      <c r="H417" s="39"/>
      <c r="I417" s="39"/>
      <c r="J417" s="39"/>
      <c r="K417" s="39"/>
      <c r="L417" s="39"/>
      <c r="M417" s="39"/>
      <c r="N417" s="39"/>
      <c r="O417" s="39"/>
      <c r="P417" s="39"/>
      <c r="Q417" s="39"/>
      <c r="R417" s="39"/>
      <c r="S417" s="39"/>
      <c r="T417" s="39"/>
      <c r="U417" s="39"/>
      <c r="V417" s="39"/>
      <c r="W417" s="39"/>
      <c r="X417" s="39"/>
      <c r="Y417" s="39"/>
      <c r="Z417" s="39"/>
      <c r="AA417" s="39"/>
      <c r="AB417" s="39"/>
      <c r="AC417" s="39"/>
      <c r="AD417" s="39"/>
      <c r="AE417" s="39"/>
      <c r="AF417" s="39"/>
      <c r="AG417" s="39"/>
      <c r="AH417" s="39"/>
    </row>
    <row r="418" spans="5:34">
      <c r="E418" s="39"/>
      <c r="F418" s="39"/>
      <c r="G418" s="39"/>
      <c r="H418" s="39"/>
      <c r="I418" s="39"/>
      <c r="J418" s="39"/>
      <c r="K418" s="39"/>
      <c r="L418" s="39"/>
      <c r="M418" s="39"/>
      <c r="N418" s="39"/>
      <c r="O418" s="39"/>
      <c r="P418" s="39"/>
      <c r="Q418" s="39"/>
      <c r="R418" s="39"/>
      <c r="S418" s="39"/>
      <c r="T418" s="39"/>
      <c r="U418" s="39"/>
      <c r="V418" s="39"/>
      <c r="W418" s="39"/>
      <c r="X418" s="39"/>
      <c r="Y418" s="39"/>
      <c r="Z418" s="39"/>
      <c r="AA418" s="39"/>
      <c r="AB418" s="39"/>
      <c r="AC418" s="39"/>
      <c r="AD418" s="39"/>
      <c r="AE418" s="39"/>
      <c r="AF418" s="39"/>
      <c r="AG418" s="39"/>
      <c r="AH418" s="39"/>
    </row>
    <row r="419" spans="5:34">
      <c r="E419" s="39"/>
      <c r="F419" s="39"/>
      <c r="G419" s="39"/>
      <c r="H419" s="39"/>
      <c r="I419" s="39"/>
      <c r="J419" s="39"/>
      <c r="K419" s="39"/>
      <c r="L419" s="39"/>
      <c r="M419" s="39"/>
      <c r="N419" s="39"/>
      <c r="O419" s="39"/>
      <c r="P419" s="39"/>
      <c r="Q419" s="39"/>
      <c r="R419" s="39"/>
      <c r="S419" s="39"/>
      <c r="T419" s="39"/>
      <c r="U419" s="39"/>
      <c r="V419" s="39"/>
      <c r="W419" s="39"/>
      <c r="X419" s="39"/>
      <c r="Y419" s="39"/>
      <c r="Z419" s="39"/>
      <c r="AA419" s="39"/>
      <c r="AB419" s="39"/>
      <c r="AC419" s="39"/>
      <c r="AD419" s="39"/>
      <c r="AE419" s="39"/>
      <c r="AF419" s="39"/>
      <c r="AG419" s="39"/>
      <c r="AH419" s="39"/>
    </row>
    <row r="420" spans="5:34">
      <c r="E420" s="39"/>
      <c r="F420" s="39"/>
      <c r="G420" s="39"/>
      <c r="H420" s="39"/>
      <c r="I420" s="39"/>
      <c r="J420" s="39"/>
      <c r="K420" s="39"/>
      <c r="L420" s="39"/>
      <c r="M420" s="39"/>
      <c r="N420" s="39"/>
      <c r="O420" s="39"/>
      <c r="P420" s="39"/>
      <c r="Q420" s="39"/>
      <c r="R420" s="39"/>
      <c r="S420" s="39"/>
      <c r="T420" s="39"/>
      <c r="U420" s="39"/>
      <c r="V420" s="39"/>
      <c r="W420" s="39"/>
      <c r="X420" s="39"/>
      <c r="Y420" s="39"/>
      <c r="Z420" s="39"/>
      <c r="AA420" s="39"/>
      <c r="AB420" s="39"/>
      <c r="AC420" s="39"/>
      <c r="AD420" s="39"/>
      <c r="AE420" s="39"/>
      <c r="AF420" s="39"/>
      <c r="AG420" s="39"/>
      <c r="AH420" s="39"/>
    </row>
  </sheetData>
  <sheetProtection password="9702" sheet="1" objects="1" scenarios="1"/>
  <pageMargins left="0.78740157480314998" right="0.39370078740157499" top="0.78740157480314998" bottom="0.35433070866141703" header="0.31496062992126" footer="0.31496062992126"/>
  <pageSetup paperSize="9" scale="68"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Institucional</vt:lpstr>
      <vt:lpstr>Ad hoc</vt:lpstr>
      <vt:lpstr>'Ad hoc'!Área_de_impresión</vt:lpstr>
      <vt:lpstr>Institucional!Área_de_impresión</vt:lpstr>
      <vt:lpstr>'Ad hoc'!Títulos_a_imprimir</vt:lpstr>
      <vt:lpstr>Institucional!Títulos_a_imprimir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Principal</dc:creator>
  <cp:lastModifiedBy>Martín</cp:lastModifiedBy>
  <cp:lastPrinted>2014-06-28T14:54:25Z</cp:lastPrinted>
  <dcterms:created xsi:type="dcterms:W3CDTF">2012-04-25T22:25:18Z</dcterms:created>
  <dcterms:modified xsi:type="dcterms:W3CDTF">2016-11-23T13:34:26Z</dcterms:modified>
</cp:coreProperties>
</file>