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comments16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comments14.xml" ContentType="application/vnd.openxmlformats-officedocument.spreadsheetml.comments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drawings/drawing23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8160" yWindow="1575" windowWidth="10245" windowHeight="2595" tabRatio="858" firstSheet="1" activeTab="1"/>
  </bookViews>
  <sheets>
    <sheet name="Sheet1" sheetId="24" state="hidden" r:id="rId1"/>
    <sheet name="Project_SF TIS" sheetId="89" r:id="rId2"/>
    <sheet name="Project_SF NMS" sheetId="90" r:id="rId3"/>
    <sheet name="Project_SmartFren" sheetId="91" r:id="rId4"/>
    <sheet name="Project_HCPT" sheetId="92" r:id="rId5"/>
    <sheet name="Project_Telkomsel" sheetId="93" r:id="rId6"/>
    <sheet name="Project_NPO" sheetId="94" r:id="rId7"/>
    <sheet name="Project_Indosat" sheetId="95" r:id="rId8"/>
    <sheet name="Project_Support Admin" sheetId="96" r:id="rId9"/>
    <sheet name="Shadowing FnC" sheetId="97" r:id="rId10"/>
    <sheet name="Project_XL" sheetId="98" r:id="rId11"/>
    <sheet name="GSM TOWER" sheetId="88" r:id="rId12"/>
    <sheet name="FRESENIUS" sheetId="78" r:id="rId13"/>
    <sheet name="ESERVGLOBAL" sheetId="77" r:id="rId14"/>
    <sheet name="Kaltim Methanol" sheetId="85" r:id="rId15"/>
    <sheet name="LippoMall" sheetId="87" r:id="rId16"/>
    <sheet name="WINCOR" sheetId="76" r:id="rId17"/>
    <sheet name="BEIERS" sheetId="6" r:id="rId18"/>
    <sheet name="CAPROCK" sheetId="8" r:id="rId19"/>
    <sheet name="GTA" sheetId="10" r:id="rId20"/>
    <sheet name="TNS" sheetId="23" r:id="rId21"/>
    <sheet name="Microsoft" sheetId="16" r:id="rId22"/>
    <sheet name="TNS Mobile HMD" sheetId="82" r:id="rId23"/>
    <sheet name="PEFINDO" sheetId="39" r:id="rId24"/>
    <sheet name="J&amp;J" sheetId="45" r:id="rId25"/>
    <sheet name="Thamrin9" sheetId="47" r:id="rId26"/>
    <sheet name="Mondelez" sheetId="49" r:id="rId27"/>
    <sheet name="FJI" sheetId="57" r:id="rId28"/>
    <sheet name="IHI" sheetId="58" r:id="rId29"/>
    <sheet name="Allen &amp; Overy" sheetId="59" r:id="rId30"/>
    <sheet name="Samsung" sheetId="60" r:id="rId31"/>
    <sheet name="DNOW" sheetId="73" r:id="rId32"/>
    <sheet name="LENOVO" sheetId="84" r:id="rId33"/>
    <sheet name="Marubeni" sheetId="28" r:id="rId34"/>
    <sheet name="PROTEL" sheetId="18" r:id="rId35"/>
    <sheet name="Buanagraha" sheetId="61" r:id="rId36"/>
    <sheet name="CIMIGO" sheetId="44" r:id="rId37"/>
  </sheets>
  <externalReferences>
    <externalReference r:id="rId38"/>
    <externalReference r:id="rId39"/>
  </externalReferences>
  <definedNames>
    <definedName name="_xlnm._FilterDatabase" localSheetId="17" hidden="1">BEIERS!$A$12:$AH$19</definedName>
    <definedName name="_xlnm._FilterDatabase" localSheetId="18" hidden="1">CAPROCK!$B$12:$AI$14</definedName>
    <definedName name="_xlnm._FilterDatabase" localSheetId="27" hidden="1">FJI!$A$12:$AK$34</definedName>
    <definedName name="_xlnm._FilterDatabase" localSheetId="19" hidden="1">GTA!$T$12:$AI$29</definedName>
    <definedName name="_xlnm._FilterDatabase" localSheetId="24" hidden="1">'J&amp;J'!$A$12:$AK$103</definedName>
    <definedName name="_xlnm._FilterDatabase" localSheetId="32" hidden="1">LENOVO!$A$9:$AH$24</definedName>
    <definedName name="_xlnm._FilterDatabase" localSheetId="15" hidden="1">LippoMall!$A$5:$AD$5</definedName>
    <definedName name="_xlnm._FilterDatabase" localSheetId="21" hidden="1">Microsoft!$A$12:$AK$14</definedName>
    <definedName name="_xlnm._FilterDatabase" localSheetId="26" hidden="1">Mondelez!$A$12:$AL$26</definedName>
    <definedName name="_xlnm._FilterDatabase" localSheetId="4" hidden="1">Project_HCPT!$AM$3:$AN$134</definedName>
    <definedName name="_xlnm._FilterDatabase" localSheetId="6" hidden="1">Project_NPO!$B$3:$AR$19</definedName>
    <definedName name="_xlnm._FilterDatabase" localSheetId="1" hidden="1">'Project_SF TIS'!$B$3:$AU$111</definedName>
    <definedName name="_xlnm._FilterDatabase" localSheetId="3" hidden="1">Project_SmartFren!$B$3:$BH$33</definedName>
    <definedName name="_xlnm._FilterDatabase" localSheetId="34" hidden="1">PROTEL!$A$11:$Y$11</definedName>
    <definedName name="_xlnm._FilterDatabase" localSheetId="30" hidden="1">Samsung!$A$13:$AN$60</definedName>
    <definedName name="_xlnm._FilterDatabase" localSheetId="20" hidden="1">TNS!$A$13:$BO$46</definedName>
    <definedName name="_xlnm._FilterDatabase" localSheetId="22" hidden="1">'TNS Mobile HMD'!$A$12:$Y$19</definedName>
    <definedName name="_xlnm._FilterDatabase" localSheetId="16" hidden="1">WINCOR!$A$5:$AK$190</definedName>
    <definedName name="CompLevel">'[1]Drop down lists'!$I$4:$I$12</definedName>
    <definedName name="end_date" localSheetId="13">#REF!</definedName>
    <definedName name="end_date" localSheetId="12">#REF!</definedName>
    <definedName name="end_date" localSheetId="11">#REF!</definedName>
    <definedName name="end_date" localSheetId="14">#REF!</definedName>
    <definedName name="Gender">[2]Sheet6!$A$1:$A$2</definedName>
    <definedName name="_xlnm.Print_Titles" localSheetId="18">CAPROCK!$8:$13</definedName>
    <definedName name="_xlnm.Print_Titles" localSheetId="32">LENOVO!$A:$C</definedName>
    <definedName name="_xlnm.Print_Titles" localSheetId="20">TNS!$12:$13</definedName>
    <definedName name="yes">[2]Sheet6!$C$1:$C$2</definedName>
  </definedNames>
  <calcPr calcId="124519"/>
  <fileRecoveryPr autoRecover="0"/>
</workbook>
</file>

<file path=xl/calcChain.xml><?xml version="1.0" encoding="utf-8"?>
<calcChain xmlns="http://schemas.openxmlformats.org/spreadsheetml/2006/main">
  <c r="O15" i="73"/>
  <c r="AJ31" i="91"/>
  <c r="AJ27"/>
  <c r="AJ26"/>
  <c r="AJ25"/>
  <c r="AJ24"/>
  <c r="AJ21"/>
  <c r="AJ20"/>
  <c r="AJ18"/>
  <c r="AJ16"/>
  <c r="AJ14"/>
  <c r="AJ11"/>
  <c r="AJ9"/>
  <c r="AJ7"/>
  <c r="AJ6"/>
  <c r="R60" i="60"/>
  <c r="S60" s="1"/>
  <c r="R59"/>
  <c r="S59" s="1"/>
  <c r="R58"/>
  <c r="S58" s="1"/>
  <c r="R57"/>
  <c r="S57" s="1"/>
  <c r="R56"/>
  <c r="S56" s="1"/>
  <c r="R55"/>
  <c r="S55" s="1"/>
  <c r="P16" i="57"/>
  <c r="P15"/>
  <c r="P14"/>
  <c r="T25"/>
  <c r="T24"/>
  <c r="T23"/>
  <c r="T18" i="49" l="1"/>
  <c r="T16" i="10"/>
  <c r="U7" i="97"/>
  <c r="V7" s="1"/>
  <c r="U6"/>
  <c r="V6" s="1"/>
  <c r="U5"/>
  <c r="V5" s="1"/>
  <c r="AG24" i="96"/>
  <c r="AH24" s="1"/>
  <c r="AG23"/>
  <c r="AH23" s="1"/>
  <c r="AG13"/>
  <c r="AH13" s="1"/>
  <c r="AG12"/>
  <c r="AH12" s="1"/>
  <c r="AG22"/>
  <c r="AH22" s="1"/>
  <c r="AG21"/>
  <c r="AH21" s="1"/>
  <c r="AG20"/>
  <c r="AH20" s="1"/>
  <c r="AG19"/>
  <c r="AH19" s="1"/>
  <c r="AG18"/>
  <c r="AH18" s="1"/>
  <c r="AG17"/>
  <c r="AH17" s="1"/>
  <c r="AG16"/>
  <c r="AH16" s="1"/>
  <c r="AG15"/>
  <c r="AH15" s="1"/>
  <c r="AG14"/>
  <c r="AH14" s="1"/>
  <c r="AG11"/>
  <c r="AH11" s="1"/>
  <c r="AG10"/>
  <c r="AH10" s="1"/>
  <c r="AG9"/>
  <c r="AH9" s="1"/>
  <c r="AG8"/>
  <c r="AH8" s="1"/>
  <c r="AG7"/>
  <c r="AH7" s="1"/>
  <c r="AG6"/>
  <c r="AH6" s="1"/>
  <c r="AG5"/>
  <c r="AH5" s="1"/>
  <c r="AF14" i="95"/>
  <c r="AG14" s="1"/>
  <c r="AF13"/>
  <c r="AG13" s="1"/>
  <c r="AF12"/>
  <c r="AG12" s="1"/>
  <c r="AF11"/>
  <c r="AG11" s="1"/>
  <c r="AF10"/>
  <c r="AG10" s="1"/>
  <c r="AF9"/>
  <c r="AG9" s="1"/>
  <c r="AF8"/>
  <c r="AG8" s="1"/>
  <c r="AF7"/>
  <c r="AG7" s="1"/>
  <c r="AF6"/>
  <c r="AG6" s="1"/>
  <c r="AF5"/>
  <c r="AG5" s="1"/>
  <c r="S21" i="94"/>
  <c r="T21" s="1"/>
  <c r="S9"/>
  <c r="T9" s="1"/>
  <c r="S20"/>
  <c r="T20" s="1"/>
  <c r="S19"/>
  <c r="T19" s="1"/>
  <c r="S18"/>
  <c r="T18" s="1"/>
  <c r="S17"/>
  <c r="T17" s="1"/>
  <c r="S16"/>
  <c r="T16" s="1"/>
  <c r="S15"/>
  <c r="T15" s="1"/>
  <c r="S14"/>
  <c r="T14" s="1"/>
  <c r="S13"/>
  <c r="T13" s="1"/>
  <c r="S12"/>
  <c r="T12" s="1"/>
  <c r="S11"/>
  <c r="T11" s="1"/>
  <c r="S10"/>
  <c r="T10" s="1"/>
  <c r="S8"/>
  <c r="T8" s="1"/>
  <c r="S7"/>
  <c r="T7" s="1"/>
  <c r="S6"/>
  <c r="T6" s="1"/>
  <c r="S5"/>
  <c r="T5" s="1"/>
  <c r="AE33" i="93"/>
  <c r="AF33" s="1"/>
  <c r="AE32"/>
  <c r="AF32" s="1"/>
  <c r="AE31"/>
  <c r="AF31" s="1"/>
  <c r="AE30"/>
  <c r="AF30" s="1"/>
  <c r="AE29"/>
  <c r="AF29" s="1"/>
  <c r="AE28"/>
  <c r="AF28" s="1"/>
  <c r="AE27"/>
  <c r="AF27" s="1"/>
  <c r="AE26"/>
  <c r="AF26" s="1"/>
  <c r="AE25"/>
  <c r="AF25" s="1"/>
  <c r="AE24"/>
  <c r="AF24" s="1"/>
  <c r="AE23"/>
  <c r="AF23" s="1"/>
  <c r="AE22"/>
  <c r="AF22" s="1"/>
  <c r="AE21"/>
  <c r="AF21" s="1"/>
  <c r="AE20"/>
  <c r="AF20" s="1"/>
  <c r="AE19"/>
  <c r="AF19" s="1"/>
  <c r="AE18"/>
  <c r="AF18" s="1"/>
  <c r="AE9"/>
  <c r="AF9" s="1"/>
  <c r="AE7"/>
  <c r="AF7" s="1"/>
  <c r="AE17"/>
  <c r="AF17" s="1"/>
  <c r="AE16"/>
  <c r="AF16" s="1"/>
  <c r="AE15"/>
  <c r="AF15" s="1"/>
  <c r="AE14"/>
  <c r="AF14" s="1"/>
  <c r="AE13"/>
  <c r="AF13" s="1"/>
  <c r="AE12"/>
  <c r="AF12" s="1"/>
  <c r="AE11"/>
  <c r="AF11" s="1"/>
  <c r="AE10"/>
  <c r="AF10" s="1"/>
  <c r="AE8"/>
  <c r="AF8" s="1"/>
  <c r="AE6"/>
  <c r="AF6" s="1"/>
  <c r="AE5"/>
  <c r="AF5" s="1"/>
  <c r="AM90" i="92"/>
  <c r="AN90" s="1"/>
  <c r="AM83"/>
  <c r="AN83" s="1"/>
  <c r="AM94"/>
  <c r="AN94" s="1"/>
  <c r="AM93"/>
  <c r="AN93" s="1"/>
  <c r="AM92"/>
  <c r="AN92" s="1"/>
  <c r="AM91"/>
  <c r="AN91" s="1"/>
  <c r="AM89"/>
  <c r="AN89" s="1"/>
  <c r="AM88"/>
  <c r="AN88" s="1"/>
  <c r="AM87"/>
  <c r="AN87" s="1"/>
  <c r="AM86"/>
  <c r="AN86" s="1"/>
  <c r="AM85"/>
  <c r="AN85" s="1"/>
  <c r="AM84"/>
  <c r="AN84" s="1"/>
  <c r="AM95"/>
  <c r="AN95" s="1"/>
  <c r="AM96"/>
  <c r="AN96" s="1"/>
  <c r="AM97"/>
  <c r="AN97" s="1"/>
  <c r="AM98"/>
  <c r="AN98" s="1"/>
  <c r="AM99"/>
  <c r="AN99" s="1"/>
  <c r="AM100"/>
  <c r="AN100" s="1"/>
  <c r="AM101"/>
  <c r="AN101" s="1"/>
  <c r="AM102"/>
  <c r="AN102" s="1"/>
  <c r="AM103"/>
  <c r="AN103" s="1"/>
  <c r="AM104"/>
  <c r="AN104" s="1"/>
  <c r="AM105"/>
  <c r="AN105" s="1"/>
  <c r="AM106"/>
  <c r="AN106" s="1"/>
  <c r="AM107"/>
  <c r="AN107" s="1"/>
  <c r="AM108"/>
  <c r="AN108" s="1"/>
  <c r="AM109"/>
  <c r="AN109" s="1"/>
  <c r="AM110"/>
  <c r="AN110" s="1"/>
  <c r="AM111"/>
  <c r="AN111" s="1"/>
  <c r="AM112"/>
  <c r="AN112" s="1"/>
  <c r="AM113"/>
  <c r="AN113" s="1"/>
  <c r="AM114"/>
  <c r="AN114" s="1"/>
  <c r="AM115"/>
  <c r="AN115" s="1"/>
  <c r="AM116"/>
  <c r="AN116" s="1"/>
  <c r="AM117"/>
  <c r="AN117" s="1"/>
  <c r="AM118"/>
  <c r="AN118" s="1"/>
  <c r="AM119"/>
  <c r="AN119" s="1"/>
  <c r="AM120"/>
  <c r="AN120" s="1"/>
  <c r="AM134"/>
  <c r="AN134" s="1"/>
  <c r="AM133"/>
  <c r="AN133" s="1"/>
  <c r="AM132"/>
  <c r="AN132" s="1"/>
  <c r="AM131"/>
  <c r="AN131" s="1"/>
  <c r="AM130"/>
  <c r="AN130" s="1"/>
  <c r="AM129"/>
  <c r="AN129" s="1"/>
  <c r="AM128"/>
  <c r="AN128" s="1"/>
  <c r="AM127"/>
  <c r="AN127" s="1"/>
  <c r="AM126"/>
  <c r="AN126" s="1"/>
  <c r="AM125"/>
  <c r="AN125" s="1"/>
  <c r="AM124"/>
  <c r="AN124" s="1"/>
  <c r="AM123"/>
  <c r="AN123" s="1"/>
  <c r="AM122"/>
  <c r="AN122" s="1"/>
  <c r="AM62"/>
  <c r="AN62" s="1"/>
  <c r="AM63"/>
  <c r="AN63" s="1"/>
  <c r="AM64"/>
  <c r="AN64" s="1"/>
  <c r="AM65"/>
  <c r="AN65" s="1"/>
  <c r="AM66"/>
  <c r="AN66" s="1"/>
  <c r="AM67"/>
  <c r="AN67" s="1"/>
  <c r="AM68"/>
  <c r="AN68" s="1"/>
  <c r="AM69"/>
  <c r="AN69" s="1"/>
  <c r="AM70"/>
  <c r="AN70" s="1"/>
  <c r="AM71"/>
  <c r="AN71" s="1"/>
  <c r="AM72"/>
  <c r="AN72" s="1"/>
  <c r="AM73"/>
  <c r="AN73" s="1"/>
  <c r="AM74"/>
  <c r="AN74" s="1"/>
  <c r="AM75"/>
  <c r="AN75" s="1"/>
  <c r="AM76"/>
  <c r="AN76" s="1"/>
  <c r="AM77"/>
  <c r="AN77" s="1"/>
  <c r="AM78"/>
  <c r="AN78" s="1"/>
  <c r="AM79"/>
  <c r="AN79" s="1"/>
  <c r="AM80"/>
  <c r="AN80" s="1"/>
  <c r="AM81"/>
  <c r="AN81" s="1"/>
  <c r="AM82"/>
  <c r="AN82" s="1"/>
  <c r="AM61"/>
  <c r="AN61" s="1"/>
  <c r="AM60"/>
  <c r="AN60" s="1"/>
  <c r="AM59"/>
  <c r="AN59" s="1"/>
  <c r="AM58"/>
  <c r="AN58" s="1"/>
  <c r="AM57"/>
  <c r="AN57" s="1"/>
  <c r="AM56"/>
  <c r="AN56" s="1"/>
  <c r="AM55"/>
  <c r="AN55" s="1"/>
  <c r="AM54"/>
  <c r="AN54" s="1"/>
  <c r="AM53"/>
  <c r="AN53" s="1"/>
  <c r="AM52"/>
  <c r="AN52" s="1"/>
  <c r="AM51"/>
  <c r="AN51" s="1"/>
  <c r="AM50"/>
  <c r="AN50" s="1"/>
  <c r="AM49"/>
  <c r="AN49" s="1"/>
  <c r="AM48"/>
  <c r="AN48" s="1"/>
  <c r="AM47"/>
  <c r="AN47" s="1"/>
  <c r="AM46"/>
  <c r="AN46" s="1"/>
  <c r="AM45"/>
  <c r="AN45" s="1"/>
  <c r="AM44"/>
  <c r="AN44" s="1"/>
  <c r="AM41"/>
  <c r="AN41" s="1"/>
  <c r="AM40"/>
  <c r="AN40" s="1"/>
  <c r="AM39"/>
  <c r="AN39" s="1"/>
  <c r="AM43"/>
  <c r="AN43" s="1"/>
  <c r="AM42"/>
  <c r="AN42" s="1"/>
  <c r="AM38"/>
  <c r="AN38" s="1"/>
  <c r="AM30"/>
  <c r="AN30" s="1"/>
  <c r="AM31"/>
  <c r="AN31" s="1"/>
  <c r="AM32"/>
  <c r="AN32" s="1"/>
  <c r="AM36"/>
  <c r="AN36" s="1"/>
  <c r="AM37"/>
  <c r="AN37" s="1"/>
  <c r="AM29"/>
  <c r="AN29" s="1"/>
  <c r="AM121"/>
  <c r="AN121" s="1"/>
  <c r="AM35"/>
  <c r="AN35" s="1"/>
  <c r="AM34"/>
  <c r="AN34" s="1"/>
  <c r="AM33"/>
  <c r="AN33" s="1"/>
  <c r="AM28"/>
  <c r="AN28" s="1"/>
  <c r="AM26"/>
  <c r="AN26" s="1"/>
  <c r="AM25"/>
  <c r="AN25" s="1"/>
  <c r="AM24"/>
  <c r="AN24" s="1"/>
  <c r="AM23"/>
  <c r="AN23" s="1"/>
  <c r="AM22"/>
  <c r="AN22" s="1"/>
  <c r="AM21"/>
  <c r="AN21" s="1"/>
  <c r="AM20"/>
  <c r="AN20" s="1"/>
  <c r="AM27"/>
  <c r="AN27" s="1"/>
  <c r="AM18"/>
  <c r="AN18" s="1"/>
  <c r="AM16"/>
  <c r="AN16" s="1"/>
  <c r="AM15"/>
  <c r="AN15" s="1"/>
  <c r="AM11"/>
  <c r="AN11" s="1"/>
  <c r="AM13"/>
  <c r="AN13" s="1"/>
  <c r="AM10"/>
  <c r="AN10" s="1"/>
  <c r="AM9"/>
  <c r="AN9" s="1"/>
  <c r="AM8"/>
  <c r="AN8" s="1"/>
  <c r="AM19"/>
  <c r="AN19" s="1"/>
  <c r="AM17"/>
  <c r="AN17" s="1"/>
  <c r="AM14"/>
  <c r="AN14" s="1"/>
  <c r="AM12"/>
  <c r="AN12" s="1"/>
  <c r="AM7"/>
  <c r="AN7" s="1"/>
  <c r="AM6"/>
  <c r="AN6" s="1"/>
  <c r="AM5"/>
  <c r="AN5" s="1"/>
  <c r="AK26" i="91"/>
  <c r="AK25"/>
  <c r="AK24"/>
  <c r="AJ22"/>
  <c r="AK22" s="1"/>
  <c r="AJ13"/>
  <c r="AK13" s="1"/>
  <c r="AK14"/>
  <c r="AJ15"/>
  <c r="AK15" s="1"/>
  <c r="AK16"/>
  <c r="AJ17"/>
  <c r="AK17" s="1"/>
  <c r="AJ19"/>
  <c r="AK19" s="1"/>
  <c r="AK18"/>
  <c r="AJ12"/>
  <c r="AK12" s="1"/>
  <c r="AJ29"/>
  <c r="AJ30"/>
  <c r="AK30" s="1"/>
  <c r="AK27"/>
  <c r="AK20"/>
  <c r="AK21"/>
  <c r="AJ23"/>
  <c r="AK23" s="1"/>
  <c r="AJ28"/>
  <c r="AK28" s="1"/>
  <c r="AJ33"/>
  <c r="AK33" s="1"/>
  <c r="AJ32"/>
  <c r="AK32" s="1"/>
  <c r="AK31"/>
  <c r="AK7"/>
  <c r="AK11"/>
  <c r="AJ10"/>
  <c r="AK10" s="1"/>
  <c r="AK6"/>
  <c r="AK9"/>
  <c r="AJ8"/>
  <c r="AK8" s="1"/>
  <c r="AK29"/>
  <c r="AJ5"/>
  <c r="AK5" s="1"/>
  <c r="X6" i="90"/>
  <c r="Y6" s="1"/>
  <c r="X7"/>
  <c r="Y7" s="1"/>
  <c r="X5"/>
  <c r="Y5" s="1"/>
  <c r="X109" i="89"/>
  <c r="Y109" s="1"/>
  <c r="X111"/>
  <c r="Y111" s="1"/>
  <c r="X105"/>
  <c r="Y105" s="1"/>
  <c r="X110"/>
  <c r="Y110" s="1"/>
  <c r="X108"/>
  <c r="Y108" s="1"/>
  <c r="X107"/>
  <c r="Y107" s="1"/>
  <c r="X106"/>
  <c r="Y106" s="1"/>
  <c r="X104"/>
  <c r="Y104" s="1"/>
  <c r="X103"/>
  <c r="Y103" s="1"/>
  <c r="X102"/>
  <c r="Y102" s="1"/>
  <c r="X101"/>
  <c r="Y101" s="1"/>
  <c r="X100"/>
  <c r="Y100" s="1"/>
  <c r="X99"/>
  <c r="Y99" s="1"/>
  <c r="X98"/>
  <c r="Y98" s="1"/>
  <c r="X97"/>
  <c r="Y97" s="1"/>
  <c r="X90"/>
  <c r="Y90" s="1"/>
  <c r="X96"/>
  <c r="Y96" s="1"/>
  <c r="X95"/>
  <c r="Y95" s="1"/>
  <c r="X94"/>
  <c r="Y94" s="1"/>
  <c r="X93"/>
  <c r="Y93" s="1"/>
  <c r="X92"/>
  <c r="Y92" s="1"/>
  <c r="X91"/>
  <c r="Y91" s="1"/>
  <c r="X89"/>
  <c r="Y89" s="1"/>
  <c r="X88"/>
  <c r="Y88" s="1"/>
  <c r="X87"/>
  <c r="Y87" s="1"/>
  <c r="X86"/>
  <c r="Y86" s="1"/>
  <c r="X85"/>
  <c r="Y85" s="1"/>
  <c r="X84"/>
  <c r="Y84" s="1"/>
  <c r="X83"/>
  <c r="Y83" s="1"/>
  <c r="X82"/>
  <c r="Y82" s="1"/>
  <c r="X81"/>
  <c r="Y81" s="1"/>
  <c r="X80"/>
  <c r="Y80" s="1"/>
  <c r="X79"/>
  <c r="Y79" s="1"/>
  <c r="X78"/>
  <c r="Y78" s="1"/>
  <c r="X77"/>
  <c r="Y77" s="1"/>
  <c r="X76"/>
  <c r="Y76" s="1"/>
  <c r="X75"/>
  <c r="Y75" s="1"/>
  <c r="X74"/>
  <c r="Y74" s="1"/>
  <c r="X73"/>
  <c r="Y73" s="1"/>
  <c r="X72"/>
  <c r="Y72" s="1"/>
  <c r="X71"/>
  <c r="Y71" s="1"/>
  <c r="X70"/>
  <c r="Y70" s="1"/>
  <c r="X69"/>
  <c r="Y69" s="1"/>
  <c r="X67"/>
  <c r="Y67" s="1"/>
  <c r="X68"/>
  <c r="Y68" s="1"/>
  <c r="X66"/>
  <c r="Y66" s="1"/>
  <c r="X65"/>
  <c r="Y65" s="1"/>
  <c r="X64"/>
  <c r="Y64" s="1"/>
  <c r="X63"/>
  <c r="Y63" s="1"/>
  <c r="X62"/>
  <c r="Y62" s="1"/>
  <c r="X61"/>
  <c r="Y61" s="1"/>
  <c r="X60"/>
  <c r="Y60" s="1"/>
  <c r="X59"/>
  <c r="Y59" s="1"/>
  <c r="X58"/>
  <c r="Y58" s="1"/>
  <c r="X57"/>
  <c r="Y57" s="1"/>
  <c r="X52"/>
  <c r="Y52" s="1"/>
  <c r="X56"/>
  <c r="Y56" s="1"/>
  <c r="X55"/>
  <c r="Y55" s="1"/>
  <c r="X54"/>
  <c r="Y54" s="1"/>
  <c r="X53"/>
  <c r="Y53" s="1"/>
  <c r="X51"/>
  <c r="Y51" s="1"/>
  <c r="X50"/>
  <c r="Y50" s="1"/>
  <c r="X49"/>
  <c r="Y49" s="1"/>
  <c r="X48"/>
  <c r="Y48" s="1"/>
  <c r="X46"/>
  <c r="Y46" s="1"/>
  <c r="X47"/>
  <c r="Y47" s="1"/>
  <c r="X45"/>
  <c r="Y45" s="1"/>
  <c r="X44"/>
  <c r="Y44" s="1"/>
  <c r="X43"/>
  <c r="Y43" s="1"/>
  <c r="X42"/>
  <c r="Y42" s="1"/>
  <c r="X41"/>
  <c r="Y41" s="1"/>
  <c r="X40"/>
  <c r="Y40" s="1"/>
  <c r="X39"/>
  <c r="Y39" s="1"/>
  <c r="X38"/>
  <c r="Y38" s="1"/>
  <c r="X37"/>
  <c r="Y37" s="1"/>
  <c r="X36"/>
  <c r="Y36" s="1"/>
  <c r="X35"/>
  <c r="Y35" s="1"/>
  <c r="X34"/>
  <c r="Y34" s="1"/>
  <c r="X33"/>
  <c r="Y33" s="1"/>
  <c r="X32"/>
  <c r="Y32" s="1"/>
  <c r="X31"/>
  <c r="Y31" s="1"/>
  <c r="X30"/>
  <c r="Y30" s="1"/>
  <c r="X29"/>
  <c r="Y29" s="1"/>
  <c r="X28"/>
  <c r="Y28" s="1"/>
  <c r="X27"/>
  <c r="Y27" s="1"/>
  <c r="X26"/>
  <c r="Y26" s="1"/>
  <c r="X25"/>
  <c r="Y25" s="1"/>
  <c r="X24"/>
  <c r="Y24" s="1"/>
  <c r="X23"/>
  <c r="Y23" s="1"/>
  <c r="X22"/>
  <c r="Y22" s="1"/>
  <c r="X21"/>
  <c r="Y21" s="1"/>
  <c r="X20"/>
  <c r="Y20" s="1"/>
  <c r="X19"/>
  <c r="Y19" s="1"/>
  <c r="X18"/>
  <c r="Y18" s="1"/>
  <c r="X17"/>
  <c r="Y17" s="1"/>
  <c r="X16"/>
  <c r="Y16" s="1"/>
  <c r="X15"/>
  <c r="Y15" s="1"/>
  <c r="X14"/>
  <c r="Y14" s="1"/>
  <c r="X13"/>
  <c r="Y13" s="1"/>
  <c r="X12"/>
  <c r="Y12" s="1"/>
  <c r="X11"/>
  <c r="Y11" s="1"/>
  <c r="X10"/>
  <c r="Y10" s="1"/>
  <c r="X9"/>
  <c r="Y9" s="1"/>
  <c r="X8"/>
  <c r="Y8" s="1"/>
  <c r="X7"/>
  <c r="Y7" s="1"/>
  <c r="X6"/>
  <c r="Y6" s="1"/>
  <c r="X5"/>
  <c r="Y5" s="1"/>
  <c r="S14" i="59"/>
  <c r="O16" i="73" l="1"/>
  <c r="P16" s="1"/>
  <c r="N15" i="88"/>
  <c r="O15" s="1"/>
  <c r="N14"/>
  <c r="O14" s="1"/>
  <c r="N13"/>
  <c r="O13" s="1"/>
  <c r="N12"/>
  <c r="O12" s="1"/>
  <c r="N11"/>
  <c r="O11" s="1"/>
  <c r="N10"/>
  <c r="O10" s="1"/>
  <c r="N9"/>
  <c r="O9" s="1"/>
  <c r="R44" i="60" l="1"/>
  <c r="R43"/>
  <c r="R42"/>
  <c r="R41"/>
  <c r="R37"/>
  <c r="R35"/>
  <c r="R33"/>
  <c r="R32"/>
  <c r="R30"/>
  <c r="R27"/>
  <c r="R20"/>
  <c r="R19"/>
  <c r="R17"/>
  <c r="R16"/>
  <c r="R90"/>
  <c r="T20" i="57"/>
  <c r="T25" i="49"/>
  <c r="U63" i="45"/>
  <c r="T19" i="10"/>
  <c r="U19" s="1"/>
  <c r="N23" i="87"/>
  <c r="O23" s="1"/>
  <c r="N22"/>
  <c r="O22" s="1"/>
  <c r="N21"/>
  <c r="O21" s="1"/>
  <c r="N20"/>
  <c r="O20" s="1"/>
  <c r="N19"/>
  <c r="O19" s="1"/>
  <c r="N18"/>
  <c r="O18" s="1"/>
  <c r="N17"/>
  <c r="O17" s="1"/>
  <c r="N16"/>
  <c r="O16" s="1"/>
  <c r="N15"/>
  <c r="O15" s="1"/>
  <c r="N14"/>
  <c r="O14" s="1"/>
  <c r="N13"/>
  <c r="O13" s="1"/>
  <c r="N12"/>
  <c r="O12" s="1"/>
  <c r="N11"/>
  <c r="O11" s="1"/>
  <c r="N10"/>
  <c r="O10" s="1"/>
  <c r="N9"/>
  <c r="O9" s="1"/>
  <c r="N8"/>
  <c r="O8" s="1"/>
  <c r="N7"/>
  <c r="O7" s="1"/>
  <c r="N6"/>
  <c r="O6" s="1"/>
  <c r="O24" i="84"/>
  <c r="P24" s="1"/>
  <c r="T19" i="60" l="1"/>
  <c r="P14" i="58"/>
  <c r="W63" i="45"/>
  <c r="A30" i="10" l="1"/>
  <c r="A19"/>
  <c r="T33" i="60"/>
  <c r="T26"/>
  <c r="R54"/>
  <c r="S54" s="1"/>
  <c r="N21" i="82"/>
  <c r="M21"/>
  <c r="L21"/>
  <c r="K21"/>
  <c r="K23" s="1"/>
  <c r="J21"/>
  <c r="P16" i="58"/>
  <c r="R53" i="60"/>
  <c r="S53" s="1"/>
  <c r="R52"/>
  <c r="S52" s="1"/>
  <c r="A51"/>
  <c r="A52"/>
  <c r="A53"/>
  <c r="R51"/>
  <c r="S51" s="1"/>
  <c r="R50"/>
  <c r="S50" s="1"/>
  <c r="R49"/>
  <c r="S49" s="1"/>
  <c r="A12" i="84" l="1"/>
  <c r="A13"/>
  <c r="A14"/>
  <c r="A15"/>
  <c r="A16"/>
  <c r="A17"/>
  <c r="A18"/>
  <c r="A19"/>
  <c r="A20"/>
  <c r="A21"/>
  <c r="A22"/>
  <c r="A23"/>
  <c r="A49" i="60"/>
  <c r="A50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15" i="49"/>
  <c r="A16"/>
  <c r="A17"/>
  <c r="A18"/>
  <c r="A19"/>
  <c r="A20"/>
  <c r="A21"/>
  <c r="A22"/>
  <c r="A23"/>
  <c r="A24"/>
  <c r="A25"/>
  <c r="A26"/>
  <c r="A27" i="47"/>
  <c r="A15"/>
  <c r="A16"/>
  <c r="A17"/>
  <c r="A18"/>
  <c r="A19"/>
  <c r="A20"/>
  <c r="A21"/>
  <c r="A22"/>
  <c r="A23"/>
  <c r="A24"/>
  <c r="A25"/>
  <c r="A26"/>
  <c r="A15" i="45"/>
  <c r="A16"/>
  <c r="A17"/>
  <c r="A18"/>
  <c r="A19"/>
  <c r="A20"/>
  <c r="A21"/>
  <c r="A22"/>
  <c r="A23"/>
  <c r="A24"/>
  <c r="A25"/>
  <c r="A26"/>
  <c r="A27"/>
  <c r="A28"/>
  <c r="A15" i="82"/>
  <c r="A16"/>
  <c r="A17"/>
  <c r="A18"/>
  <c r="A19"/>
  <c r="A15" i="23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15" i="6"/>
  <c r="A16"/>
  <c r="A17"/>
  <c r="A18"/>
  <c r="A19"/>
  <c r="A20"/>
  <c r="Z175" i="76" l="1"/>
  <c r="Z161"/>
  <c r="Z155"/>
  <c r="Z76"/>
  <c r="Z190"/>
  <c r="Z189"/>
  <c r="Z188"/>
  <c r="Z187"/>
  <c r="Z186"/>
  <c r="Z185"/>
  <c r="Z184"/>
  <c r="Z183"/>
  <c r="Z179"/>
  <c r="Z176"/>
  <c r="Z173"/>
  <c r="Z172"/>
  <c r="Z169"/>
  <c r="Z167"/>
  <c r="Z166"/>
  <c r="Z164"/>
  <c r="Z163"/>
  <c r="Z160"/>
  <c r="Z159"/>
  <c r="Z158"/>
  <c r="Z157"/>
  <c r="Z153"/>
  <c r="Z152"/>
  <c r="Z151"/>
  <c r="Z149"/>
  <c r="Z148"/>
  <c r="Z147"/>
  <c r="Z146"/>
  <c r="Z145"/>
  <c r="Z144"/>
  <c r="Z142"/>
  <c r="Z210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M14" i="28"/>
  <c r="O14" i="73"/>
  <c r="R31" i="60"/>
  <c r="T27" i="47"/>
  <c r="U27" s="1"/>
  <c r="U16" i="45"/>
  <c r="U14"/>
  <c r="U76"/>
  <c r="U79"/>
  <c r="U205"/>
  <c r="T18" i="60"/>
  <c r="R18"/>
  <c r="R26"/>
  <c r="O23" i="84"/>
  <c r="P23" s="1"/>
  <c r="N15" i="58"/>
  <c r="O15" s="1"/>
  <c r="A38" i="45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205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U81"/>
  <c r="U60"/>
  <c r="U25"/>
  <c r="U101"/>
  <c r="V101" s="1"/>
  <c r="U100"/>
  <c r="V100" s="1"/>
  <c r="Y40" i="23" l="1"/>
  <c r="T30" i="10"/>
  <c r="U30" s="1"/>
  <c r="T14"/>
  <c r="R18" i="6"/>
  <c r="N6" i="78"/>
  <c r="T14" i="16"/>
  <c r="T19" i="49"/>
  <c r="P14" i="61"/>
  <c r="T177" i="76"/>
  <c r="W60" i="45"/>
  <c r="U14" i="8"/>
  <c r="M35" i="18" l="1"/>
  <c r="M34"/>
  <c r="M33"/>
  <c r="M32"/>
  <c r="M31"/>
  <c r="M30"/>
  <c r="M29"/>
  <c r="M28"/>
  <c r="M27"/>
  <c r="M26"/>
  <c r="M25"/>
  <c r="M24"/>
  <c r="M21"/>
  <c r="M20"/>
  <c r="M39"/>
  <c r="O22" i="84"/>
  <c r="N39" i="18" l="1"/>
  <c r="N25"/>
  <c r="N29"/>
  <c r="N33"/>
  <c r="P22" i="84"/>
  <c r="N24" i="18"/>
  <c r="N28"/>
  <c r="N32"/>
  <c r="N20"/>
  <c r="N26"/>
  <c r="N30"/>
  <c r="N34"/>
  <c r="N21"/>
  <c r="N27"/>
  <c r="N31"/>
  <c r="O21" i="84"/>
  <c r="O20"/>
  <c r="O19"/>
  <c r="O18"/>
  <c r="O17"/>
  <c r="O16"/>
  <c r="O15"/>
  <c r="O14"/>
  <c r="O13"/>
  <c r="O12"/>
  <c r="O11"/>
  <c r="A11"/>
  <c r="O23" i="73"/>
  <c r="O22"/>
  <c r="P19" i="61"/>
  <c r="R75" i="60"/>
  <c r="R48"/>
  <c r="R47"/>
  <c r="R46"/>
  <c r="R45"/>
  <c r="R40"/>
  <c r="E40"/>
  <c r="R39"/>
  <c r="R38"/>
  <c r="R36"/>
  <c r="R34"/>
  <c r="R29"/>
  <c r="R28"/>
  <c r="R25"/>
  <c r="R24"/>
  <c r="R23"/>
  <c r="R22"/>
  <c r="R21"/>
  <c r="R15"/>
  <c r="R14"/>
  <c r="A90"/>
  <c r="S23" i="59"/>
  <c r="S15"/>
  <c r="N24" i="58"/>
  <c r="N23"/>
  <c r="N22"/>
  <c r="P21"/>
  <c r="N21"/>
  <c r="N20"/>
  <c r="N14"/>
  <c r="N25"/>
  <c r="T42" i="57"/>
  <c r="T41"/>
  <c r="T34"/>
  <c r="T33"/>
  <c r="T32"/>
  <c r="T31"/>
  <c r="U31" s="1"/>
  <c r="T30"/>
  <c r="U30" s="1"/>
  <c r="T29"/>
  <c r="U29" s="1"/>
  <c r="T28"/>
  <c r="U28" s="1"/>
  <c r="T27"/>
  <c r="U27" s="1"/>
  <c r="T26"/>
  <c r="T22"/>
  <c r="T21"/>
  <c r="T19"/>
  <c r="T18"/>
  <c r="U18" s="1"/>
  <c r="T17"/>
  <c r="U17" s="1"/>
  <c r="T16"/>
  <c r="T15"/>
  <c r="T14"/>
  <c r="T36" i="49"/>
  <c r="A36"/>
  <c r="T35"/>
  <c r="A35"/>
  <c r="T34"/>
  <c r="A34"/>
  <c r="T26"/>
  <c r="T24"/>
  <c r="T23"/>
  <c r="T22"/>
  <c r="T21"/>
  <c r="T20"/>
  <c r="T17"/>
  <c r="CC16"/>
  <c r="CK16" s="1"/>
  <c r="BS16"/>
  <c r="BX16" s="1"/>
  <c r="BF16"/>
  <c r="BE16"/>
  <c r="BD16"/>
  <c r="T16"/>
  <c r="CK15"/>
  <c r="BX15"/>
  <c r="BF15"/>
  <c r="BE15"/>
  <c r="BD15"/>
  <c r="T15"/>
  <c r="CK14"/>
  <c r="BX14"/>
  <c r="BF14"/>
  <c r="BE14"/>
  <c r="BD14"/>
  <c r="T14"/>
  <c r="A14"/>
  <c r="AH18" i="44"/>
  <c r="AI18" s="1"/>
  <c r="M18"/>
  <c r="AH14"/>
  <c r="AI14" s="1"/>
  <c r="M19"/>
  <c r="T36" i="47"/>
  <c r="A36"/>
  <c r="T35"/>
  <c r="A35"/>
  <c r="T34"/>
  <c r="A34"/>
  <c r="T26"/>
  <c r="T25"/>
  <c r="T24"/>
  <c r="T23"/>
  <c r="T22"/>
  <c r="T21"/>
  <c r="AR20"/>
  <c r="T20"/>
  <c r="AR19"/>
  <c r="T19"/>
  <c r="AR18"/>
  <c r="T18"/>
  <c r="AR17"/>
  <c r="T17"/>
  <c r="AR16"/>
  <c r="T16"/>
  <c r="AR15"/>
  <c r="T15"/>
  <c r="AR14"/>
  <c r="T14"/>
  <c r="A14"/>
  <c r="U191" i="45"/>
  <c r="BD134"/>
  <c r="U190"/>
  <c r="BD133"/>
  <c r="BE133" s="1"/>
  <c r="U189"/>
  <c r="BE132"/>
  <c r="U188"/>
  <c r="U187"/>
  <c r="U186"/>
  <c r="U185"/>
  <c r="U184"/>
  <c r="U183"/>
  <c r="U180"/>
  <c r="U179"/>
  <c r="U178"/>
  <c r="U169"/>
  <c r="AM168"/>
  <c r="U168"/>
  <c r="U167"/>
  <c r="AM166"/>
  <c r="U166"/>
  <c r="AM165"/>
  <c r="U165"/>
  <c r="AM164"/>
  <c r="U164"/>
  <c r="AM163"/>
  <c r="U163"/>
  <c r="U162"/>
  <c r="U161"/>
  <c r="A161"/>
  <c r="U160"/>
  <c r="A160"/>
  <c r="U159"/>
  <c r="A159"/>
  <c r="U158"/>
  <c r="A158"/>
  <c r="W99"/>
  <c r="U99"/>
  <c r="U98"/>
  <c r="U97"/>
  <c r="U96"/>
  <c r="U95"/>
  <c r="U94"/>
  <c r="U93"/>
  <c r="U92"/>
  <c r="W91"/>
  <c r="U91"/>
  <c r="U90"/>
  <c r="U89"/>
  <c r="U88"/>
  <c r="U87"/>
  <c r="U86"/>
  <c r="U85"/>
  <c r="U84"/>
  <c r="U83"/>
  <c r="U82"/>
  <c r="W80"/>
  <c r="U80"/>
  <c r="W78"/>
  <c r="U78"/>
  <c r="U77"/>
  <c r="U75"/>
  <c r="U74"/>
  <c r="U73"/>
  <c r="U72"/>
  <c r="U71"/>
  <c r="U70"/>
  <c r="U69"/>
  <c r="U68"/>
  <c r="U67"/>
  <c r="W66"/>
  <c r="U66"/>
  <c r="U65"/>
  <c r="U64"/>
  <c r="W62"/>
  <c r="U62"/>
  <c r="W61"/>
  <c r="U61"/>
  <c r="W59"/>
  <c r="BE134" l="1"/>
  <c r="V84"/>
  <c r="V88"/>
  <c r="V94"/>
  <c r="V98"/>
  <c r="V158"/>
  <c r="V160"/>
  <c r="V163"/>
  <c r="V165"/>
  <c r="V167"/>
  <c r="V178"/>
  <c r="V184"/>
  <c r="V188"/>
  <c r="U15" i="47"/>
  <c r="U19"/>
  <c r="U22"/>
  <c r="U24"/>
  <c r="U26"/>
  <c r="U35"/>
  <c r="U16" i="49"/>
  <c r="U17"/>
  <c r="U19"/>
  <c r="U21"/>
  <c r="U23"/>
  <c r="U25"/>
  <c r="U34"/>
  <c r="U36"/>
  <c r="V61" i="45"/>
  <c r="U19" i="57"/>
  <c r="U23"/>
  <c r="U41"/>
  <c r="O20" i="58"/>
  <c r="O23"/>
  <c r="T23" i="59"/>
  <c r="S14" i="60"/>
  <c r="S16"/>
  <c r="S18"/>
  <c r="S20"/>
  <c r="S24"/>
  <c r="S27"/>
  <c r="S28"/>
  <c r="S30"/>
  <c r="S32"/>
  <c r="S34"/>
  <c r="S36"/>
  <c r="S38"/>
  <c r="Q19" i="61"/>
  <c r="P23" i="73"/>
  <c r="V66" i="45"/>
  <c r="V68"/>
  <c r="V72"/>
  <c r="V74"/>
  <c r="V76"/>
  <c r="V205"/>
  <c r="V92"/>
  <c r="V96"/>
  <c r="V159"/>
  <c r="V161"/>
  <c r="V164"/>
  <c r="V166"/>
  <c r="V180"/>
  <c r="V186"/>
  <c r="V189"/>
  <c r="U17" i="47"/>
  <c r="U21"/>
  <c r="U23"/>
  <c r="U25"/>
  <c r="U34"/>
  <c r="U36"/>
  <c r="N18" i="44"/>
  <c r="U14" i="49"/>
  <c r="U18"/>
  <c r="U20"/>
  <c r="U22"/>
  <c r="U24"/>
  <c r="U26"/>
  <c r="U35"/>
  <c r="U15" i="57"/>
  <c r="U21"/>
  <c r="U25"/>
  <c r="U33"/>
  <c r="O25" i="58"/>
  <c r="T14" i="59"/>
  <c r="S90" i="60"/>
  <c r="S15"/>
  <c r="S17"/>
  <c r="S19"/>
  <c r="S21"/>
  <c r="S22"/>
  <c r="S23"/>
  <c r="S25"/>
  <c r="S26"/>
  <c r="S29"/>
  <c r="S31"/>
  <c r="S33"/>
  <c r="S35"/>
  <c r="S37"/>
  <c r="S39"/>
  <c r="S75"/>
  <c r="P15" i="73"/>
  <c r="V62" i="45"/>
  <c r="V64"/>
  <c r="V67"/>
  <c r="V70"/>
  <c r="V73"/>
  <c r="V78"/>
  <c r="V80"/>
  <c r="V82"/>
  <c r="V86"/>
  <c r="V90"/>
  <c r="V60"/>
  <c r="V65"/>
  <c r="V71"/>
  <c r="V75"/>
  <c r="V83"/>
  <c r="V87"/>
  <c r="V91"/>
  <c r="V93"/>
  <c r="V97"/>
  <c r="V162"/>
  <c r="V169"/>
  <c r="V183"/>
  <c r="V187"/>
  <c r="V191"/>
  <c r="U16" i="47"/>
  <c r="U20"/>
  <c r="N19" i="44"/>
  <c r="U16" i="57"/>
  <c r="U22"/>
  <c r="U26"/>
  <c r="U32"/>
  <c r="U42"/>
  <c r="O21" i="58"/>
  <c r="O24"/>
  <c r="S42" i="60"/>
  <c r="S44"/>
  <c r="S46"/>
  <c r="S48"/>
  <c r="P14" i="73"/>
  <c r="N14" i="28"/>
  <c r="P12" i="84"/>
  <c r="P14"/>
  <c r="P16"/>
  <c r="P18"/>
  <c r="P20"/>
  <c r="V63" i="45"/>
  <c r="V69"/>
  <c r="V77"/>
  <c r="V79"/>
  <c r="V81"/>
  <c r="V85"/>
  <c r="V89"/>
  <c r="V95"/>
  <c r="V99"/>
  <c r="V168"/>
  <c r="V179"/>
  <c r="V185"/>
  <c r="V190"/>
  <c r="U14" i="47"/>
  <c r="U18"/>
  <c r="U15" i="49"/>
  <c r="U14" i="57"/>
  <c r="U20"/>
  <c r="U24"/>
  <c r="U34"/>
  <c r="O14" i="58"/>
  <c r="O22"/>
  <c r="T15" i="59"/>
  <c r="S40" i="60"/>
  <c r="S41"/>
  <c r="S43"/>
  <c r="S45"/>
  <c r="S47"/>
  <c r="Q14" i="61"/>
  <c r="P22" i="73"/>
  <c r="P11" i="84"/>
  <c r="P13"/>
  <c r="P15"/>
  <c r="P17"/>
  <c r="P19"/>
  <c r="P21"/>
  <c r="U59" i="45"/>
  <c r="W58"/>
  <c r="U58"/>
  <c r="W57"/>
  <c r="U57"/>
  <c r="W56"/>
  <c r="U56"/>
  <c r="W55"/>
  <c r="U55"/>
  <c r="W54"/>
  <c r="U54"/>
  <c r="W53"/>
  <c r="U53"/>
  <c r="W52"/>
  <c r="U52"/>
  <c r="W51"/>
  <c r="U51"/>
  <c r="W50"/>
  <c r="U50"/>
  <c r="W49"/>
  <c r="U49"/>
  <c r="W48"/>
  <c r="U48"/>
  <c r="U47"/>
  <c r="W46"/>
  <c r="U46"/>
  <c r="U45"/>
  <c r="W44"/>
  <c r="U44"/>
  <c r="W43"/>
  <c r="U43"/>
  <c r="W42"/>
  <c r="U42"/>
  <c r="W41"/>
  <c r="U41"/>
  <c r="W40"/>
  <c r="U40"/>
  <c r="U39"/>
  <c r="U38"/>
  <c r="V39" l="1"/>
  <c r="V48"/>
  <c r="V50"/>
  <c r="V52"/>
  <c r="V54"/>
  <c r="V56"/>
  <c r="V58"/>
  <c r="V40"/>
  <c r="V42"/>
  <c r="V44"/>
  <c r="V46"/>
  <c r="V59"/>
  <c r="V38"/>
  <c r="V41"/>
  <c r="V43"/>
  <c r="V45"/>
  <c r="V47"/>
  <c r="V49"/>
  <c r="V51"/>
  <c r="V53"/>
  <c r="V55"/>
  <c r="V57"/>
  <c r="W37"/>
  <c r="U37"/>
  <c r="U28"/>
  <c r="U27"/>
  <c r="U26"/>
  <c r="U24"/>
  <c r="U23"/>
  <c r="U22"/>
  <c r="U21"/>
  <c r="W20"/>
  <c r="U20"/>
  <c r="W19"/>
  <c r="U19"/>
  <c r="U18"/>
  <c r="U17"/>
  <c r="U15"/>
  <c r="A14"/>
  <c r="J10"/>
  <c r="Q14" i="39"/>
  <c r="V37" i="45" l="1"/>
  <c r="V14"/>
  <c r="V16"/>
  <c r="V18"/>
  <c r="V21"/>
  <c r="V23"/>
  <c r="V25"/>
  <c r="V27"/>
  <c r="V15"/>
  <c r="V17"/>
  <c r="V19"/>
  <c r="V22"/>
  <c r="V24"/>
  <c r="V26"/>
  <c r="V28"/>
  <c r="R14" i="39"/>
  <c r="V20" i="45"/>
  <c r="A14" i="82" l="1"/>
  <c r="T33" i="16"/>
  <c r="A33"/>
  <c r="T32"/>
  <c r="A32"/>
  <c r="A31"/>
  <c r="T30"/>
  <c r="T29"/>
  <c r="A29"/>
  <c r="T28"/>
  <c r="A28"/>
  <c r="T27"/>
  <c r="A27"/>
  <c r="A14"/>
  <c r="AQ59" i="23"/>
  <c r="Y59"/>
  <c r="A59"/>
  <c r="AQ58"/>
  <c r="Y58"/>
  <c r="A58"/>
  <c r="AQ57"/>
  <c r="Y57"/>
  <c r="A57"/>
  <c r="AQ56"/>
  <c r="Y56"/>
  <c r="A56"/>
  <c r="AQ55"/>
  <c r="Y55"/>
  <c r="A55"/>
  <c r="Y54"/>
  <c r="A54"/>
  <c r="Y53"/>
  <c r="A53"/>
  <c r="Y52"/>
  <c r="A52"/>
  <c r="Y46"/>
  <c r="Y45"/>
  <c r="Y44"/>
  <c r="Y43"/>
  <c r="Y42"/>
  <c r="Y41"/>
  <c r="Y39"/>
  <c r="Y38"/>
  <c r="Y37"/>
  <c r="Y36"/>
  <c r="Y35"/>
  <c r="L35"/>
  <c r="Y34"/>
  <c r="Y33"/>
  <c r="Y32"/>
  <c r="L32"/>
  <c r="Y31"/>
  <c r="L31"/>
  <c r="Y30"/>
  <c r="L30"/>
  <c r="Y29"/>
  <c r="Z29" s="1"/>
  <c r="Y28"/>
  <c r="Q28"/>
  <c r="Y27"/>
  <c r="Q27"/>
  <c r="Y26"/>
  <c r="Q26"/>
  <c r="Y25"/>
  <c r="Y24"/>
  <c r="Y23"/>
  <c r="Y22"/>
  <c r="Y21"/>
  <c r="Y20"/>
  <c r="Y19"/>
  <c r="Y18"/>
  <c r="Y17"/>
  <c r="Y16"/>
  <c r="Y15"/>
  <c r="Y14"/>
  <c r="A14"/>
  <c r="T29" i="10"/>
  <c r="A29"/>
  <c r="T28"/>
  <c r="A28"/>
  <c r="T27"/>
  <c r="A27"/>
  <c r="T26"/>
  <c r="A26"/>
  <c r="T18"/>
  <c r="A18"/>
  <c r="T17"/>
  <c r="A17"/>
  <c r="A16"/>
  <c r="T15"/>
  <c r="A15"/>
  <c r="BF14"/>
  <c r="U14"/>
  <c r="A14"/>
  <c r="R42" i="8"/>
  <c r="B42"/>
  <c r="BC40"/>
  <c r="R40"/>
  <c r="A40"/>
  <c r="BC39"/>
  <c r="R39"/>
  <c r="A39"/>
  <c r="BC38"/>
  <c r="R38"/>
  <c r="A38"/>
  <c r="BC37"/>
  <c r="R37"/>
  <c r="A37"/>
  <c r="R36"/>
  <c r="R35"/>
  <c r="R34"/>
  <c r="A34"/>
  <c r="R33"/>
  <c r="A33"/>
  <c r="R32"/>
  <c r="A32"/>
  <c r="R31"/>
  <c r="A31"/>
  <c r="R30"/>
  <c r="A30"/>
  <c r="R14"/>
  <c r="S14" s="1"/>
  <c r="B14"/>
  <c r="R32" i="6"/>
  <c r="A32"/>
  <c r="BC31"/>
  <c r="BB31"/>
  <c r="BA31"/>
  <c r="R31"/>
  <c r="A31"/>
  <c r="R30"/>
  <c r="A30"/>
  <c r="R29"/>
  <c r="A29"/>
  <c r="R28"/>
  <c r="A28"/>
  <c r="R27"/>
  <c r="A27"/>
  <c r="BC20"/>
  <c r="BB20"/>
  <c r="BA20"/>
  <c r="R20"/>
  <c r="R19"/>
  <c r="R17"/>
  <c r="R16"/>
  <c r="R15"/>
  <c r="BC14"/>
  <c r="BD14" s="1"/>
  <c r="BA14"/>
  <c r="R14"/>
  <c r="A14"/>
  <c r="P206" i="76"/>
  <c r="P205"/>
  <c r="P204"/>
  <c r="P203"/>
  <c r="P190"/>
  <c r="Q190" s="1"/>
  <c r="P189"/>
  <c r="Q189" s="1"/>
  <c r="P188"/>
  <c r="Q188" s="1"/>
  <c r="P187"/>
  <c r="Q187" s="1"/>
  <c r="P186"/>
  <c r="Q186" s="1"/>
  <c r="P185"/>
  <c r="Q185" s="1"/>
  <c r="P184"/>
  <c r="Q184" s="1"/>
  <c r="P183"/>
  <c r="Q183" s="1"/>
  <c r="P182"/>
  <c r="Q182" s="1"/>
  <c r="P181"/>
  <c r="Q181" s="1"/>
  <c r="P180"/>
  <c r="Q180" s="1"/>
  <c r="P179"/>
  <c r="Q179" s="1"/>
  <c r="P178"/>
  <c r="Q178" s="1"/>
  <c r="P177"/>
  <c r="Q177" s="1"/>
  <c r="P176"/>
  <c r="P175"/>
  <c r="P174"/>
  <c r="P173"/>
  <c r="P172"/>
  <c r="Q172" s="1"/>
  <c r="P171"/>
  <c r="P170"/>
  <c r="P169"/>
  <c r="P168"/>
  <c r="P167"/>
  <c r="P166"/>
  <c r="P165"/>
  <c r="Z209"/>
  <c r="P209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210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6" i="85"/>
  <c r="N6" i="77"/>
  <c r="F61" i="24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B30"/>
  <c r="AC28"/>
  <c r="AB28"/>
  <c r="Y28"/>
  <c r="X28"/>
  <c r="U28"/>
  <c r="T28"/>
  <c r="Q28"/>
  <c r="P28"/>
  <c r="M28"/>
  <c r="L28"/>
  <c r="I28"/>
  <c r="H28"/>
  <c r="E28"/>
  <c r="D28"/>
  <c r="C28"/>
  <c r="A27"/>
  <c r="AE26"/>
  <c r="AE28" s="1"/>
  <c r="A26"/>
  <c r="A25"/>
  <c r="AD24"/>
  <c r="A24"/>
  <c r="J23"/>
  <c r="K23" s="1"/>
  <c r="N23" s="1"/>
  <c r="O23" s="1"/>
  <c r="R23" s="1"/>
  <c r="S23" s="1"/>
  <c r="V23" s="1"/>
  <c r="W23" s="1"/>
  <c r="Z23" s="1"/>
  <c r="AA23" s="1"/>
  <c r="AD23" s="1"/>
  <c r="A23"/>
  <c r="F22"/>
  <c r="G22" s="1"/>
  <c r="J22" s="1"/>
  <c r="K22" s="1"/>
  <c r="N22" s="1"/>
  <c r="O22" s="1"/>
  <c r="R22" s="1"/>
  <c r="S22" s="1"/>
  <c r="V22" s="1"/>
  <c r="W22" s="1"/>
  <c r="Z22" s="1"/>
  <c r="AA22" s="1"/>
  <c r="AD22" s="1"/>
  <c r="A22"/>
  <c r="F21"/>
  <c r="G21" s="1"/>
  <c r="J21" s="1"/>
  <c r="K21" s="1"/>
  <c r="N21" s="1"/>
  <c r="O21" s="1"/>
  <c r="R21" s="1"/>
  <c r="S21" s="1"/>
  <c r="V21" s="1"/>
  <c r="W21" s="1"/>
  <c r="Z21" s="1"/>
  <c r="AA21" s="1"/>
  <c r="AD21" s="1"/>
  <c r="A21"/>
  <c r="F20"/>
  <c r="G20" s="1"/>
  <c r="J20" s="1"/>
  <c r="K20" s="1"/>
  <c r="N20" s="1"/>
  <c r="O20" s="1"/>
  <c r="R20" s="1"/>
  <c r="S20" s="1"/>
  <c r="V20" s="1"/>
  <c r="W20" s="1"/>
  <c r="Z20" s="1"/>
  <c r="AA20" s="1"/>
  <c r="AD20" s="1"/>
  <c r="A20"/>
  <c r="F19"/>
  <c r="G19" s="1"/>
  <c r="J19" s="1"/>
  <c r="K19" s="1"/>
  <c r="N19" s="1"/>
  <c r="O19" s="1"/>
  <c r="R19" s="1"/>
  <c r="S19" s="1"/>
  <c r="V19" s="1"/>
  <c r="W19" s="1"/>
  <c r="Z19" s="1"/>
  <c r="AA19" s="1"/>
  <c r="AD19" s="1"/>
  <c r="A19"/>
  <c r="F18"/>
  <c r="G18" s="1"/>
  <c r="J18" s="1"/>
  <c r="K18" s="1"/>
  <c r="N18" s="1"/>
  <c r="O18" s="1"/>
  <c r="R18" s="1"/>
  <c r="S18" s="1"/>
  <c r="V18" s="1"/>
  <c r="W18" s="1"/>
  <c r="Z18" s="1"/>
  <c r="AA18" s="1"/>
  <c r="AD18" s="1"/>
  <c r="A18"/>
  <c r="F17"/>
  <c r="G17" s="1"/>
  <c r="J17" s="1"/>
  <c r="K17" s="1"/>
  <c r="N17" s="1"/>
  <c r="O17" s="1"/>
  <c r="R17" s="1"/>
  <c r="S17" s="1"/>
  <c r="V17" s="1"/>
  <c r="W17" s="1"/>
  <c r="Z17" s="1"/>
  <c r="AA17" s="1"/>
  <c r="AD17" s="1"/>
  <c r="A17"/>
  <c r="F16"/>
  <c r="G16" s="1"/>
  <c r="J16" s="1"/>
  <c r="K16" s="1"/>
  <c r="N16" s="1"/>
  <c r="O16" s="1"/>
  <c r="R16" s="1"/>
  <c r="S16" s="1"/>
  <c r="V16" s="1"/>
  <c r="W16" s="1"/>
  <c r="Z16" s="1"/>
  <c r="AA16" s="1"/>
  <c r="AD16" s="1"/>
  <c r="A16"/>
  <c r="F15"/>
  <c r="G15" s="1"/>
  <c r="J15" s="1"/>
  <c r="K15" s="1"/>
  <c r="N15" s="1"/>
  <c r="O15" s="1"/>
  <c r="R15" s="1"/>
  <c r="S15" s="1"/>
  <c r="V15" s="1"/>
  <c r="W15" s="1"/>
  <c r="Z15" s="1"/>
  <c r="AA15" s="1"/>
  <c r="AD15" s="1"/>
  <c r="A15"/>
  <c r="F14"/>
  <c r="G14" s="1"/>
  <c r="J14" s="1"/>
  <c r="K14" s="1"/>
  <c r="N14" s="1"/>
  <c r="O14" s="1"/>
  <c r="R14" s="1"/>
  <c r="S14" s="1"/>
  <c r="V14" s="1"/>
  <c r="W14" s="1"/>
  <c r="Z14" s="1"/>
  <c r="AA14" s="1"/>
  <c r="AD14" s="1"/>
  <c r="A14"/>
  <c r="F13"/>
  <c r="G13" s="1"/>
  <c r="J13" s="1"/>
  <c r="K13" s="1"/>
  <c r="N13" s="1"/>
  <c r="O13" s="1"/>
  <c r="R13" s="1"/>
  <c r="S13" s="1"/>
  <c r="V13" s="1"/>
  <c r="W13" s="1"/>
  <c r="Z13" s="1"/>
  <c r="AA13" s="1"/>
  <c r="AD13" s="1"/>
  <c r="A13"/>
  <c r="F12"/>
  <c r="G12" s="1"/>
  <c r="J12" s="1"/>
  <c r="K12" s="1"/>
  <c r="N12" s="1"/>
  <c r="O12" s="1"/>
  <c r="R12" s="1"/>
  <c r="S12" s="1"/>
  <c r="V12" s="1"/>
  <c r="W12" s="1"/>
  <c r="Z12" s="1"/>
  <c r="AA12" s="1"/>
  <c r="AD12" s="1"/>
  <c r="A12"/>
  <c r="F11"/>
  <c r="G11" s="1"/>
  <c r="J11" s="1"/>
  <c r="K11" s="1"/>
  <c r="N11" s="1"/>
  <c r="O11" s="1"/>
  <c r="R11" s="1"/>
  <c r="S11" s="1"/>
  <c r="V11" s="1"/>
  <c r="W11" s="1"/>
  <c r="Z11" s="1"/>
  <c r="AA11" s="1"/>
  <c r="AD11" s="1"/>
  <c r="A11"/>
  <c r="F10"/>
  <c r="G10" s="1"/>
  <c r="J10" s="1"/>
  <c r="K10" s="1"/>
  <c r="N10" s="1"/>
  <c r="O10" s="1"/>
  <c r="R10" s="1"/>
  <c r="S10" s="1"/>
  <c r="V10" s="1"/>
  <c r="W10" s="1"/>
  <c r="Z10" s="1"/>
  <c r="AA10" s="1"/>
  <c r="AD10" s="1"/>
  <c r="A10"/>
  <c r="F9"/>
  <c r="G9" s="1"/>
  <c r="J9" s="1"/>
  <c r="K9" s="1"/>
  <c r="N9" s="1"/>
  <c r="O9" s="1"/>
  <c r="R9" s="1"/>
  <c r="S9" s="1"/>
  <c r="V9" s="1"/>
  <c r="W9" s="1"/>
  <c r="Z9" s="1"/>
  <c r="AA9" s="1"/>
  <c r="AD9" s="1"/>
  <c r="A9"/>
  <c r="F8"/>
  <c r="G8" s="1"/>
  <c r="J8" s="1"/>
  <c r="K8" s="1"/>
  <c r="N8" s="1"/>
  <c r="O8" s="1"/>
  <c r="R8" s="1"/>
  <c r="S8" s="1"/>
  <c r="V8" s="1"/>
  <c r="W8" s="1"/>
  <c r="Z8" s="1"/>
  <c r="AA8" s="1"/>
  <c r="AD8" s="1"/>
  <c r="A8"/>
  <c r="F7"/>
  <c r="G7" s="1"/>
  <c r="J7" s="1"/>
  <c r="K7" s="1"/>
  <c r="N7" s="1"/>
  <c r="O7" s="1"/>
  <c r="R7" s="1"/>
  <c r="S7" s="1"/>
  <c r="V7" s="1"/>
  <c r="W7" s="1"/>
  <c r="Z7" s="1"/>
  <c r="AA7" s="1"/>
  <c r="AD7" s="1"/>
  <c r="A7"/>
  <c r="F6"/>
  <c r="G6" s="1"/>
  <c r="J6" s="1"/>
  <c r="K6" s="1"/>
  <c r="N6" s="1"/>
  <c r="O6" s="1"/>
  <c r="R6" s="1"/>
  <c r="S6" s="1"/>
  <c r="V6" s="1"/>
  <c r="W6" s="1"/>
  <c r="Z6" s="1"/>
  <c r="AA6" s="1"/>
  <c r="AD6" s="1"/>
  <c r="A6"/>
  <c r="F5"/>
  <c r="G5" s="1"/>
  <c r="J5" s="1"/>
  <c r="K5" s="1"/>
  <c r="N5" s="1"/>
  <c r="O5" s="1"/>
  <c r="R5" s="1"/>
  <c r="S5" s="1"/>
  <c r="V5" s="1"/>
  <c r="W5" s="1"/>
  <c r="Z5" s="1"/>
  <c r="AA5" s="1"/>
  <c r="AD5" s="1"/>
  <c r="A5"/>
  <c r="F4"/>
  <c r="G4" s="1"/>
  <c r="J4" s="1"/>
  <c r="K4" s="1"/>
  <c r="N4" s="1"/>
  <c r="O4" s="1"/>
  <c r="R4" s="1"/>
  <c r="S4" s="1"/>
  <c r="V4" s="1"/>
  <c r="W4" s="1"/>
  <c r="Z4" s="1"/>
  <c r="AA4" s="1"/>
  <c r="AD4" s="1"/>
  <c r="A4"/>
  <c r="F3"/>
  <c r="A3"/>
  <c r="BD20" i="6" l="1"/>
  <c r="BD31"/>
  <c r="F28" i="24"/>
  <c r="G3"/>
  <c r="Z35" i="23"/>
  <c r="Z37"/>
  <c r="Z39"/>
  <c r="Z41"/>
  <c r="Z43"/>
  <c r="Z45"/>
  <c r="Z52"/>
  <c r="Z54"/>
  <c r="Z57"/>
  <c r="U30" i="16"/>
  <c r="Z31" i="23"/>
  <c r="Z36"/>
  <c r="Z38"/>
  <c r="Z40"/>
  <c r="Z42"/>
  <c r="Z44"/>
  <c r="Z46"/>
  <c r="Z53"/>
  <c r="Z55"/>
  <c r="Z59"/>
  <c r="Q60" i="76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O6" i="77"/>
  <c r="Q7" i="76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145"/>
  <c r="Q147"/>
  <c r="Q149"/>
  <c r="Q156"/>
  <c r="Q163"/>
  <c r="Q209"/>
  <c r="Q169"/>
  <c r="Q176"/>
  <c r="O6" i="78"/>
  <c r="Q139" i="76"/>
  <c r="Q142"/>
  <c r="S36" i="8"/>
  <c r="S39"/>
  <c r="U15" i="10"/>
  <c r="U17"/>
  <c r="U26"/>
  <c r="U28"/>
  <c r="Z14" i="23"/>
  <c r="Z16"/>
  <c r="Z18"/>
  <c r="Z20"/>
  <c r="Z22"/>
  <c r="Z24"/>
  <c r="Z27"/>
  <c r="Q204" i="76"/>
  <c r="S14" i="6"/>
  <c r="S15"/>
  <c r="S17"/>
  <c r="S19"/>
  <c r="S27"/>
  <c r="S29"/>
  <c r="S31"/>
  <c r="S30" i="8"/>
  <c r="S32"/>
  <c r="S34"/>
  <c r="S37"/>
  <c r="S42"/>
  <c r="U16" i="10"/>
  <c r="U18"/>
  <c r="U27"/>
  <c r="U29"/>
  <c r="Z15" i="23"/>
  <c r="Z17"/>
  <c r="Z19"/>
  <c r="Z21"/>
  <c r="Z23"/>
  <c r="Z25"/>
  <c r="Q99" i="76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41"/>
  <c r="Q151"/>
  <c r="Q153"/>
  <c r="Q158"/>
  <c r="Q160"/>
  <c r="Q162"/>
  <c r="Q166"/>
  <c r="Q168"/>
  <c r="Q171"/>
  <c r="Q173"/>
  <c r="Q203"/>
  <c r="S38" i="8"/>
  <c r="Z26" i="23"/>
  <c r="Z30"/>
  <c r="Z33"/>
  <c r="Z58"/>
  <c r="U27" i="16"/>
  <c r="U29"/>
  <c r="U32"/>
  <c r="Q6" i="7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144"/>
  <c r="Q146"/>
  <c r="Q148"/>
  <c r="Q150"/>
  <c r="Q155"/>
  <c r="Q164"/>
  <c r="Q165"/>
  <c r="Q170"/>
  <c r="Q175"/>
  <c r="Q206"/>
  <c r="S16" i="6"/>
  <c r="S18"/>
  <c r="S20"/>
  <c r="S28"/>
  <c r="S30"/>
  <c r="S32"/>
  <c r="S31" i="8"/>
  <c r="S33"/>
  <c r="O6" i="85"/>
  <c r="Q98" i="76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210"/>
  <c r="Q143"/>
  <c r="Q152"/>
  <c r="Q154"/>
  <c r="Q157"/>
  <c r="Q159"/>
  <c r="Q161"/>
  <c r="Q167"/>
  <c r="Q174"/>
  <c r="Q205"/>
  <c r="S35" i="8"/>
  <c r="S40"/>
  <c r="Z28" i="23"/>
  <c r="Z32"/>
  <c r="Z34"/>
  <c r="Z56"/>
  <c r="U14" i="16"/>
  <c r="U28"/>
  <c r="U33"/>
  <c r="N35" i="18"/>
  <c r="G28" i="24" l="1"/>
  <c r="J3"/>
  <c r="J28" l="1"/>
  <c r="K3"/>
  <c r="K28" l="1"/>
  <c r="N3"/>
  <c r="N28" l="1"/>
  <c r="O3"/>
  <c r="O28" l="1"/>
  <c r="R3"/>
  <c r="R28" l="1"/>
  <c r="S3"/>
  <c r="V3" l="1"/>
  <c r="S28"/>
  <c r="V28" l="1"/>
  <c r="W3"/>
  <c r="W28" l="1"/>
  <c r="Z3"/>
  <c r="Z28" l="1"/>
  <c r="AA3"/>
  <c r="AD3" l="1"/>
  <c r="AD28" s="1"/>
  <c r="AA28"/>
</calcChain>
</file>

<file path=xl/comments1.xml><?xml version="1.0" encoding="utf-8"?>
<comments xmlns="http://schemas.openxmlformats.org/spreadsheetml/2006/main">
  <authors>
    <author>VIKA</author>
  </authors>
  <commentList>
    <comment ref="AI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 '17
lgs ubah amandemennya</t>
        </r>
      </text>
    </comment>
    <comment ref="AH8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juni 2017
lgs diubah di pkwt</t>
        </r>
      </text>
    </comment>
  </commentList>
</comments>
</file>

<file path=xl/comments2.xml><?xml version="1.0" encoding="utf-8"?>
<comments xmlns="http://schemas.openxmlformats.org/spreadsheetml/2006/main">
  <authors>
    <author>Astrid</author>
  </authors>
  <commentList>
    <comment ref="P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3.xml><?xml version="1.0" encoding="utf-8"?>
<comments xmlns="http://schemas.openxmlformats.org/spreadsheetml/2006/main">
  <authors>
    <author>user</author>
    <author>reza</author>
  </authors>
  <commentList>
    <comment ref="H1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Extension
1. 20 Nov'13 - 11 Jan'13</t>
        </r>
      </text>
    </comment>
    <comment ref="H29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  <comment ref="AH29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</commentList>
</comments>
</file>

<file path=xl/comments4.xml><?xml version="1.0" encoding="utf-8"?>
<comments xmlns="http://schemas.openxmlformats.org/spreadsheetml/2006/main">
  <authors>
    <author>user</author>
    <author>VIKA</author>
  </authors>
  <commentList>
    <comment ref="Q31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AF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Q33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H3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3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AF38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H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40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</commentList>
</comments>
</file>

<file path=xl/comments5.xml><?xml version="1.0" encoding="utf-8"?>
<comments xmlns="http://schemas.openxmlformats.org/spreadsheetml/2006/main">
  <authors>
    <author>Astrid</author>
    <author>VIKA</author>
  </authors>
  <commentList>
    <comment ref="N14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revisi (shorten)
e_11/01/2017</t>
        </r>
      </text>
    </comment>
    <comment ref="M16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e_29/1/2016
belum dibuat, masih mei habisnya</t>
        </r>
      </text>
    </comment>
  </commentList>
</comments>
</file>

<file path=xl/comments6.xml><?xml version="1.0" encoding="utf-8"?>
<comments xmlns="http://schemas.openxmlformats.org/spreadsheetml/2006/main">
  <authors>
    <author>VIKA</author>
    <author>user</author>
    <author>vika</author>
    <author>reza</author>
  </authors>
  <commentList>
    <comment ref="I1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I1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G25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M26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belum</t>
        </r>
      </text>
    </comment>
    <comment ref="L28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 not yet print
e_21/8/2015</t>
        </r>
      </text>
    </comment>
    <comment ref="AB3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AB38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G53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D5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Fatima Sifa Taufik</t>
        </r>
      </text>
    </comment>
    <comment ref="AB55" authorId="3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DAILY ALLOWANCE</t>
        </r>
      </text>
    </comment>
  </commentList>
</comments>
</file>

<file path=xl/comments7.xml><?xml version="1.0" encoding="utf-8"?>
<comments xmlns="http://schemas.openxmlformats.org/spreadsheetml/2006/main">
  <authors>
    <author>vika</author>
    <author>VIKA</author>
  </authors>
  <commentList>
    <comment ref="Z2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variable based on KPI achievement</t>
        </r>
      </text>
    </comment>
    <comment ref="P2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 extend email 12/11/2015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8.xml><?xml version="1.0" encoding="utf-8"?>
<comments xmlns="http://schemas.openxmlformats.org/spreadsheetml/2006/main">
  <authors>
    <author>vika</author>
  </authors>
  <commentList>
    <comment ref="L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L1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9.xml><?xml version="1.0" encoding="utf-8"?>
<comments xmlns="http://schemas.openxmlformats.org/spreadsheetml/2006/main">
  <authors>
    <author>VIKA</author>
  </authors>
  <commentList>
    <comment ref="L16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P1 : 3 Mei 2013
A1 : 3 Nov 2013
A2 : 3 Okt 2014
P2 : 3 Okt 2015
Break 1 month
P3 : 3 Nov 2016</t>
        </r>
      </text>
    </comment>
    <comment ref="Q16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</t>
        </r>
      </text>
    </comment>
  </commentList>
</comments>
</file>

<file path=xl/comments10.xml><?xml version="1.0" encoding="utf-8"?>
<comments xmlns="http://schemas.openxmlformats.org/spreadsheetml/2006/main">
  <authors>
    <author>vika</author>
  </authors>
  <commentList>
    <comment ref="G2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1/8/2014 prev GA Staff</t>
        </r>
      </text>
    </comment>
  </commentList>
</comments>
</file>

<file path=xl/comments11.xml><?xml version="1.0" encoding="utf-8"?>
<comments xmlns="http://schemas.openxmlformats.org/spreadsheetml/2006/main">
  <authors>
    <author>vika</author>
    <author>VIKA</author>
    <author>Astrid</author>
  </authors>
  <commentList>
    <comment ref="BR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23/5/2014
</t>
        </r>
      </text>
    </comment>
    <comment ref="BW15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5/10/2014</t>
        </r>
      </text>
    </comment>
    <comment ref="BS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24/5, 23/5</t>
        </r>
      </text>
    </comment>
    <comment ref="CC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kw 14/2, 19/2, 22/2</t>
        </r>
      </text>
    </comment>
    <comment ref="J1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15/3/2017</t>
        </r>
      </text>
    </comment>
    <comment ref="DB2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14/2/2017 paid feb 2017</t>
        </r>
      </text>
    </comment>
    <comment ref="V26" authorId="2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J35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17/3/2017</t>
        </r>
      </text>
    </comment>
  </commentList>
</comments>
</file>

<file path=xl/comments12.xml><?xml version="1.0" encoding="utf-8"?>
<comments xmlns="http://schemas.openxmlformats.org/spreadsheetml/2006/main">
  <authors>
    <author>vika</author>
    <author>Astrid</author>
    <author>VIKA</author>
  </authors>
  <commentList>
    <comment ref="Y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 jan 2015, shift leader</t>
        </r>
      </text>
    </comment>
    <comment ref="M21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M22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H30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email pak bayu 18/12/2015
prev 26 Nov 2015</t>
        </r>
      </text>
    </comment>
  </commentList>
</comments>
</file>

<file path=xl/comments13.xml><?xml version="1.0" encoding="utf-8"?>
<comments xmlns="http://schemas.openxmlformats.org/spreadsheetml/2006/main">
  <authors>
    <author>vika</author>
  </authors>
  <commentList>
    <comment ref="K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8 Juni '15 email</t>
        </r>
      </text>
    </comment>
  </commentList>
</comments>
</file>

<file path=xl/comments14.xml><?xml version="1.0" encoding="utf-8"?>
<comments xmlns="http://schemas.openxmlformats.org/spreadsheetml/2006/main">
  <authors>
    <author>Astrid</author>
    <author>vika</author>
  </authors>
  <commentList>
    <comment ref="V18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Medical Allowance net/month</t>
        </r>
      </text>
    </comment>
    <comment ref="W18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parkir allowance</t>
        </r>
      </text>
    </comment>
    <comment ref="AA64" authorId="1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  <comment ref="AA80" authorId="1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</commentList>
</comments>
</file>

<file path=xl/comments15.xml><?xml version="1.0" encoding="utf-8"?>
<comments xmlns="http://schemas.openxmlformats.org/spreadsheetml/2006/main">
  <authors>
    <author>reza</author>
  </authors>
  <commentList>
    <comment ref="Q22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  <comment ref="Q23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H18" authorId="0">
      <text>
        <r>
          <rPr>
            <sz val="8"/>
            <color indexed="81"/>
            <rFont val="Tahoma"/>
            <family val="2"/>
          </rPr>
          <t>Extension :
I   : 7 Sep'12 - 6 Dec'12
II  : 7 Dec'12 - 6 Jun'13
III : 7 Jun'12 - 31 Dec'13</t>
        </r>
      </text>
    </comment>
  </commentList>
</comments>
</file>

<file path=xl/sharedStrings.xml><?xml version="1.0" encoding="utf-8"?>
<sst xmlns="http://schemas.openxmlformats.org/spreadsheetml/2006/main" count="26078" uniqueCount="13018">
  <si>
    <t>marcus.maelissa@microsoft.com</t>
  </si>
  <si>
    <t>57.052.395.1.407.000</t>
  </si>
  <si>
    <t>3275026404830019</t>
  </si>
  <si>
    <t>0852 86623421 / 021.8859914</t>
  </si>
  <si>
    <t>atiek_desu@yahoo.com</t>
  </si>
  <si>
    <t>prev 3.125 jt</t>
  </si>
  <si>
    <t>BCA : 8691159779</t>
  </si>
  <si>
    <t>Kav. PTB Blok J4 No.15 Duren Sawit, Klender, Jakarta Timur</t>
  </si>
  <si>
    <t>Wonogiri, 27 April 1975</t>
  </si>
  <si>
    <t>Jl. AR Hakim No.18 Rt.023 Kel. Balai-Balai Kec. Padang Panjang Barat, Kota Padang Panjang, Sumatera Barat</t>
  </si>
  <si>
    <t>Bukittinggi, 30 Mei 1991</t>
  </si>
  <si>
    <t>Regulatory Asisstant</t>
  </si>
  <si>
    <t>Ayu Dwi Sastri</t>
  </si>
  <si>
    <t>081374015252 / 087875341761</t>
  </si>
  <si>
    <t>BNI : 0173236620</t>
  </si>
  <si>
    <t>OS1505052</t>
  </si>
  <si>
    <t>BPJS Kes confirm Mei 2015</t>
  </si>
  <si>
    <t>OS1506101</t>
  </si>
  <si>
    <t>57.073.537.3.407.000</t>
  </si>
  <si>
    <t>3275031607780017</t>
  </si>
  <si>
    <t>rayuningtyas@gmail.com</t>
  </si>
  <si>
    <t>0812 80252411</t>
  </si>
  <si>
    <t>Adiarno Prandoko</t>
  </si>
  <si>
    <t>Perum Terang Sari E9/20 Rt/Rw.002/005 Cibalongsari, Klari, Kab. Karawang</t>
  </si>
  <si>
    <t>Batang, 2 April 1980</t>
  </si>
  <si>
    <t>adjust Apr'15 prev 4.811.287 ; adjust Apr'14 prev 4.517.640 + transp. 400.000 ; adjust per 1 Apr'13 prev 4.183.000</t>
  </si>
  <si>
    <t>adjust Apr'15 prev 11.026.851 ; adjust Apr'14 prev 9.934.100 ; adjust per 1 Apr'13 prev 9.031.000</t>
  </si>
  <si>
    <t>Reporting Manager</t>
  </si>
  <si>
    <t>Yadi Prayitno</t>
  </si>
  <si>
    <t>Sripriya Ramachandra</t>
  </si>
  <si>
    <t>Syariful Akbar</t>
  </si>
  <si>
    <t>Novita Engel / Wahyu   Wardhana</t>
  </si>
  <si>
    <t>Wahyu Wardhana</t>
  </si>
  <si>
    <t>BCA : 0073468725</t>
  </si>
  <si>
    <t>CIMB : 925-01-06644-18-4</t>
  </si>
  <si>
    <t>lydiads19@gmail.com, lydiadewi@corphr.com</t>
  </si>
  <si>
    <t>Diah Lestarini</t>
  </si>
  <si>
    <t>Komplek Irigasi Blok F No.11 Pekayon Jaya, Bekasi</t>
  </si>
  <si>
    <t>Jakarta, 20 Februari 1984</t>
  </si>
  <si>
    <t>Procurement</t>
  </si>
  <si>
    <t>OS1507020</t>
  </si>
  <si>
    <t>OS1506023</t>
  </si>
  <si>
    <t>OS1505097</t>
  </si>
  <si>
    <t>adjust April'15 prev 1.830.750 ; adjust Jan'14 prev 1.650.000 / 550.000</t>
  </si>
  <si>
    <t>BCA : 6890873471 / Jamsos : 14043827386</t>
  </si>
  <si>
    <t>dnariswa@its.jnj.com</t>
  </si>
  <si>
    <t>Sarah</t>
  </si>
  <si>
    <t>Jl. Cempaka Sari 3 No.19 Rt/Rw.005/08 Jakarta Pusat</t>
  </si>
  <si>
    <t>Jakarta, 28 Maret 1994</t>
  </si>
  <si>
    <t>Untoro Kurniawan</t>
  </si>
  <si>
    <t>Puri Bintara Regency Blok K No.15 Rt/Rw.006/013 Bintara Jaya, Bekasi Barat, Kota Bekasi</t>
  </si>
  <si>
    <t>Temanggung, 30 Juni 1979</t>
  </si>
  <si>
    <t>Technical Chef</t>
  </si>
  <si>
    <t>Itbah Bani Ibrahim</t>
  </si>
  <si>
    <t>Jl. Bendungan Melayu Utara No.89/164 Rt/Rw.007/01 Tugu Selatan, Koja, Jakarta Utara 14260</t>
  </si>
  <si>
    <t>Pemalang, 25 April 1989</t>
  </si>
  <si>
    <t>Rahajeng Maheswari Ayuningtyas</t>
  </si>
  <si>
    <t>Jakarta, 17 April 1985</t>
  </si>
  <si>
    <t>Perumahan Harapan Jaya Blok C No.210 Bekasi Utara</t>
  </si>
  <si>
    <t>Customer Care Trainer</t>
  </si>
  <si>
    <t>OS1507002</t>
  </si>
  <si>
    <t>OS1507003</t>
  </si>
  <si>
    <t>OS1507004</t>
  </si>
  <si>
    <t>UMP 2015 prev 2.441.000 ; UMP 2014 prev 2.250.000</t>
  </si>
  <si>
    <t>BCA : 1662804015</t>
  </si>
  <si>
    <t>MANDIRI : 9000020946449</t>
  </si>
  <si>
    <t>0857 16111000</t>
  </si>
  <si>
    <t xml:space="preserve">Efendi Simanjuntak </t>
  </si>
  <si>
    <t>Cimb Niaga : 2470106459188 a.n Efendi Simanjuntak SE</t>
  </si>
  <si>
    <t>081265751675</t>
  </si>
  <si>
    <t>24.881.323.0.121.000</t>
  </si>
  <si>
    <t>1271111208790006</t>
  </si>
  <si>
    <t>OT, cuti, late meal &gt;= 8 malam 20 ribu, incentive full month 150 ribu</t>
  </si>
  <si>
    <t>Marjuni</t>
  </si>
  <si>
    <t>Kp. Kecil Rt/Rw.002/008 Kel. Sukabumi Selatan Kec. Kebon Jeruk, Jakarta Barat</t>
  </si>
  <si>
    <t>Kulon Progo, 16 Juni 1975</t>
  </si>
  <si>
    <t>Rifki Hidayat</t>
  </si>
  <si>
    <t>Jl. Cideng Barat Dalam No.12 Rt/Rw.002/010 Cideng, Gambir, Jakarta Pusat</t>
  </si>
  <si>
    <t>Jakarta, 16 Februari 1979</t>
  </si>
  <si>
    <t xml:space="preserve">Citraayucahyaningtyas@rocketmail.com, ccahyani@its.jnj.com </t>
  </si>
  <si>
    <t>78.519.469.7.085.000</t>
  </si>
  <si>
    <t>OS1502014</t>
  </si>
  <si>
    <t>0816925108</t>
  </si>
  <si>
    <t>085782355317 / 081806125572</t>
  </si>
  <si>
    <t>OS1502015</t>
  </si>
  <si>
    <t>BCA : 3971023901</t>
  </si>
  <si>
    <t>sahara.candi@gmail.com, csahara@its.jnj.com</t>
  </si>
  <si>
    <t>BCA : 3751415719 a.n Warna</t>
  </si>
  <si>
    <t>dellalivia12@gmail.com, ddwikari@its.jnj.com</t>
  </si>
  <si>
    <t>Martinus Jaya Kesuma</t>
  </si>
  <si>
    <t>Palembang, 27 Desember 1992</t>
  </si>
  <si>
    <t>Jl. Kebun Bunga LR Bunga Air No.14 Rt/Rw.029/011 Kel. Kebun Bunga Kec. Sukarami, Kota Palembang</t>
  </si>
  <si>
    <t>Sales AC Sumatera</t>
  </si>
  <si>
    <t>Mandiri : 1250005384037</t>
  </si>
  <si>
    <t>Fahrizal Ramadan</t>
  </si>
  <si>
    <t>Pd. Bulak Jl. B Rt/Rw.002/002 Cinangka, Sawangan, Kota Depok</t>
  </si>
  <si>
    <t>Jakarta, 27 Mei 1986</t>
  </si>
  <si>
    <t>LIST OF EMPLOYEE PLACED AT PT National Oilwell Varco</t>
  </si>
  <si>
    <t>0.67 x BS / sesuai konfirmasi</t>
  </si>
  <si>
    <t>08179363699 / 0856 2353636 / rdncanggih@gmail.com</t>
  </si>
  <si>
    <t>71.954.722.6-301.000</t>
  </si>
  <si>
    <t>59.226.869.2-036.000</t>
  </si>
  <si>
    <t>OS1503012</t>
  </si>
  <si>
    <t>53</t>
  </si>
  <si>
    <t>54</t>
  </si>
  <si>
    <t>55</t>
  </si>
  <si>
    <t>56</t>
  </si>
  <si>
    <t>57</t>
  </si>
  <si>
    <t>58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</si>
  <si>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</si>
  <si>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</si>
  <si>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</si>
  <si>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</si>
  <si>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</si>
  <si>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</si>
  <si>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</si>
  <si>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</si>
  <si>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</si>
  <si>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</si>
  <si>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</si>
  <si>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</si>
  <si>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</si>
  <si>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</si>
  <si>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</si>
  <si>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80</t>
  </si>
  <si>
    <t>81</t>
  </si>
  <si>
    <t>84</t>
  </si>
  <si>
    <t>Bpjs kes belum confirm</t>
  </si>
  <si>
    <t>BPJS Kes belum confirm</t>
  </si>
  <si>
    <t>3173064107830007 / no KK 31006168432</t>
  </si>
  <si>
    <t>BPJS valdo sumber daya mandiri</t>
  </si>
  <si>
    <t>R Iwa Watoni Kelanayudha</t>
  </si>
  <si>
    <t>Jl. Raya Pacet No.26 Rt/Rw.001/006 Kel. Pakutandang Kec. Ciparay, Bandung 40381</t>
  </si>
  <si>
    <t>Bandung, 6 April 1968</t>
  </si>
  <si>
    <t>Jl. Mandala II Bawah Rt/Rw.008/002 Kel. Cilandak Barat Kec. Cilandak, Jakarta Selatan</t>
  </si>
  <si>
    <t>Tulung Agung, 8 September 1963</t>
  </si>
  <si>
    <t>60</t>
  </si>
  <si>
    <t>Medical - Bernadette</t>
  </si>
  <si>
    <t>OS1504004</t>
  </si>
  <si>
    <t>OS1504005</t>
  </si>
  <si>
    <t>Andrian Setiadi</t>
  </si>
  <si>
    <t>Jl. Mushola Blok B8/17 Kalideres, Jakarta</t>
  </si>
  <si>
    <t>Jakarta, 11 April 1988</t>
  </si>
  <si>
    <t>Fitri Nurhasanah</t>
  </si>
  <si>
    <t>Jl. Arwana V Blok B4 No.12 Rt/Rw.009/010 Kel. Jatirasa Kec. Jatiasih, Bekasi 17424</t>
  </si>
  <si>
    <t>Jakarta, 10 Juli 1982</t>
  </si>
  <si>
    <t>Mesa Harcellina</t>
  </si>
  <si>
    <t>Jl. Bendungan Rt/Rw.001/006 No.83 Kel. Cilodong Kec. Cilodong, Depok</t>
  </si>
  <si>
    <t>Jakarta, 15 Mei 1992</t>
  </si>
  <si>
    <t>61</t>
  </si>
  <si>
    <t>62</t>
  </si>
  <si>
    <t>OS1504007</t>
  </si>
  <si>
    <t>Permata : 1217909747</t>
  </si>
  <si>
    <t>083878489232 / 08561020799</t>
  </si>
  <si>
    <t>Jakarta, 15 Januari 1976</t>
  </si>
  <si>
    <t>Mandiri : 155.000.244.500.8</t>
  </si>
  <si>
    <t>021.5554313 / 082112380119</t>
  </si>
  <si>
    <t>BCA : 5310463134</t>
  </si>
  <si>
    <t>andriansetiadi88@gmail.com</t>
  </si>
  <si>
    <t>fransiska_melania@yahoo.com</t>
  </si>
  <si>
    <t>OS1504011</t>
  </si>
  <si>
    <t>44.276.953.5.412.000</t>
  </si>
  <si>
    <t>3276025505920021</t>
  </si>
  <si>
    <t>081289900043 / 083879087864</t>
  </si>
  <si>
    <t>mharcellina50@gmail.com</t>
  </si>
  <si>
    <t>BCA : 1391643607</t>
  </si>
  <si>
    <t>Sutardji</t>
  </si>
  <si>
    <t>DianRavita.Afandi@beiersdorf.com, dianravita@hotmail.com / KTP : 3674066203900006 / NPWP : 54.598.413.0.411.000</t>
  </si>
  <si>
    <t>085697108607</t>
  </si>
  <si>
    <t>08172352211 / 085289619129</t>
  </si>
  <si>
    <t>Ucok</t>
  </si>
  <si>
    <t>Kp. Rawa Bebek RT 002 / RW 010, Kel./Desa Kota Baru, Kec. Bekasi Barat</t>
  </si>
  <si>
    <t>Medan, 15 Juni 1967</t>
  </si>
  <si>
    <t>Meal Rp.10.000/day &amp; Trans Rp. 5.550/day</t>
  </si>
  <si>
    <t>OS1503020</t>
  </si>
  <si>
    <t>63</t>
  </si>
  <si>
    <t>081218469815</t>
  </si>
  <si>
    <t>BCA : 1091560645</t>
  </si>
  <si>
    <t>Mandiri : 900-00-2323331-6</t>
  </si>
  <si>
    <t>Decky Iman Faisar</t>
  </si>
  <si>
    <t>Jakarta, 4 Desember 1979</t>
  </si>
  <si>
    <t>Jl. Meranti Komp. BDN Blok A5 No. 2 Rt/Rw 007/008 Jatiwaringin Pondok Gede Jakarta Timur</t>
  </si>
  <si>
    <t>Part Logistic &amp; Planner</t>
  </si>
  <si>
    <t>Catur Nurrahma</t>
  </si>
  <si>
    <t>Jl. Cempaka Putih Utara Rt/Rw.008/001 Kel. Cempaka Baru Kec. Kemayoran, Jakarta Pusat</t>
  </si>
  <si>
    <t>Jakarta, 23 April 1994</t>
  </si>
  <si>
    <t>Wahyudi</t>
  </si>
  <si>
    <t>Jl. Terate VI Rt/Rw.005/04 No.1A Kel. Jembatan Lima Kec. Tambora, Jakarta Barat 11250</t>
  </si>
  <si>
    <t>Jakarta, 9 Februari 1977</t>
  </si>
  <si>
    <t>OS1505001</t>
  </si>
  <si>
    <t>OS1504021</t>
  </si>
  <si>
    <t>OS1504022</t>
  </si>
  <si>
    <t>NPWP : 25.786.120.3.412.000</t>
  </si>
  <si>
    <t>BCA : 5720408165</t>
  </si>
  <si>
    <t>34.696.465.3.436.000</t>
  </si>
  <si>
    <t>3201030412790001</t>
  </si>
  <si>
    <t>BCA : 5850054870</t>
  </si>
  <si>
    <t>BCA : 2761506104</t>
  </si>
  <si>
    <t>3171036304940004</t>
  </si>
  <si>
    <t>72.320.395.6.027.000</t>
  </si>
  <si>
    <t>081285583447</t>
  </si>
  <si>
    <t>nurrahma_c@yahoo.com</t>
  </si>
  <si>
    <t>nmulyana253@gmail.com</t>
  </si>
  <si>
    <t>WWID</t>
  </si>
  <si>
    <t>Name</t>
  </si>
  <si>
    <t>Title</t>
  </si>
  <si>
    <t>Manager names</t>
  </si>
  <si>
    <t>Cost Center</t>
  </si>
  <si>
    <t>Sector</t>
  </si>
  <si>
    <t>Effective Termination date</t>
  </si>
  <si>
    <t>tsari@its.jnj.com</t>
  </si>
  <si>
    <t>Termination notification</t>
  </si>
  <si>
    <t>Atik Sulistiawati</t>
  </si>
  <si>
    <t>Jakarta, 24 April 1983</t>
  </si>
  <si>
    <t>Modernhill, Padma Cluster Blok G6 No.35 Pondok Cabe Udik, Pamulang, Tangerang Selatan</t>
  </si>
  <si>
    <t>OPD Admin</t>
  </si>
  <si>
    <t>Dewi Rachmayana</t>
  </si>
  <si>
    <t>Drajat Pradono</t>
  </si>
  <si>
    <t>Fitri Hestiyanti</t>
  </si>
  <si>
    <t>Denny Candrawijaya</t>
  </si>
  <si>
    <t>Andam</t>
  </si>
  <si>
    <t>Heri Suhendro</t>
  </si>
  <si>
    <t>Gresik, 3 April 1983</t>
  </si>
  <si>
    <t>Tangerang, 1 Juni 1986</t>
  </si>
  <si>
    <t>Malang, 17 Februari 1980</t>
  </si>
  <si>
    <t>Binjai, 6 Oktober 1984</t>
  </si>
  <si>
    <t>Pematangsiantar, 23 Januari 1980</t>
  </si>
  <si>
    <t>Retail Investment Manager</t>
  </si>
  <si>
    <t>Operational Manager</t>
  </si>
  <si>
    <t>Supply Chain Coordinator</t>
  </si>
  <si>
    <t>Incentive (Variable - based on KPI)</t>
  </si>
  <si>
    <t>Komp. Cipondoh Makmur Blok G VIII/6 Tangerang 15148</t>
  </si>
  <si>
    <t>Cimone Rt/Rw.002/001 Kel. Cimone Kec. Karawaci, Kota Tangerang 15114</t>
  </si>
  <si>
    <t>Komplek Mabad 1, Jl. Belimbing No. 71, Srengseng Sawah, Jagakarsa, Jakarta Selatan 12640</t>
  </si>
  <si>
    <t>Jl. Mojopahit Baru No. 20 C Medan</t>
  </si>
  <si>
    <t>Jl. Letjend Suprapto NG.I/322 Ngampilan, Yogyakarta 25561</t>
  </si>
  <si>
    <t>08119401131</t>
  </si>
  <si>
    <t>08111752543</t>
  </si>
  <si>
    <t>085697968539</t>
  </si>
  <si>
    <t>08111990816</t>
  </si>
  <si>
    <t>08119882553</t>
  </si>
  <si>
    <t>08116027001</t>
  </si>
  <si>
    <t>ext-dewi.rachmayana@microsoft.com</t>
  </si>
  <si>
    <t>ext-drajat.pradono@microsoft.com</t>
  </si>
  <si>
    <t>v3_haye@yahoo.co.id</t>
  </si>
  <si>
    <t>dennycandra@windowslive.com</t>
  </si>
  <si>
    <t>andam.tjhan@live.com</t>
  </si>
  <si>
    <t>heri.suhendro@outlook.com</t>
  </si>
  <si>
    <t>68.471.389.4.416.000</t>
  </si>
  <si>
    <t>57.740.117.7.402.000</t>
  </si>
  <si>
    <t>59.757.917.6.619.000</t>
  </si>
  <si>
    <t>35.123.222.8.124.000</t>
  </si>
  <si>
    <t>25.001.227.5.117.000</t>
  </si>
  <si>
    <t>OS1505042</t>
  </si>
  <si>
    <t>OS1505043</t>
  </si>
  <si>
    <t>OS1505047</t>
  </si>
  <si>
    <t>OS1505048</t>
  </si>
  <si>
    <t>OS1505049</t>
  </si>
  <si>
    <t>OS1505051</t>
  </si>
  <si>
    <t>LIST OF EMPLOYEE PLACED AT SAMSUNG</t>
  </si>
  <si>
    <t>Extend 1</t>
  </si>
  <si>
    <t>I Nyoman Trimayasa</t>
  </si>
  <si>
    <t>Jl. Cokroaminoto 114 Ubung, Denpasar</t>
  </si>
  <si>
    <t>Denpasar, 20 Juni 1976</t>
  </si>
  <si>
    <t>Jl. Mayor Zen Ir. Margoyoso Rt/Rw.10/03 No.45 Kel. Sei Selayur Kec. Kalidoni, Palembang</t>
  </si>
  <si>
    <t>Padang, 1 April 1974</t>
  </si>
  <si>
    <t>0813 37147488</t>
  </si>
  <si>
    <t>0815 32767631</t>
  </si>
  <si>
    <t>Elisabeth Novita Sari</t>
  </si>
  <si>
    <t>Jl. Mesjid XV Rt/Rw.04/08 No.9 Sudimara Timur, Ciledug, Tangerang 15151</t>
  </si>
  <si>
    <t>Malang, 13 November 1992</t>
  </si>
  <si>
    <t>Rasnawati</t>
  </si>
  <si>
    <t>Jl. Anggrek BS.21 No.22 Rt/Rw.03/11 Jatisampurna, Kota Bekasi 14377</t>
  </si>
  <si>
    <t>Jakarta, 5 September 1993</t>
  </si>
  <si>
    <t>Ninis Rachmiani</t>
  </si>
  <si>
    <t>Semarang, 19 Juni 1984</t>
  </si>
  <si>
    <t>Jl. Tanah Baru No.33 Rt/Rw.004/005 Kel. Tanah Baru Kec. Beji, Kota Depok</t>
  </si>
  <si>
    <t>Permata Bank :  4108238424</t>
  </si>
  <si>
    <t>OS1411003</t>
  </si>
  <si>
    <t>OS1411004</t>
  </si>
  <si>
    <t>OS1411005</t>
  </si>
  <si>
    <t>OS1411006</t>
  </si>
  <si>
    <t>Sakti Halomoan Siregar</t>
  </si>
  <si>
    <t>Jl. Asofa Raya No.26A Rt/Rw.001/004 Kel. Sukabumi Utara Kec. Kebon Jeruk, Jakarta Barat</t>
  </si>
  <si>
    <t>Lubuksikaping, 28 April 1986</t>
  </si>
  <si>
    <t>Store Deployment Manager</t>
  </si>
  <si>
    <t>Jakarta, 5 Juli 1992</t>
  </si>
  <si>
    <t>OS1412001</t>
  </si>
  <si>
    <t>Vision care - Tiara</t>
  </si>
  <si>
    <t>Consumer - Lumina Phiong</t>
  </si>
  <si>
    <t>BCA : 5500248736</t>
  </si>
  <si>
    <t>49.982.959.6.215.000 / 3173072804860012</t>
  </si>
  <si>
    <t>BCA : 1150526872</t>
  </si>
  <si>
    <t>021.7333836 / 08998386061 / 081285337727</t>
  </si>
  <si>
    <t>081383124940 / 085711874448</t>
  </si>
  <si>
    <t>0812 98624739</t>
  </si>
  <si>
    <t>BCA : 2170330091</t>
  </si>
  <si>
    <t>49.482.576.3.412.000</t>
  </si>
  <si>
    <t>3276065906840006</t>
  </si>
  <si>
    <t>rachmiani_ninis@yahoo.com</t>
  </si>
  <si>
    <t>Fransiska Ria Wijaya</t>
  </si>
  <si>
    <t>Lingkungan Bojong Rt/Rw.001/019 Depok</t>
  </si>
  <si>
    <t>Depok, 28 April 1986</t>
  </si>
  <si>
    <t>OS1411011</t>
  </si>
  <si>
    <t>LIST OF EMPLOYEE PLACED AT BUANAGRAHA ARTHAPRIMA</t>
  </si>
  <si>
    <t>083894379130 / 0838 70313420</t>
  </si>
  <si>
    <t>0856 7728115</t>
  </si>
  <si>
    <t>BCA : 0060025312</t>
  </si>
  <si>
    <t>3201124509930003</t>
  </si>
  <si>
    <t>Tiara</t>
  </si>
  <si>
    <t>BCA : 2551229493</t>
  </si>
  <si>
    <t>68.472.224.2.008.000</t>
  </si>
  <si>
    <t>abdazizputraraja@yahoo.com, azizputraraja@gmail.com</t>
  </si>
  <si>
    <t>yudis506@gmail.com, y.sutantio@partner.samsung.com</t>
  </si>
  <si>
    <t>Fabry Fahlevi</t>
  </si>
  <si>
    <t>Jakarta, 5 September 1982</t>
  </si>
  <si>
    <t>Jl. Semarang F/325 Rt/Rw.06/05 Perumasnaga, Jakamulya, Bekasi Selatan 17146</t>
  </si>
  <si>
    <t>087873981559 / 085286655746</t>
  </si>
  <si>
    <t>Mandiri : 1220005195832</t>
  </si>
  <si>
    <t>BCA : 5770440043</t>
  </si>
  <si>
    <t>26.291.119.1.432.000</t>
  </si>
  <si>
    <t>3275040509820024</t>
  </si>
  <si>
    <t>OS1412017</t>
  </si>
  <si>
    <t>Amandemen</t>
  </si>
  <si>
    <t>adjust Apr'15 prev 4.210.452 ; adjust Apr'14 prev 3.793.200 ; adjust per 1 Apr'13 prev 3.480.000</t>
  </si>
  <si>
    <t>adjust Apr'15 prev 7.213.920 ; adjust Apr'14 prev 6.384.000 ; adjust per 1 Apr'13 prev 5.600.000</t>
  </si>
  <si>
    <t>0852 88183000</t>
  </si>
  <si>
    <t>BCA : 5745050261</t>
  </si>
  <si>
    <t>Endang Dwimartiah Arsanti</t>
  </si>
  <si>
    <t>Jl. Teluk Sibolga Kav. AL Blok B/10, Pondok Bambu, Jakarta 13430</t>
  </si>
  <si>
    <t>0813 82394243 / nti2fie@gmail.com, ed_arsanti@yahoo.com.sg</t>
  </si>
  <si>
    <t>Then Hanie Chandra</t>
  </si>
  <si>
    <t>BCA : 5310341535 a.n. Then hanie chandra</t>
  </si>
  <si>
    <t>pink_pink0107@yahoo.com</t>
  </si>
  <si>
    <t>Maryna Aulia H</t>
  </si>
  <si>
    <t>yurista_darwin11@yahoo.com, ryurista@its.jnj.com</t>
  </si>
  <si>
    <t>Uj. Pandang, 19 Maret 1975</t>
  </si>
  <si>
    <t>67.903.770.5.008.000 / 3175075903750005</t>
  </si>
  <si>
    <t>OS1501003</t>
  </si>
  <si>
    <t>1/1/2015 Move to Consumer</t>
  </si>
  <si>
    <t>marlinda.prasasty@gmail.com, mprasast@its.jnj.com</t>
  </si>
  <si>
    <t>38</t>
  </si>
  <si>
    <t>39</t>
  </si>
  <si>
    <t>Jakarta, 30 Januari 1973</t>
  </si>
  <si>
    <t>Tegal, 5 November 1969</t>
  </si>
  <si>
    <t>adjust Jan'15 prev 5.5jt &amp; Transport allow. none</t>
  </si>
  <si>
    <t>UMP 2015 prev 2.441.000</t>
  </si>
  <si>
    <t>Fransiska Melania</t>
  </si>
  <si>
    <t>Legal Proffesional Assistant</t>
  </si>
  <si>
    <t>Farhan</t>
  </si>
  <si>
    <t>Jl. Karet Pasar Baru Barat 1 Rt/Rw.006/007 No.97 Karet Tengsin, Tanah Abang, Jakarta Pusat</t>
  </si>
  <si>
    <t>Tasikmalaya, 19 Juli 1993</t>
  </si>
  <si>
    <t>BCA : 5055087617</t>
  </si>
  <si>
    <t>40</t>
  </si>
  <si>
    <t>41</t>
  </si>
  <si>
    <t>OT, Jamsostek, Asuransi RI RJ</t>
  </si>
  <si>
    <t>021.82402445 / 082152120050</t>
  </si>
  <si>
    <t>OS1501004</t>
  </si>
  <si>
    <t>OS1501009</t>
  </si>
  <si>
    <t>0858 17504431</t>
  </si>
  <si>
    <t>021 93323054 /  0838-0512-9077</t>
  </si>
  <si>
    <t>ahmadsof79@gmail.com</t>
  </si>
  <si>
    <t>Mandiri : 1180006135239</t>
  </si>
  <si>
    <t>Tunj_jabatan</t>
  </si>
  <si>
    <t>UMP 2015 prev 2.441.000 ; new UMP 2014 prev Rp. 2.200.000 ; UMP 2013 per 1 Jan'13 prev Rp. 1.529.150</t>
  </si>
  <si>
    <t>OT, Jamsostek, no Asuransi per 1 Jan 2015 brubah BPJS Kes.</t>
  </si>
  <si>
    <t>UMP 2015 prev 2.441.000 ; adjust transport 1 Sept'14 prev 8.000 ; UMP 2014 prev 2.200.000</t>
  </si>
  <si>
    <t>0838 71988900 / ext-indri.martanti@microsoft.com</t>
  </si>
  <si>
    <t>08 111582829 / ext-sakti.halomoan@microsoft.com</t>
  </si>
  <si>
    <t>fikayuniafi@ymail.com, ext-fika.yuniafi@microsoft.com</t>
  </si>
  <si>
    <t>ext-indri.martanti@microsoft.com</t>
  </si>
  <si>
    <t>ext-sakti.halomoan@microsoft.com</t>
  </si>
  <si>
    <t>nti2fie@gmail.com, ed_arsanti@yahoo.com.sg</t>
  </si>
  <si>
    <t>E-mail</t>
  </si>
  <si>
    <t>Bandung, 21 April 1985</t>
  </si>
  <si>
    <t>Jl. Selat Bangka I DV/8-9, Kavling TNI AL - Duren Sawit DKI Jakarta 13440</t>
  </si>
  <si>
    <t>Field Force</t>
  </si>
  <si>
    <t>Perdagangan, 12 Agustus 1979</t>
  </si>
  <si>
    <t>Jl. Sei Mencirim Kompleks Bougenvail Blok D 86 Medan Krio</t>
  </si>
  <si>
    <t>Field Force Medan</t>
  </si>
  <si>
    <t>42</t>
  </si>
  <si>
    <t>43</t>
  </si>
  <si>
    <t>44</t>
  </si>
  <si>
    <t>45</t>
  </si>
  <si>
    <t>46</t>
  </si>
  <si>
    <t>47</t>
  </si>
  <si>
    <t>Ananta Tissa Kartisia</t>
  </si>
  <si>
    <t>BCA : 2741414050</t>
  </si>
  <si>
    <t>24.970.580.7.008.000</t>
  </si>
  <si>
    <t>3175076104850005</t>
  </si>
  <si>
    <t>08117209398 / 021.8620246</t>
  </si>
  <si>
    <t>efendisimanjuntak@yahoo.co.id</t>
  </si>
  <si>
    <t>anantatissa@yahoo.com</t>
  </si>
  <si>
    <t>OS1502001</t>
  </si>
  <si>
    <t>OS1502002</t>
  </si>
  <si>
    <t>13.500 / day</t>
  </si>
  <si>
    <t>BCA an.Rr Endang D. Arsanti : 2741323470 / Jamsos : 08017369169</t>
  </si>
  <si>
    <t>Engineering Coordinator</t>
  </si>
  <si>
    <t>Risma Wardhany Putri</t>
  </si>
  <si>
    <t>Jl. Kavling I Rt/Rw.006/001 Cipayung, Jakarta Timur</t>
  </si>
  <si>
    <t>Jakarta, 25 Februari 1994</t>
  </si>
  <si>
    <t>Admin EHS&amp;S-BE</t>
  </si>
  <si>
    <t>Yudhistira Sutantio Putra</t>
  </si>
  <si>
    <t>Bekasi, 2 Maret 1991</t>
  </si>
  <si>
    <t>Kp. Pedurenan Depok Rt.003 Rw.002 Cisalak, Pasar Cimanggis, Depok</t>
  </si>
  <si>
    <t>Admin SCM</t>
  </si>
  <si>
    <t>Indri Sabila Wulandari</t>
  </si>
  <si>
    <t>Jl. Candi Gugur Rt/Rw.019/007 Ds. Candi Gugur Kec. Bawang Kab. Batang, Jawa Tengah</t>
  </si>
  <si>
    <t>Ponorogo, 3 April 1990</t>
  </si>
  <si>
    <t>Mandiri : 900-00-2154898-8</t>
  </si>
  <si>
    <t>98.319.751.8.412.000</t>
  </si>
  <si>
    <t>49.703.214.4.085.000</t>
  </si>
  <si>
    <t>3173065705810014</t>
  </si>
  <si>
    <t>Bonus Monthly</t>
  </si>
  <si>
    <t>Bonus Yearly</t>
  </si>
  <si>
    <t>GPMS, PIPB
21 Jan, 21 Feb, dan 21 Jul</t>
  </si>
  <si>
    <t>Wahyu Hardianto</t>
  </si>
  <si>
    <t>Jl. A. Nyiwi No.1A Rt.005 Kel. Asuli Kec. Towuti, Luwu Timur, Sulawesi Selatan</t>
  </si>
  <si>
    <t>Wawondula, 4 Agustus 1992</t>
  </si>
  <si>
    <t>OS1502003</t>
  </si>
  <si>
    <t>0815 75626106</t>
  </si>
  <si>
    <t>OS1502004</t>
  </si>
  <si>
    <t>Mandiri : 1520010958821</t>
  </si>
  <si>
    <t>0852 99640485</t>
  </si>
  <si>
    <t>OS1501027</t>
  </si>
  <si>
    <t>0818 06892492 / 08977945464</t>
  </si>
  <si>
    <t>3175106502940004</t>
  </si>
  <si>
    <t>OS1502005</t>
  </si>
  <si>
    <t>0896 94606457</t>
  </si>
  <si>
    <t>BCA : 3452503911</t>
  </si>
  <si>
    <t>Sabila.bdf@gmail.com / KTP : 3325054304900004</t>
  </si>
  <si>
    <t>silvanamauly88@gmail.com, silvanamauly@yahoo.com</t>
  </si>
  <si>
    <t>0815 17337626 / 0815 14530206</t>
  </si>
  <si>
    <t>13.500 /day</t>
  </si>
  <si>
    <t>OS1503004</t>
  </si>
  <si>
    <t>08877817939 / 089627061244</t>
  </si>
  <si>
    <t>72.319.527.7.307.000</t>
  </si>
  <si>
    <t>1671072712920022</t>
  </si>
  <si>
    <t>martinusjaya@gmail.com</t>
  </si>
  <si>
    <t>Ditta Agusti Putri</t>
  </si>
  <si>
    <t>Surakarta, 15 Januari 1991</t>
  </si>
  <si>
    <t>Semanggi Rt/Rw.002/010 Semanggi, Pasar Kliwon, Kota Surakarta</t>
  </si>
  <si>
    <t>Admin Bisnis Analis</t>
  </si>
  <si>
    <t>089688334369</t>
  </si>
  <si>
    <t>Mandiri : 1380012111915</t>
  </si>
  <si>
    <t>72.016.244.5.061.000</t>
  </si>
  <si>
    <t>3372035501910007</t>
  </si>
  <si>
    <t>dittaputri900@yahoo.co.id</t>
  </si>
  <si>
    <t>OS1503005</t>
  </si>
  <si>
    <t>72.264.083.6.009.000</t>
  </si>
  <si>
    <t>Jl. Pipa Gas Krukut Rt/Rw.001/001 Kel. Krukut Kec. Limo, Kota Depok</t>
  </si>
  <si>
    <t>0813 83333452</t>
  </si>
  <si>
    <t>Admin Marketing Procurement</t>
  </si>
  <si>
    <t>Dian Ravita Affandi</t>
  </si>
  <si>
    <t>Jl. Melati IV C-17/11 Rt/Rw.004/005 Kel. Benda Baru Kec. Pamulang, Kota Tangerang Selatan</t>
  </si>
  <si>
    <t>Jakarta, 22 Maret 1990</t>
  </si>
  <si>
    <t>Distributor Inventory Officer</t>
  </si>
  <si>
    <t>Komala Satriana</t>
  </si>
  <si>
    <t>Jl. Taman Permata VI Blok F-19, Cluster Neo Permata Bintaro Sektor 9, Tangerang</t>
  </si>
  <si>
    <t>Investment Controller, MMDS</t>
  </si>
  <si>
    <t>OT + Jamsostek + Insurance</t>
  </si>
  <si>
    <t>OS1503006</t>
  </si>
  <si>
    <t>OS1504001</t>
  </si>
  <si>
    <t>BCA : 5270585185</t>
  </si>
  <si>
    <t>081287781822</t>
  </si>
  <si>
    <t>48</t>
  </si>
  <si>
    <t>49</t>
  </si>
  <si>
    <t>50</t>
  </si>
  <si>
    <t>51</t>
  </si>
  <si>
    <t>081908730500 / 081387772220 / 0217333354</t>
  </si>
  <si>
    <t>komala.satriana@gmail.com</t>
  </si>
  <si>
    <t>52</t>
  </si>
  <si>
    <t>BCA : 4582311980</t>
  </si>
  <si>
    <t>Jakarta, 26 Januari 1981</t>
  </si>
  <si>
    <t>0897 0533221 / 085711088400</t>
  </si>
  <si>
    <t>59</t>
  </si>
  <si>
    <t>082110054967 / 0812 12036730 / 93736171 / 021.98630062</t>
  </si>
  <si>
    <t>BPJS DONE</t>
  </si>
  <si>
    <t>BPJS PROSES</t>
  </si>
  <si>
    <t>BPJS NO</t>
  </si>
  <si>
    <t>Jamsos + RI only 300 + THR &gt;6bln 500 rb</t>
  </si>
  <si>
    <t>200 rb / 300 rb / 350 rb per day</t>
  </si>
  <si>
    <t>68.839.662.1.445.000 / KTP : 3204371810720001</t>
  </si>
  <si>
    <t>BCA : 3462334301</t>
  </si>
  <si>
    <t>0856 2117270</t>
  </si>
  <si>
    <t>sanwar@harris.com, s4nwar@gmail.com, syaiful.4nwar@gmail.com</t>
  </si>
  <si>
    <t>Silvana Mauly</t>
  </si>
  <si>
    <t>Villa Galaxi Jl. Lotus Raya D3 No.11, Bekasi</t>
  </si>
  <si>
    <t>Jakarta, 23 Oktober 1988</t>
  </si>
  <si>
    <t>OS1407004</t>
  </si>
  <si>
    <t>082 111438321</t>
  </si>
  <si>
    <t>Jakarta, 1 Mei 1987</t>
  </si>
  <si>
    <t>T. Laptop</t>
  </si>
  <si>
    <t>BCA : 0751414594</t>
  </si>
  <si>
    <t>0856 91349123</t>
  </si>
  <si>
    <t>BCA : 2450215123</t>
  </si>
  <si>
    <t>3604016310880442</t>
  </si>
  <si>
    <t>BPJS Kes eff Juli'14 + Jamsostek</t>
  </si>
  <si>
    <t>Rani Yurista</t>
  </si>
  <si>
    <t>Jl. Raya H. Mawi, Parung, Bogor</t>
  </si>
  <si>
    <t>Jakarta, 26 Juli 1983</t>
  </si>
  <si>
    <t>Admin. Procurement</t>
  </si>
  <si>
    <t>OS1408008</t>
  </si>
  <si>
    <t>Transport Allow.</t>
  </si>
  <si>
    <t>68.735.864.8.412.000</t>
  </si>
  <si>
    <t>3174076607830009</t>
  </si>
  <si>
    <t>0812 80159619</t>
  </si>
  <si>
    <t>LIST OF EMPLOYEE PLACED AT PT. INTEGRATED HEALTHCARE INDONESIA</t>
  </si>
  <si>
    <t>Mandiri Syariah : 7074073845</t>
  </si>
  <si>
    <t>email</t>
  </si>
  <si>
    <t>Meals /day</t>
  </si>
  <si>
    <t>Transportasi /day</t>
  </si>
  <si>
    <t>Della Dwi Karina</t>
  </si>
  <si>
    <t>Jl. Malaka No.55 Rt/Rw.005/005 Kel. Cilangkap Kec. Cipayung, Jakarta Timur</t>
  </si>
  <si>
    <t>Jakarta, 12 Agustus 1988</t>
  </si>
  <si>
    <t>Admin. Engineering Staff</t>
  </si>
  <si>
    <t>Christian Yosep Tulung</t>
  </si>
  <si>
    <t>BCA : 0261383828</t>
  </si>
  <si>
    <t>Neng Irma</t>
  </si>
  <si>
    <t>Perumahan Pura Bojonggede Blok B6 No.2 Kec. Tajurhalang Kab. Bogor</t>
  </si>
  <si>
    <t>Cirebon, 6 Juni 1995</t>
  </si>
  <si>
    <t>OS1408015</t>
  </si>
  <si>
    <t>OS1408017</t>
  </si>
  <si>
    <t>Rasjono</t>
  </si>
  <si>
    <t>Jl. Palmerah Barat Rt/Rw.009/007 Palmerah, Jakarta Barat</t>
  </si>
  <si>
    <t>Jakarta, 15 Agustus 1983</t>
  </si>
  <si>
    <t>0812 82672908</t>
  </si>
  <si>
    <t>BCA : 2881443386</t>
  </si>
  <si>
    <t>KTP : 3173071508830005</t>
  </si>
  <si>
    <t>0896 30262426 / 089602459910</t>
  </si>
  <si>
    <t>3175105208880004</t>
  </si>
  <si>
    <t>89.177.785.6.009.000</t>
  </si>
  <si>
    <t>Bank Niaga : 0250129780140</t>
  </si>
  <si>
    <t>OS1409002</t>
  </si>
  <si>
    <t>BPJS Kes + Jamsostek</t>
  </si>
  <si>
    <t>increase per 2 Sept'14 prev 2.800.000</t>
  </si>
  <si>
    <t>021 99432644 / 081324049909</t>
  </si>
  <si>
    <t>LIST OF EMPLOYEE PLACED AT ALLEN &amp; OVERY</t>
  </si>
  <si>
    <t>Mandiri : 102-00-0631789-2</t>
  </si>
  <si>
    <t>Noviyanti ST</t>
  </si>
  <si>
    <t>Banda Aceh, 25 November 1976</t>
  </si>
  <si>
    <t>Jl. H. Marzuki No. J-14 Kemanggisan Rt/Rw.005/006 Palemerah, Jakarta Barat</t>
  </si>
  <si>
    <t>Collector</t>
  </si>
  <si>
    <t>OT, IP 300 asuransi OP 5jt/thn</t>
  </si>
  <si>
    <t>Jamsostek, IP 300 asuransi OP 5jt/thn</t>
  </si>
  <si>
    <t>0812 8183993</t>
  </si>
  <si>
    <t>noviilyas5@yahoo.com</t>
  </si>
  <si>
    <t>0878 72333516</t>
  </si>
  <si>
    <t>dierry21@yahoo.com, errymaluvhachi@gmail.com</t>
  </si>
  <si>
    <t>Dewi Martanti Indriyani</t>
  </si>
  <si>
    <t>Pedurenan Masjid 4 No.1 Rt.02 Rw.4 Kel. Karet Kuningan Kec. Setiabudi, Jakarta Selatan</t>
  </si>
  <si>
    <t>Surakarta, 4 Maret 1981</t>
  </si>
  <si>
    <t>Trade Marketing Coordinator</t>
  </si>
  <si>
    <t>Michael Sukianto</t>
  </si>
  <si>
    <t>Jl. Angke Jaya IX No.14 Rt/Rw.014/006 Kel. Angke Kec. Tambora, Jakarta Barat</t>
  </si>
  <si>
    <t>Tangerang, 20 April 1986</t>
  </si>
  <si>
    <t>IT Analyst</t>
  </si>
  <si>
    <t>OS1410006</t>
  </si>
  <si>
    <t>OS1410007</t>
  </si>
  <si>
    <t>BCA : 0354058223</t>
  </si>
  <si>
    <t>0878 97770705 / 021-99299150 / ext.700</t>
  </si>
  <si>
    <t>msukiant@its.jnj.com</t>
  </si>
  <si>
    <t xml:space="preserve">BCA : 4890075270 </t>
  </si>
  <si>
    <t>55.689.717.1.002.000 / 3175034403810001</t>
  </si>
  <si>
    <t>Janssen - Herlina Aziz haziz@its.jnj.com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</si>
  <si>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</si>
  <si>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</si>
  <si>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</si>
  <si>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</si>
  <si>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</si>
  <si>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</si>
  <si>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</si>
  <si>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</si>
  <si>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</si>
  <si>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</si>
  <si>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</si>
  <si>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</si>
  <si>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Nova Ryanie</t>
  </si>
  <si>
    <t>Jl. H. Ilyas Rt/Rw.002/012 No.34 Kel. Jaka Mulya Kec. Bekasi Selatan, Kota Bekasi</t>
  </si>
  <si>
    <t>Jakarta, 24 November 1994</t>
  </si>
  <si>
    <t>Visitor Desk Staff</t>
  </si>
  <si>
    <t>OS1410011</t>
  </si>
  <si>
    <t>088 212758804</t>
  </si>
  <si>
    <t>novaaryanie@ymail.com</t>
  </si>
  <si>
    <t>3275046411940007</t>
  </si>
  <si>
    <t>OT, jamsostek, asuransi</t>
  </si>
  <si>
    <t>Mandiri : 07000-0594-7069</t>
  </si>
  <si>
    <t>Achmadi</t>
  </si>
  <si>
    <t>Jl. Bintara XIV Rt/Rw.03/04</t>
  </si>
  <si>
    <t>Jember, 22 Desember 1971</t>
  </si>
  <si>
    <t>0857 78470604</t>
  </si>
  <si>
    <t>0</t>
  </si>
  <si>
    <t>OS1410014</t>
  </si>
  <si>
    <t>Dita Saraswati</t>
  </si>
  <si>
    <t>Jl. PLK II No.31 Rt/Rw.010/001 Makasar. Jakarta Timur</t>
  </si>
  <si>
    <t>Jakarta, 23 Juli 1996</t>
  </si>
  <si>
    <t>OS1409010</t>
  </si>
  <si>
    <t>Mandiri : 900-00-0988099-9</t>
  </si>
  <si>
    <t>66.107.648.9.432.000</t>
  </si>
  <si>
    <t>OS1311088</t>
  </si>
  <si>
    <t>BCA : 3101929572 an Dewi Setyawati</t>
  </si>
  <si>
    <t>arfianto.syahputra@gmail.com,</t>
  </si>
  <si>
    <t>BCA : 0701603256</t>
  </si>
  <si>
    <t>Up. Wiwik</t>
  </si>
  <si>
    <t>wiwijunaesih@cimigo.com</t>
  </si>
  <si>
    <t>raihankhedira@gmail.com</t>
  </si>
  <si>
    <t>rcanggih@its.jnj.com,</t>
  </si>
  <si>
    <t>ianumoto@gmail.com</t>
  </si>
  <si>
    <t>mujiriyanto182@gmail.com</t>
  </si>
  <si>
    <t>Yudha Hendratmo</t>
  </si>
  <si>
    <t>Jl. Wijaya Kusuma Raya No.197 Kranji, Bekasi</t>
  </si>
  <si>
    <t>0815 14271438</t>
  </si>
  <si>
    <t>08211 4404862</t>
  </si>
  <si>
    <t>BCA : 6690147490</t>
  </si>
  <si>
    <t xml:space="preserve"> Mandiri – 126.000.6066.152 a/n Siti Fatimah</t>
  </si>
  <si>
    <t>dhe.ieya86@gmail.com</t>
  </si>
  <si>
    <t>3276066804860003</t>
  </si>
  <si>
    <t>59.433.832.9.412.000</t>
  </si>
  <si>
    <t>BCA : 7150860011</t>
  </si>
  <si>
    <t>Suseno</t>
  </si>
  <si>
    <t>Pura Bojong Geder Blok B6 No.2, Tajur Halang, Bogor</t>
  </si>
  <si>
    <t>Purbalingga, 17 November 1959</t>
  </si>
  <si>
    <t>Amma Annisa Rizkillah</t>
  </si>
  <si>
    <t>Jl. Bunga Rampai II A/1 No.15 Rt/Rw.001/009 Kel. Malaka Jaya Kec. Duren Sawit, Jakarta Timur</t>
  </si>
  <si>
    <t>Jakarta, 30 November 1986</t>
  </si>
  <si>
    <t>Lydia Dewi Samudra</t>
  </si>
  <si>
    <t>Mantarena IV No.11B Rt/Rw.001/003 Kel. Panaragan Kec. Kota Bogor Tengah, Kota Bogor</t>
  </si>
  <si>
    <t>Bogor, 19 Oktober 1990</t>
  </si>
  <si>
    <t>Regional Analyst</t>
  </si>
  <si>
    <t>Medical - Tiara</t>
  </si>
  <si>
    <t>OS1411012</t>
  </si>
  <si>
    <t>OS1501001</t>
  </si>
  <si>
    <t>OS1411013</t>
  </si>
  <si>
    <t>arizkil1@its.jnj.com</t>
  </si>
  <si>
    <t>0857 10000 886</t>
  </si>
  <si>
    <t>BCA : 6330618360</t>
  </si>
  <si>
    <t>09015894497</t>
  </si>
  <si>
    <t>OS1401008</t>
  </si>
  <si>
    <t>BCA : 3981246860</t>
  </si>
  <si>
    <t>0818 815128</t>
  </si>
  <si>
    <t>BCA : 6540165287</t>
  </si>
  <si>
    <t>0815 11138511</t>
  </si>
  <si>
    <t>0877 80621521 / 021 97506719</t>
  </si>
  <si>
    <t>Jakarta, 1 Juli 1983</t>
  </si>
  <si>
    <t>Jl. B No.41 Rt/Rw.13/10 Telukgong, Jakarta Utara 14450</t>
  </si>
  <si>
    <t>Sales SAC</t>
  </si>
  <si>
    <t>Meriska Gita Jayanti</t>
  </si>
  <si>
    <t>Palembang, 21 Desember 1987</t>
  </si>
  <si>
    <t>Jl. Telaga Murni III Rt/Rw.019/01 No.27 Sunter Jaya, Jakarta Utara 14350</t>
  </si>
  <si>
    <t>Admin. B2B</t>
  </si>
  <si>
    <t>NO OT, jamsostek, asuransi</t>
  </si>
  <si>
    <t>OS1412024</t>
  </si>
  <si>
    <t>OS1501002</t>
  </si>
  <si>
    <t>0711715025 / 081256980010</t>
  </si>
  <si>
    <t>Mandiri : 1020005459554</t>
  </si>
  <si>
    <t>1671106112870003</t>
  </si>
  <si>
    <t>BCA : 5700052445</t>
  </si>
  <si>
    <t>0858 11893879 / 021.86604103</t>
  </si>
  <si>
    <t>085693460568 / 97260871 / 081519886261 / 95841937</t>
  </si>
  <si>
    <t>Mandiri 
KCP JKT Sabang 
No : 103-00-0614956-7
A/N : Moh Subhan S</t>
  </si>
  <si>
    <t>Agung Karnova</t>
  </si>
  <si>
    <t>Jl. Palakali Raya Rt/Rw.04/06 No.11A Beji, Kukusan, Depok</t>
  </si>
  <si>
    <t>Bandung, 23 Juni 1991</t>
  </si>
  <si>
    <t>Data Admin.</t>
  </si>
  <si>
    <t>35.637.499.1-412.000</t>
  </si>
  <si>
    <t>35.635.603.0-014.000</t>
  </si>
  <si>
    <t>35.568.875.5-022.000</t>
  </si>
  <si>
    <t>54.446.780.6-017.000</t>
  </si>
  <si>
    <t>49.977.841.3-215.000</t>
  </si>
  <si>
    <t>BCA : 8320008914 a.n Agung Karnopa</t>
  </si>
  <si>
    <t>OS1402010</t>
  </si>
  <si>
    <t>memoire215@gmail.com, aardians@its.jnj.com</t>
  </si>
  <si>
    <t>Admin. Finance</t>
  </si>
  <si>
    <t>KTP</t>
  </si>
  <si>
    <t>Jakarta, 28 Oktober 1991</t>
  </si>
  <si>
    <t>Syaripudin Syah</t>
  </si>
  <si>
    <t>Siti Fatimah</t>
  </si>
  <si>
    <t>Sopyan Supriyadi</t>
  </si>
  <si>
    <t>Moh. Subhan S</t>
  </si>
  <si>
    <t>Almi Rahmana</t>
  </si>
  <si>
    <t>Kp. Bulak Rt/Rw.004/003 No.33 Kel. Pondok Kacang Timur Kec. Pondok Aren, Tangerang Selatan</t>
  </si>
  <si>
    <t>Tangerang, 23 Agustus 1992</t>
  </si>
  <si>
    <t>OS1403019</t>
  </si>
  <si>
    <t>0856 94840265</t>
  </si>
  <si>
    <t>BCA : 4740351571</t>
  </si>
  <si>
    <t>Rahmat Setya Budhi</t>
  </si>
  <si>
    <t>Metro, 11 Mei 1987</t>
  </si>
  <si>
    <t>Michael Ronald</t>
  </si>
  <si>
    <t>Perumahan Permata Depok Regency Blok D1 No.35 Depok</t>
  </si>
  <si>
    <t>13 November 1992</t>
  </si>
  <si>
    <t>Ahmad Darmawan</t>
  </si>
  <si>
    <t>Jl. H. Sajim No.13 Rt/Rw.07/02, Gandaria Utara, Kebayoran Baru, Jakarta Selatan 12140</t>
  </si>
  <si>
    <t>Jakarta, 6 Januari 1991</t>
  </si>
  <si>
    <t>JPK, no OT</t>
  </si>
  <si>
    <t>0857 17927755</t>
  </si>
  <si>
    <t>0819 27951091</t>
  </si>
  <si>
    <t>0818 08773369</t>
  </si>
  <si>
    <t>Mandiri : 9000014405758</t>
  </si>
  <si>
    <t>Perumahan Bumi Alam Hijau, Jl. Durian I D2 No.43 Pendurenan, Mustika Jaya, Bekasi</t>
  </si>
  <si>
    <t>Citra Ayu Cahyaningtyas</t>
  </si>
  <si>
    <t>Jl. H. Ahmad R. Rt/Rw.06/04 No.42 Pondok Bambu, Duren Sawit, Jakarta Timur 13430</t>
  </si>
  <si>
    <t>Jakarta, 1 Juli 1991</t>
  </si>
  <si>
    <t>Claim TPMS - Staff</t>
  </si>
  <si>
    <t>20.000 / day</t>
  </si>
  <si>
    <t>Mandiri : 900-00-1359445-3</t>
  </si>
  <si>
    <t>021.93521127 / 0856 95574884 / 0852 10527222</t>
  </si>
  <si>
    <t>OS1404004</t>
  </si>
  <si>
    <t>OS1404005</t>
  </si>
  <si>
    <t>OS1404006</t>
  </si>
  <si>
    <t>OS1404008</t>
  </si>
  <si>
    <t>Mandiri : 900-00-2465857-8</t>
  </si>
  <si>
    <t>User</t>
  </si>
  <si>
    <t>Janssen - Harry Salam</t>
  </si>
  <si>
    <t>Janssen - Lidia Rusvita</t>
  </si>
  <si>
    <t>Janssen - Conna Almira</t>
  </si>
  <si>
    <t>L6820 Other Adm.</t>
  </si>
  <si>
    <t>L6921 Regulatory</t>
  </si>
  <si>
    <t>L6610 IT</t>
  </si>
  <si>
    <t>Janssen</t>
  </si>
  <si>
    <t>CC</t>
  </si>
  <si>
    <t>Mandiri Syariah : 7072096627 a.n Rahmat Setya Budi</t>
  </si>
  <si>
    <t>Medical - Damaris</t>
  </si>
  <si>
    <t>CC Lippo 500563</t>
  </si>
  <si>
    <t>dr. Andriyani ext.308</t>
  </si>
  <si>
    <t>0857 17823984</t>
  </si>
  <si>
    <t>OS1405004</t>
  </si>
  <si>
    <t>Medical</t>
  </si>
  <si>
    <t>General Administration</t>
  </si>
  <si>
    <t>Tunj_meal</t>
  </si>
  <si>
    <t>Tunj_transp</t>
  </si>
  <si>
    <t>Erryma Kartini</t>
  </si>
  <si>
    <t>Pamulang Permai Blok B 33 No.2 Rt/Rw.003/014 Pamulang Barat, Pamulang, Kota Tangerang Selatan</t>
  </si>
  <si>
    <t>Jakarta, 24 April 1984</t>
  </si>
  <si>
    <t>Rosmawati</t>
  </si>
  <si>
    <t>Kp. Pitara No.40 Rt/Rw.005/015 Pancoran Mas, Kota Depok</t>
  </si>
  <si>
    <t>Depok, 1 Maret 1989</t>
  </si>
  <si>
    <t>LIST OF EMPLOYEE PLACED AT PT. First Jakarta International</t>
  </si>
  <si>
    <t>0856 7381313</t>
  </si>
  <si>
    <t>BCA : 4731284061</t>
  </si>
  <si>
    <t>3674066404840019</t>
  </si>
  <si>
    <t>0896 99566778</t>
  </si>
  <si>
    <t>rozma.chuaby@gmail.com</t>
  </si>
  <si>
    <t>3276014103890003</t>
  </si>
  <si>
    <t>OS1405017</t>
  </si>
  <si>
    <t>OS1405018</t>
  </si>
  <si>
    <t>Arif Suryana</t>
  </si>
  <si>
    <t>Kp. Muara Bahari Rt/Rw.014/013 Tanjung Priok, Jakarta Utara</t>
  </si>
  <si>
    <t>Jakarta, 10 November 1981</t>
  </si>
  <si>
    <t>OS1406006</t>
  </si>
  <si>
    <t>BCA : 0073579187</t>
  </si>
  <si>
    <t>Mandiri : 1570003560092</t>
  </si>
  <si>
    <t>J &amp; J</t>
  </si>
  <si>
    <t>CIMIGO</t>
  </si>
  <si>
    <t>Riki Zulkarnain</t>
  </si>
  <si>
    <t>Jl. DD RT. 10/001 No. 11, Kel. Menteng Dalam, Kec. Tebet, Jakarta Selatan 12870</t>
  </si>
  <si>
    <t>081908997711 / 085777710202</t>
  </si>
  <si>
    <t>OS1306003</t>
  </si>
  <si>
    <t>BCA : 5710075087</t>
  </si>
  <si>
    <t>BCA : 1662961676 an. Purwanti</t>
  </si>
  <si>
    <t>Mandiri : 124.00.0652925.0 an. Ybs</t>
  </si>
  <si>
    <t>Hesti Pratiwi</t>
  </si>
  <si>
    <t>Tajurhalang Rt.002 Rw.003, Tajurhalang, Bogor - Jawa Barat</t>
  </si>
  <si>
    <t>Bogor, 5 Desember 1993</t>
  </si>
  <si>
    <t>Linda Indrianti</t>
  </si>
  <si>
    <t>Kp. Tonjong Rt.001 Rw.009 Ds. Tonjong Kec. Tajurhalang Kab. Bogor, Jawa Barat</t>
  </si>
  <si>
    <t>Purwakarta, 6 Maret 1993</t>
  </si>
  <si>
    <t xml:space="preserve">JPK </t>
  </si>
  <si>
    <t>Koordinator HKP</t>
  </si>
  <si>
    <t>Gandung Triyono</t>
  </si>
  <si>
    <t>Jl. Raya Centex Rt/Rw.012/010 No.31 Ciracas, Jakarta Timur</t>
  </si>
  <si>
    <t>Jakarta, 27 Maret 1972</t>
  </si>
  <si>
    <t>Safety Officer</t>
  </si>
  <si>
    <t>Arfianto Syahputra</t>
  </si>
  <si>
    <t>Kp. Lio Rt/Rw.001/001, Jl. H. Ganol No.53 Kel. Perigi Baru Kec. Pondok Aren, Kota Tangerang Selatan</t>
  </si>
  <si>
    <t>Surabaya, 29 Januari 1977</t>
  </si>
  <si>
    <t>Koordinator GA</t>
  </si>
  <si>
    <t>Dewi Sulastri</t>
  </si>
  <si>
    <t>Kp. Muara Bahari Bak Air V No.268 Rt/Rw.014/013 Tanjung Priok, Jakarta Utara</t>
  </si>
  <si>
    <t>Cirebon, 22 Oktober 1974</t>
  </si>
  <si>
    <t>Senior Admin BM - OA</t>
  </si>
  <si>
    <t>Admin BM - OA/GA</t>
  </si>
  <si>
    <t>Jamin</t>
  </si>
  <si>
    <t>Jl. Palem Raya, Taman Kutabumi Blok C-3 No.19 Rt/Rw.006/012 Kel. Kutabumi Kec. Pasar Kemis, Tangerang</t>
  </si>
  <si>
    <t>Cepu, 12 Desember 1955</t>
  </si>
  <si>
    <t>Senior Teknisi</t>
  </si>
  <si>
    <t>Sunardi</t>
  </si>
  <si>
    <t>Jl. Raden Fatah Rt/Rw.001/001 Kel. Parung Serab Kec. Ciledug, Kota Tangerang</t>
  </si>
  <si>
    <t>Klaten, 20 Mei 1958</t>
  </si>
  <si>
    <t>Ade Susanto</t>
  </si>
  <si>
    <t>Jl. Menteng Wadas Utara Rt/Rw.001/011 Kel. Pasar Manggis Kec. Setiabudi, Jakarta Selatan</t>
  </si>
  <si>
    <t>Jakarta, 6 Desember 1989</t>
  </si>
  <si>
    <t>Widodo</t>
  </si>
  <si>
    <t>Jl. Sosial Rt/Rw.004/002 Kel. Wijaya Kusuma Kec. Grogol Petamburan, Jakarta Barat</t>
  </si>
  <si>
    <t>Marlinda Prasasty</t>
  </si>
  <si>
    <t>Jl. Selecta C No.116 Rawalumbu Utara, Bekasi Timur 17115</t>
  </si>
  <si>
    <t>Jakarta, 29 Juni 1985</t>
  </si>
  <si>
    <t>OT, BPJS Kes</t>
  </si>
  <si>
    <t>OS1406023</t>
  </si>
  <si>
    <t>Syaiful Anwar</t>
  </si>
  <si>
    <t>Bandung, 18 Oktober 1972</t>
  </si>
  <si>
    <t>Soreang Indah Blok DD No.14 Rt/Rw. 009/015 Kel. Cingcin Kec. Soreang, Bandung</t>
  </si>
  <si>
    <t>Tenaga Kerja Harian</t>
  </si>
  <si>
    <t>General Admin</t>
  </si>
  <si>
    <t>IndoHR</t>
  </si>
  <si>
    <t>OT FDR, Tunj. Kes. 1bln gaji</t>
  </si>
  <si>
    <t xml:space="preserve">Mandiri : 1020006114752 </t>
  </si>
  <si>
    <t>Anang Widodo</t>
  </si>
  <si>
    <t>Jl. Cinere Raya Gg. Mundu Rt/Rw.004/008 Cinere, Kota Depok</t>
  </si>
  <si>
    <t>OS1309032</t>
  </si>
  <si>
    <t>Basic Salary &amp; Tunj. Tetap Nett</t>
  </si>
  <si>
    <t>Permata : 4108214371 an. Sartini</t>
  </si>
  <si>
    <t>Reason of Termination</t>
  </si>
  <si>
    <t>PKWT</t>
  </si>
  <si>
    <t>BCA : 5395025501</t>
  </si>
  <si>
    <t>Sulaeman</t>
  </si>
  <si>
    <t>Abdul Azis</t>
  </si>
  <si>
    <t>Jl. Meruyung Raya Gg. H. Narip Rt/Rw.02/02 No.52 Kel. Meruyung Kec Limo, Depok 16515</t>
  </si>
  <si>
    <t>Jakarta, 25 Agustus 1979</t>
  </si>
  <si>
    <t>Muji Riyanto</t>
  </si>
  <si>
    <t>Jl. Gandaria 3 Rt/Rw.011/002 Kel. Pekayon Kec. Pasar Rebo, Jakarta Timur 13710</t>
  </si>
  <si>
    <t>Purworejo, 9 November 1990</t>
  </si>
  <si>
    <t>Sutrisno</t>
  </si>
  <si>
    <t>Jl. Manggis I Rt/Rw.005/007 Kel. Manggarai Selatan Kec. Tebet, Jakarta Selatan</t>
  </si>
  <si>
    <t>Jakarta, 3 November 1974</t>
  </si>
  <si>
    <t>Septian Utomo</t>
  </si>
  <si>
    <t>Jl. Bangka XI C No.15N Rt/Rw.005/010 Kel. Pela Mampang Kec. Mampang Prapatan, Jakarta Selatan</t>
  </si>
  <si>
    <t>Jakarta, 15 September 1989</t>
  </si>
  <si>
    <t>GA Staff</t>
  </si>
  <si>
    <t>Jl. Pademangan IV Gg. 20 No.9 Rt/Rw.017/008 Kel. Pademangan Timur Kec. Pademangan, Jakarta Utara</t>
  </si>
  <si>
    <t>Jakarta, 28 Februari 1981</t>
  </si>
  <si>
    <t>OS1311002</t>
  </si>
  <si>
    <t>OS1311003</t>
  </si>
  <si>
    <t>OS1311004</t>
  </si>
  <si>
    <t>OS1311005</t>
  </si>
  <si>
    <t>OS1311006</t>
  </si>
  <si>
    <t>021 97053753</t>
  </si>
  <si>
    <t>085770890300 / 081295083918</t>
  </si>
  <si>
    <t>CIMB Niaga : 688-01-05707-18-3</t>
  </si>
  <si>
    <t>0877 80555342</t>
  </si>
  <si>
    <t>NPWP : 59.011.012.8-044.000</t>
  </si>
  <si>
    <t>Dany Sartika</t>
  </si>
  <si>
    <t>LIST OF EMPLOYEE PLACED AT PT. MONDELEZ INTERNATIONAL</t>
  </si>
  <si>
    <t>Abdul Rohim</t>
  </si>
  <si>
    <t>Jl. Rawa Selatan RT/RW. 005/004, Kel. Kampung Rawa, Kec. Johar Baru, Jakarta Pusat</t>
  </si>
  <si>
    <t>Agusna Falys</t>
  </si>
  <si>
    <t>Jl. Pancoran Barat V No. 32, RT/RW. 004/ 006, Pancoran</t>
  </si>
  <si>
    <t>Tegal, 14 Februari 1967</t>
  </si>
  <si>
    <t>Suwarna</t>
  </si>
  <si>
    <t>Jl. Bangka XI C RT/RW. 001/ 010, Kel. Pela Mampang, Jakarta Selatan</t>
  </si>
  <si>
    <t>Tegal, 16 Desember 1967</t>
  </si>
  <si>
    <t>AM. Suparno</t>
  </si>
  <si>
    <t>Jl. Pinus Perum Sasmita RT/RW. 001/ 020, Kel. Pamulang Timur, Kec. Pamulang, Tangerang</t>
  </si>
  <si>
    <t>Madiun, 6 Januari 1959</t>
  </si>
  <si>
    <t>Sutarno</t>
  </si>
  <si>
    <t>Kp. Rawakalong RT/RW. 005/ 007, Kel. Grogol, Kec. Limo, Depok</t>
  </si>
  <si>
    <t>Banyumas, 14 April 1968</t>
  </si>
  <si>
    <t>0815 85211856</t>
  </si>
  <si>
    <t>BCA : 4361119236</t>
  </si>
  <si>
    <t xml:space="preserve">NPWP : 59.099.042.0-061.000 </t>
  </si>
  <si>
    <t>0812 81635834</t>
  </si>
  <si>
    <t>NPWP : 59.099.040.4-024.000</t>
  </si>
  <si>
    <t>0818 08036402</t>
  </si>
  <si>
    <t>0813 85511177</t>
  </si>
  <si>
    <t>BCA : 3751408356</t>
  </si>
  <si>
    <t xml:space="preserve">NPWP : 26.228.886.3-013.000 </t>
  </si>
  <si>
    <t>0812 9487807</t>
  </si>
  <si>
    <t>BCA : 0840018687</t>
  </si>
  <si>
    <t>BCA : 3751451189</t>
  </si>
  <si>
    <t>085280992155 / 085776778704</t>
  </si>
  <si>
    <t>OS1311008</t>
  </si>
  <si>
    <t>OS1311009</t>
  </si>
  <si>
    <t>OS1311010</t>
  </si>
  <si>
    <t>OS1311011</t>
  </si>
  <si>
    <t>OS1311012</t>
  </si>
  <si>
    <t>Meal Rp.11.111/day &amp; Trans Rp. 5,550/day</t>
  </si>
  <si>
    <t>Asuransi Plan 200 Reimbursement max 2jt + Jamsostek</t>
  </si>
  <si>
    <t>Jakarta, 13 Maret 1966</t>
  </si>
  <si>
    <t>Data Admin</t>
  </si>
  <si>
    <t>Fika Yuniafi</t>
  </si>
  <si>
    <t>Jl. Juragan Sinda V No.54 Rt.002/02 Kukusan Beji Depok 16425</t>
  </si>
  <si>
    <t>BCA : 2861608923 an. Shanti</t>
  </si>
  <si>
    <t>Muhamad Arifin</t>
  </si>
  <si>
    <t>Jakarta, 12 Desember 1989</t>
  </si>
  <si>
    <t>Suparman</t>
  </si>
  <si>
    <t>Windy Setia Dharma</t>
  </si>
  <si>
    <t>Jl. Cipinang Bali I No.22. Rt 10 / Rw 13.Cipinang Muara, Jakarta Timur</t>
  </si>
  <si>
    <t>Pematang Siantar, 8 Februari 1982</t>
  </si>
  <si>
    <t>Repacking</t>
  </si>
  <si>
    <t>Nasru Hayati</t>
  </si>
  <si>
    <t>Jati padang RT. 006 RW. 009 Jati Padang Pasar Minggu Jak Sel</t>
  </si>
  <si>
    <t>IM Administrator</t>
  </si>
  <si>
    <t>Aris Kapisa</t>
  </si>
  <si>
    <t>Jl. Cipeter Raya Rt 005/004 no 08 Cipete Selatan Cilandak Jakarta Selatan</t>
  </si>
  <si>
    <t>Wonogiri, 10 Desember 1984</t>
  </si>
  <si>
    <t>Programmer Analyst</t>
  </si>
  <si>
    <t>081288177743</t>
  </si>
  <si>
    <t>085777204575</t>
  </si>
  <si>
    <t>085711669262</t>
  </si>
  <si>
    <t>087809100005</t>
  </si>
  <si>
    <t>wsetiadh@its.jnj.com</t>
  </si>
  <si>
    <t>nhayati@its.jnj.com</t>
  </si>
  <si>
    <t>M. Angga Soemantri</t>
  </si>
  <si>
    <t>Kp. Tegal Batu Rt/Rw.001/003 Kel. Cibeureum Kec. Cisarua, Bogor</t>
  </si>
  <si>
    <t>Bogor, 3 Februari 1987</t>
  </si>
  <si>
    <t>Bambang Mulyawan</t>
  </si>
  <si>
    <t>Kp. Patahunan Rt/Rw.001/011 Kel. Cilebut Timur Kec. Sukaraja, Bogor</t>
  </si>
  <si>
    <t>Jakarta, 7 September 1960</t>
  </si>
  <si>
    <t>0857 21120286</t>
  </si>
  <si>
    <t>OS1311071</t>
  </si>
  <si>
    <t>OS1311074</t>
  </si>
  <si>
    <t>OS1311075</t>
  </si>
  <si>
    <t>OS1311076</t>
  </si>
  <si>
    <t>OS1311078</t>
  </si>
  <si>
    <t>OS1311085</t>
  </si>
  <si>
    <t>OS1311086</t>
  </si>
  <si>
    <t>Lippo Insurance IP 250 OP = 3jt  + Glasses 750rb, Jamsostek</t>
  </si>
  <si>
    <t>34.790.180.3-412.000</t>
  </si>
  <si>
    <t>Acep Suryanto</t>
  </si>
  <si>
    <t>Jl. Pondok Rumput I Gg. Ikan Mas No. 1 RT. 004/ 005, Kel. Kebo Pedes, Kec. Tanah Sereal, Bogor</t>
  </si>
  <si>
    <t>Tasikmalaya, 27 Juni 1969</t>
  </si>
  <si>
    <t>General Service Vision Care</t>
  </si>
  <si>
    <t>Raden Canggih Trijayani</t>
  </si>
  <si>
    <t>Jl. Werkudoro A1, No. 4 Bima Indah Estate RT/ RW. 001/011, Suryaragi, Kesambi Cirebon</t>
  </si>
  <si>
    <t>Jakarta, 7 Juni 1989</t>
  </si>
  <si>
    <t>Grafic Designer</t>
  </si>
  <si>
    <t>79.580.761.9-404.000</t>
  </si>
  <si>
    <t>BCA : 4501543114</t>
  </si>
  <si>
    <t>46.985.426.9-426.000</t>
  </si>
  <si>
    <t>OS1311087</t>
  </si>
  <si>
    <t>Project Admin</t>
  </si>
  <si>
    <t>S1</t>
  </si>
  <si>
    <t>aris@ariskapisa.com, ariskapisa@ymail.com</t>
  </si>
  <si>
    <t xml:space="preserve"> 0811 849396 /  021-78884810</t>
  </si>
  <si>
    <t>Tunj. Sewa Motor</t>
  </si>
  <si>
    <t>Jl. Puri Kembangan Raya Komp. Bugis RT. 002/ 003, Kembangan Selatan, Jakarta Barat</t>
  </si>
  <si>
    <t>Jakarta, 06 Juni 1979</t>
  </si>
  <si>
    <t>0857 78022671 / 021 70557622</t>
  </si>
  <si>
    <t>Nasukha</t>
  </si>
  <si>
    <t>Kalibata Timur IV F RT. 010 RW. 008, Kel. Kalibata, Kec. Pancoran, Jakarta Selatan</t>
  </si>
  <si>
    <t>LIST OF EMPLOYEE PLACED AT PT. CIMIGO</t>
  </si>
  <si>
    <t>OS1312004</t>
  </si>
  <si>
    <t>OS1401002</t>
  </si>
  <si>
    <t>OS1312002</t>
  </si>
  <si>
    <t>Andreas Ardiansyah M</t>
  </si>
  <si>
    <t>Jl. Mandala Barat III/38 Rt/Rw.005/004 Kel. Tomang Kec. Grogol Petamburan, Jakarta Barat</t>
  </si>
  <si>
    <t>Jakarta, 15 Februari 1982</t>
  </si>
  <si>
    <t>Graphic Designer</t>
  </si>
  <si>
    <t>Tohirin</t>
  </si>
  <si>
    <t>Gg. Muha No.5 Rt/Rw.004/006 Cipadu Jaya, Larangan, Kota Tangerang</t>
  </si>
  <si>
    <t>OS1207070</t>
  </si>
  <si>
    <t>A. Sopian</t>
  </si>
  <si>
    <t>Jl. Matraman Jaya No.13 Rt/Rw.011/006 Pegangsaan, Jakarta Pusat</t>
  </si>
  <si>
    <t>OT, Jamsostek, Asuransi</t>
  </si>
  <si>
    <t>Jamsos : 11035584447</t>
  </si>
  <si>
    <t>OS1209004</t>
  </si>
  <si>
    <t>Sukma Wijaya</t>
  </si>
  <si>
    <t>Jl. Jatinegara Kaum Rt.009 Rw.003 No. 1 Pulo Gadung, Jakarta Timur</t>
  </si>
  <si>
    <t>Wahyudin</t>
  </si>
  <si>
    <t>Jl. Bangka Raya Gg. V No. 23 C Rt/Rw.07/02 Pela Mampang, Mampang Prapatan, Jakarta Selatan</t>
  </si>
  <si>
    <t>Nurlela Sari</t>
  </si>
  <si>
    <t>Jl. Cepu No.17 Rt.009 Rw.006 Menteng, Jakarta Pusat</t>
  </si>
  <si>
    <t>Meal, Transp /day</t>
  </si>
  <si>
    <t>IndoHR / Referral</t>
  </si>
  <si>
    <t>H Subarkah</t>
  </si>
  <si>
    <t>Jl. KH Maisin No.7 Rt/Rw.006/015 Klender, Duren Sawit, Jakarta Timur</t>
  </si>
  <si>
    <t>Jakarta, 7 Juli 1953</t>
  </si>
  <si>
    <t>OS1402003</t>
  </si>
  <si>
    <t>Jl. Kemuning II No. 74 RT. 008 RW. 06 Pejaten Timur, Pasar Minggu, Jakarta Selatan.</t>
  </si>
  <si>
    <t>08170909341 / 021.7941776 / 021.70909341</t>
  </si>
  <si>
    <t>OS1211001</t>
  </si>
  <si>
    <t>Salary</t>
  </si>
  <si>
    <t>Saiful Anwar</t>
  </si>
  <si>
    <t>Jl. Tanah Koja Rt.001 Rw.010 Kel. Grogol Utara Kec. Kebayoran Lama, Jakarta Selatan</t>
  </si>
  <si>
    <t>Sumargono</t>
  </si>
  <si>
    <t>Jl. Kebembem 3 No. 50 RT/RW. 06/07 Kel. Jagakarsa, Jakarta Selatan</t>
  </si>
  <si>
    <t>M5</t>
  </si>
  <si>
    <t>OS1211004</t>
  </si>
  <si>
    <t>BCA : 1781217404</t>
  </si>
  <si>
    <t>0812 1888373</t>
  </si>
  <si>
    <t>BCA : 5700010386</t>
  </si>
  <si>
    <t>LIST OF EMPLOYEE PLACED AT PT. J&amp;J</t>
  </si>
  <si>
    <t>Claim Admin</t>
  </si>
  <si>
    <t>Hariyanto</t>
  </si>
  <si>
    <t>Jl. Madrasah I No.37 Rt/Rw.007/009 Sukabumi Utara, Kebon Jeruk, Jakarta Barat 11540</t>
  </si>
  <si>
    <t>Senior Colector</t>
  </si>
  <si>
    <t>Aniek Ashariani</t>
  </si>
  <si>
    <t>Perumahan Pondok Tirta Mandala Blok A4 No7 Rt/Rw.001/026 Sukamaju, Cilodong, Depok 16415</t>
  </si>
  <si>
    <t>Supervisor</t>
  </si>
  <si>
    <t>Jl. Mitraliur Blok C3 No.14 Rt/Rw.003/004 Komplek Borobudur, Perumahan Wisma Jaya, Bekasi Timur, Kota Bekasi</t>
  </si>
  <si>
    <t>Staff Tax</t>
  </si>
  <si>
    <t>Junior Collector</t>
  </si>
  <si>
    <t>Sunter Garden Blok D5 No.8 Rt/Rw.005/018 Sunter Agung, Tanjung Priok, Jakarta Utara</t>
  </si>
  <si>
    <t>Duma Lusia Simanjorang</t>
  </si>
  <si>
    <t>Kp.Buka Tanah No. 137 Rt/Rw.003/007 Pasir Wangi, Ujung Berung, Bandung 40618</t>
  </si>
  <si>
    <t>Junior Spv-Claim Controller</t>
  </si>
  <si>
    <t>Filling &amp; Sending</t>
  </si>
  <si>
    <t>85691029664 / 021-8810702</t>
  </si>
  <si>
    <t>T. MAINTENANCE</t>
  </si>
  <si>
    <t>T.SEWA MOTOR</t>
  </si>
  <si>
    <t>Mandiri : 0700005190843</t>
  </si>
  <si>
    <t>49.7142976412-000</t>
  </si>
  <si>
    <t>08129520257 / 021.8742617</t>
  </si>
  <si>
    <t>aasharia@its.jnj.com</t>
  </si>
  <si>
    <t>Sinarmas : 0022312367</t>
  </si>
  <si>
    <t>69.5007872035.000</t>
  </si>
  <si>
    <t>BNI : 0106968904</t>
  </si>
  <si>
    <t>maryna.aulia@yahoo.co.id</t>
  </si>
  <si>
    <t>Sinarmas : 0022378953</t>
  </si>
  <si>
    <t>35.338.667.5-429.000</t>
  </si>
  <si>
    <t>dsimanjo@its.jnj.com</t>
  </si>
  <si>
    <t>Sitac Coordinator</t>
  </si>
  <si>
    <t>Sitac Specialist</t>
  </si>
  <si>
    <t>OS1301027</t>
  </si>
  <si>
    <t>OS1301028</t>
  </si>
  <si>
    <t>OS1301029</t>
  </si>
  <si>
    <t>OS1301032</t>
  </si>
  <si>
    <t>Candi Sahara</t>
  </si>
  <si>
    <t>Jl. Siapem II No.07 Rt.04 Rw.06 Kel. Lemahmekar Kab. Indramayu</t>
  </si>
  <si>
    <t>OS1302004</t>
  </si>
  <si>
    <t>Mandiri syariah : 7049418382</t>
  </si>
  <si>
    <t>Salary Nett</t>
  </si>
  <si>
    <t>Original join date</t>
  </si>
  <si>
    <t>0813 21293375</t>
  </si>
  <si>
    <t>BCA : 5455320841</t>
  </si>
  <si>
    <t>Purwanto</t>
  </si>
  <si>
    <t>Jl. Raya Bogor, Gandaria III RT. 012/ 02 No. 27, Kel. Pekayon, Pasar Rebo, Jakarta Timur 13710</t>
  </si>
  <si>
    <t>OS1304008</t>
  </si>
  <si>
    <t>0857 80977258/ 0815 85752770</t>
  </si>
  <si>
    <t>Remark</t>
  </si>
  <si>
    <t>LIST OF EMPLOYEE PLACED AT PT. J&amp;J CILAG</t>
  </si>
  <si>
    <t>Riyan Rifai</t>
  </si>
  <si>
    <t>Kp. Pintu Air RT.002/ RW.009, Pabuaran, Bojong Gede, Bogor</t>
  </si>
  <si>
    <t>BCA : 5225099364</t>
  </si>
  <si>
    <t>OS1305008</t>
  </si>
  <si>
    <t>Jl. Masjid No.25, RT.006/ RW. 01, Cinere, Depok</t>
  </si>
  <si>
    <t>OS1305012</t>
  </si>
  <si>
    <t>Wahyu Pujianto</t>
  </si>
  <si>
    <t>Jl. Pemuda II Rt.006/02 No.10 Rawamangun, Jaktim 12960</t>
  </si>
  <si>
    <t>085691487819 / 47860115</t>
  </si>
  <si>
    <t>OS1103004</t>
  </si>
  <si>
    <t>0812 1033 778 / 6307453 / 081315692700</t>
  </si>
  <si>
    <t>Mandiri Cab. Wisma Metropolitan : 122-00-05748226</t>
  </si>
  <si>
    <t>Email</t>
  </si>
  <si>
    <t>Homebase</t>
  </si>
  <si>
    <t>Medan</t>
  </si>
  <si>
    <t>Jakarta</t>
  </si>
  <si>
    <t>NSN</t>
  </si>
  <si>
    <t>M6</t>
  </si>
  <si>
    <t>Comm. Allow.</t>
  </si>
  <si>
    <t>Farikin</t>
  </si>
  <si>
    <t>Jl. H. Mading RT/RW. 010 / 002, Kel. Kembangan Utara, Kec. Kembangan, Jakarta Barat</t>
  </si>
  <si>
    <t>0857 77067288</t>
  </si>
  <si>
    <t>BNI : 0183061791</t>
  </si>
  <si>
    <t>OS1308004</t>
  </si>
  <si>
    <t>YES</t>
  </si>
  <si>
    <t>Ferry Christian Tamausa</t>
  </si>
  <si>
    <t>Hendri Adi Muhari</t>
  </si>
  <si>
    <t>Rachmat Triongko</t>
  </si>
  <si>
    <t>Teguh Jatmiko</t>
  </si>
  <si>
    <t>Sex</t>
  </si>
  <si>
    <t>F</t>
  </si>
  <si>
    <t>Christian Alida Eko Prabowo</t>
  </si>
  <si>
    <t>Klaten, 16 November 1984</t>
  </si>
  <si>
    <t>0813 81433868</t>
  </si>
  <si>
    <t>BCA : 6280765188</t>
  </si>
  <si>
    <t>NPWP : 17.866.163.3-005.000</t>
  </si>
  <si>
    <t>gandungt9@yahoo.co.id</t>
  </si>
  <si>
    <t>0812 94975571</t>
  </si>
  <si>
    <t>Permata : 4104457326</t>
  </si>
  <si>
    <t>NPWP : 35.861.209.1-411.000</t>
  </si>
  <si>
    <t>0815 17337626</t>
  </si>
  <si>
    <t>NPWP : 68.855.184.5-042.000</t>
  </si>
  <si>
    <t>dewi_nn22@yahoo.co.id</t>
  </si>
  <si>
    <t>0813 11330043</t>
  </si>
  <si>
    <t>Permata : 4102392375</t>
  </si>
  <si>
    <t>0812 1948724</t>
  </si>
  <si>
    <t>Permata : 4102392391</t>
  </si>
  <si>
    <t>sunardi664@yahoo.com</t>
  </si>
  <si>
    <t>0856 94377708</t>
  </si>
  <si>
    <t>Permata : 4106131967</t>
  </si>
  <si>
    <t>adesanto64@gmail.com</t>
  </si>
  <si>
    <t>0858 83964564</t>
  </si>
  <si>
    <t>Permata : 4107834392</t>
  </si>
  <si>
    <t>LIST OF EMPLOYEE PLACED AT PT. THAMRIN NINE</t>
  </si>
  <si>
    <t>OS1309003</t>
  </si>
  <si>
    <t>OS1309004</t>
  </si>
  <si>
    <t>OS1309005</t>
  </si>
  <si>
    <t>OS1309007</t>
  </si>
  <si>
    <t>OS1309008</t>
  </si>
  <si>
    <t>OS1309009</t>
  </si>
  <si>
    <t>OS1309010</t>
  </si>
  <si>
    <t>OS1309014</t>
  </si>
  <si>
    <t>OS1309015</t>
  </si>
  <si>
    <t>BRI : 0813-01-034794-53-7</t>
  </si>
  <si>
    <t>BRI : 0813-01-034575-53-5</t>
  </si>
  <si>
    <t>Tunjangan Tetap</t>
  </si>
  <si>
    <t>0812 91471218</t>
  </si>
  <si>
    <t>0812 90229843</t>
  </si>
  <si>
    <t>ACTIVE</t>
  </si>
  <si>
    <t>WARNING</t>
  </si>
  <si>
    <t>Account</t>
  </si>
  <si>
    <t>Bismi Ali Basya</t>
  </si>
  <si>
    <t>Administration</t>
  </si>
  <si>
    <t>Rezal Pahlevi</t>
  </si>
  <si>
    <t>33</t>
  </si>
  <si>
    <t>34</t>
  </si>
  <si>
    <t>35</t>
  </si>
  <si>
    <t>36</t>
  </si>
  <si>
    <t>37</t>
  </si>
  <si>
    <t>Pheni Koesumaningrum</t>
  </si>
  <si>
    <t>Puri Depok Mas Blok N-II A Rt.006 Rw.020 Pancoran Mas, Kota Depok</t>
  </si>
  <si>
    <t>K2</t>
  </si>
  <si>
    <t>K3</t>
  </si>
  <si>
    <t>Referral</t>
  </si>
  <si>
    <t>Hadi Riyanto</t>
  </si>
  <si>
    <t>Marselinus Magtal</t>
  </si>
  <si>
    <t>Credit Controller</t>
  </si>
  <si>
    <t>Edhi Cahya Nugraha</t>
  </si>
  <si>
    <t>Fitriana Kurnia</t>
  </si>
  <si>
    <t>Ernawati</t>
  </si>
  <si>
    <t>Delano Irawadi</t>
  </si>
  <si>
    <t>ID NSN</t>
  </si>
  <si>
    <t>Nama</t>
  </si>
  <si>
    <t>Increment</t>
  </si>
  <si>
    <t>Old Salary</t>
  </si>
  <si>
    <t>New Salary eff 1 Jan '12</t>
  </si>
  <si>
    <t>Belton Sihotang</t>
  </si>
  <si>
    <t>Ayu Catur</t>
  </si>
  <si>
    <t>Bayu Murti Prabowo</t>
  </si>
  <si>
    <t>I Putu Yoga Dibyastra</t>
  </si>
  <si>
    <t>Deisi Amalia</t>
  </si>
  <si>
    <t>Budi Wirahmi</t>
  </si>
  <si>
    <t>Teguh Imam Santosa</t>
  </si>
  <si>
    <t>Didik Widhi Wardhana</t>
  </si>
  <si>
    <t>Muhamad Eko Agus Prasetyo</t>
  </si>
  <si>
    <t>Pitua Simorangkir</t>
  </si>
  <si>
    <t>Andree Adriansyah</t>
  </si>
  <si>
    <t>Wahju Moerhadi</t>
  </si>
  <si>
    <t>Jl. Masjid Nurul Fajri Rt.02/03 No.18 Pondok Jaya, Pondok Aren, Tangerang Selatan</t>
  </si>
  <si>
    <t>OS1202003</t>
  </si>
  <si>
    <t>Rp. 4.512.600,- (empat juta lima ratus dua belas ribu enam ratus rupiah)</t>
  </si>
  <si>
    <t>Rp. 8.949.143,- (delapan juta sembilan ratus empat puluh sembilan ribu seratus empat puluh tiga rupiah)</t>
  </si>
  <si>
    <t>Rp. 5.639.060,- (lima juta enam ratus tiga puluh sembilan ribu enam puluh rupiah)</t>
  </si>
  <si>
    <t>Rp. 10.810.800,- ( sepuluh juta delapan ratus sepuluh ribu delapan ratus rupiah)</t>
  </si>
  <si>
    <t>Rp. 12.550.597,- (dua belas juta lima ratus lima puluh ribu lima ratus sembilan puluh tujuh rupiah)</t>
  </si>
  <si>
    <t>Rp. 6.000.000,- (enam juta rupiah)</t>
  </si>
  <si>
    <t>Rp. 5.763.439,- (lima juta tujuh ratus enam puluh tiga ribu empat ratus tiga puluh sembilan rupiah)</t>
  </si>
  <si>
    <t>Rp. 6.964.200,- (enam juta sembilan ratus enam puluh empat ribu dua ratus rupiah)</t>
  </si>
  <si>
    <t>Rp. 4.693.653,- (empat juta enam ratus sembilan puluh tiga ribu enam ratus lima puluh tiga rupiah)</t>
  </si>
  <si>
    <t>Rp. 11.088.000,- (sebelas juta delapan puluh delapan ribu rupiah)</t>
  </si>
  <si>
    <t>Rp. 12.365.243,- (dua belas juta tiga ratus enam puluh lima ribu dua ratus empat puluh tiga rupiah)</t>
  </si>
  <si>
    <t>Rp. 8.850.600,- (delapan juta delapan ratus lima puluh ribu enam ratus rupiah)</t>
  </si>
  <si>
    <t>Rp. 15.260.000,- (lima belas juta dua ratus enam puluh ribu rupiah)</t>
  </si>
  <si>
    <t>Rp. 8.475.000,- (delapan juta empat ratus tujuh puluh lima ribu rupiah)</t>
  </si>
  <si>
    <t>Rp. 4.059.000,- (empat juta lima puluh sembilan ribu rupiah)</t>
  </si>
  <si>
    <t>Rp. 11.022.480,- (sebelas juta dua puluh dua ribu empat ratus delapan puluh rupiah)</t>
  </si>
  <si>
    <t>Rp. 4.276.677,- (empat juta dua ratus tujuh puluh enam ribu enam ratus tujuh puluh tujuh rupiah)</t>
  </si>
  <si>
    <t>Rp. 9.153.481,- (sembilan juta seratus lima puluh tiga ribu empat ratus delapan puluh satu rupiah)</t>
  </si>
  <si>
    <t>Rp. 15.889.500,- (lima belas juta delapan ratus delapan puluh sembilan ribu lima ratus rupiah)</t>
  </si>
  <si>
    <t>Rp. 7.923.500,- (tujuh juta sembilan ratus dua puluh tiga ribu lima ratus rupiah)</t>
  </si>
  <si>
    <t>Rp. 4.770.000,- (empat juta tujuh ratus tujuh puluh ribu rupiah)</t>
  </si>
  <si>
    <t>Rp. 6.837.000,- (enam juta delapan ratus tiga puluh tujuh ribu rupiah)</t>
  </si>
  <si>
    <t>Rp. 6.560.162,- (enam juta lima ratus enam puluh ribu seratus enam puluh dua rupiah)</t>
  </si>
  <si>
    <t>0856 7820115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</si>
  <si>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</si>
  <si>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</si>
  <si>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</si>
  <si>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</si>
  <si>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</si>
  <si>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</si>
  <si>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</si>
  <si>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</si>
  <si>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</si>
  <si>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</si>
  <si>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</si>
  <si>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</si>
  <si>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</si>
  <si>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</si>
  <si>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</si>
  <si>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</si>
  <si>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</si>
  <si>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</si>
  <si>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</si>
  <si>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</si>
  <si>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</si>
  <si>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</si>
  <si>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</si>
  <si>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</si>
  <si>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</si>
  <si>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</si>
  <si>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S2</t>
  </si>
  <si>
    <t>Darseno</t>
  </si>
  <si>
    <t>Jl. Kemiri VIII RT.001 RW.004 Kel. Pondok Cabe Udik Kec. Pamulang, Tangerang</t>
  </si>
  <si>
    <t>Mandiri : 1220005373140</t>
  </si>
  <si>
    <t>081384233900</t>
  </si>
  <si>
    <t>OS1104020</t>
  </si>
  <si>
    <t>Semarang</t>
  </si>
  <si>
    <t>Surabaya</t>
  </si>
  <si>
    <t>27</t>
  </si>
  <si>
    <t>28</t>
  </si>
  <si>
    <t>29</t>
  </si>
  <si>
    <t>LIST OF EMPLOYEE PLACED AT PT. PEFINDO</t>
  </si>
  <si>
    <t>NPWP</t>
  </si>
  <si>
    <t>new</t>
  </si>
  <si>
    <t>0812 84078166</t>
  </si>
  <si>
    <t>BCA : 2761667400</t>
  </si>
  <si>
    <t>sarah.haris@rocketmail.com</t>
  </si>
  <si>
    <t>Tunj_meal &amp; transp /day</t>
  </si>
  <si>
    <t>asuransi RI&amp;RJ plan 250, BPJS</t>
  </si>
  <si>
    <t>Tax Staff</t>
  </si>
  <si>
    <t>30</t>
  </si>
  <si>
    <t>31</t>
  </si>
  <si>
    <t>32</t>
  </si>
  <si>
    <t>Salary THP</t>
  </si>
  <si>
    <t>Permanent by IndoHR</t>
  </si>
  <si>
    <t>Yes</t>
  </si>
  <si>
    <t>OS1209006</t>
  </si>
  <si>
    <t>OS1209008</t>
  </si>
  <si>
    <t>OS1209009</t>
  </si>
  <si>
    <t>BCA : 5055019751</t>
  </si>
  <si>
    <t xml:space="preserve"> 08788-0285-051</t>
  </si>
  <si>
    <t>Mandiri : 900-00-0708216-8</t>
  </si>
  <si>
    <t>Mandiri : 9000-009-873135</t>
  </si>
  <si>
    <t>Finance Admin.</t>
  </si>
  <si>
    <t>Thya Paramita</t>
  </si>
  <si>
    <t>Pondok Pekayon Indah Jl. Palem Timur Blok CC 19 No. 23. Bekasi Selatan</t>
  </si>
  <si>
    <t>BCA : 2060138764</t>
  </si>
  <si>
    <t>Jamsostek + Insurance</t>
  </si>
  <si>
    <t>LIST OF EMPLOYEE PLACED AT PT. GTA BY TRAVELPORT</t>
  </si>
  <si>
    <t>BCA : 5700094709 a/n ybs</t>
  </si>
  <si>
    <t>Phone No.</t>
  </si>
  <si>
    <t>M1</t>
  </si>
  <si>
    <t>Jl. Kubis III Rt.005/04 Pd. Cabe Ilir, Pamulang - Tangerang</t>
  </si>
  <si>
    <t>OS1005013</t>
  </si>
  <si>
    <t>Wahyudi Yuwono</t>
  </si>
  <si>
    <t>Epicentrum Walk Office 7th Floor, Suite 709A</t>
  </si>
  <si>
    <t>Komplek Rasuna Epicentrum</t>
  </si>
  <si>
    <t>Jl. HR Rasuna Said - Kuningan, Jakarta 12960</t>
  </si>
  <si>
    <t>HILTI</t>
  </si>
  <si>
    <t>MARUBENI</t>
  </si>
  <si>
    <t>LOCK&amp;LOCK</t>
  </si>
  <si>
    <t>LIST OF EMPLOYEE PLACED AT PT. PROFESIONAL TELEKOMUNIKASI INDONESIA</t>
  </si>
  <si>
    <t>Mandiri : 006-00-0491299-8</t>
  </si>
  <si>
    <t>OS1007003</t>
  </si>
  <si>
    <t>Atang Sutisna</t>
  </si>
  <si>
    <t>OS1007004</t>
  </si>
  <si>
    <t>Project Coordinator</t>
  </si>
  <si>
    <t>PKWT I</t>
  </si>
  <si>
    <t>Basic Salary</t>
  </si>
  <si>
    <t>Incentive</t>
  </si>
  <si>
    <t>Meals</t>
  </si>
  <si>
    <t>Remarks</t>
  </si>
  <si>
    <t>Other</t>
  </si>
  <si>
    <t>Address</t>
  </si>
  <si>
    <t>No. Telp.</t>
  </si>
  <si>
    <t>No. NPWP</t>
  </si>
  <si>
    <t>From</t>
  </si>
  <si>
    <t>To</t>
  </si>
  <si>
    <t>Office Boy</t>
  </si>
  <si>
    <t>PKWT II</t>
  </si>
  <si>
    <t>Least Day</t>
  </si>
  <si>
    <t>Benefit</t>
  </si>
  <si>
    <t>Admin Staff</t>
  </si>
  <si>
    <t>Accounting Staff</t>
  </si>
  <si>
    <t>-</t>
  </si>
  <si>
    <t>OT</t>
  </si>
  <si>
    <t>Driver</t>
  </si>
  <si>
    <t>Receptionist</t>
  </si>
  <si>
    <t>LIST OF EMPLOYEES PLACED AT PT. NOKIA INDONESIA</t>
  </si>
  <si>
    <t>Probation</t>
  </si>
  <si>
    <t xml:space="preserve">Meal &amp; Transport </t>
  </si>
  <si>
    <t>Other Allowance</t>
  </si>
  <si>
    <t>Bank Account</t>
  </si>
  <si>
    <t>Finance Admin</t>
  </si>
  <si>
    <t>Messenger</t>
  </si>
  <si>
    <t>Allowance</t>
  </si>
  <si>
    <t>S</t>
  </si>
  <si>
    <t>LIST OF EMPLOYEE PLACED AT PT. TNS</t>
  </si>
  <si>
    <t>Mandiri : 124-00-0577097-0</t>
  </si>
  <si>
    <t xml:space="preserve"> </t>
  </si>
  <si>
    <t>M0</t>
  </si>
  <si>
    <t>cancel join</t>
  </si>
  <si>
    <t>A</t>
  </si>
  <si>
    <t>July</t>
  </si>
  <si>
    <t>August</t>
  </si>
  <si>
    <t>September</t>
  </si>
  <si>
    <t>October</t>
  </si>
  <si>
    <t>November</t>
  </si>
  <si>
    <t>December</t>
  </si>
  <si>
    <t>Fix Allowance</t>
  </si>
  <si>
    <t>Jamsostek</t>
  </si>
  <si>
    <t>15.000 / day</t>
  </si>
  <si>
    <t>LIST OF EMPLOYEE PLACED AT PT. MARUBENI INDONESIA</t>
  </si>
  <si>
    <t>Feilie Hambali</t>
  </si>
  <si>
    <t>Mardanih</t>
  </si>
  <si>
    <t>OS1007005</t>
  </si>
  <si>
    <t>Eka Suganda</t>
  </si>
  <si>
    <t>OS1007006</t>
  </si>
  <si>
    <t>Nana Mulyana</t>
  </si>
  <si>
    <t>only 1 month</t>
  </si>
  <si>
    <t>Jl. Kober Kecil No.71a Rt.008/08 Rawa Bunga, Jaktim</t>
  </si>
  <si>
    <t>085715955532</t>
  </si>
  <si>
    <t>M</t>
  </si>
  <si>
    <t>NPWP : 68.289.493.6-002.000 ; Jamsostek : 08016318530</t>
  </si>
  <si>
    <t>BCA : 5700085955 a/n ybs</t>
  </si>
  <si>
    <t>Kp. Baru Rt.004/004 Pamuruyan, Cibadak - Sukabumi</t>
  </si>
  <si>
    <t>Jamsostek : 08016318548 ; NPWP : 68.289.491.0.405.000</t>
  </si>
  <si>
    <t>Kp. Ciganjur Rt.006/04 Cipedak, Jagakarsa - Jaksel</t>
  </si>
  <si>
    <t>NPWP : 68.289.492.8-017.000 ; Jamsostek : 08016318522</t>
  </si>
  <si>
    <t>Office boy</t>
  </si>
  <si>
    <t>Rawa Badak Rt.011/02 Cipedak, Jagakarsa - Jaksel</t>
  </si>
  <si>
    <t>081932343922</t>
  </si>
  <si>
    <t>NPWP : 68.289.490.2-017.000 ; Jamsostek : 08016318555</t>
  </si>
  <si>
    <t>Teknisi</t>
  </si>
  <si>
    <t>NO</t>
  </si>
  <si>
    <t>087821363358</t>
  </si>
  <si>
    <t>PT. INDO HUMAN RESOURCE</t>
  </si>
  <si>
    <t xml:space="preserve">MONTHLY REPORT </t>
  </si>
  <si>
    <t>Office Girl</t>
  </si>
  <si>
    <t>M3</t>
  </si>
  <si>
    <t>LIST OF EMPLOYEE PLACED AT PT. BEIERSDORF INDONESIA</t>
  </si>
  <si>
    <t>Jl. Mangga No. 32 Rt.005/002 Kel. Paberasan Kec. Sampang - Cilacap</t>
  </si>
  <si>
    <t>Edy Suryadi</t>
  </si>
  <si>
    <t>THR</t>
  </si>
  <si>
    <t/>
  </si>
  <si>
    <t>COMPANY</t>
  </si>
  <si>
    <t>C H R</t>
  </si>
  <si>
    <t>BAKRIE</t>
  </si>
  <si>
    <t>BEIERSDORF</t>
  </si>
  <si>
    <t>BINAGRIYA</t>
  </si>
  <si>
    <t>CAPROCK</t>
  </si>
  <si>
    <t>EPSON</t>
  </si>
  <si>
    <t>G T A</t>
  </si>
  <si>
    <t>HONEYWELL</t>
  </si>
  <si>
    <t>K D S</t>
  </si>
  <si>
    <t>KRAKATAU STEEL</t>
  </si>
  <si>
    <t>LINFOX</t>
  </si>
  <si>
    <t>NOKIA</t>
  </si>
  <si>
    <t>P G S</t>
  </si>
  <si>
    <t>PROTELINDO</t>
  </si>
  <si>
    <t>SC JOHNSON</t>
  </si>
  <si>
    <t>SINAR ANCOL</t>
  </si>
  <si>
    <t>T N S</t>
  </si>
  <si>
    <t>TAHUN 2010</t>
  </si>
  <si>
    <t>N</t>
  </si>
  <si>
    <t>O</t>
  </si>
  <si>
    <t>T</t>
  </si>
  <si>
    <t>Jamsostek, AKDHK, Insurance In/out patient Plan 400, Eye Glasses, and Dental</t>
  </si>
  <si>
    <t>Secretary</t>
  </si>
  <si>
    <t>OS1009002</t>
  </si>
  <si>
    <t>M4</t>
  </si>
  <si>
    <t>No</t>
  </si>
  <si>
    <t>CODE</t>
  </si>
  <si>
    <t>NAME</t>
  </si>
  <si>
    <t>Date of Birth</t>
  </si>
  <si>
    <t>STATUS</t>
  </si>
  <si>
    <t>POSITION</t>
  </si>
  <si>
    <t>PKWT III</t>
  </si>
  <si>
    <t>M2</t>
  </si>
  <si>
    <t>LIST OF EMPLOYEE PLACED AT PT. CAPROCK COMMUNICATIONS INDONESIA</t>
  </si>
  <si>
    <t>Relocation allowance</t>
  </si>
  <si>
    <t>Duma Marisa</t>
  </si>
  <si>
    <t>CRANE WWL</t>
  </si>
  <si>
    <t>Jl. Kramat Lontar No. E 391, Jakarta Pusat 10440</t>
  </si>
  <si>
    <t>General Affair</t>
  </si>
  <si>
    <t>TERMINATED</t>
  </si>
  <si>
    <t>ATLAS</t>
  </si>
  <si>
    <t>Mandiri : 124-00-0580203-9</t>
  </si>
  <si>
    <t>Januari 2011</t>
  </si>
  <si>
    <t>Jamsostek + JPK</t>
  </si>
  <si>
    <t>Elfrina Apriska Manurung</t>
  </si>
  <si>
    <t>Jakarta, 26 April 1985</t>
  </si>
  <si>
    <t>Jl. Salak No.18 Rt/Rw.003/012 Cawang, Kramatjati, Jakarta Timur</t>
  </si>
  <si>
    <t>Elfa Fadly Lanin</t>
  </si>
  <si>
    <t>Tamansari persada raya blok V no 2 Jatibening pondok gede</t>
  </si>
  <si>
    <t>Jakarta, 14 Maret 1986</t>
  </si>
  <si>
    <t>Finance Staff</t>
  </si>
  <si>
    <t>021.88860069 / 082124731250</t>
  </si>
  <si>
    <t>MANDIRI : 1220006292729</t>
  </si>
  <si>
    <t>0813 19124329</t>
  </si>
  <si>
    <t>OS1506112</t>
  </si>
  <si>
    <t>021-86903555 / 081310639596</t>
  </si>
  <si>
    <t>BNI : 0374085751 a.n elyus lanin</t>
  </si>
  <si>
    <t>34.139.415.3.432.000</t>
  </si>
  <si>
    <t>3275081403860020</t>
  </si>
  <si>
    <t>inyolanin@gmail.com</t>
  </si>
  <si>
    <t>OS1508002</t>
  </si>
  <si>
    <t>BCA : 5225041226</t>
  </si>
  <si>
    <t>17 Mei 1981</t>
  </si>
  <si>
    <t>Sulistyo Budi Prayitno</t>
  </si>
  <si>
    <t>Kediri, 16 Maret 1978</t>
  </si>
  <si>
    <t>Dsn. Kerep Ds. Pojok Rt/Rw.27/08 Wates, Kediri 64174</t>
  </si>
  <si>
    <t>Field Force Coordinator</t>
  </si>
  <si>
    <t>Henry</t>
  </si>
  <si>
    <t>Jakarta, 3 Oktober 1986</t>
  </si>
  <si>
    <t>Kebon Nanas Utara II No.21 Jakarta Timur 13340</t>
  </si>
  <si>
    <t>Aista Maryam</t>
  </si>
  <si>
    <t>Kp. Pedurenan Rt/Rw.001/002 Jatiluhur, Jatiasih, Kota Bekasi</t>
  </si>
  <si>
    <t>Bekasi, 22 Juli 1993</t>
  </si>
  <si>
    <t>Mulyadi Tri Laksono Wibowo</t>
  </si>
  <si>
    <t>Jakarta, 20 Mei 1985</t>
  </si>
  <si>
    <t>Jl. Cempaka No. 6 RT 04/RW 03, Perumahan BERMIS, Kelapa Gading Timur, Jakarta Utara 14240</t>
  </si>
  <si>
    <t>Document Control</t>
  </si>
  <si>
    <t>OS1508004</t>
  </si>
  <si>
    <t>OS1508019</t>
  </si>
  <si>
    <t>Field Force Coordinator Surabaya</t>
  </si>
  <si>
    <t>BCA : 0650.6696.31</t>
  </si>
  <si>
    <t>adjust 7 Agust'15 prev 5 jt</t>
  </si>
  <si>
    <t>DRIVER</t>
  </si>
  <si>
    <t>didi.trilaksono@gmail.com</t>
  </si>
  <si>
    <t>0812 91690011</t>
  </si>
  <si>
    <t>021.8510861 / 081317943532</t>
  </si>
  <si>
    <t>enrylau@gmail.com</t>
  </si>
  <si>
    <t>0895 04330012</t>
  </si>
  <si>
    <t>aista.maryam@yahoo.com</t>
  </si>
  <si>
    <t>BCA : 5770702854</t>
  </si>
  <si>
    <t>0813 35636965</t>
  </si>
  <si>
    <t>Mandiri : 1440010466628</t>
  </si>
  <si>
    <t>35.030.479.6.655.000</t>
  </si>
  <si>
    <t>3506061603780004</t>
  </si>
  <si>
    <t>sulistyo.78@gmail.com</t>
  </si>
  <si>
    <t>OS1508020</t>
  </si>
  <si>
    <t>OS1508021</t>
  </si>
  <si>
    <t>Vivi Dwi Oktavia Ardianti</t>
  </si>
  <si>
    <t>Kp. Baru RT 009 / RW 009, Cakung Barat, Cakung - Jakarta Timur</t>
  </si>
  <si>
    <t>Jakarta, 2 Oktober 1993</t>
  </si>
  <si>
    <t>Jl. Siaga I No.21 Rt.008 Rw.04 Angke, Jakarta Barat 11330</t>
  </si>
  <si>
    <t>23 Mei 1981</t>
  </si>
  <si>
    <t>0813 15758415</t>
  </si>
  <si>
    <t>vivioktafiaa@gmail.com</t>
  </si>
  <si>
    <t>OS1508022</t>
  </si>
  <si>
    <t>OS1508027</t>
  </si>
  <si>
    <t>(021) 31904961 / 0818.08157941 / 085691589897</t>
  </si>
  <si>
    <t>dumamarisa@gmail.com</t>
  </si>
  <si>
    <t>BNI : 0243763170 a.n Duma Marisa</t>
  </si>
  <si>
    <t>89.400.892.9.023.000 / KTP : 3171045012820005</t>
  </si>
  <si>
    <t>Akbar Kriswanto</t>
  </si>
  <si>
    <t>Jakarta, 28 Juni 1988</t>
  </si>
  <si>
    <t>Jl. Kumala No.17 Rt/Rw.002/008 Kapuk, Cengkareng, Jakarta Barat</t>
  </si>
  <si>
    <t>System (Telecom) Engineer</t>
  </si>
  <si>
    <t>Iqdi Diana Balqis</t>
  </si>
  <si>
    <t>30 Mei 1989</t>
  </si>
  <si>
    <t>Sindang Barang Rt/Rw.1/4 No.2</t>
  </si>
  <si>
    <t>Inside Sales</t>
  </si>
  <si>
    <t>Iman Rusmana</t>
  </si>
  <si>
    <t>Jl. Belimbing VI AC/13 Kel. Kota Baru, Harapan Baru, Bekasi Barat</t>
  </si>
  <si>
    <t>CE PM AV Admin.</t>
  </si>
  <si>
    <t>16.000 / day</t>
  </si>
  <si>
    <t>OS1508028</t>
  </si>
  <si>
    <t>OS1509001</t>
  </si>
  <si>
    <t>OS1508032</t>
  </si>
  <si>
    <t>OS1508033</t>
  </si>
  <si>
    <t>BCA : 2551264141 a.n Ham Feilie Hambali</t>
  </si>
  <si>
    <t>0821 11057707</t>
  </si>
  <si>
    <t>3271047005890003</t>
  </si>
  <si>
    <t>71.352.407.2.404.000</t>
  </si>
  <si>
    <t>Mandiri : 9000028593250</t>
  </si>
  <si>
    <t>iqdidianabalqis@yahoo.co.id</t>
  </si>
  <si>
    <t>Jakarta, 12 September 1967</t>
  </si>
  <si>
    <t>Riska</t>
  </si>
  <si>
    <t>Jl. Sirsak No.123 Rt/Rw.01/02 Jagakarsa, Jakarta Selatan</t>
  </si>
  <si>
    <t>Makassar, 20 April 1986</t>
  </si>
  <si>
    <t>OS1508035</t>
  </si>
  <si>
    <t>OS1508039</t>
  </si>
  <si>
    <t>68.093.936.0-002.000</t>
  </si>
  <si>
    <t>3175030310860015</t>
  </si>
  <si>
    <t>BCA : 5740116764</t>
  </si>
  <si>
    <t>01.069.467.7.092.001</t>
  </si>
  <si>
    <t>3208301609880001</t>
  </si>
  <si>
    <t>CIMB Niaga : 4800100209126</t>
  </si>
  <si>
    <t>i.rusmana@samsung.com, iman_roesmana09@yahoo.com</t>
  </si>
  <si>
    <t>Kuningan, 16 September 1988</t>
  </si>
  <si>
    <t>Mandiri: 0700004970328</t>
  </si>
  <si>
    <t>Mandiri: 0700001065148</t>
  </si>
  <si>
    <t>Mandiri: 0700005826511</t>
  </si>
  <si>
    <t>BCA: 5540404919</t>
  </si>
  <si>
    <t>BCA: 3264141503</t>
  </si>
  <si>
    <t>BCA : 5995002661 cab. Manhattan</t>
  </si>
  <si>
    <t>OS1508040</t>
  </si>
  <si>
    <t>feilie.hambali@microsoft.com</t>
  </si>
  <si>
    <t>riens11@yahoo.co.id / NPWP : 57.431.744.2.416.000 / Jamsos : 10027685667 / KTP : 3671116002840003</t>
  </si>
  <si>
    <t>3175046604850008</t>
  </si>
  <si>
    <t>BCA : 7330806596</t>
  </si>
  <si>
    <t>3174096004860003</t>
  </si>
  <si>
    <t>Tierza Saraswati W</t>
  </si>
  <si>
    <t>Jakarta, 11 April 1990</t>
  </si>
  <si>
    <t>Jl. Bend Hilir XVII / 1 Rt/Rw.009/001 Bendungan Hilir, Tanah Abang, Jakarta Pusat</t>
  </si>
  <si>
    <t>Jeanet Carolina Dwisakti Tangkudung</t>
  </si>
  <si>
    <t>Manado, 1 Oktober 1981</t>
  </si>
  <si>
    <t>Jl. Lumimuut No. 46 Mahakeret Timur Lingkungan Iii Wenang Manado 95112</t>
  </si>
  <si>
    <t>Marketing Sample</t>
  </si>
  <si>
    <t>Rani Handayani</t>
  </si>
  <si>
    <t>Jakarta, 6 Desember 1984</t>
  </si>
  <si>
    <t>Jl. Damai Gg. Masjid Nurul Mukmin No.11 Rt/Rw.03/05 Jatikarya, Jatisampurna, Bekasi 17435</t>
  </si>
  <si>
    <t>Nurainy</t>
  </si>
  <si>
    <t>Jl. Manggar X No.16 Rt/Rw.014/006 Tugu Utara, Koja, Jakarta Utara</t>
  </si>
  <si>
    <t>Jakarta, 10 Juni 1989</t>
  </si>
  <si>
    <t>Putri Alvi Diana</t>
  </si>
  <si>
    <t>Jl. Dua Sembilan Rt/Rw.09/07 No.40i Duren Sawit, Jakarta Timur 13440</t>
  </si>
  <si>
    <t>Sidoarjo, 27 Mei 1994</t>
  </si>
  <si>
    <t>Ira Novitha Yanthie</t>
  </si>
  <si>
    <t>Jl. Pengadegan Timur 3 No.17 Pancoran, Jakarta Selatan</t>
  </si>
  <si>
    <t>Medan, 26 November 1986</t>
  </si>
  <si>
    <t>Feni Yuniastuti</t>
  </si>
  <si>
    <t>Jl. H Saikin No.29 B Rt/Rw.012/008 Pondok Pinang, Kebayoran Lama, Jakarta Selatan</t>
  </si>
  <si>
    <t>Jakarta, 28 Juni 1995</t>
  </si>
  <si>
    <t>OS1509016</t>
  </si>
  <si>
    <t>OS1509017</t>
  </si>
  <si>
    <t>OS1509019</t>
  </si>
  <si>
    <t>OS1509020</t>
  </si>
  <si>
    <t>OS1509021</t>
  </si>
  <si>
    <t>OS1509022</t>
  </si>
  <si>
    <t>0811435433 / 087846642303</t>
  </si>
  <si>
    <t>7171044110810001</t>
  </si>
  <si>
    <t>59.059.959.3.821.000</t>
  </si>
  <si>
    <t>Mandiri : 1240007195895</t>
  </si>
  <si>
    <t>081211688844</t>
  </si>
  <si>
    <t>Mandiri : 129-00-1017118-5</t>
  </si>
  <si>
    <t>89.255.160.7-009.000</t>
  </si>
  <si>
    <t>3275104612840009</t>
  </si>
  <si>
    <t>Mandiri : 1220005417319</t>
  </si>
  <si>
    <t>55.781.698.0.077.000</t>
  </si>
  <si>
    <t>3171075104900003</t>
  </si>
  <si>
    <t>08118600556 / 081906333832</t>
  </si>
  <si>
    <t>tierza.saraswati@gmail.com</t>
  </si>
  <si>
    <t>BCA : 7480310319</t>
  </si>
  <si>
    <t>021-54381481 / 08151-4458428</t>
  </si>
  <si>
    <t>akb.kriswanto@gmail.com</t>
  </si>
  <si>
    <t>Mandiri : 1160004908191</t>
  </si>
  <si>
    <t>BCA : 3423447440 a.n A. Sofian</t>
  </si>
  <si>
    <t>BCA : 5345159697</t>
  </si>
  <si>
    <t>BCA : 5345136093</t>
  </si>
  <si>
    <t>Stefanus Adriyanto Budiman</t>
  </si>
  <si>
    <t>Semarang, 20 November 1983</t>
  </si>
  <si>
    <t>Jl. Ngaglik Baru No.43 Rt/Rw.005/001 Bendungan, Gajah Mungkur, Kota Semarang</t>
  </si>
  <si>
    <t>Field Force Coordinator Central Indonesia</t>
  </si>
  <si>
    <t>Muhammad Roji</t>
  </si>
  <si>
    <t>Jl. Swadaya Kemanggisan Rt/Rw.09/011 No.86 Jakarta Barat 11480</t>
  </si>
  <si>
    <t>Jakarta, 18 Oktober 1983</t>
  </si>
  <si>
    <t>Office Helper</t>
  </si>
  <si>
    <t>Ricky Setiawan</t>
  </si>
  <si>
    <t>Jl. Cendana IV Blok E No.65 Komplek Poris Indah, Tangerang</t>
  </si>
  <si>
    <t>Jakarta, 24 April 1981</t>
  </si>
  <si>
    <t>Lead Trainer, MMDS</t>
  </si>
  <si>
    <t>BCA : 5500168741</t>
  </si>
  <si>
    <t>eligible for bonus 21 Jan, 21 Feb &amp; 21 Juli</t>
  </si>
  <si>
    <t>3374062011830007</t>
  </si>
  <si>
    <t>0819 01374111</t>
  </si>
  <si>
    <t>3174056806950002</t>
  </si>
  <si>
    <t>0857 80978142</t>
  </si>
  <si>
    <t>081283431654 / 081389524254</t>
  </si>
  <si>
    <t>iranovithayanthie@gmail.com</t>
  </si>
  <si>
    <t>085778000152 / 081313133052</t>
  </si>
  <si>
    <t>0856 95575265</t>
  </si>
  <si>
    <t>66.665.447.0.008.000</t>
  </si>
  <si>
    <t>3175076705940008</t>
  </si>
  <si>
    <t>BCA : 0948478385</t>
  </si>
  <si>
    <t>71.951.772.4.045.000</t>
  </si>
  <si>
    <t>BCA : 4140121733</t>
  </si>
  <si>
    <t>67.889.669.7.015.000</t>
  </si>
  <si>
    <t>OS1510003</t>
  </si>
  <si>
    <t>OS1509025</t>
  </si>
  <si>
    <t>OS1510004</t>
  </si>
  <si>
    <t>085715416750 / 021.94643479</t>
  </si>
  <si>
    <t>riqbest@gmail.com</t>
  </si>
  <si>
    <t>021-5546173 / 081296017622</t>
  </si>
  <si>
    <t>putrialvia@gmail.com</t>
  </si>
  <si>
    <t>zhinoel.ainy@gmail.com</t>
  </si>
  <si>
    <t>BCA : 2910435143</t>
  </si>
  <si>
    <t>Theovanny Kartika Lukman</t>
  </si>
  <si>
    <t>Jakarta, 12 November 1988</t>
  </si>
  <si>
    <t>Taman Duta Mas D3 No 15 Jalambar, Jakarta Barat</t>
  </si>
  <si>
    <t>Government Relation</t>
  </si>
  <si>
    <t>Ayu Septika Witriani</t>
  </si>
  <si>
    <t>Jakarta, 15 September 1983</t>
  </si>
  <si>
    <t>Perum Poin Mas Blok C4/7 A Rt/Rw.002/011 Rangkapan Jaya, Pancoran Mas, Kota Depok</t>
  </si>
  <si>
    <t>34.998.874.1.036.000</t>
  </si>
  <si>
    <t>3173025211880003</t>
  </si>
  <si>
    <t>BCA : 5045021154 a.n Theovanny Kartika L</t>
  </si>
  <si>
    <t>0811 9725008</t>
  </si>
  <si>
    <t>tika.lukman@gmil.com</t>
  </si>
  <si>
    <t>Sales Admin</t>
  </si>
  <si>
    <t>Lampa Toa, 16 Desember 1989</t>
  </si>
  <si>
    <t>Lampa Toa, Kel Mapilli, Kec Mapilli Polewali Mandar</t>
  </si>
  <si>
    <t>Bernadette - Medical</t>
  </si>
  <si>
    <t>IP 250 OP = S 2.5jt / M 3.5jt + Glasses 750rb, Jamsostek, No OT</t>
  </si>
  <si>
    <t>IP 250 OP = 2.5jt  + Glasses 750rb, Jamsostek</t>
  </si>
  <si>
    <t>Leni Ajeng Marini</t>
  </si>
  <si>
    <t>Perum Villa Mutiara Jl. Permata III Rt/Rw.005/04 No.65 Sawah Baru, Ciputat, Tangerang Selatan</t>
  </si>
  <si>
    <t>Jakarta, 7 Januari 1995</t>
  </si>
  <si>
    <t>OS1510045</t>
  </si>
  <si>
    <t>OS1509035</t>
  </si>
  <si>
    <t>OS1510046</t>
  </si>
  <si>
    <t>OS1509036</t>
  </si>
  <si>
    <t>Janssen - Fajar Asri</t>
  </si>
  <si>
    <t>Unar</t>
  </si>
  <si>
    <t>Gg. Camat Gabun Rt/Rw.004/008 No.30 Lenteng Agung, Jagakarsa, Jakarta Selatan</t>
  </si>
  <si>
    <t>Jakarta, 4 Maret 1964</t>
  </si>
  <si>
    <t>OS1510047</t>
  </si>
  <si>
    <t>OS1510048</t>
  </si>
  <si>
    <t>Angelina Natasya</t>
  </si>
  <si>
    <t>Jl. Surya Mulia IV/II R/15 Rt/Rw.011/005 Kedoya Utara, Kebon Jeruk, Jakarta Barat</t>
  </si>
  <si>
    <t>Finance Officer</t>
  </si>
  <si>
    <t>Rizky Suci Nugrahani</t>
  </si>
  <si>
    <t>18 September 1989</t>
  </si>
  <si>
    <t>Taman Yasmin III Jl. Seroja I No54 Bogor, Jawa Barat</t>
  </si>
  <si>
    <t>Claim Admin Staff</t>
  </si>
  <si>
    <t>Irawaty Silaen</t>
  </si>
  <si>
    <t>Medan, 11 Juni 1989</t>
  </si>
  <si>
    <t>Jl. Pembina Raya No. 118 Rt/Rw.12/06 Palmeriam, Matraman, Jakarta Timur 13140</t>
  </si>
  <si>
    <t>Claim Controller</t>
  </si>
  <si>
    <t>Melia Dwi Hartini</t>
  </si>
  <si>
    <t>Jakarta, 1 Mei 1990</t>
  </si>
  <si>
    <t>Albezia IV/F4 Cipinang Kebembem Rawamangun, Jakarta Timur</t>
  </si>
  <si>
    <t>Logistic Operation</t>
  </si>
  <si>
    <t>Rizky Prastya Udipta</t>
  </si>
  <si>
    <t>Jakarta, 1 Mei 1991</t>
  </si>
  <si>
    <t>Jl. H. Sinen Rt/Rw.04/07 No.109 Ragunan, Pasar Minggu, Jakarta Selatan 12550</t>
  </si>
  <si>
    <t>Logistics Operation</t>
  </si>
  <si>
    <t>HR Operations Support</t>
  </si>
  <si>
    <t>OS1511002</t>
  </si>
  <si>
    <t>OS1510063</t>
  </si>
  <si>
    <t>OS1511003</t>
  </si>
  <si>
    <t>OS1511004</t>
  </si>
  <si>
    <t>OS1511005</t>
  </si>
  <si>
    <t>OS1511006</t>
  </si>
  <si>
    <t>0888 9926372</t>
  </si>
  <si>
    <t>3507054201930001</t>
  </si>
  <si>
    <t>087883210404 / 087882791182</t>
  </si>
  <si>
    <t>3174090403640001</t>
  </si>
  <si>
    <t>0857 22218858</t>
  </si>
  <si>
    <t>082299295141 / 0856 7175050</t>
  </si>
  <si>
    <t>Mandiri : 0060006909869</t>
  </si>
  <si>
    <t>0858 91627365</t>
  </si>
  <si>
    <t>Mandiri : 9000016262140</t>
  </si>
  <si>
    <t>BRI : 0261-01-001438-53-5</t>
  </si>
  <si>
    <t>BCA : 5270460331 a.n Liauw Ricky Setiawan</t>
  </si>
  <si>
    <t>3276015509830001</t>
  </si>
  <si>
    <t>0815 11244863</t>
  </si>
  <si>
    <t>ayuseptikawitriani@yahoo.co.id, ayuseptika83@gmail.com</t>
  </si>
  <si>
    <t>87.532.357.8.412.000</t>
  </si>
  <si>
    <t>BCA : 5520273460</t>
  </si>
  <si>
    <t>Posisi Allow.</t>
  </si>
  <si>
    <t>Fuel Allow.</t>
  </si>
  <si>
    <t>NO OT, jamsostek, asuransi 750</t>
  </si>
  <si>
    <t>36.996.852.4.085.000</t>
  </si>
  <si>
    <t>3173061104880004</t>
  </si>
  <si>
    <t>OT, jamsostek, asuransi 750</t>
  </si>
  <si>
    <t>Driver expatriat</t>
  </si>
  <si>
    <t>BCA : 7890652373</t>
  </si>
  <si>
    <t>085299394524 / 08114114524</t>
  </si>
  <si>
    <t>BCA : 6500281179</t>
  </si>
  <si>
    <t>BCA : 5255056821</t>
  </si>
  <si>
    <t>leni.ajeng.m48@gmail.com</t>
  </si>
  <si>
    <t>BCA : 4620431988</t>
  </si>
  <si>
    <t>58.426.049.1-517.000</t>
  </si>
  <si>
    <t>021-7812894 / 081310935229</t>
  </si>
  <si>
    <t>Mandiri : 9000006167515</t>
  </si>
  <si>
    <t>46.386.665.7.017.000</t>
  </si>
  <si>
    <t>3174040105910006</t>
  </si>
  <si>
    <t>rizkyudipta@gmail.com</t>
  </si>
  <si>
    <t>Mandiri : 1240007252605</t>
  </si>
  <si>
    <t>Felix</t>
  </si>
  <si>
    <t>Medan, 19 Januari 1989</t>
  </si>
  <si>
    <t>Apartemen City Park Tower G, Jakarta Barat 11730</t>
  </si>
  <si>
    <t xml:space="preserve">Information System </t>
  </si>
  <si>
    <t>Reda Samirana</t>
  </si>
  <si>
    <t>Kramat Raya RT 01 / RW 01 No. 34 Johar Baru, Jakarta Pusat 15060</t>
  </si>
  <si>
    <t>Bandar Lampung, 14 Januari 1995</t>
  </si>
  <si>
    <t>LifeScan Customer Service Representative</t>
  </si>
  <si>
    <t>Indri Rahmayanti</t>
  </si>
  <si>
    <t>Kelapa Dua Wetan Rt/Rw.7/8 No.58 Kelapa Dua Wetan, Ciracas, Jakarta Timur</t>
  </si>
  <si>
    <t>Jakarta, 2 Maret 1995</t>
  </si>
  <si>
    <t>Rudi Hartono</t>
  </si>
  <si>
    <t>Makassar</t>
  </si>
  <si>
    <t>BNI : 0304116035</t>
  </si>
  <si>
    <t>OS1511010</t>
  </si>
  <si>
    <t>BCA : 1663189984</t>
  </si>
  <si>
    <t>OS1510069</t>
  </si>
  <si>
    <t>OS1511011</t>
  </si>
  <si>
    <t>BCA : 2551231846</t>
  </si>
  <si>
    <t>OS1511012</t>
  </si>
  <si>
    <t>1271141901890001</t>
  </si>
  <si>
    <t>88.097.113.0.-416.000</t>
  </si>
  <si>
    <t>flix_phan@yahoo.co.id</t>
  </si>
  <si>
    <t>BCA : 5270268848</t>
  </si>
  <si>
    <t>74.396.820.8.407.000</t>
  </si>
  <si>
    <t>13030551066 / 0001639137475</t>
  </si>
  <si>
    <t>Wonogiri, 14 April 1977</t>
  </si>
  <si>
    <t>JL. Mampang Prapatan I. Rt.007/006 Kel. Mampang Prapatan, Jakarta Selatan 12790</t>
  </si>
  <si>
    <t>Bogor, 23 Maret 1980</t>
  </si>
  <si>
    <t>Adm. Bagian CS Lifescan =&gt; Customer Service Executive</t>
  </si>
  <si>
    <t>14024384977 / 0001656348412</t>
  </si>
  <si>
    <t>BS nett</t>
  </si>
  <si>
    <t>81295159124 / 021.78882558</t>
  </si>
  <si>
    <t>Diyah Tanjung Sari</t>
  </si>
  <si>
    <t>Jakarta, 19 September 1983</t>
  </si>
  <si>
    <t>Jl. Pondok Kuning Mas II Blok G4/11 Pondok Timur Mas, Bekasi Selatan</t>
  </si>
  <si>
    <t>Admin CE KAM</t>
  </si>
  <si>
    <t>Eka Trilestari Rajabiyah</t>
  </si>
  <si>
    <t>Jakarta, 11 Februari 1991</t>
  </si>
  <si>
    <t>Jl. Percetakan Negara X A No,1A Rawasari, Jakarta Pusat</t>
  </si>
  <si>
    <t>Admin Marketing IM</t>
  </si>
  <si>
    <t>Rinia Kumala Dewi</t>
  </si>
  <si>
    <t>Jakarta, 27 Desember 1983</t>
  </si>
  <si>
    <t>Jl. Kemanggisan Ilir VI No.22 Rt/Rw.002/013 Jakarta Barat 11480</t>
  </si>
  <si>
    <t>Vita Kasianti</t>
  </si>
  <si>
    <t>Perum Ciriung Cemerlang Blok L 20 Rt/Rw.04/14 Kel. Ciriung Kab. Bogor 16918</t>
  </si>
  <si>
    <t>Jakarta, 20 Juli 1987</t>
  </si>
  <si>
    <t>Admin Database</t>
  </si>
  <si>
    <t>Mutiara Amanah</t>
  </si>
  <si>
    <t>Kompleks Taman Cihanjuang No.1 Cihanjuang, Bandung Barat 40559</t>
  </si>
  <si>
    <t>Jakarta, 6 Februari 1993</t>
  </si>
  <si>
    <t>Admin Service</t>
  </si>
  <si>
    <t>Karyani</t>
  </si>
  <si>
    <t>Jl. Melawan Dalam Rt/Rw.007/007 Kel. Mangga Dua Selatan Kec. Sawah Besar, Jakarta Pusat 10730</t>
  </si>
  <si>
    <t>Cirebon, 10 Juli 1984</t>
  </si>
  <si>
    <t>Junior Engineering Supervisor</t>
  </si>
  <si>
    <t>OT FDR</t>
  </si>
  <si>
    <t>0819 34191939</t>
  </si>
  <si>
    <t>OS1511018</t>
  </si>
  <si>
    <t>OS1511019</t>
  </si>
  <si>
    <t>OS1511020</t>
  </si>
  <si>
    <t>OS1511021</t>
  </si>
  <si>
    <t>OS1511017</t>
  </si>
  <si>
    <t>gross</t>
  </si>
  <si>
    <t>Lisa Yulianti</t>
  </si>
  <si>
    <t>Jl. Pulo Gebang Indah Blok J4/17 Rt/RW.002/011, Cakung, Jakata Timur 13950</t>
  </si>
  <si>
    <t>Jakarta, 16 Desember 1987</t>
  </si>
  <si>
    <t>OS1511026</t>
  </si>
  <si>
    <t>Mandiri : 1240007261812</t>
  </si>
  <si>
    <t>Mandiri : 1240007261820</t>
  </si>
  <si>
    <t>BNI : 0353754081</t>
  </si>
  <si>
    <t>021.8765542 / 085777874682</t>
  </si>
  <si>
    <t>BCA : 5235083059</t>
  </si>
  <si>
    <t>0218202866 / 08161621533</t>
  </si>
  <si>
    <t>BCA : 2300953363</t>
  </si>
  <si>
    <t>59.586.658.3-407.000</t>
  </si>
  <si>
    <t>3275045909830028</t>
  </si>
  <si>
    <t>06002426200</t>
  </si>
  <si>
    <t>diyahtanjung@gmail.com</t>
  </si>
  <si>
    <t>021 42881338 / 0856-1120187</t>
  </si>
  <si>
    <t>ekhaadalaheka@gmail.com</t>
  </si>
  <si>
    <t>3171055102910001</t>
  </si>
  <si>
    <t>68.086.677.9.024.000</t>
  </si>
  <si>
    <t>021-5321503 / 0818-06223898</t>
  </si>
  <si>
    <t>BCA : 5270362585</t>
  </si>
  <si>
    <t>49.656.775.1-031.000</t>
  </si>
  <si>
    <t>3173076712830001</t>
  </si>
  <si>
    <t>dewi.rinia@gmail.com</t>
  </si>
  <si>
    <t>06001603692</t>
  </si>
  <si>
    <t>not extend 11/1/2016</t>
  </si>
  <si>
    <t>Muhammad Yahya</t>
  </si>
  <si>
    <t>Kp. Sawah RT 001/ RW 008 No. 20 Desa Bojonggede, Kec. Bojonggede Kab. Bogor, Bogor 16320</t>
  </si>
  <si>
    <t>Boyolali, 17 Februari 1993</t>
  </si>
  <si>
    <t>Filing &amp; Sending Admin</t>
  </si>
  <si>
    <t>Nur Dewi</t>
  </si>
  <si>
    <t>Wijaya Timur 1 Rt/Rw.13/02 No.49 Jakarta Selatan 12170</t>
  </si>
  <si>
    <t>Jakarta, 30 September 1987</t>
  </si>
  <si>
    <t>Sartika Ria Anggrayni</t>
  </si>
  <si>
    <t>Jl. Raya Parung Perumahan Griya Brandweer Blok AB V No.19 Parung, Bogor</t>
  </si>
  <si>
    <t>Berasang, 6 Juni 1992</t>
  </si>
  <si>
    <t>Sintya Kusumawardany</t>
  </si>
  <si>
    <t>Kp. Pondok Serut No.63 Rt/Rw.004/010 Kel. Pondok Kacang Barat Kec. Pondok Aren, Tangerang Selatan</t>
  </si>
  <si>
    <t>Tangerang, 12 November 1994</t>
  </si>
  <si>
    <t>Sofawi Wahadji</t>
  </si>
  <si>
    <t>Kp. Sugutamu Rt/Rw.003/027 Baktijaya, Sukmajaya, Kota Depok</t>
  </si>
  <si>
    <t>Palembang, 29 Desember 1957</t>
  </si>
  <si>
    <t>Melati Fitriyani</t>
  </si>
  <si>
    <t>Jl. Belawan No 56 Rt 11 / Rw 03, Kel. Cideng Kec Gambir, 10150, Jakarta</t>
  </si>
  <si>
    <t>Finance Supervisor</t>
  </si>
  <si>
    <t>Ignatius Dimas Wardhana</t>
  </si>
  <si>
    <t>Palembang, 31 Januari 1981</t>
  </si>
  <si>
    <t>Jl. Raya Kebayoran Lama 108, Jakarta Selatan</t>
  </si>
  <si>
    <t>Admin Marketing Sample</t>
  </si>
  <si>
    <t>OS1511028</t>
  </si>
  <si>
    <t>OS1511032</t>
  </si>
  <si>
    <t>OS1601001</t>
  </si>
  <si>
    <t>OS1601002</t>
  </si>
  <si>
    <t>OS1511033</t>
  </si>
  <si>
    <t>OS1511034</t>
  </si>
  <si>
    <t>OS1511035</t>
  </si>
  <si>
    <t>OS1512003</t>
  </si>
  <si>
    <t>fabry.f@partner.samsung.com, l03815@hotmail.com, l03815@yahoo.com, l03815@hotmail.com</t>
  </si>
  <si>
    <t>BCA : 2111154408</t>
  </si>
  <si>
    <t>021 99530651 / 081318187084</t>
  </si>
  <si>
    <t>0896204999283 / 08561894627</t>
  </si>
  <si>
    <t>0896 51474101</t>
  </si>
  <si>
    <t>BCA : 5260311249</t>
  </si>
  <si>
    <t>Jakarta, 16 Mei 1988</t>
  </si>
  <si>
    <t>mfitriyani74@gmail.com</t>
  </si>
  <si>
    <t>BCA : 0845223837</t>
  </si>
  <si>
    <t>fm.technician@adaro.com</t>
  </si>
  <si>
    <t>0857 6862 6130</t>
  </si>
  <si>
    <t>ignatiusdimas04@gmail.com</t>
  </si>
  <si>
    <t>0821 82884880</t>
  </si>
  <si>
    <t>BCA : 1510040003</t>
  </si>
  <si>
    <t>47.754.023.1.306.000</t>
  </si>
  <si>
    <t>1607103103810001</t>
  </si>
  <si>
    <t xml:space="preserve"> 0838-0680-8488</t>
  </si>
  <si>
    <t>BCA : 6240657382</t>
  </si>
  <si>
    <t>89.389.656.3.005.000</t>
  </si>
  <si>
    <t>dhisya2285@yahoo.com</t>
  </si>
  <si>
    <t>26.019.233.1.064.000</t>
  </si>
  <si>
    <t>BCA : 7310130022</t>
  </si>
  <si>
    <t>dewiarifin1987@gmail.com</t>
  </si>
  <si>
    <t>3174077009870008</t>
  </si>
  <si>
    <t>1601144606920011</t>
  </si>
  <si>
    <t>ra.sartik@gmail.com</t>
  </si>
  <si>
    <t>BCA : 2570528109</t>
  </si>
  <si>
    <t>0852 66843637</t>
  </si>
  <si>
    <t>kusumawardanys@gmail.com</t>
  </si>
  <si>
    <t>021.7338146 / 088212675497</t>
  </si>
  <si>
    <t>087 727090828 / 085891888354</t>
  </si>
  <si>
    <t>Aliah Amaliah Iqbal</t>
  </si>
  <si>
    <t>Bank Syariah Mandiri : 7094347941</t>
  </si>
  <si>
    <t>Juwita Nurhasanah</t>
  </si>
  <si>
    <t>Jl. Kampung Kepu IV No.220 Rt/Rw.005/01 Kel. Bungur Kec. Senen, Jakarta Pusat 10460</t>
  </si>
  <si>
    <t>Jakarta, 11 Maret 1989</t>
  </si>
  <si>
    <t>Lianawati</t>
  </si>
  <si>
    <t>Jl. Letnan Mukmin No.1137 Palembang 30129</t>
  </si>
  <si>
    <t>Palembang, 23 September 1987</t>
  </si>
  <si>
    <t>Ir. Asjhari Madjid</t>
  </si>
  <si>
    <t>Surabaya, 26 Juli 1963</t>
  </si>
  <si>
    <t>Dsn. Manyar Kandek, RT 002/RW 001, Ds. Karang Tengah, Kec. Kandangan, Kabupaten Kediri</t>
  </si>
  <si>
    <t>ICR</t>
  </si>
  <si>
    <t>Alia Rahmani</t>
  </si>
  <si>
    <t>Surabaya, 06 Juni 1988</t>
  </si>
  <si>
    <t>Jl. Kebalen Wetan 8/9 Surabaya</t>
  </si>
  <si>
    <t>Gianti Hertina</t>
  </si>
  <si>
    <t>Bandung, 13 November 1987</t>
  </si>
  <si>
    <t>Jl. Nayaga No.26 Rt/Rw.002/003 Turangga, Lengkong, Kota Bandung</t>
  </si>
  <si>
    <t>Market Research</t>
  </si>
  <si>
    <t>OS1512004</t>
  </si>
  <si>
    <t>OS1512006</t>
  </si>
  <si>
    <t>OS1512007</t>
  </si>
  <si>
    <t>OS1512008</t>
  </si>
  <si>
    <t>OS1512009</t>
  </si>
  <si>
    <t>BCA : 5890168355</t>
  </si>
  <si>
    <t>021.42871769 / 081219178441</t>
  </si>
  <si>
    <t>BCA : 0212579627</t>
  </si>
  <si>
    <t>Lianahope87@gmail.com, Llianawa@its.jnj.com</t>
  </si>
  <si>
    <t>081271992089 / 0857-64422203</t>
  </si>
  <si>
    <t>BCA : 1400530188</t>
  </si>
  <si>
    <t>25.063.372.4 – 655.000</t>
  </si>
  <si>
    <t>087852056677/ 082230904767</t>
  </si>
  <si>
    <t>Asjhari.Madjid@protelindo.net</t>
  </si>
  <si>
    <t>Mandiri : 1420009756718</t>
  </si>
  <si>
    <t>88.672.175.2-613.000</t>
  </si>
  <si>
    <t>Alia.Rakhmani@protelindo.net</t>
  </si>
  <si>
    <t>BCA : 5015786288</t>
  </si>
  <si>
    <t>3273135311870003</t>
  </si>
  <si>
    <t>54.563.924.7.424.000</t>
  </si>
  <si>
    <t>08777 8887614</t>
  </si>
  <si>
    <t>gianti_hertina@yahoo.com</t>
  </si>
  <si>
    <t>indri.kece86@yahoo.com</t>
  </si>
  <si>
    <t>vennyuniast@yahoo.com</t>
  </si>
  <si>
    <t>Overtime</t>
  </si>
  <si>
    <t>Indah Lestari</t>
  </si>
  <si>
    <t>Bekasi, 25 Oktober 1986</t>
  </si>
  <si>
    <t>Jl. Arief Rakhman Hakim No. 1 RT 01/ RW 03, Cikarang Utara 17530</t>
  </si>
  <si>
    <t>Visual Display Planner</t>
  </si>
  <si>
    <t>Rakhel Adinda Victoria</t>
  </si>
  <si>
    <t>Surakarta, 17 Oktober 1989</t>
  </si>
  <si>
    <t>Banaran Baru Rt/Rw.007/005 Banaran, Grogol, Jakarta</t>
  </si>
  <si>
    <t>Talent Aquisitions</t>
  </si>
  <si>
    <t>jamsostek, asuransi 750</t>
  </si>
  <si>
    <t>Mukti Wibowo</t>
  </si>
  <si>
    <t>Jl. Dewi Sartika Gg. Madali RT 001 / RW 006 No. 18, Kel. Cawang II Kec. Kramat Jati, Jakarta Timur 13630</t>
  </si>
  <si>
    <t>Jakarta, 26 Agustus 1986</t>
  </si>
  <si>
    <t>Jl. H Muhyin Kav.56 A No.06, Jakarta 17411</t>
  </si>
  <si>
    <t>Jakarta, 9 September 1973</t>
  </si>
  <si>
    <t>General Sales Administration</t>
  </si>
  <si>
    <t>Faiq Noer Priambodo</t>
  </si>
  <si>
    <t>Perum Mayang Pratama Blok B Jl. Jatikencana II No.49 Rt/Rw.02/08 Kel. Mustikasari Kec. Mustikajaya, Bekasi 17157</t>
  </si>
  <si>
    <t>Semarang, 23 Agustus 1989</t>
  </si>
  <si>
    <t>Analyst Support &amp; Implementation Engineer</t>
  </si>
  <si>
    <t>Winda Ramadhanti</t>
  </si>
  <si>
    <t>Perum Polda Balai Baru Blok B1/17 Padang, Sumatera Barat</t>
  </si>
  <si>
    <t>Padang, 8 April 1989</t>
  </si>
  <si>
    <t>Regulatory Officer</t>
  </si>
  <si>
    <t>OS1512014</t>
  </si>
  <si>
    <t>OS1512015</t>
  </si>
  <si>
    <t>OS1512016</t>
  </si>
  <si>
    <t>OS1512017</t>
  </si>
  <si>
    <t>OS1512018</t>
  </si>
  <si>
    <t>Mandiri Syariah : 7094951075</t>
  </si>
  <si>
    <t>move agent 1/1/2016</t>
  </si>
  <si>
    <t>move agent 1/1/2016, return 1/2/2016</t>
  </si>
  <si>
    <t>Agam Febrianda</t>
  </si>
  <si>
    <t>Taman Wisma Asri Jl. Delima X Blok D14 No. 29, Bekasi 17121</t>
  </si>
  <si>
    <t>Jakarta, 28 Pebruari 1986</t>
  </si>
  <si>
    <t>Helpdesk</t>
  </si>
  <si>
    <t>Achmad</t>
  </si>
  <si>
    <t>Puri Citayam Permai Blok C9 No. 5 Kec. Bojonggede Kab. Bogor</t>
  </si>
  <si>
    <t>Raha, 10 Januari 1993</t>
  </si>
  <si>
    <t>Erwin Sendiko</t>
  </si>
  <si>
    <t>Jl. Rambai 2 No 2b Rt/Rw.004/002 Kebayoran Baru, Jakarta Selatan 12130</t>
  </si>
  <si>
    <t>24 September 1986</t>
  </si>
  <si>
    <t>Amelia Rizetti</t>
  </si>
  <si>
    <t>Jl. Pangkalan Jati 2 Rt. 003/Rw. 002 Kec. Cinere, Depok 16513</t>
  </si>
  <si>
    <t>Jakarta, 24 Agustus 1976</t>
  </si>
  <si>
    <t>Treasury Accountant</t>
  </si>
  <si>
    <t>Fadillah</t>
  </si>
  <si>
    <t>Jl. Banyuasin IV No.441 Rt 07 Rw o4 kel baktijaya Kec sukmajaya Depok Timur</t>
  </si>
  <si>
    <t>14 Agustus 1988</t>
  </si>
  <si>
    <t>Risna Carolina</t>
  </si>
  <si>
    <t>Komp BBS III E7 No 23 RT 020 RW 009 Kel Ciwaduk Kec Cilegon, Cilegon 42415</t>
  </si>
  <si>
    <t>Cilegon, 7 Januari 1987</t>
  </si>
  <si>
    <t>Accountant</t>
  </si>
  <si>
    <t>Sri Pamilangsih</t>
  </si>
  <si>
    <t>Jl. Gading X/No. 902 Pondok Bambu, Jakarta 13420</t>
  </si>
  <si>
    <t>Solo, 28 Mei 1956</t>
  </si>
  <si>
    <t>Senior Admin Assistant</t>
  </si>
  <si>
    <t>Apriliya Budiarti</t>
  </si>
  <si>
    <t>Ds. Jabonrowo RT 18 RW 09, Kel. Mojoruntut Kec. Krembung Sidoarjo 61275</t>
  </si>
  <si>
    <t>Mojokerto, 19 April 1980</t>
  </si>
  <si>
    <t>Dyah Nariswari Sulistyaningrum</t>
  </si>
  <si>
    <t>Jakarta, 4 Oktober 1974</t>
  </si>
  <si>
    <t>Mira Salta</t>
  </si>
  <si>
    <t>Jl. Tebet Timur Dalam 1 H No. 206, RT003/RW004, Tebet , Jakarta Selatan - 12820</t>
  </si>
  <si>
    <t>Padang, 1 Mei 1988</t>
  </si>
  <si>
    <t>Cost Accountant</t>
  </si>
  <si>
    <t>Okdista Sari Mayalani</t>
  </si>
  <si>
    <t>Jl. Skip No.21 Rt/Rw.013/014 Pisangan Baru, Matraman, Jakarta Timur</t>
  </si>
  <si>
    <t>Jakarta, 7 Oktober 1981</t>
  </si>
  <si>
    <t>Sumarno</t>
  </si>
  <si>
    <t>Jl. Cipinang Bali I No 43 RT 010 RW 013 Kel Cipinang Muara Kec Jatinegara Jakarta Timur 13420</t>
  </si>
  <si>
    <t>Blitar, 21 Maret 1959</t>
  </si>
  <si>
    <t>Warehouse Administration</t>
  </si>
  <si>
    <t>Santi Indrawati</t>
  </si>
  <si>
    <t>Jl Mandor Guweng RT/RW. 004/003 Kel.  Kukusan, Kec. Beji, Kota Depok</t>
  </si>
  <si>
    <t>Jakarta, 13 September 1987</t>
  </si>
  <si>
    <t>Riandini Noviati</t>
  </si>
  <si>
    <t>Jl Pisangan Baru Tengah RT 004 RW 014 No 24 Kel Pisangan Baru Kec Matraman Jakarta Timur  13110</t>
  </si>
  <si>
    <t>Jakarta, 26 November 1982</t>
  </si>
  <si>
    <t>Kadek Eva Dewi</t>
  </si>
  <si>
    <t>Jl. Gunung Sari IV Gg. Bonsai No. 52 Dusun Sari Buana Kel Tegal Harum Kec Denpasar Barat, Denpasar 80119</t>
  </si>
  <si>
    <t>Denpasar, 28 November 1982</t>
  </si>
  <si>
    <t>Gita Lestari Hanafi</t>
  </si>
  <si>
    <t>Bandung, 14 Juni 1978</t>
  </si>
  <si>
    <t>Sudaryani</t>
  </si>
  <si>
    <t>Mendiro RT 004 RW 025 Kel Sukoharjo Kec Ngaglik, Sleman, Yogyakarta 55581</t>
  </si>
  <si>
    <t>Balikpapan, 3 Januari 1980</t>
  </si>
  <si>
    <t>Santi Patmawati</t>
  </si>
  <si>
    <t>Jl Ahmad Yani Gang Sukanegla No. 16 RT 01 RW 01 Kelurahan Antapani Tengah Kecamatan Antapani Bandung 40291</t>
  </si>
  <si>
    <t>Bandung, 14 April 1984</t>
  </si>
  <si>
    <t>Sanova Hutagalung</t>
  </si>
  <si>
    <t>Kemanggisan Grogol RT 013 RW 008 Kel/Kec Palmerah Jakarta Barat 11480</t>
  </si>
  <si>
    <t>Pematang Siantar, 19 Agustus 1988</t>
  </si>
  <si>
    <t>Medical Affairs Admin</t>
  </si>
  <si>
    <t>Wina Wirdayana</t>
  </si>
  <si>
    <t>Jl. Amal Luhur Gg. Supir LK II  No. 1  Kel Dwikora Kec Medan Helvetia Medan 20123</t>
  </si>
  <si>
    <t>Kisaran, 19 Oktober 1983</t>
  </si>
  <si>
    <t>Henny Ekawati Purwaningrum</t>
  </si>
  <si>
    <t>OS1601004</t>
  </si>
  <si>
    <t>OS1601005</t>
  </si>
  <si>
    <t>OS1601006</t>
  </si>
  <si>
    <t>OS1601007</t>
  </si>
  <si>
    <t>OS1601008</t>
  </si>
  <si>
    <t>OS1601009</t>
  </si>
  <si>
    <t>OS1601010</t>
  </si>
  <si>
    <t>OS1601011</t>
  </si>
  <si>
    <t>OS1601012</t>
  </si>
  <si>
    <t>OS1601013</t>
  </si>
  <si>
    <t>OS1601014</t>
  </si>
  <si>
    <t>OS1601015</t>
  </si>
  <si>
    <t>OS1601016</t>
  </si>
  <si>
    <t>OS1601017</t>
  </si>
  <si>
    <t>OS1601018</t>
  </si>
  <si>
    <t>OS1601019</t>
  </si>
  <si>
    <t>OS1601020</t>
  </si>
  <si>
    <t>OS1601021</t>
  </si>
  <si>
    <t>Standby allowance</t>
  </si>
  <si>
    <t>OS1601022</t>
  </si>
  <si>
    <t>OS1601023</t>
  </si>
  <si>
    <t>OS1601024</t>
  </si>
  <si>
    <t>OS1602001</t>
  </si>
  <si>
    <t>OS1512025</t>
  </si>
  <si>
    <t xml:space="preserve">Amandemen </t>
  </si>
  <si>
    <t>Swasti Anindya Sari</t>
  </si>
  <si>
    <t>Siti Rizka</t>
  </si>
  <si>
    <t>Musafa</t>
  </si>
  <si>
    <t>Yusuf Arifin</t>
  </si>
  <si>
    <t>Siti Romlah</t>
  </si>
  <si>
    <t xml:space="preserve">Ridwanto ‘Wawin’ Widjaya
</t>
  </si>
  <si>
    <t>OS1512010</t>
  </si>
  <si>
    <t>merryska_geje@yahoo.com, meriska.g@partner.samsung.com</t>
  </si>
  <si>
    <t>Stabat, 31 Mei 1988</t>
  </si>
  <si>
    <t>Jl. Cempaka No 2 IPB RT 07 / RW 05 BOGOR</t>
  </si>
  <si>
    <t>Helenawaty Sinaga</t>
  </si>
  <si>
    <t xml:space="preserve">Meal Allow. </t>
  </si>
  <si>
    <t>Fauziah Said Badjuber</t>
  </si>
  <si>
    <t>Mandiri : 1190004338503</t>
  </si>
  <si>
    <t>fsaid@its.jnj.com</t>
  </si>
  <si>
    <t>Mandiri : 1560002711705</t>
  </si>
  <si>
    <t>082134700777 / 021-82601229</t>
  </si>
  <si>
    <t>BNI Syariah : 0284008379</t>
  </si>
  <si>
    <t>0813 63936757</t>
  </si>
  <si>
    <t>13037594499 / 0001622026012</t>
  </si>
  <si>
    <t>wramadha@its.jnj.com, winda_ramadhan@yahoo.com</t>
  </si>
  <si>
    <t>BCA : 3191882847</t>
  </si>
  <si>
    <t>0900709416</t>
  </si>
  <si>
    <t>arizetti@its.jnj.com</t>
  </si>
  <si>
    <t>0856 91888547</t>
  </si>
  <si>
    <t>BCA : 5455214278</t>
  </si>
  <si>
    <t>dilluphmath@gmail.com</t>
  </si>
  <si>
    <t>0817 6415482</t>
  </si>
  <si>
    <t>Mandiri : 1240005364360</t>
  </si>
  <si>
    <t>risnacarolina@yahoo.com</t>
  </si>
  <si>
    <t>BCA : 5520253256</t>
  </si>
  <si>
    <t>0821 23216676</t>
  </si>
  <si>
    <t>0816 1904028</t>
  </si>
  <si>
    <t>04JP0252764</t>
  </si>
  <si>
    <t>09001815720</t>
  </si>
  <si>
    <t>09017509903</t>
  </si>
  <si>
    <t>79MJ0003714</t>
  </si>
  <si>
    <t>BCA : 2710666850</t>
  </si>
  <si>
    <t>BCA : 5005098456</t>
  </si>
  <si>
    <t>BCA : 3422921823</t>
  </si>
  <si>
    <t>BCA : 351699255</t>
  </si>
  <si>
    <t>BCA : 3422925454</t>
  </si>
  <si>
    <t>BCA : 5800184713</t>
  </si>
  <si>
    <t>BCA : 5520374851</t>
  </si>
  <si>
    <t>Mandiri : 1060002370065</t>
  </si>
  <si>
    <t>Mandiri : 1450004595415</t>
  </si>
  <si>
    <t>Mandiri : 1220000093339</t>
  </si>
  <si>
    <t>srudyant@its.jnj.com</t>
  </si>
  <si>
    <t>abudiart@its.jnj.com</t>
  </si>
  <si>
    <t>msalta@its.jnj.com</t>
  </si>
  <si>
    <t>osarimay@its.jnj.com</t>
  </si>
  <si>
    <t>sumarno@its.jnj.com</t>
  </si>
  <si>
    <t>wwirdaya@its.jnj.com</t>
  </si>
  <si>
    <t>shutagal@its.jnj.com</t>
  </si>
  <si>
    <t>sindrawa@its.jnj.com</t>
  </si>
  <si>
    <t>rnoviati@its.jnj.com</t>
  </si>
  <si>
    <t>kdewi@its.jnj.com</t>
  </si>
  <si>
    <t>sudaryan@its.jnj.com</t>
  </si>
  <si>
    <t>spatmawa@its.jnj.com</t>
  </si>
  <si>
    <t>hpurwani@its.jnj.com, h_sani@yahoo.com</t>
  </si>
  <si>
    <t>hsinaga1@its.jnj.com, elensinaga@hotmail.co.id</t>
  </si>
  <si>
    <t>0812 2356610</t>
  </si>
  <si>
    <t>081915557755 / 08978681712</t>
  </si>
  <si>
    <t>08997919084 / 081312200025</t>
  </si>
  <si>
    <t>085297656525 / 087782229265</t>
  </si>
  <si>
    <t>0812 2828657</t>
  </si>
  <si>
    <t>04JP0253226</t>
  </si>
  <si>
    <t>04JP0254182</t>
  </si>
  <si>
    <t>08010852369</t>
  </si>
  <si>
    <t>10016429937 / 0001634122631</t>
  </si>
  <si>
    <t>BCA : 7750053585</t>
  </si>
  <si>
    <t>MANDIRI : 1370006515395</t>
  </si>
  <si>
    <t>BCA : 3462400826</t>
  </si>
  <si>
    <t>IP 250 OP 3.5jt + Glasses 750rb, Jamsostek, No OT</t>
  </si>
  <si>
    <t>IP 250 OP 3.5jt + Glasses 750rb, Jamsostek, OT</t>
  </si>
  <si>
    <t>IP 250 OP 3.5jt + Glasses 750rb, Jamsostek</t>
  </si>
  <si>
    <t>IP 350 OP 4.750 jt  + Glasses 1.425 jt, Jamsostek</t>
  </si>
  <si>
    <t>Komp. Pandanwangi Blok F No. 12, RT 002/ RW 009. Kelurahan Cijawura, Kecamatan Buah Batu.  Bandung 40287</t>
  </si>
  <si>
    <t>Feby Sufmawati</t>
  </si>
  <si>
    <t>Komp. Batan Indah Blok O No.55 Rt/Rw.19/004 Kec. Setu, Kota Tangerang Selatan 15313</t>
  </si>
  <si>
    <t>Admin</t>
  </si>
  <si>
    <t>Jakarta, 14 Agustus 1975</t>
  </si>
  <si>
    <t>Inside Sales Representative</t>
  </si>
  <si>
    <t>Yunita Rosanti</t>
  </si>
  <si>
    <t>Jl. Kalibener No.724 Rt/Rw.005/002 Kranji, Purwokerto Timur, Kab. Banyumas, Jawa Tengah</t>
  </si>
  <si>
    <t>Purwokerto, 23 Juni 1982</t>
  </si>
  <si>
    <t>Rizka Amelia</t>
  </si>
  <si>
    <t>Jl. Gg. Keamanan I No.41 Rt/Rw.001/014 Tebet Barat, Jakarta Selatan</t>
  </si>
  <si>
    <t>Jakarta, 13 Maret 1986</t>
  </si>
  <si>
    <t>Putra Jumanda Siregar</t>
  </si>
  <si>
    <t>Medan, 29 Mei 1987</t>
  </si>
  <si>
    <t>Kampung Kober, Buaran Indah, Tangerang</t>
  </si>
  <si>
    <t>Audio Video - Master Trainer</t>
  </si>
  <si>
    <t>Irsal Aryudi</t>
  </si>
  <si>
    <t>Jakarta, 27 Oktober 1981</t>
  </si>
  <si>
    <t>Jl. Johari 2 No 10 kebayoran lama, Jakarta Selatan</t>
  </si>
  <si>
    <t>Sitac Manager</t>
  </si>
  <si>
    <t>OS1601025</t>
  </si>
  <si>
    <t>OS1601026</t>
  </si>
  <si>
    <t>OS1601029</t>
  </si>
  <si>
    <t>OS1601030</t>
  </si>
  <si>
    <t>OS1601031</t>
  </si>
  <si>
    <t>OS1601032</t>
  </si>
  <si>
    <t>salary NETT</t>
  </si>
  <si>
    <t>Jl. Tebet Timur Dalam No 58 Rt/Rw.001/009 Kel. Tebet Timur Kec. Tebet, Jakarta Selatan</t>
  </si>
  <si>
    <t>jeanet.tangkudung@yahoo.com; jeanet.c@partner.samsung.com</t>
  </si>
  <si>
    <t>Tangerang, 2 Februari 1993</t>
  </si>
  <si>
    <t>not extend 26/1/2016</t>
  </si>
  <si>
    <t>resign 20/1/2016</t>
  </si>
  <si>
    <t>UMP 2016 1 Jan 2016 prev 2.950.000 ; adjust 25 Feb'15 prev 2.750.000</t>
  </si>
  <si>
    <t>adjust 1 Jan 2016 BS prev 2 jt fix 500.000 ; Bpjs kes belum confirm</t>
  </si>
  <si>
    <t>Consumer II - Tiara</t>
  </si>
  <si>
    <t xml:space="preserve">021-94125496 / +6281287079878  </t>
  </si>
  <si>
    <t>rizkamelia.2@gmail.com</t>
  </si>
  <si>
    <t>599676418015000 / KTP : 3174015303860006</t>
  </si>
  <si>
    <t>0878-6815-6969</t>
  </si>
  <si>
    <t>Mandiri : 148-00-1159964-7</t>
  </si>
  <si>
    <t>1271062905870003</t>
  </si>
  <si>
    <t>Putra.Jumanda@Gmail.com</t>
  </si>
  <si>
    <t>0812 823 46664</t>
  </si>
  <si>
    <t>take out Jan 2016</t>
  </si>
  <si>
    <t>Mandiri : 124 000 7221 972</t>
  </si>
  <si>
    <t>0878878 62207</t>
  </si>
  <si>
    <t>adjust 5 Feb '16 prev 6.5 jt</t>
  </si>
  <si>
    <t>adjust Jan '16 prev 8.165.190</t>
  </si>
  <si>
    <t>081282820039 / 021 8900215</t>
  </si>
  <si>
    <t>BCA :  5270 120 921</t>
  </si>
  <si>
    <t xml:space="preserve">70.741.561.8-414.000   </t>
  </si>
  <si>
    <t>3216096510860009</t>
  </si>
  <si>
    <t>indhlest@yahoo.com</t>
  </si>
  <si>
    <t>3311095710890009</t>
  </si>
  <si>
    <t>97.054.706.3.003.000</t>
  </si>
  <si>
    <t>0856 47060880</t>
  </si>
  <si>
    <t>rakhel.adinda@gmail.com</t>
  </si>
  <si>
    <t>Widyana Lim</t>
  </si>
  <si>
    <t>Jambi, 7 Maret 1992</t>
  </si>
  <si>
    <t>Jl. Anggrek I No.38 Karet Kuningan, Setiabudi, Jakarta Selatan 12940</t>
  </si>
  <si>
    <t>Category Analyst</t>
  </si>
  <si>
    <t>jamsostek, asuransi 400</t>
  </si>
  <si>
    <t>0819 27559507</t>
  </si>
  <si>
    <t>BCA : 1191660272</t>
  </si>
  <si>
    <t>54.316.451.1-331.000</t>
  </si>
  <si>
    <t>1571044703920001</t>
  </si>
  <si>
    <t>widyanalim.13@hotmail.com</t>
  </si>
  <si>
    <t>adjust Jan'16 prev 2.9 jt ; adjust Jan'15 prev 2.6 jt ; adjust 1 Jan'14 prev Rp. 2.583.200 ; adjust 1 Sep'13 prev Rp. 2.414.135 ; adjust 1 Jan'13 prev Rp. 2.214.135 ; adjust 1 Sept '12 prev Rp. 2.079.000 / adjust per 1 Sept'11 prev Rp.1.980.000 (THP)</t>
  </si>
  <si>
    <t>adjust Jan'16 prev 2.9 jt ; adjust Jan'15 prev 2.7 jt ; adjust 1 Jan'14 prev Rp. 2.630.100 ; adjust 1 Sep'13 prev Rp. 2.435.222 ; adjust 1 Jan'13 prev Rp. 2.235.222 ; adjust 1 Sept '12 prev Rp. 2.098.800 / adjust per 1 Sept'11 prev Rp.1.980.000 (THP)</t>
  </si>
  <si>
    <t>adjust Jan'16 prev 2.9 jt ; adjust Jan'15 prev 2.441.000 ; adjust 1 Jan'14 prev Rp. 2.354.000 ; adjust 1 Sep'13 prev Rp. 2.200.000 ; new UMP 2013 prev Rp.1.636.191 ; adjust 1 Sept '12 prev Rp. 1.529.150 / adjust per 1 Sept'11 prev Rp.1.380.000 (THP); new UMP 2012 prev Rp. 1.478.571</t>
  </si>
  <si>
    <t>adjust Jan'16 prev 2.7 jt ; adjust Jan'15 prev 2.441.000 ; adjust 1 Jan'14 prev Rp. 2.200.000 ; sewa motor : Rp. 500.000 per 1 Jun'13</t>
  </si>
  <si>
    <t>not extend 31/1/2016</t>
  </si>
  <si>
    <t>Lifescan Graphic Designer</t>
  </si>
  <si>
    <t>11011716609 / 0001657461835</t>
  </si>
  <si>
    <t>adjust Jan'16 prev 2.9 jt ; adjust Jan'15 prev 2.7 jt ; adjust 1 Jan'14 prev Rp. 2.618.500 ; adjust 1 Sep'13 prev Rp. 2.424.530 ; adjust 1 Jan'13 prev Rp. 2.224.530 ; adjust 1 Sept '12 prev Rp. 2.079.000 / adjust per 1 Sept'11 prev Rp.1.980.000 (THP)</t>
  </si>
  <si>
    <t>renewal</t>
  </si>
  <si>
    <t>amandemen</t>
  </si>
  <si>
    <t xml:space="preserve">Dody Syah </t>
  </si>
  <si>
    <t xml:space="preserve">Joni Syam </t>
  </si>
  <si>
    <t xml:space="preserve">Jae Young Choi </t>
  </si>
  <si>
    <t xml:space="preserve">Sung Hoon Kim </t>
  </si>
  <si>
    <t xml:space="preserve">Theresia Erniwati </t>
  </si>
  <si>
    <t xml:space="preserve">Elsa Maria Bonita </t>
  </si>
  <si>
    <t xml:space="preserve">Andriyawan Dyan </t>
  </si>
  <si>
    <t>USER</t>
  </si>
  <si>
    <t>Leonardo Surtihadi / l.surtihadi@samsung.com</t>
  </si>
  <si>
    <t>Mealtransp_allow</t>
  </si>
  <si>
    <t>OS1602002</t>
  </si>
  <si>
    <t>Laila Fajriah</t>
  </si>
  <si>
    <t>Jakarta, 30 Agustus 1986</t>
  </si>
  <si>
    <t>Jl. Jatipadang RT 08 / RW 03 No. 34, Pasar Minggu, Jakarta Selatan</t>
  </si>
  <si>
    <t>Jabodetabek</t>
  </si>
  <si>
    <t>Admin Repair</t>
  </si>
  <si>
    <t>OS1602003</t>
  </si>
  <si>
    <t>Mohamad Syariffudin Latif</t>
  </si>
  <si>
    <t>Jakarta, 12 Januari 1989</t>
  </si>
  <si>
    <t>Jl. Srengseng Sawah No.11 Rt/Rw.010/006 Srengseng Sawah, Jagakarsa, Jakarta Selatan</t>
  </si>
  <si>
    <t>OS1602004</t>
  </si>
  <si>
    <t>Rian Hidayat</t>
  </si>
  <si>
    <t>Jakarta, 10 Desember 1989</t>
  </si>
  <si>
    <t>Kp. Rawabelut Rt/Rw.003/006 Cileungsi Kidul, Cileungsi, Kab. Bogor</t>
  </si>
  <si>
    <t>OS1602005</t>
  </si>
  <si>
    <t>Adhi Suryo Nugroho</t>
  </si>
  <si>
    <t>Jakarta, 8 Juni 1990</t>
  </si>
  <si>
    <t>Paninggilan Permai Blok D-10 Rt/Rw.001/004 Parung Serab, Ciledug, Kota Tangerang</t>
  </si>
  <si>
    <t>Repair Engineer</t>
  </si>
  <si>
    <t>OS1602006</t>
  </si>
  <si>
    <t>Bayu Waluyo</t>
  </si>
  <si>
    <t>Kebumen, 23 September 1989</t>
  </si>
  <si>
    <t>Jl. Cluster V Blok H No.02 Cluster Bumi Asri Rt/Rw.010/009 Kel. Kutabaru Kec. Pasar Kemis, Kab. Tangerang</t>
  </si>
  <si>
    <t>OS1602007</t>
  </si>
  <si>
    <t>Dian Perdana Harris</t>
  </si>
  <si>
    <t>Brebes, 5 Mei 1979</t>
  </si>
  <si>
    <t>Komp. Pamulang Elok Blok K. 1A No. 23 RT 04 / RW 14, Kel. Pondok Petir, Kec. Bojongsari, Depok</t>
  </si>
  <si>
    <t>QC Engineer</t>
  </si>
  <si>
    <t>OS1602008</t>
  </si>
  <si>
    <t>OS1602009</t>
  </si>
  <si>
    <t>Fakhriy Fasya</t>
  </si>
  <si>
    <t>Jakarta, 20 Pebruari 1991</t>
  </si>
  <si>
    <t>Jl. Duren Tiga Barat No. 11 RT 04/ RW 01, Duren Tiga, Pancoran, Jakarta Selatan</t>
  </si>
  <si>
    <t>Senior Repair Engineer</t>
  </si>
  <si>
    <t>OS1602010</t>
  </si>
  <si>
    <t>Hendri Setiawan</t>
  </si>
  <si>
    <t>Jakarta, 4 Juni 1986</t>
  </si>
  <si>
    <t>Kp. Kepupu Rt/Rw.003/013 Kel. Rangkapan Jaya Kec. Pancoran Mas, Kota Depok</t>
  </si>
  <si>
    <t>OS1602011</t>
  </si>
  <si>
    <t>Heru Aris Prabowo</t>
  </si>
  <si>
    <t>Jakarta, 6 Desember 1986</t>
  </si>
  <si>
    <t>Jl. Sumber Pelita Rt/Rw.005/001 Sumur Batu, Kemayoran, Jakarta Pusat</t>
  </si>
  <si>
    <t>OS1602012</t>
  </si>
  <si>
    <t>Ichsan Ramadhan</t>
  </si>
  <si>
    <t>Balikpapan, 19 Maret 1992</t>
  </si>
  <si>
    <t>Jl. Mulawarman Gg. Wonorame No. 48A RT 23, Kel. Manggar Kec. Balikpapan Timur</t>
  </si>
  <si>
    <t>OS1602013</t>
  </si>
  <si>
    <t>Jejet Maulana</t>
  </si>
  <si>
    <t>Subang, 12 Mei 1983</t>
  </si>
  <si>
    <t>Blok Sukawening Rt/Rw.062/020 Cigadung, Subang, Kab. Subang</t>
  </si>
  <si>
    <t>OS1602014</t>
  </si>
  <si>
    <t>Kholil Kamal Mubarok</t>
  </si>
  <si>
    <t>Bogor, 06 Juli 1987</t>
  </si>
  <si>
    <t>Kp. Babakan RT 06 / RW 06, Kel. Lenteng Agung Kec. Jagakarsa</t>
  </si>
  <si>
    <t>OS1602015</t>
  </si>
  <si>
    <t>Kuridi</t>
  </si>
  <si>
    <t>Jakarta, 25 April 1969</t>
  </si>
  <si>
    <t>Jl. H Rijin No.194 Rt/Rw.001/009 Jatimakmur, Pondokgede, Kota Bekasi</t>
  </si>
  <si>
    <t>Leader Repair Engineer</t>
  </si>
  <si>
    <t>OS1602016</t>
  </si>
  <si>
    <t>Martin Erryduan</t>
  </si>
  <si>
    <t>Jakarta, 12 Maret 1984</t>
  </si>
  <si>
    <t>Vila Mutiara Gading 2 Blok Y 16 No. 25 RT 01 / RW 16, Karang Satria, Tambun Utara</t>
  </si>
  <si>
    <t>OS1602017</t>
  </si>
  <si>
    <t>Muhammad Ade Syahputra</t>
  </si>
  <si>
    <t>Jakarta, 28 Maret 1987</t>
  </si>
  <si>
    <t>Jl. Kembang III RT 07 / RW 01, Kel. Kwitang Kec. Senen</t>
  </si>
  <si>
    <t>OS1602018</t>
  </si>
  <si>
    <t>Purwokerto, 10 Juli 1983</t>
  </si>
  <si>
    <t>Jl. Cakra Buana II No.17 Rt/Rw.008/001 Kunciran Indah, Pinang, Kota Tangerang</t>
  </si>
  <si>
    <t>OS1602019</t>
  </si>
  <si>
    <t>Radityo Luberto Aprianto</t>
  </si>
  <si>
    <t>Depok, 30 April 1982</t>
  </si>
  <si>
    <t>Jl. Kemiri Jaya No.100 Rt/Rw.007/001 Kel. Beji Kec. Beji, Kota Depok</t>
  </si>
  <si>
    <t>OS1602020</t>
  </si>
  <si>
    <t>Rahmat Hariyadi</t>
  </si>
  <si>
    <t>Jakarta, 10 Juni 1987</t>
  </si>
  <si>
    <t>Jl. Raden Sombo No.1 Rt/Rw.009/020 Harapan Jaya, Bekasi Utara, Kota Bekasi</t>
  </si>
  <si>
    <t>OS1602021</t>
  </si>
  <si>
    <t>Rezky Firmansyah</t>
  </si>
  <si>
    <t>Jakarta, 7 September 1992</t>
  </si>
  <si>
    <t>Jl. Jelita Utara No.10 E Rt/Rw.007/010 Rawamangun, Pulogadung, Jakarta Timur</t>
  </si>
  <si>
    <t>OS1602022</t>
  </si>
  <si>
    <t>Rudy Zulkarnaen Sarwo Jatmiko</t>
  </si>
  <si>
    <t>Bogor, 20 Agustus 1990</t>
  </si>
  <si>
    <t>BTN Leuwiliang Permai Blok E/8 Rt/Rw.003/001 Leuwiliang, Leuwiliang, Kab. Bogor</t>
  </si>
  <si>
    <t>OS1602023</t>
  </si>
  <si>
    <t>Syarif Budianto</t>
  </si>
  <si>
    <t>Jakarta, 6 November 1976</t>
  </si>
  <si>
    <t>Jl. Bangka Raya Rt/Rw.006/010 Pela Mampang, Mampang Prapatan, Jakarta Selatan</t>
  </si>
  <si>
    <t>OS1602024</t>
  </si>
  <si>
    <t>Witdi Sudjati</t>
  </si>
  <si>
    <t>Jakarta, 29 Maret 1987</t>
  </si>
  <si>
    <t>Kp. Pertanian Selatan No. 23 RT 05 / RW 03, Kel. Klender Kec. Duren Sawit</t>
  </si>
  <si>
    <t>OS1602025</t>
  </si>
  <si>
    <t>Zihid Nirwanto</t>
  </si>
  <si>
    <t>Karawang, 23 Maret 1985</t>
  </si>
  <si>
    <t>Jl. Lebak Bulus I RT 03 / RW 04, Cilandak Barat, Jakarta Selatan</t>
  </si>
  <si>
    <t>OS1602026</t>
  </si>
  <si>
    <t>Anggie Pramudita</t>
  </si>
  <si>
    <t>Jakarta, 24 Januari 1991</t>
  </si>
  <si>
    <t>Jl. Tenggiri III No.226 Rt/Rw.002/010 Depok Jaya, Pancoran Mas, Kota Depok</t>
  </si>
  <si>
    <t xml:space="preserve">Field Engineer </t>
  </si>
  <si>
    <t>OS1602027</t>
  </si>
  <si>
    <t>Arie Anhar Febriansyah</t>
  </si>
  <si>
    <t>Jakarta, 4 Pebruari 1990</t>
  </si>
  <si>
    <t>Jl. Raya Lenteng Agung, Gg. Camat Gabun II RT 03 / RW 08 No. 6, Lenteng Agung, Jagakarsa, Jakarta Selatan</t>
  </si>
  <si>
    <t>OS1602028</t>
  </si>
  <si>
    <t>Arif Alfa Farqi</t>
  </si>
  <si>
    <t>Bojonegoro, 8 Juni 1987</t>
  </si>
  <si>
    <t>Kp. Ujung Harapan Rt/Rw.003/042 Bahagia, Babelan, Kab. Bekasi</t>
  </si>
  <si>
    <t>OS1602029</t>
  </si>
  <si>
    <t>Arif Setiawan</t>
  </si>
  <si>
    <t>Jakarta, 1 Pebruari 1987</t>
  </si>
  <si>
    <t>Jl. Makmur RT 03 / RW 07 No. 102, Kel. Lubang Buaya, Kec. Cipayung, Jakarta Timur 13810</t>
  </si>
  <si>
    <t>OS1602030</t>
  </si>
  <si>
    <t>Brian Lando Rumaropen</t>
  </si>
  <si>
    <t>Jakarta, 21 Januari 1992</t>
  </si>
  <si>
    <t>Perum Permata Duta Blok A5 No. 1 RT 02 / RW 05, Kel. Sukamaju, Kec. Cilodong, Depok</t>
  </si>
  <si>
    <t>OS1602031</t>
  </si>
  <si>
    <t>Budi Setiadi</t>
  </si>
  <si>
    <t>Tasikmalaya, 28 Juli 1989</t>
  </si>
  <si>
    <t>Perum Griya Setia Asri Blok D8 Rt/Rw.003/003 Setiamulya, Tamansari, Kota Tasikmalaya</t>
  </si>
  <si>
    <t>OS1602032</t>
  </si>
  <si>
    <t>Jakarta, 20 April 1989</t>
  </si>
  <si>
    <t>Bulak Perwira No. 45 RT 01 / RW 15, Kel. Perwira Kec. Bekasi Utara</t>
  </si>
  <si>
    <t>OS1602033</t>
  </si>
  <si>
    <t>Desmon Aryanto Marpaung</t>
  </si>
  <si>
    <t>Pd Ungu Permai Sektor V K2 / 15 Rt/Rw.001/026 Bahagia, Babelan, Kab. Bekasi</t>
  </si>
  <si>
    <t>OS1602034</t>
  </si>
  <si>
    <t>Dimas Jaya Rukmana</t>
  </si>
  <si>
    <t>Jakarta, 20 Juni 1989</t>
  </si>
  <si>
    <t>Jl. Kalisari Asri RT 12 / RW 03 No. 15, Kel. Pasar Rebo, Jakarta Timur</t>
  </si>
  <si>
    <t>OS1602035</t>
  </si>
  <si>
    <t>Djati Suwantoro</t>
  </si>
  <si>
    <t>Jakarta, 17 Juli 1984</t>
  </si>
  <si>
    <t>Gg. Langgar Rt/Rw.006/003 Makasar, Makasar, Jakarta Timur</t>
  </si>
  <si>
    <t>OS1602036</t>
  </si>
  <si>
    <t>Faizul Rokhman</t>
  </si>
  <si>
    <t>Tegal, 10 September 1990</t>
  </si>
  <si>
    <t>Jl. Kemang Raya No.10 Rt/Rw.001/002 Jaticempaka, Pondokgede, Kota Bekasi</t>
  </si>
  <si>
    <t>OS1602037</t>
  </si>
  <si>
    <t>Gamal Abdul Nasser</t>
  </si>
  <si>
    <t>Jakarta, 28 Oktober 1986</t>
  </si>
  <si>
    <t>Jl. Datuk Ibrahim RT 05 / RW 04 No. 42F, Condet, Jakarta Timur</t>
  </si>
  <si>
    <t>OS1602038</t>
  </si>
  <si>
    <t>Karolus Kowe</t>
  </si>
  <si>
    <t>Kp. Sawah Rt/Rw.001/004 Jatimelati, Pondok Melati, Kota Bekasi</t>
  </si>
  <si>
    <t>OS1602039</t>
  </si>
  <si>
    <t>Lulus Defiantho</t>
  </si>
  <si>
    <t>Jakarta, 21 Desember 1987</t>
  </si>
  <si>
    <t>Jl. SPG VII No.38 Rt/Rw.004/009 Lubang Buaya, Cipayung, Jakarta Timur</t>
  </si>
  <si>
    <t>OS1602040</t>
  </si>
  <si>
    <t>Muhammad Firmansyah</t>
  </si>
  <si>
    <t>Jakarta, 21 Juni 1991</t>
  </si>
  <si>
    <t>PD Kacang Timur RT 02 / RW 07, Pondok Kacang Timur, Pondok Aren, Tangerang</t>
  </si>
  <si>
    <t>OS1602041</t>
  </si>
  <si>
    <t>Mulyanto</t>
  </si>
  <si>
    <t>Bandung, 2 Februari 1992</t>
  </si>
  <si>
    <t>Jl. Ciputat Raya Rt/Rw.011/001 Kebayoran Lama Selatan, Kebayoran Lama, Jakarta Selatan</t>
  </si>
  <si>
    <t>OS1602042</t>
  </si>
  <si>
    <t>Nana Supriatna</t>
  </si>
  <si>
    <t>Bekasi, 3 Maret 1985</t>
  </si>
  <si>
    <t>Perum Taman Aster Blok A1 No.273 Rt/Rw.008/007 Telaga Asih, Cikarang Barat, Kab. Bekasi</t>
  </si>
  <si>
    <t>OS1602043</t>
  </si>
  <si>
    <t>Panji Wijaya</t>
  </si>
  <si>
    <t>Jakarta, 23 Juli 1988</t>
  </si>
  <si>
    <t>Setu Rt/Rw.002/003 Setu, Cipayung, Jakarta Timur</t>
  </si>
  <si>
    <t>OS1602044</t>
  </si>
  <si>
    <t>Raden Galih Julian Permana</t>
  </si>
  <si>
    <t>Jakarta, 11 Juli 1987</t>
  </si>
  <si>
    <t>Jl. Tanah Merdeka Rt/Rw.008/005 Susukan, Ciracas, Jakarta Timur</t>
  </si>
  <si>
    <t>OS1602045</t>
  </si>
  <si>
    <t>Ronal Ericson</t>
  </si>
  <si>
    <t>Jl. Lumbu Barat V A No.206 Rt/Rw.007/010 Bojong Rawalumbu, Rawalumbu, Kota Bekasi</t>
  </si>
  <si>
    <t>OS1602046</t>
  </si>
  <si>
    <t>Sahril</t>
  </si>
  <si>
    <t>Tangerang, 9 Januari 1990</t>
  </si>
  <si>
    <t>Kp. Buaran PLN RT 03 / RW 04, Cikokol, Tangerang</t>
  </si>
  <si>
    <t>OS1602047</t>
  </si>
  <si>
    <t>Supriyanto</t>
  </si>
  <si>
    <t>Jakarta, 9 Oktober 1987</t>
  </si>
  <si>
    <t>Jl. Kebon Mangga I Rt/Rw.009/007 Kel. Cipulir Kec. Kebayoran Lama, Jakarta</t>
  </si>
  <si>
    <t>OS1602048</t>
  </si>
  <si>
    <t>Surya Nugroho Batara</t>
  </si>
  <si>
    <t>Tangerang, 12 Pebruari 1991</t>
  </si>
  <si>
    <t>Jl. Talas I No. 51 RT 02 / RW 010, Pd. Cabe Ilir, Pamulang, Tangerang Selatan</t>
  </si>
  <si>
    <t>OS1602049</t>
  </si>
  <si>
    <t>Suryadi</t>
  </si>
  <si>
    <t>Jakarta, 24 Juli 1989</t>
  </si>
  <si>
    <t>Gg. Anggrek Gas Alam Rt/Rw.004/007 Curug, Cimanggis, Kota Depok</t>
  </si>
  <si>
    <t>OS1602050</t>
  </si>
  <si>
    <t>Suwardi</t>
  </si>
  <si>
    <t>Jakarta, 22 Juli 1991</t>
  </si>
  <si>
    <t>Jl. Waru No. 28 RT 09 / RW 03, Bambu Apus, Cipayung, Jakarta Timur</t>
  </si>
  <si>
    <t>OS1602051</t>
  </si>
  <si>
    <t>Tri Nasikin</t>
  </si>
  <si>
    <t>Bogor, 19 Juni 1991</t>
  </si>
  <si>
    <t>Kp. Cicadas RT 03 / RW 16, Cicadas, Gunung Putri</t>
  </si>
  <si>
    <t>OS1602052</t>
  </si>
  <si>
    <t>Cilacap, 30 Juli 1991</t>
  </si>
  <si>
    <t>Kp. Jaha Rt/Rw.007/011 Jatimekar, Jatiasih, Kota Bekasi</t>
  </si>
  <si>
    <t>OS1602053</t>
  </si>
  <si>
    <t>Aris Munandar</t>
  </si>
  <si>
    <t>Sumedang, 22 Oktober 1990</t>
  </si>
  <si>
    <t>Dusun Cijeungjing Rt/Rw.007/003 Cijeungjing, Jatigede, Kab. Sumedang</t>
  </si>
  <si>
    <t>Project Administrator</t>
  </si>
  <si>
    <t>OS1602054</t>
  </si>
  <si>
    <t>Darmayanti</t>
  </si>
  <si>
    <t>Bekasi, 29 September 1986</t>
  </si>
  <si>
    <t>Gg. Lori Sakti Ka Tengah No.57 Rt/RW.001/001 Kaliabang Tengah, Bekasi Utara, Kota Bekasi</t>
  </si>
  <si>
    <t>OS1602055</t>
  </si>
  <si>
    <t>Fina Saindri</t>
  </si>
  <si>
    <t>Jakarta, 11 November 1993</t>
  </si>
  <si>
    <t>Jl.Kebagusan Besar II Rt/Rw.002/006 No.20 Gg. Amil, Kebagusan, Pasar Minggu, Jakarta Selatan</t>
  </si>
  <si>
    <t>OS1602056</t>
  </si>
  <si>
    <t>Hasan Syaiful Bahri</t>
  </si>
  <si>
    <t>Jakarta, 28 Maret 1970</t>
  </si>
  <si>
    <t>Jl. Mangga VI No.26 Rt/Rw.003/006 Kel. Utan Kayu Utara Kec. Matraman, Jakarta Timur</t>
  </si>
  <si>
    <t>OS1602057</t>
  </si>
  <si>
    <t>Ika Indah Puspitasari</t>
  </si>
  <si>
    <t>Jakarta, 2 Maret 1993</t>
  </si>
  <si>
    <t>Jl. Karang Tengah Rt/Rw.005/003 Lebak Bulus, Cilandak, Jakarta Selatan</t>
  </si>
  <si>
    <t>OS1602058</t>
  </si>
  <si>
    <t>Nurul Azizah</t>
  </si>
  <si>
    <t>Jakarta, 24 Desember 1991</t>
  </si>
  <si>
    <t>Lubang Buaya Rt/Rw.002/002 Lubang Buaya, Cipayung, Jakarta Timur</t>
  </si>
  <si>
    <t>OS1602059</t>
  </si>
  <si>
    <t>Selvi Yuningsih</t>
  </si>
  <si>
    <t>Depok, 26 Oktober 1991</t>
  </si>
  <si>
    <t>Jl. Rinan Ilyas No.15 Rt/Rw.005/006 Kukusan, Beji, Kota Depok</t>
  </si>
  <si>
    <t>OS1602060</t>
  </si>
  <si>
    <t>Yusca Erlando</t>
  </si>
  <si>
    <t>Bekasi, 23 Desember 1985</t>
  </si>
  <si>
    <t>Jl. Gondangdia Baru Rt/Rw.002/009 Jaticempaka, Pondokgede, Kota Bekasi</t>
  </si>
  <si>
    <t>Admin Service - Leader</t>
  </si>
  <si>
    <t>OS1602061</t>
  </si>
  <si>
    <t>Dina Lestari</t>
  </si>
  <si>
    <t>Cilacap, 18 Juni 1991</t>
  </si>
  <si>
    <t>Taman Sari I No.68 Rt/Rw.002/003 Lebak Bulus, Cilandak, Jakarta Selatan</t>
  </si>
  <si>
    <t>LIST OF EMPLOYEE PLACED AT WINCOR</t>
  </si>
  <si>
    <t>SEX</t>
  </si>
  <si>
    <t>HOMEBASE</t>
  </si>
  <si>
    <t>BASIC SALARY</t>
  </si>
  <si>
    <t>CALL ALLOW</t>
  </si>
  <si>
    <t>JAMSOSTEK</t>
  </si>
  <si>
    <t>EMAIL</t>
  </si>
  <si>
    <t>Arif Rudianto</t>
  </si>
  <si>
    <t>Kebumen, 1 Januari 1989</t>
  </si>
  <si>
    <t>Kopek, RT. 002 RW. 006, Sikayu, Buayan, Kebumen</t>
  </si>
  <si>
    <t>OS1602062</t>
  </si>
  <si>
    <t>Ratiman</t>
  </si>
  <si>
    <t>0856 9732 4160</t>
  </si>
  <si>
    <t>CIPADU JAYA, LARANGAN, TANGERANG</t>
  </si>
  <si>
    <t>OS1601033</t>
  </si>
  <si>
    <t>adjust Jan'16(Basic+All Tunj); adjust Feb'15 prev 2.902.500 ; adjust Jan'15 prev 2.800.000 ; adjust Apr'14 prev 2.500.000 ; new UMP 2014 prev Rp. 2.290.000</t>
  </si>
  <si>
    <t>adjust Jan'16(Basic+All Tunj);</t>
  </si>
  <si>
    <t>adjust Jan'16(Basic+All Tunj); adjust 12% eff Agust '15 prev 3 jt</t>
  </si>
  <si>
    <t>adjust Jan'16(Basic+All Tunj); adjust 10% per 1 Jan 2016 prev 6.5 jt</t>
  </si>
  <si>
    <t>Purbalingga, 12/12/1960</t>
  </si>
  <si>
    <t>Jakarta, 8/10/1980</t>
  </si>
  <si>
    <t>Perum BSI Blok A15/10 Rt.011/005 Duren Mekar, Bojong Sari, Depok</t>
  </si>
  <si>
    <t>Didik Hadhi Prayitno</t>
  </si>
  <si>
    <t>OS1601034</t>
  </si>
  <si>
    <t>adhisuryonugroho@rocketmail.com</t>
  </si>
  <si>
    <t>BCA: 3450069841</t>
  </si>
  <si>
    <t>Fransisca Indah Widiastuti</t>
  </si>
  <si>
    <t>Jl. Transad Raya Gg. Swadaya 1 No.8 Rt/Rw.002/008 Jatiranggon, Jatisampurna, Bekasi 17432</t>
  </si>
  <si>
    <t>Jakarta, 29 November 1992</t>
  </si>
  <si>
    <t>Admin Finance</t>
  </si>
  <si>
    <t>081314998241</t>
  </si>
  <si>
    <t>08990729223</t>
  </si>
  <si>
    <t>08569043283</t>
  </si>
  <si>
    <t>08998322577</t>
  </si>
  <si>
    <t>085697716546</t>
  </si>
  <si>
    <t>085313832454</t>
  </si>
  <si>
    <t>087886639137</t>
  </si>
  <si>
    <t>082110102091</t>
  </si>
  <si>
    <t>08569062225</t>
  </si>
  <si>
    <t>089692422568</t>
  </si>
  <si>
    <t>081347637367</t>
  </si>
  <si>
    <t>0895320879249</t>
  </si>
  <si>
    <t>085691078060</t>
  </si>
  <si>
    <t>08159521022</t>
  </si>
  <si>
    <t>085717585868</t>
  </si>
  <si>
    <t>081381715004</t>
  </si>
  <si>
    <t>08998137924</t>
  </si>
  <si>
    <t>082122027174</t>
  </si>
  <si>
    <t>085711103501</t>
  </si>
  <si>
    <t>081212240070</t>
  </si>
  <si>
    <t>0857710788339</t>
  </si>
  <si>
    <t>081315329069</t>
  </si>
  <si>
    <t>085781238712</t>
  </si>
  <si>
    <t>081905950012</t>
  </si>
  <si>
    <t>085691559166</t>
  </si>
  <si>
    <t>085692611055</t>
  </si>
  <si>
    <t>08567676554</t>
  </si>
  <si>
    <t>081380501171</t>
  </si>
  <si>
    <t>082244461606</t>
  </si>
  <si>
    <t>08979987503</t>
  </si>
  <si>
    <t>081233401217</t>
  </si>
  <si>
    <t>081218894555</t>
  </si>
  <si>
    <t>08561926655</t>
  </si>
  <si>
    <t>0856472749792</t>
  </si>
  <si>
    <t>081281536601</t>
  </si>
  <si>
    <t>081285930724</t>
  </si>
  <si>
    <t>081286110216</t>
  </si>
  <si>
    <t>08979227172</t>
  </si>
  <si>
    <t>085695533344</t>
  </si>
  <si>
    <t>08562010100</t>
  </si>
  <si>
    <t>089606407918</t>
  </si>
  <si>
    <t>085714797145</t>
  </si>
  <si>
    <t>08151844625</t>
  </si>
  <si>
    <t>08979614152</t>
  </si>
  <si>
    <t>085711186648</t>
  </si>
  <si>
    <t>081298945182</t>
  </si>
  <si>
    <t>085695218960</t>
  </si>
  <si>
    <t>08988889221</t>
  </si>
  <si>
    <t>087886654005</t>
  </si>
  <si>
    <t>083898954073</t>
  </si>
  <si>
    <t>082321027027</t>
  </si>
  <si>
    <t>083875117178</t>
  </si>
  <si>
    <t>083808523021</t>
  </si>
  <si>
    <t>08121809223</t>
  </si>
  <si>
    <t>083807555778</t>
  </si>
  <si>
    <t>081219410815</t>
  </si>
  <si>
    <t>08979169869</t>
  </si>
  <si>
    <t>08569031398</t>
  </si>
  <si>
    <t>082298983295</t>
  </si>
  <si>
    <t>BCA: 5540400573 A/N LAILA FAJRIAH</t>
  </si>
  <si>
    <t>BCA: 2040194285 A/N DIAN PERDANA HARRIS</t>
  </si>
  <si>
    <t>BCA: 8690836786 A/N KHOLIL KAMAL MUBAROK</t>
  </si>
  <si>
    <t>BCA: 4591161517 A/N KURIDI</t>
  </si>
  <si>
    <t>BCA: 7390854743 A/N MARTIN ERRYDUAN</t>
  </si>
  <si>
    <t xml:space="preserve">BANK MANDIRI: 1030005560442 </t>
  </si>
  <si>
    <t>BANK MANDIRI: 1190006152977 A/N PURWANTO</t>
  </si>
  <si>
    <t>BANK MANDIRI: 1570002703339 A/N REZKY FIRMANSYAH</t>
  </si>
  <si>
    <t>BNI: 0090127511 A/N ZIHID NIRWANTO</t>
  </si>
  <si>
    <t>BCA: 8640073226 A/N ARIF ALFA FARQI</t>
  </si>
  <si>
    <t>BCA: 0663221482 A/N DERAJAD BIBIT PRAMONO</t>
  </si>
  <si>
    <t>BCA: 1652483377 A/N DJATI SUWANTORO</t>
  </si>
  <si>
    <t>BCA: 2181704472 A/N GAMAL ABDUL NASSER</t>
  </si>
  <si>
    <t>BCA: 6870736736 A/N KAROLUS KOWE</t>
  </si>
  <si>
    <t>BCA: 8770485321 A/N SITI SOFIA</t>
  </si>
  <si>
    <t>BCA: 6070239777 A/N MULYANTO</t>
  </si>
  <si>
    <t>BCA: 3431091699 A/N NANA SUPRIATNA</t>
  </si>
  <si>
    <t>BCA: 6870866931 A/N RADEN GALIH JULIAN PERMANA</t>
  </si>
  <si>
    <t>BCA: 1663162857 A/N SURYADI</t>
  </si>
  <si>
    <t>BCA: 5020235561 A/N ARIS MUNANDAR</t>
  </si>
  <si>
    <t>BCA: 7660042851 A/N DARMAYANTI</t>
  </si>
  <si>
    <t>BCA: 5405048504 A/N FINA SAINDRI</t>
  </si>
  <si>
    <t>BCA: 7660042843 A/N IKA INDAH PUSPITA SARI</t>
  </si>
  <si>
    <t>MANDIRI: 1240007343941 A/N NURUL AZIZAH</t>
  </si>
  <si>
    <t>BCA: 7660045320 A/N SELVI YUNINGSIH</t>
  </si>
  <si>
    <t>BCA: 2301399041 A/N YUSCA ERLANDO</t>
  </si>
  <si>
    <t>MANDIRI: 1010006304503 A/N DINA LESTARI</t>
  </si>
  <si>
    <t>45.126.204.2-017.000</t>
  </si>
  <si>
    <t>98.068.521.8-017.000</t>
  </si>
  <si>
    <t>72.445.611.6-436.000</t>
  </si>
  <si>
    <t>55.322.861.0-416.000</t>
  </si>
  <si>
    <t>66358.365.6-418.000</t>
  </si>
  <si>
    <t>68.873.826.9-429.000</t>
  </si>
  <si>
    <t>55.131.700.152.3.000</t>
  </si>
  <si>
    <t>26.047.363.2.412.000</t>
  </si>
  <si>
    <t>54.688.517.9-027.000</t>
  </si>
  <si>
    <t>70.802.415.3-017.000</t>
  </si>
  <si>
    <t>57.849.989.9-017.000</t>
  </si>
  <si>
    <t>55.121.128.7-432.000</t>
  </si>
  <si>
    <t>54.355.477.8-435.000</t>
  </si>
  <si>
    <t>35.247.198.1-023.000</t>
  </si>
  <si>
    <t>72.984.646.9-416.000</t>
  </si>
  <si>
    <t>34.785.630.4-412.000</t>
  </si>
  <si>
    <t>72.915.234.8-407.000</t>
  </si>
  <si>
    <t>64.142.454.4-003.000</t>
  </si>
  <si>
    <t>44.367.971.7-434.000</t>
  </si>
  <si>
    <t>58.470.289.8-014.000</t>
  </si>
  <si>
    <t>54.792.636.0-008.000</t>
  </si>
  <si>
    <t>25.476.798.1-408.000</t>
  </si>
  <si>
    <t>55.820.983.9-412.000</t>
  </si>
  <si>
    <t>72.965.457.4-017.000</t>
  </si>
  <si>
    <t>54.592.038.1-435.000</t>
  </si>
  <si>
    <t>57.089.999.7-009.000</t>
  </si>
  <si>
    <t>73.081.903.4-412.000</t>
  </si>
  <si>
    <t>72.683.033.4-407.000</t>
  </si>
  <si>
    <t>59.763.338.7-435.000</t>
  </si>
  <si>
    <t>55.635.102.1-009.000</t>
  </si>
  <si>
    <t>35.111.495.4-005.000</t>
  </si>
  <si>
    <t>45.122.085.9.432.000</t>
  </si>
  <si>
    <t>54.765.298.2.005.000</t>
  </si>
  <si>
    <t>46.765.216.0-432.000</t>
  </si>
  <si>
    <t>25.718.001.8-009.000</t>
  </si>
  <si>
    <t>72.375.902.3-411.000</t>
  </si>
  <si>
    <t>79.163.764.8.525.000</t>
  </si>
  <si>
    <t>34.276.958.5-009.000</t>
  </si>
  <si>
    <t>34.828.718.6-005.000</t>
  </si>
  <si>
    <t>98.305.113.7.034.000</t>
  </si>
  <si>
    <t>35.509.559.7-416.000</t>
  </si>
  <si>
    <t>72.375.714.2.411.000</t>
  </si>
  <si>
    <t>72.623.507.0-412.000</t>
  </si>
  <si>
    <t>66.864.408.1-009.000</t>
  </si>
  <si>
    <t>36.808.225.1-412.000</t>
  </si>
  <si>
    <t>55.999.963.6-432.000</t>
  </si>
  <si>
    <t>09.673.645.9-037.000</t>
  </si>
  <si>
    <t>36.107.740.7-407.000</t>
  </si>
  <si>
    <t>72.374.479.9-017.000</t>
  </si>
  <si>
    <t>58-470-268-2.001-000</t>
  </si>
  <si>
    <t>54.489.882.8.009.000</t>
  </si>
  <si>
    <t>46.480.482.2-412.000</t>
  </si>
  <si>
    <t>34.071.943.4.432.000</t>
  </si>
  <si>
    <t>66.542.658.1-016.000</t>
  </si>
  <si>
    <t>ella_qu@yahoo.com</t>
  </si>
  <si>
    <t>syariffudinlatif89@gmail.com</t>
  </si>
  <si>
    <t>bayu_ec@yahoo.com</t>
  </si>
  <si>
    <t>dian.ph79@yahoo.com.sg</t>
  </si>
  <si>
    <t>arif.rudianto01@gmail.com</t>
  </si>
  <si>
    <t>fakhriyfasya@gmail.com</t>
  </si>
  <si>
    <t>hndr_setiawan@yahoo.co.id</t>
  </si>
  <si>
    <t>hru4ris86@gmail.com</t>
  </si>
  <si>
    <t>ichsan.r92@gmail.com</t>
  </si>
  <si>
    <t>jejet_m@yahoo.com</t>
  </si>
  <si>
    <t>kholil.kamal@yahoo.co.id</t>
  </si>
  <si>
    <t>muhammad.kuridi@yahoo.com</t>
  </si>
  <si>
    <t>erryduan@gmail.com</t>
  </si>
  <si>
    <t>muh.adesyahputra@ymail.com</t>
  </si>
  <si>
    <t>wanto.pur12@gmail.com</t>
  </si>
  <si>
    <t>radityoluberto@gmail.com</t>
  </si>
  <si>
    <t>rahmathariyadi75@rocketmail.com</t>
  </si>
  <si>
    <t>rezky.firmansyah7@gmail.com</t>
  </si>
  <si>
    <t>ruddypresident@yahoo.co.id</t>
  </si>
  <si>
    <t>bens.romeo@yahoo.com</t>
  </si>
  <si>
    <t>witdi.sudjati@yahoo.com</t>
  </si>
  <si>
    <t>ziit_prakal@yahoo.com</t>
  </si>
  <si>
    <t>anggie.pramudita@gmail.com</t>
  </si>
  <si>
    <t>anhararieee@gmail.com</t>
  </si>
  <si>
    <t>bibitpramono@gmail.com</t>
  </si>
  <si>
    <t>dimasjayarukmana89@gmail.com</t>
  </si>
  <si>
    <t>jatsfumi@gmail.com</t>
  </si>
  <si>
    <t>karoluskowe@gmail.com</t>
  </si>
  <si>
    <t>lulusdefianto@yahoo.co.id</t>
  </si>
  <si>
    <t>mulyanto.jakstik@gmail.com</t>
  </si>
  <si>
    <t>napriatna@gmail.com</t>
  </si>
  <si>
    <t>galihjulian@gmail.com</t>
  </si>
  <si>
    <t>ronal.ericson24@gmail.com</t>
  </si>
  <si>
    <t>anto.nur.rahma@gmail.com</t>
  </si>
  <si>
    <t>suryanugrohobatara@gmail.com</t>
  </si>
  <si>
    <t>tri.nasikin@gmail.com</t>
  </si>
  <si>
    <t>yusufarifin92@yahoo.com</t>
  </si>
  <si>
    <t>rhoghest22@gmail.com</t>
  </si>
  <si>
    <t>zizah032@gmail.com</t>
  </si>
  <si>
    <t>selvievie91.sv@gmail.com</t>
  </si>
  <si>
    <t>lestaridinalestari@gmail.com</t>
  </si>
  <si>
    <t>OS1602064</t>
  </si>
  <si>
    <t xml:space="preserve">15038026538
</t>
  </si>
  <si>
    <t>BCA: 4581539228</t>
  </si>
  <si>
    <t>ASURANSI</t>
  </si>
  <si>
    <t>YES PLAN 200</t>
  </si>
  <si>
    <t>3276012401910015</t>
  </si>
  <si>
    <t>367106080690002</t>
  </si>
  <si>
    <t>3174090402900003</t>
  </si>
  <si>
    <t>3216020806870005</t>
  </si>
  <si>
    <t>3305020101890008</t>
  </si>
  <si>
    <t>3175100102870001</t>
  </si>
  <si>
    <t>3211262210900001</t>
  </si>
  <si>
    <t>3603122309890006</t>
  </si>
  <si>
    <t>3174072101920004</t>
  </si>
  <si>
    <t>3278072807890003</t>
  </si>
  <si>
    <t>3275036909860019</t>
  </si>
  <si>
    <t>Derajat Bibit Pramono</t>
  </si>
  <si>
    <t>3275032004890013</t>
  </si>
  <si>
    <t>CIMB: 7014.3795.0700</t>
  </si>
  <si>
    <t>BRI: 089301003803503</t>
  </si>
  <si>
    <t>OS1602065</t>
  </si>
  <si>
    <t>BCA: 0460613965</t>
  </si>
  <si>
    <t>BCA: 7330111881</t>
  </si>
  <si>
    <t>MANDIRI 900-00-1101614-5 a.n Nur Pebtri Anti</t>
  </si>
  <si>
    <t>70.671.103.3-323.000</t>
  </si>
  <si>
    <t>SINGLE</t>
  </si>
  <si>
    <t xml:space="preserve">TANJUNG ENIM , 03 FEBRUARI 1991 </t>
  </si>
  <si>
    <t>JL. M NUR 1 PERUMAHAN JAYA PURA INDAH BLOK E NO 1 WAYHALIM BANDAR LAMPUNG</t>
  </si>
  <si>
    <t>3216021712880002</t>
  </si>
  <si>
    <t>0001841871688</t>
  </si>
  <si>
    <t>13022588746</t>
  </si>
  <si>
    <t>10004860317</t>
  </si>
  <si>
    <t>BUAT BARU</t>
  </si>
  <si>
    <t>3674060505790007</t>
  </si>
  <si>
    <t>3175052006890004</t>
  </si>
  <si>
    <t>3174065806910003</t>
  </si>
  <si>
    <t>3175081707840002</t>
  </si>
  <si>
    <t>3275081009900026</t>
  </si>
  <si>
    <t>0001464150486</t>
  </si>
  <si>
    <t>MENYUSUL</t>
  </si>
  <si>
    <t>3174082002910002</t>
  </si>
  <si>
    <t>3174045111930001</t>
  </si>
  <si>
    <t>3175042810860006</t>
  </si>
  <si>
    <t>3175012803700007</t>
  </si>
  <si>
    <t>3276010406860008</t>
  </si>
  <si>
    <t>3171030612860002</t>
  </si>
  <si>
    <t>3213031205830009</t>
  </si>
  <si>
    <t>6471051903920001</t>
  </si>
  <si>
    <t>14024895592</t>
  </si>
  <si>
    <t>3174064203930003</t>
  </si>
  <si>
    <t>642020812016000</t>
  </si>
  <si>
    <t>14024895683</t>
  </si>
  <si>
    <t>3275120306850007</t>
  </si>
  <si>
    <t>3174090607870006</t>
  </si>
  <si>
    <t>3275082504690024</t>
  </si>
  <si>
    <t>transfer kelly= 3/2/2016</t>
  </si>
  <si>
    <t>3174047008860012</t>
  </si>
  <si>
    <t>3175102112870003</t>
  </si>
  <si>
    <t>3216051203840006</t>
  </si>
  <si>
    <t>3174091201890001</t>
  </si>
  <si>
    <t>3310060202920001</t>
  </si>
  <si>
    <t>3171042803870003</t>
  </si>
  <si>
    <t>3674032106910001</t>
  </si>
  <si>
    <t>3216080303850008</t>
  </si>
  <si>
    <t>3175106412910001</t>
  </si>
  <si>
    <t>3175102307880002</t>
  </si>
  <si>
    <t>3671111007830007</t>
  </si>
  <si>
    <t>3175081107870005</t>
  </si>
  <si>
    <t>3276063004820001</t>
  </si>
  <si>
    <t>3275031006870017</t>
  </si>
  <si>
    <t>3175020709920004</t>
  </si>
  <si>
    <t>3201071012890007</t>
  </si>
  <si>
    <t>3275052401900020</t>
  </si>
  <si>
    <t>3201142008900009</t>
  </si>
  <si>
    <t>3671010901900002</t>
  </si>
  <si>
    <t>09024730062</t>
  </si>
  <si>
    <t>3276066610910005</t>
  </si>
  <si>
    <t>3174050910870007</t>
  </si>
  <si>
    <t>3674061202910010</t>
  </si>
  <si>
    <t>3174012407890001</t>
  </si>
  <si>
    <t>3175102207910003</t>
  </si>
  <si>
    <t>3174030611760001</t>
  </si>
  <si>
    <t>3276021906910009</t>
  </si>
  <si>
    <t>3175072903870009</t>
  </si>
  <si>
    <t>3275082312850007</t>
  </si>
  <si>
    <t>3275092907910005</t>
  </si>
  <si>
    <t>3174062303851002</t>
  </si>
  <si>
    <t>RESIGN 24/2/16</t>
  </si>
  <si>
    <t>PERMANENT</t>
  </si>
  <si>
    <t>BCA: 8691199061</t>
  </si>
  <si>
    <t>COMMUNICATION (REIMBURSTMENT)</t>
  </si>
  <si>
    <t>BCA: 2300438400</t>
  </si>
  <si>
    <t>resign 29/2/2016</t>
  </si>
  <si>
    <t>BCA: 5405097866</t>
  </si>
  <si>
    <t>Novianto Yudha Tri Widya</t>
  </si>
  <si>
    <t>Cimahi, 20 November 1979</t>
  </si>
  <si>
    <t>Jl. Swadaya No.103 Rt/Rw.001/02 Pondok Karya Bintaro, Tangerang Selatan 15225</t>
  </si>
  <si>
    <t>OS1602066</t>
  </si>
  <si>
    <t>08567763343 / 08818817070</t>
  </si>
  <si>
    <t>BCA: 5510106522</t>
  </si>
  <si>
    <t>67.231.414.3.005.000</t>
  </si>
  <si>
    <t>3175082011790010</t>
  </si>
  <si>
    <t>carrabba666@yahoo.com</t>
  </si>
  <si>
    <t>Diah Puspita Anggraini</t>
  </si>
  <si>
    <t>Jakarta, 22 September 1983</t>
  </si>
  <si>
    <t>Operational Buyer</t>
  </si>
  <si>
    <t>OS1602067</t>
  </si>
  <si>
    <t>15022135154</t>
  </si>
  <si>
    <t>BSM: 7073453024</t>
  </si>
  <si>
    <t>resign 2/2/2016</t>
  </si>
  <si>
    <t>3302266306820002</t>
  </si>
  <si>
    <t>BCA : 1650051552</t>
  </si>
  <si>
    <t>resign 5 February 2016</t>
  </si>
  <si>
    <t>081290133886</t>
  </si>
  <si>
    <t>Fitria Hidayati</t>
  </si>
  <si>
    <t>Ronayanti Ronazy</t>
  </si>
  <si>
    <t>not extend 18 Februari 2016</t>
  </si>
  <si>
    <t>Kp. Payangan Jl. Assafiyah No.58 RT.006/007 Jatisari, Jatiasih, Pondok Gede, Bekasi</t>
  </si>
  <si>
    <t>MANDIRI: 0700006361815</t>
  </si>
  <si>
    <t>09023250187</t>
  </si>
  <si>
    <t>089668943123</t>
  </si>
  <si>
    <t>DIAHPUSPITAANGGRAINI@GMAIL.COM</t>
  </si>
  <si>
    <t>Dusun Kronggengan RT 016 RW 008 Kel Kedungdalem Kec Dringu, Probolinggo</t>
  </si>
  <si>
    <t>Jl. H. Samali Gg. H Ayat No. 25 RT 013 RW 001 Kel Pejaten Barat Kec  Pasar Minggu Jakarta 12510</t>
  </si>
  <si>
    <t>Medan, 3 Januari 1973</t>
  </si>
  <si>
    <t>Sales Secretary</t>
  </si>
  <si>
    <t>Probolinggo,5 Agustus 1982</t>
  </si>
  <si>
    <t>OS1602070</t>
  </si>
  <si>
    <t>OS1602071</t>
  </si>
  <si>
    <t>Mandiri: 1240007368773</t>
  </si>
  <si>
    <t>Mandiri: 1240007368740</t>
  </si>
  <si>
    <t>09004700929</t>
  </si>
  <si>
    <t>BCA: 2460446051</t>
  </si>
  <si>
    <t>SEMARANG, 15-09-1979</t>
  </si>
  <si>
    <t>MANDIRI: 1240007368716</t>
  </si>
  <si>
    <t>MANDIRI: 1240007368682</t>
  </si>
  <si>
    <t xml:space="preserve">MANDIRI: 1240007369540
</t>
  </si>
  <si>
    <t>MANDIRI: 1240007369508</t>
  </si>
  <si>
    <t xml:space="preserve">MANDIRI: 9000036845320 </t>
  </si>
  <si>
    <t xml:space="preserve">MANDIRI: 9000036845338 </t>
  </si>
  <si>
    <t xml:space="preserve">MANDIRI: 9000036845346 </t>
  </si>
  <si>
    <t xml:space="preserve">MANDIRI: 9000036845353 </t>
  </si>
  <si>
    <t xml:space="preserve">MANDIRI: 9000036845361 </t>
  </si>
  <si>
    <t xml:space="preserve">MANDIRI: 9000036845379 </t>
  </si>
  <si>
    <t xml:space="preserve">MANDIRI: 9000036845387
</t>
  </si>
  <si>
    <t xml:space="preserve">MANDIRI: 9000036845395
</t>
  </si>
  <si>
    <t xml:space="preserve">MANDIRI: 9000036845296 </t>
  </si>
  <si>
    <t xml:space="preserve">MANDIRI: 9000036845288 </t>
  </si>
  <si>
    <t xml:space="preserve">MANDIRI: 9000036845254 </t>
  </si>
  <si>
    <t xml:space="preserve">MANDIRI: 9000036845247 </t>
  </si>
  <si>
    <t xml:space="preserve">MANDIRI: 9000036845239
</t>
  </si>
  <si>
    <t xml:space="preserve">MANDIRI: 9000036845221
</t>
  </si>
  <si>
    <t xml:space="preserve">MANDIRI: 9000036845205 </t>
  </si>
  <si>
    <t xml:space="preserve">MANDIRI: 9000036845197 </t>
  </si>
  <si>
    <t>RESIGN 16 Maret 2016</t>
  </si>
  <si>
    <t>BCA: 8770354511</t>
  </si>
  <si>
    <t>08119488213</t>
  </si>
  <si>
    <t>OS1602075</t>
  </si>
  <si>
    <t>Nur Pebrianti</t>
  </si>
  <si>
    <t>BANK MANDIRI: 1570004864246</t>
  </si>
  <si>
    <t>Jakarta, 26 Juni 1988</t>
  </si>
  <si>
    <t>Tjutju Suprijatna</t>
  </si>
  <si>
    <t>Jl. Bangka II No.32 Rt/Rw.010/001 Pela Mampang, Mampang Prapatan, Jakarta Selatan</t>
  </si>
  <si>
    <t>Bangka, 5 Oktober 1953</t>
  </si>
  <si>
    <t>OS1602076</t>
  </si>
  <si>
    <t>not extend 1/2/2016- ampuh= 31/1/16</t>
  </si>
  <si>
    <t>0856 91852553</t>
  </si>
  <si>
    <t xml:space="preserve">BCA: 0952963102 </t>
  </si>
  <si>
    <t>BCA: 2860108391</t>
  </si>
  <si>
    <t>Aji Dewaning Ranau</t>
  </si>
  <si>
    <t>Tanjung Karang, 27 Mei 1984</t>
  </si>
  <si>
    <t>Bojong Menteng, RT/RW 002/011, Pasir Kuda, Bogor Barat-Bogor 16119</t>
  </si>
  <si>
    <t>Marketing SAC</t>
  </si>
  <si>
    <t>OS1602078</t>
  </si>
  <si>
    <t>BCA : 4581498980</t>
  </si>
  <si>
    <t>BNI: 0345029392</t>
  </si>
  <si>
    <t>085261901801</t>
  </si>
  <si>
    <t>adj BS per 1 Maret'16 prev 3juta. OT, jamsostek, asuransi</t>
  </si>
  <si>
    <t>081286004271</t>
  </si>
  <si>
    <t>MANDIRI: 1670000376060</t>
  </si>
  <si>
    <t>Leader Quality Control Engineer</t>
  </si>
  <si>
    <t>Jhon Dearman Putra Saragih</t>
  </si>
  <si>
    <t>Perdagangan, 16 Oktober 1971</t>
  </si>
  <si>
    <t>Kp. Bubulak Rt/Rw : 02/03, Desa Cadas Ngampar, Kec. Sukaraja, Kab. Bogor</t>
  </si>
  <si>
    <t>Ipan Sopian</t>
  </si>
  <si>
    <t>Bandung, 24 November 1981</t>
  </si>
  <si>
    <t>Jl. Cijerokaso RT.006 RW.001 Kel. Sarijadi Kec. Sukasari, Bandung, Jawa Barat</t>
  </si>
  <si>
    <t>Paripurno Satriyaningrat</t>
  </si>
  <si>
    <t>Blitar, 9 September 1983</t>
  </si>
  <si>
    <t>Jl. Melati Dalam No 10 RT 004 RW 008 Rawamangun Pulogadung Jakarta Timur 13220</t>
  </si>
  <si>
    <t>Legal Coordinator</t>
  </si>
  <si>
    <t>Dila Sucikhaerani</t>
  </si>
  <si>
    <t>Jl. Jabaru 4 No.53 Rt.04/05, Pasir Kuda, Bogor 16619</t>
  </si>
  <si>
    <t>Senior Admin CMG</t>
  </si>
  <si>
    <t>Tjahjo Krisetyo Darmawan</t>
  </si>
  <si>
    <t>Jl. Kramat Kwitang Kecil Rt.001/007 Kec. Senen Jakarta Pusat</t>
  </si>
  <si>
    <t>12 Maret 1959</t>
  </si>
  <si>
    <t>BSS Manager</t>
  </si>
  <si>
    <t>Solo, 25 Oktober 1966</t>
  </si>
  <si>
    <t>Sales Admin Supervisor</t>
  </si>
  <si>
    <t>Jakarta, 23 Agustus 1968</t>
  </si>
  <si>
    <t>Senior Collector</t>
  </si>
  <si>
    <t>Laetanggiang, 13 Nopember 1987</t>
  </si>
  <si>
    <t>Junior Supervisor</t>
  </si>
  <si>
    <t>Maryna Aulia</t>
  </si>
  <si>
    <t>Bekasi, 28 Maret 1988</t>
  </si>
  <si>
    <t>Indramayu, 19 Juli 1983</t>
  </si>
  <si>
    <t>Filling &amp; Sending Staff</t>
  </si>
  <si>
    <t>consumer</t>
  </si>
  <si>
    <t>not extend 15 Maret 2016</t>
  </si>
  <si>
    <t>LIST OF EMPLOYEE PLACED AT ESERVGLOBAL INDONESIA</t>
  </si>
  <si>
    <t>Muhammad Irfan</t>
  </si>
  <si>
    <t>Jl. Rasamala III Rt/Rw.004/013 Menteng Dalam, Tebet, Jakarta Selatan</t>
  </si>
  <si>
    <t>Jakarta, 20 Januari 1987</t>
  </si>
  <si>
    <t>Cleaning Service</t>
  </si>
  <si>
    <t>Nanda</t>
  </si>
  <si>
    <t>Jl. Nusa I Rt/Rw.007/003 Kramat Jati, Jakarta Timur</t>
  </si>
  <si>
    <t>LIST OF EMPLOYEE PLACED AT FRESENIUS INDONESIA</t>
  </si>
  <si>
    <t>OS1602079</t>
  </si>
  <si>
    <t>decky.i@partner.samsung.com</t>
  </si>
  <si>
    <t>46.887.844.2-005.000</t>
  </si>
  <si>
    <t>BCA: 5055053461</t>
  </si>
  <si>
    <t>083873866227</t>
  </si>
  <si>
    <t>MANDIRI: 9000020995156</t>
  </si>
  <si>
    <t>081212180792</t>
  </si>
  <si>
    <t>OS1603001</t>
  </si>
  <si>
    <t>Jay Exconde, Mr (Care Operation Director)
email : jay.exconde@microsoft.com</t>
  </si>
  <si>
    <t>Bukit Beringin Asri A5/125 Rt/Rw.003/006 Gondoriyo, Ngaliyan, Kota Semarang</t>
  </si>
  <si>
    <t>081216225546</t>
  </si>
  <si>
    <t>fhidayat@its.jnj.com</t>
  </si>
  <si>
    <t>BCA: 0390570520</t>
  </si>
  <si>
    <t>087870145912</t>
  </si>
  <si>
    <t>ajidewaningranau@yahoo.co.id</t>
  </si>
  <si>
    <t>32.7104.270584.0009</t>
  </si>
  <si>
    <t>57.375.651.7-434.000</t>
  </si>
  <si>
    <t>BCA: 0953134656</t>
  </si>
  <si>
    <t>081314970758</t>
  </si>
  <si>
    <t>081514360075</t>
  </si>
  <si>
    <t>MANDIRI: 1220006075827</t>
  </si>
  <si>
    <t>gamal.nasser_tsg@yahoo.com</t>
  </si>
  <si>
    <t>ir.mfs91@gmail.com</t>
  </si>
  <si>
    <t>fina_indri@yahoo.co.id</t>
  </si>
  <si>
    <t>hasan.s@service-division.com</t>
  </si>
  <si>
    <t>dsucikha@its.jnj.com</t>
  </si>
  <si>
    <t>BOGOR, 24 Februari 1985</t>
  </si>
  <si>
    <t>0811 110 3125</t>
  </si>
  <si>
    <t>MANDIRI: 133 000597939 8</t>
  </si>
  <si>
    <t>085691029664 / 021-8810702</t>
  </si>
  <si>
    <t>081322833240</t>
  </si>
  <si>
    <t>081385763448</t>
  </si>
  <si>
    <t>OS1602080</t>
  </si>
  <si>
    <t>OS1603002</t>
  </si>
  <si>
    <t>OS1603003</t>
  </si>
  <si>
    <t>OS1603004</t>
  </si>
  <si>
    <t>OS1603005</t>
  </si>
  <si>
    <t>OS1603006</t>
  </si>
  <si>
    <t>OS1603007</t>
  </si>
  <si>
    <t>mwibowo2@its.jnj.com</t>
  </si>
  <si>
    <t>OS1603009</t>
  </si>
  <si>
    <t>OS1603010</t>
  </si>
  <si>
    <t>OS1603011</t>
  </si>
  <si>
    <t>OS1603012</t>
  </si>
  <si>
    <t>EOC 30 APR 2016</t>
  </si>
  <si>
    <t>77.287.357.6-008.000</t>
  </si>
  <si>
    <t>BCA: 0952967892</t>
  </si>
  <si>
    <t>Jhon.Saragih@protelindo.net</t>
  </si>
  <si>
    <t>081808502937</t>
  </si>
  <si>
    <t>087878982856</t>
  </si>
  <si>
    <t>Mandiri: 1300004913706</t>
  </si>
  <si>
    <t>34.402.369.2-422.000</t>
  </si>
  <si>
    <t>Ipan.Sopian@protelindo.net</t>
  </si>
  <si>
    <t>BCA: 5345023779 a/n Paripurno Satyriyaningrat</t>
  </si>
  <si>
    <t>34.225.086.7-003.000</t>
  </si>
  <si>
    <t>Satriya@protelindo.net</t>
  </si>
  <si>
    <t>apla1987@gmail.com</t>
  </si>
  <si>
    <t>EOC 29 FEB 2016</t>
  </si>
  <si>
    <t>EOC 20 Maret 2016</t>
  </si>
  <si>
    <t>eff Jan '16 prev BS 4.450.000, Jamsostek, AKDHK, Insurance In/out patient Plan 400, Eye Glasses, and Dental</t>
  </si>
  <si>
    <t>resign 9 April 2016</t>
  </si>
  <si>
    <t>RR Arum Sekartika</t>
  </si>
  <si>
    <t>Jakarta, 15 Februari 1991</t>
  </si>
  <si>
    <t>Ngemplak Rt/Rw.002/001 Kel. Gagak Sipat Kec. Ngemplak, Kab. Boyolali, Jawa Tengah</t>
  </si>
  <si>
    <t>Perys Salomo</t>
  </si>
  <si>
    <t>Jakarta, 22 Mei 1975</t>
  </si>
  <si>
    <t>Perum Griya Paniki Indah, Blok Dahlia A No 11a, Lingkungan X, Kel.Paniki Bawah, Kec.Mapanget, Manado Sulawesi Utara</t>
  </si>
  <si>
    <t>Muksin</t>
  </si>
  <si>
    <t>Citra Swarna Regency, Bekasi Timur</t>
  </si>
  <si>
    <t>Jakarta, 1 April 1993</t>
  </si>
  <si>
    <t>Clinical Specialist</t>
  </si>
  <si>
    <t>Imelda Agustin Hutapea</t>
  </si>
  <si>
    <t>Jl. Lobak I No. C 40 Blok L, Cinere Depok 16514</t>
  </si>
  <si>
    <t>Jakarta, 21 Agustus 1981</t>
  </si>
  <si>
    <t>rronazy@its.jnj.com</t>
  </si>
  <si>
    <t xml:space="preserve">3309115502910007
</t>
  </si>
  <si>
    <t xml:space="preserve">55.416.562.1-527.000
</t>
  </si>
  <si>
    <t>13025949705</t>
  </si>
  <si>
    <t>rrarums@gmail.com</t>
  </si>
  <si>
    <t>BCA: 0152352253</t>
  </si>
  <si>
    <t>MEAL &amp; TRANSP</t>
  </si>
  <si>
    <t>08129699121</t>
  </si>
  <si>
    <t>melhut08@gmail.com</t>
  </si>
  <si>
    <t>13012705482</t>
  </si>
  <si>
    <t>BCA: 3195007262</t>
  </si>
  <si>
    <t>OS1603013</t>
  </si>
  <si>
    <t>kdarmawa@its.jnj.com</t>
  </si>
  <si>
    <t>BPJS: 83J00466975</t>
  </si>
  <si>
    <t>0812 8250 623</t>
  </si>
  <si>
    <t>BCA: 1281462305 a.n RONAYANTI RONAZY</t>
  </si>
  <si>
    <t>EOC 22 MARET 2016</t>
  </si>
  <si>
    <t>OS1603014</t>
  </si>
  <si>
    <t>OS1602082</t>
  </si>
  <si>
    <t>Amanda Terrena Putri</t>
  </si>
  <si>
    <t>Jl. Swadaya Raya No. 103 Rt. 02 Rw. 05 Duren Sawit Jakarta Timur</t>
  </si>
  <si>
    <t>SC Analys &amp; Developer Staff</t>
  </si>
  <si>
    <t>OS1603015</t>
  </si>
  <si>
    <t>081297212534 / 085697492315</t>
  </si>
  <si>
    <t>MANADO, 14 Agustus 1993</t>
  </si>
  <si>
    <t>Incentives</t>
  </si>
  <si>
    <t>MANDIRI: 1270004715882</t>
  </si>
  <si>
    <t>59.517.226.3-911.000</t>
  </si>
  <si>
    <t>PERYS.SALOMO@GMAIL.COM</t>
  </si>
  <si>
    <t>we don’t need to register him since he is still under J&amp;J benefit</t>
  </si>
  <si>
    <t>amandaterre@gmail.com</t>
  </si>
  <si>
    <t>BCA: 272 1658 114 atas nama Amanda Terrena Putri.</t>
  </si>
  <si>
    <t xml:space="preserve">BCA: 0351380216 a/n Tjahjo Krisetyo Darmawan
</t>
  </si>
  <si>
    <t>Noviarrianto Rahardjo</t>
  </si>
  <si>
    <t>Jl. Rambutan Gg. Ridan 1 Rt.08/003 No.40 Kel. Jatimurni Kec. Pondok Melati Jakarta (Bekasi) 17341</t>
  </si>
  <si>
    <t>Jakarta, 3 November 1984</t>
  </si>
  <si>
    <t>Analyst, Support &amp; Implementation Engineer</t>
  </si>
  <si>
    <t>Afya Mutiara Yanto</t>
  </si>
  <si>
    <t>Solok, 30 April 1993</t>
  </si>
  <si>
    <t>Jl. H. Kamad No. 39 RT/RW 003/003 Pondok Bambu Duren Sawit Jakarta Timur</t>
  </si>
  <si>
    <t>suryantoacep@yahoo.co.id</t>
  </si>
  <si>
    <t>OS1603019</t>
  </si>
  <si>
    <t>087888108738</t>
  </si>
  <si>
    <t>BCA: 3150009340</t>
  </si>
  <si>
    <t>68.882.056.2-701.000</t>
  </si>
  <si>
    <t>Mandiri: 146 000 555 4840                 an. MUKSIN</t>
  </si>
  <si>
    <t>Muksin@protelindo.net</t>
  </si>
  <si>
    <t>Pontianak, 05 Januari 1978</t>
  </si>
  <si>
    <t>Jl. Parit H Husin I Gg.Muslimin II No.48 RT.004/RW.010
Kel.Bangka Belitung Laut Kec.Pontianak Tenggara, Kota Pontianak, KALBAR</t>
  </si>
  <si>
    <t>OS1604001</t>
  </si>
  <si>
    <t>resign 31 Maret 2016</t>
  </si>
  <si>
    <t>Tunjangan Tetap (Mealtransp_allow)</t>
  </si>
  <si>
    <t>OS1603027</t>
  </si>
  <si>
    <t>EOC 13 Maret 2016</t>
  </si>
  <si>
    <t>EOC 28 Maret 2016</t>
  </si>
  <si>
    <t>increase 5% eff 1 Mar'16 prev BS 18jt</t>
  </si>
  <si>
    <t>increase 10% eff 1 Mar'16 prev BS 3.500.000</t>
  </si>
  <si>
    <t>increase 6% eff 1 Mar'16 prev BS 5,500,000</t>
  </si>
  <si>
    <t>increase 3% eff 1 Mar'16 prev BS 22jt</t>
  </si>
  <si>
    <t>increase 5% eff 1 Mar'16 prev BS 8,300,000</t>
  </si>
  <si>
    <t>increase 10% eff 1 Mar'16 prev BS 3jt</t>
  </si>
  <si>
    <t>increase 5% eff 1 Mar'16 prev BS 10,009,067</t>
  </si>
  <si>
    <t>increase 6% eff 1 Mar'16 prev BS 5,800,000</t>
  </si>
  <si>
    <t>increase 5% eff 1 Mar'16 prev BS 6,500,000</t>
  </si>
  <si>
    <t>increase 10% eff 1 Mar'16 prev BS 3,500,000</t>
  </si>
  <si>
    <t>increase 5% eff 1 Mar'16 prev BS 12,500,000</t>
  </si>
  <si>
    <t>increase 5% eff 1 Mar'16 prev BS 13jt</t>
  </si>
  <si>
    <t>increase 6% eff 1 Mar'16 prev BS 5jt</t>
  </si>
  <si>
    <t>increase 5% eff 1 Mar'16 prev BS 14jt</t>
  </si>
  <si>
    <t>increase 5% eff 1 Mar'16 prev BS 10jt</t>
  </si>
  <si>
    <t>increase 3% eff 1 Mar'16 prev BS 20jt</t>
  </si>
  <si>
    <t>increase 8% eff 1 Mar'16 prev BS 4jt</t>
  </si>
  <si>
    <t>increase 5% eff 1 Mar'16 prev BS 7jt</t>
  </si>
  <si>
    <t>increase 5% eff 1 Mar'16 prev BS 7,900,000</t>
  </si>
  <si>
    <t>increase 5% eff 1 Mar'16 prev BS 11jt</t>
  </si>
  <si>
    <t>increase 5% eff 1 Mar'16 prev BS 11,500,000</t>
  </si>
  <si>
    <t>increase 5% eff 1 Mar'16 prev BS 12,750,000</t>
  </si>
  <si>
    <t>AGE</t>
  </si>
  <si>
    <t>(YEARS OLD)</t>
  </si>
  <si>
    <t>EDUCATION BACKGROUND</t>
  </si>
  <si>
    <t>D3 ENGLISH</t>
  </si>
  <si>
    <t>D4 TEKNIK INDUSTRI</t>
  </si>
  <si>
    <t>S1 ACCOUNTING</t>
  </si>
  <si>
    <t>S1 AGRICULTURE</t>
  </si>
  <si>
    <t>S1 TEKNIK KIMIA</t>
  </si>
  <si>
    <t>S1 EKONOMI</t>
  </si>
  <si>
    <t>D3 MANAJEMEN INFORMATIKA</t>
  </si>
  <si>
    <t>S1 EKONOMI PEMBANGUNAN</t>
  </si>
  <si>
    <t>S1 TEKNIK INDUSTRI</t>
  </si>
  <si>
    <t>D3 SECRETARY</t>
  </si>
  <si>
    <t>S1 SASTRA JEPANG</t>
  </si>
  <si>
    <t>D3 ADVERTISING</t>
  </si>
  <si>
    <t>S1 EKONOMI MANAJEMEN</t>
  </si>
  <si>
    <t>S2 MAGISTER MANAJEMEN (KEUANGAN)</t>
  </si>
  <si>
    <t>S1 PENDIDIKAN BAHASA INGGRIS</t>
  </si>
  <si>
    <t>S1 MANAGEMENT</t>
  </si>
  <si>
    <t>S1 BISNIS HUKUM</t>
  </si>
  <si>
    <t>S1 TEKNIK ARSITEKTUR</t>
  </si>
  <si>
    <t>S1 HUKUM</t>
  </si>
  <si>
    <t>S1 BUSINESS ADMINISTRATION</t>
  </si>
  <si>
    <t>S1 ADMINISTRASI BISNIS</t>
  </si>
  <si>
    <t>S1 INFORMATION TECHNOLOGY</t>
  </si>
  <si>
    <t>D3 MANAJEMEN ADMINISTRASI</t>
  </si>
  <si>
    <t>S1 COMPUTER ACCOUNTING</t>
  </si>
  <si>
    <t>S1 FINANCIAL MANAGEMENT</t>
  </si>
  <si>
    <t>S2 BUSINESS MANAGEMENT</t>
  </si>
  <si>
    <t>S1 ARSITEKTUR</t>
  </si>
  <si>
    <t>S1 PSIKOLOGI</t>
  </si>
  <si>
    <t>S1 PUBLIC RELATION</t>
  </si>
  <si>
    <t xml:space="preserve">087880701717 </t>
  </si>
  <si>
    <t>increase BS eff 1 Mar'16 prev BS 3jt</t>
  </si>
  <si>
    <t>BCA: 5235090551  A.N NOVIARRIANTO RAHARDJO</t>
  </si>
  <si>
    <t>rianvsp1@gmail.com</t>
  </si>
  <si>
    <t>081311502079</t>
  </si>
  <si>
    <t>OS1604002</t>
  </si>
  <si>
    <t>Lancar Megawati Simbolon</t>
  </si>
  <si>
    <t>Jl. Bambu Kuning Rt.001/002 Panjang Jaya Rawa Lumbu, Bekasi Barat</t>
  </si>
  <si>
    <t>Pardomuan, 12 Oktober 1988</t>
  </si>
  <si>
    <t>AR Distributor Staff</t>
  </si>
  <si>
    <t>OS1604003</t>
  </si>
  <si>
    <t>085694310494</t>
  </si>
  <si>
    <t>BCA: 662930413</t>
  </si>
  <si>
    <t>BCA: 3751493159</t>
  </si>
  <si>
    <t>08111637524</t>
  </si>
  <si>
    <t>BCA: 2281393661</t>
  </si>
  <si>
    <t>085256163104/085717131815</t>
  </si>
  <si>
    <t>MINTA DI BUKA Rekening Bank Mandiri</t>
  </si>
  <si>
    <t>Monang Sirait</t>
  </si>
  <si>
    <t>Pasar Baru, 12 April 1980</t>
  </si>
  <si>
    <t>Perumahan Palem Pertiwi Blok i/16 Rt.17/06 Palem Watu Kec. Menganti Kab. Gresik Jawa Timur 61174</t>
  </si>
  <si>
    <t>OS1604004</t>
  </si>
  <si>
    <t>24.506.883.8-618.000</t>
  </si>
  <si>
    <t>089603015004</t>
  </si>
  <si>
    <t>Monang.Sirait@protelindo.net</t>
  </si>
  <si>
    <t>Rachmad Yulyanto</t>
  </si>
  <si>
    <t>Jl. Bentengan Rt.007/03 No.17 Kel. Sunter Jaya Baru Kec. Tanjung Priok, Jakarta Utara</t>
  </si>
  <si>
    <t>Jakarta, 9 juli 1993</t>
  </si>
  <si>
    <t>yuel.09.yr@gmail.com</t>
  </si>
  <si>
    <t>increase 10% eff 19 Mar'16 prev BS 9,7jt, adjust Jan'16(Basic+All Tunj); adjust 1 Jun'15 prev 7.326.000 ; adjust 10% 19/3/2015 prev 6.660.000 ; adjust 11% per 19/3/2014 prev 6.000.000</t>
  </si>
  <si>
    <t>eff Jan'16 e_feb'16 prev 3.330.505 ; eff 1 Jan 16 prev BS 3.300.000</t>
  </si>
  <si>
    <t>eff Jan'16 e_feb'16 prev 3.330.505 ; eff 1 Jan 16 prev BS 2.987.000</t>
  </si>
  <si>
    <t>3175044507920006</t>
  </si>
  <si>
    <t>BPJS Kesehatan</t>
  </si>
  <si>
    <t>BPJS</t>
  </si>
  <si>
    <t>JAMSOTEK</t>
  </si>
  <si>
    <t>adj Jan'16 e_29/3/2016 prev 3.852.750 ; adjust Jan'16(Basic+All Tunj); adjust 10% Jan'16 prev 2.902.500 ; adjust Jan'15 prev 2.700.000 ; UMP 2015 per Jan'15 prev 2.563.050 ; adjust Jan'14 prev BS 1.897.633 E7/7/2014 ; adjust 9% per Jan'14 prev 1.740.948</t>
  </si>
  <si>
    <t>adj Jan'16 e_29/3/2016 prev 5.170.000 ; adjust Jan'16(Basic+All Tunj); adjust 1 Nov '15 10% prev 4 jt</t>
  </si>
  <si>
    <t>adj Jan'16 e_29/3/2016 prev 4.215.000 ; adjust Jan'16(Basic+All Tunj); adjust Juli'15 prev 2.994.910 ; adjust 11 Jul'14 BS prev 2.611.870 meal 330.000 ; adjust Jan'14 prev BS 2.303.777 E7/7/2014</t>
  </si>
  <si>
    <t>adj Jan'16 e_29/3/2016 prev 9.350.000 ; adjust Jan'16(Basic+All Tunj); adjust 20% per 19 Nov'15 prev 7.150.000 ; adjust 10% per 10 Des'14 prev 6,5jt ; adjust 30% per 1 Agust'14 prev 5.000.000</t>
  </si>
  <si>
    <t>adj Jan'16 e_29/3/2016 prev 15.276.466 ; adjust Jan'16(Basic+All Tunj); adjust 6% per 1 Okt '15 prev 14.411.760 ; adjust 10% per 1 Mar'15 prev 13.101.600</t>
  </si>
  <si>
    <t>Revina Rizky Angelia</t>
  </si>
  <si>
    <t>resign 31/5/2016</t>
  </si>
  <si>
    <t>resign 12/4/2016</t>
  </si>
  <si>
    <t>71.807.715.9.434.000</t>
  </si>
  <si>
    <t>BPJS kesehatan</t>
  </si>
  <si>
    <t>0001324271439</t>
  </si>
  <si>
    <t>fransiscaindahw@gmail.com</t>
  </si>
  <si>
    <t>farhan_achan19@yahoo.co.id</t>
  </si>
  <si>
    <t>57.569.128.2-017.000</t>
  </si>
  <si>
    <t>55.119.154.7-403.000</t>
  </si>
  <si>
    <t>57.339.225.5-412.000</t>
  </si>
  <si>
    <t>12021471607</t>
  </si>
  <si>
    <t>3175086307960001</t>
  </si>
  <si>
    <t>3171071907930005</t>
  </si>
  <si>
    <t>3275106911920008</t>
  </si>
  <si>
    <t>3174015408930003</t>
  </si>
  <si>
    <t>750382319447000</t>
  </si>
  <si>
    <t>13045128157</t>
  </si>
  <si>
    <t>68.289.491.0.405.000</t>
  </si>
  <si>
    <t>68.289.492.8-017.000</t>
  </si>
  <si>
    <t>68.289.493.6-002.000</t>
  </si>
  <si>
    <t>68.289.490.2-017.000</t>
  </si>
  <si>
    <t>73.589.494.1.043.000</t>
  </si>
  <si>
    <t>58.088.200.9.034.000</t>
  </si>
  <si>
    <t>08016318548</t>
  </si>
  <si>
    <t>08016318522</t>
  </si>
  <si>
    <t>08016318530</t>
  </si>
  <si>
    <t>08016318555</t>
  </si>
  <si>
    <t>14035892836</t>
  </si>
  <si>
    <t>68.368.013.6.031.000 a.n Muhamad Irdian</t>
  </si>
  <si>
    <t>09018386624</t>
  </si>
  <si>
    <t>0001623891431 RS TK IV JONGGOL</t>
  </si>
  <si>
    <t>09.5207.651176.5519</t>
  </si>
  <si>
    <t>3172062005850001</t>
  </si>
  <si>
    <t>3173012806880001</t>
  </si>
  <si>
    <t>3275022212710008</t>
  </si>
  <si>
    <t>3674031606750003</t>
  </si>
  <si>
    <t>3276032705860001</t>
  </si>
  <si>
    <t>3173071810830005</t>
  </si>
  <si>
    <t>3276052912570010</t>
  </si>
  <si>
    <t>71.789.694.8.031.000</t>
  </si>
  <si>
    <t>13034227770</t>
  </si>
  <si>
    <t>yudha_hendratmo@yahoo.com</t>
  </si>
  <si>
    <t>59.558.760.1-411.000</t>
  </si>
  <si>
    <t>58.510.067.0.003.000</t>
  </si>
  <si>
    <t>09.523.595.8-001.000</t>
  </si>
  <si>
    <t>46.652.415.4-017.000</t>
  </si>
  <si>
    <t>11021723967 a.n Siti Fatimah</t>
  </si>
  <si>
    <t>66.366.246.8-403.000</t>
  </si>
  <si>
    <t>88.089.230.2-403.000</t>
  </si>
  <si>
    <t>70.884.842.9.021.000</t>
  </si>
  <si>
    <t>54.529.539.6.423.000</t>
  </si>
  <si>
    <t>67.529.730.3.411.000</t>
  </si>
  <si>
    <t>3674036308920014</t>
  </si>
  <si>
    <t>1872041105870005</t>
  </si>
  <si>
    <t>3276071311920001</t>
  </si>
  <si>
    <t>3174070601910004</t>
  </si>
  <si>
    <t>13005290385</t>
  </si>
  <si>
    <t>554868950432000</t>
  </si>
  <si>
    <t>72.451.417.9.403.000</t>
  </si>
  <si>
    <t>3209354606950006</t>
  </si>
  <si>
    <t>5171042006760006</t>
  </si>
  <si>
    <t>1671104104740006</t>
  </si>
  <si>
    <t>71.432.097.5.901.000</t>
  </si>
  <si>
    <t>68.068.870.2.301.000</t>
  </si>
  <si>
    <t>59.558.752.8.403.000</t>
  </si>
  <si>
    <t>3201371711590001</t>
  </si>
  <si>
    <t>3171061602790005</t>
  </si>
  <si>
    <t>07.600.589.1.021.000</t>
  </si>
  <si>
    <t>3275095007820016</t>
  </si>
  <si>
    <t>3671131212600001</t>
  </si>
  <si>
    <t>59.558.768.4-416.000</t>
  </si>
  <si>
    <t>642250021412000</t>
  </si>
  <si>
    <t>3276030810800010</t>
  </si>
  <si>
    <t>didikhadhiprayitno@gmail.com</t>
  </si>
  <si>
    <t>nurhasanahfitri5@gmail.com</t>
  </si>
  <si>
    <t>rifki.hidayat92@yahoo.com, rifki.hidayat@tnsglobal.com</t>
  </si>
  <si>
    <t xml:space="preserve">suseno@tnsglobal.com </t>
  </si>
  <si>
    <t>97J80180728</t>
  </si>
  <si>
    <t>ernawati_tns_plg@yahoo.com</t>
  </si>
  <si>
    <t>trimayasa@yahoo.com</t>
  </si>
  <si>
    <t>lindaindrianti@gmail.com</t>
  </si>
  <si>
    <t>karnopa160411@gmail.com</t>
  </si>
  <si>
    <t>almiramumtaz@gmail.com</t>
  </si>
  <si>
    <t>rahmatsetyabudhi@gmail.com</t>
  </si>
  <si>
    <t>michael.ronald92@gmail.com</t>
  </si>
  <si>
    <t>black.audio@yahoo.com</t>
  </si>
  <si>
    <t>paramita_thya@rocketmail.com, thyaparamita28@gmail.com</t>
  </si>
  <si>
    <t>EOC 11/4/ 2016</t>
  </si>
  <si>
    <t>EOC 21/4/2016</t>
  </si>
  <si>
    <t>0815 42900740</t>
  </si>
  <si>
    <t>3271035910900002</t>
  </si>
  <si>
    <t>3671065501760001</t>
  </si>
  <si>
    <t>14019737700</t>
  </si>
  <si>
    <t>08022923315</t>
  </si>
  <si>
    <t>3173046305810001</t>
  </si>
  <si>
    <t>08003927186</t>
  </si>
  <si>
    <t>14021872123</t>
  </si>
  <si>
    <t>3171032404810001</t>
  </si>
  <si>
    <t>BCA : 5270283103</t>
  </si>
  <si>
    <t>BCA : 3631391034</t>
  </si>
  <si>
    <t>10002313566</t>
  </si>
  <si>
    <t>12021376442</t>
  </si>
  <si>
    <t>BCA : 8250022159</t>
  </si>
  <si>
    <t>BCA : 7865051751</t>
  </si>
  <si>
    <t>10018752013</t>
  </si>
  <si>
    <t>BCA : 5255041883</t>
  </si>
  <si>
    <t>09.054.250.7.027.000</t>
  </si>
  <si>
    <t>47.456.040.6-033.000</t>
  </si>
  <si>
    <t>49.988.778.4.402.000 a.n Agung Permana</t>
  </si>
  <si>
    <t>97.190.520.404.000</t>
  </si>
  <si>
    <t>consumer 2</t>
  </si>
  <si>
    <t>Jamsostek, IP 300 asuransi OP 1x BS /thn. Bonus /kwartal (BS bagi 4)</t>
  </si>
  <si>
    <t>change OP benefit per e_ ; increase 10% per 24 maret 16, prev 6.800.000</t>
  </si>
  <si>
    <t>0001623676048</t>
  </si>
  <si>
    <t>0001278078333</t>
  </si>
  <si>
    <t>move to J&amp;J 1/4/2016</t>
  </si>
  <si>
    <t>permanent 15/04/2016</t>
  </si>
  <si>
    <t>756894192522000</t>
  </si>
  <si>
    <t>57.634.582.1-407.000</t>
  </si>
  <si>
    <t>7324030408920001</t>
  </si>
  <si>
    <t>wahyoev8@gmail.com</t>
  </si>
  <si>
    <t>16.993.605.1-403.000</t>
  </si>
  <si>
    <t>ttHesti.Pratiwi@tnsglobal.com / hesti.pratiwi@yahoo.com</t>
  </si>
  <si>
    <t>07.287.838.2.002.000</t>
  </si>
  <si>
    <t>3175074107910007</t>
  </si>
  <si>
    <t>NPWP : 70.533.606.3.008.000</t>
  </si>
  <si>
    <t>3173040902770008</t>
  </si>
  <si>
    <t>78.428.007.5.033.000</t>
  </si>
  <si>
    <t>3271045809890014</t>
  </si>
  <si>
    <t>71.504.402.0.404.000</t>
  </si>
  <si>
    <t>1703125106890002</t>
  </si>
  <si>
    <t>3201016007870010</t>
  </si>
  <si>
    <t xml:space="preserve">
35.202.362.6-403.000</t>
  </si>
  <si>
    <t>3201131702930004</t>
  </si>
  <si>
    <t>75.172.557.3-403.000</t>
  </si>
  <si>
    <t>3171045103890005</t>
  </si>
  <si>
    <t>09.008.594.5.023.000</t>
  </si>
  <si>
    <t>3175042608860005</t>
  </si>
  <si>
    <t>74.670.682.9.005.000</t>
  </si>
  <si>
    <t>87.619.421.7-404.000</t>
  </si>
  <si>
    <t>3271046402850010</t>
  </si>
  <si>
    <t>7102135210880001</t>
  </si>
  <si>
    <t>68.742.913.4-432.000</t>
  </si>
  <si>
    <t>3275056906850007</t>
  </si>
  <si>
    <t>67.889.028.6.412.000</t>
  </si>
  <si>
    <t>3173042004860010</t>
  </si>
  <si>
    <t>24.842.305.5.416.000</t>
  </si>
  <si>
    <t>3175077011860005</t>
  </si>
  <si>
    <t>98.451.905.8.008.000</t>
  </si>
  <si>
    <t>1374027005910001</t>
  </si>
  <si>
    <t>74.477.441.5-202.000</t>
  </si>
  <si>
    <t>7604085612890001</t>
  </si>
  <si>
    <t>3173055212890002</t>
  </si>
  <si>
    <t>70.497.910.3.039.000</t>
  </si>
  <si>
    <t>3175024105900007</t>
  </si>
  <si>
    <t>46.858.193.9.003.000</t>
  </si>
  <si>
    <t>3201205401950001</t>
  </si>
  <si>
    <t>75.287.630.0-434.000</t>
  </si>
  <si>
    <t>1671106309870016</t>
  </si>
  <si>
    <t>15.873.497.0.301.000</t>
  </si>
  <si>
    <t>3174014909730006</t>
  </si>
  <si>
    <t>47.748.229.3.432.000</t>
  </si>
  <si>
    <t>3671065311920005</t>
  </si>
  <si>
    <t>66.309.835.8.416.000</t>
  </si>
  <si>
    <t>3275112308890002</t>
  </si>
  <si>
    <t>74.848.650.3.432.000</t>
  </si>
  <si>
    <t>1371094804890006</t>
  </si>
  <si>
    <t>3515035904800001</t>
  </si>
  <si>
    <t>55.581.246.0.201.000</t>
  </si>
  <si>
    <t>69.420.473.6-603.000</t>
  </si>
  <si>
    <t>3174024410740001</t>
  </si>
  <si>
    <t>09.641.986.6-015.000</t>
  </si>
  <si>
    <t>3175014710810010</t>
  </si>
  <si>
    <t>3175032103590006</t>
  </si>
  <si>
    <t>3175015309870004</t>
  </si>
  <si>
    <t>68.550.743.6-001.000</t>
  </si>
  <si>
    <t>35.696.422.1-001.000</t>
  </si>
  <si>
    <t>17.834.939.5-002.000</t>
  </si>
  <si>
    <t>49.643.181.8-001.000</t>
  </si>
  <si>
    <t>5171046811820003</t>
  </si>
  <si>
    <t>68.366.891.7-901.000</t>
  </si>
  <si>
    <t>1050105406780001</t>
  </si>
  <si>
    <t>25.355.125.3.424.000</t>
  </si>
  <si>
    <t>3404124301800003</t>
  </si>
  <si>
    <t>69.420.472.8.542.000</t>
  </si>
  <si>
    <t>1050175404840001</t>
  </si>
  <si>
    <t>54.437.782.3.429.000</t>
  </si>
  <si>
    <t>3175077105880008</t>
  </si>
  <si>
    <t>34.636.220.5.008.000</t>
  </si>
  <si>
    <t>3173075908880007</t>
  </si>
  <si>
    <t>77.154.868.2-031.000</t>
  </si>
  <si>
    <t>1271035910830006</t>
  </si>
  <si>
    <t>25.546.929.8-124.000</t>
  </si>
  <si>
    <t>3275096209830006</t>
  </si>
  <si>
    <t>3374035509790007</t>
  </si>
  <si>
    <t>24.868.202.3-503.000</t>
  </si>
  <si>
    <t>3513194508820003</t>
  </si>
  <si>
    <t>34.415.446.3-625.000</t>
  </si>
  <si>
    <t>3174044301730007</t>
  </si>
  <si>
    <t>37.515.118.0-017.000</t>
  </si>
  <si>
    <t>3174030510530004</t>
  </si>
  <si>
    <t>58.518.882.4-014.000</t>
  </si>
  <si>
    <t>09.5308.120359.0234</t>
  </si>
  <si>
    <t>47.086.835.7-023.000</t>
  </si>
  <si>
    <t>3276046108810005</t>
  </si>
  <si>
    <t>3275120311840014</t>
  </si>
  <si>
    <t>57.731.719.1-432.000</t>
  </si>
  <si>
    <t>49.335.734.7.412.000</t>
  </si>
  <si>
    <t>3276055408880009</t>
  </si>
  <si>
    <t>36.637.598.8.412.000</t>
  </si>
  <si>
    <t>3672024701870003</t>
  </si>
  <si>
    <t>25.301.957.4.417.000</t>
  </si>
  <si>
    <t>3175076805560004</t>
  </si>
  <si>
    <t>17.918.348.8-002.000</t>
  </si>
  <si>
    <t>1371114105880003</t>
  </si>
  <si>
    <t>77.975.238.5-201.000</t>
  </si>
  <si>
    <t>NPWP : 57.664.335.7-416.000</t>
  </si>
  <si>
    <t>10022605389</t>
  </si>
  <si>
    <t>NPWP : 57.664.337.3-416.000</t>
  </si>
  <si>
    <t>NPWP : 87.528.273.3-036.000</t>
  </si>
  <si>
    <t>NPWP : 70.868.510.2.031.000</t>
  </si>
  <si>
    <t>3275096207930020</t>
  </si>
  <si>
    <t>71.105.806.4.432.000</t>
  </si>
  <si>
    <t>3171021007841001</t>
  </si>
  <si>
    <t>55.430.314.9.026.000</t>
  </si>
  <si>
    <t>3171015605880003</t>
  </si>
  <si>
    <t xml:space="preserve">71.002.152.8.028.000 </t>
  </si>
  <si>
    <t>97.086.374.2-014.00</t>
  </si>
  <si>
    <t xml:space="preserve"> 58.126.677.2-412.000</t>
  </si>
  <si>
    <t>sutarnoangga93@gmail.com</t>
  </si>
  <si>
    <t>68.782.202.3.444.000</t>
  </si>
  <si>
    <t>iwawatoni@gmail.com</t>
  </si>
  <si>
    <t>96J60155205</t>
  </si>
  <si>
    <t>3174060809630004</t>
  </si>
  <si>
    <t>sutardjitardji@gmail.com</t>
  </si>
  <si>
    <t>3275021506670037</t>
  </si>
  <si>
    <t>24.901.543.9.407.000</t>
  </si>
  <si>
    <t>3215050204800011</t>
  </si>
  <si>
    <t xml:space="preserve"> adiarno80@gmail.com</t>
  </si>
  <si>
    <t>54.331.919.8.045.000</t>
  </si>
  <si>
    <t>3172032504890017</t>
  </si>
  <si>
    <t>3217024602930002</t>
  </si>
  <si>
    <t>mutiara.amanah62@gmail.com</t>
  </si>
  <si>
    <t>24.477.102.8.517.000</t>
  </si>
  <si>
    <t>3275023006790022</t>
  </si>
  <si>
    <t>'55.072.23.00407.000</t>
  </si>
  <si>
    <t>3275032802860012</t>
  </si>
  <si>
    <t>FEBRIANDA.86@gmail.com</t>
  </si>
  <si>
    <t>7309141001930004</t>
  </si>
  <si>
    <t>achmad.mdlzwise@gmail.com</t>
  </si>
  <si>
    <t>'09.649.4315019000</t>
  </si>
  <si>
    <t>3174072409860004</t>
  </si>
  <si>
    <t>ERWINSENDIKO@gmail.com</t>
  </si>
  <si>
    <t>13025259006</t>
  </si>
  <si>
    <t>12001943542</t>
  </si>
  <si>
    <t>12041761136</t>
  </si>
  <si>
    <t>3171036803940001</t>
  </si>
  <si>
    <t>54.283.468.4.006.000</t>
  </si>
  <si>
    <t>3172035006890004</t>
  </si>
  <si>
    <t>3174054701951002</t>
  </si>
  <si>
    <t>12042615018</t>
  </si>
  <si>
    <t>46.689.068.8.013.000</t>
  </si>
  <si>
    <t>3175094203950004</t>
  </si>
  <si>
    <t>15008875047</t>
  </si>
  <si>
    <t>3175085612870009</t>
  </si>
  <si>
    <t>3674035211940004</t>
  </si>
  <si>
    <t>0001379288665</t>
  </si>
  <si>
    <t>3174016611860007</t>
  </si>
  <si>
    <t>3276020203910003</t>
  </si>
  <si>
    <t>3175077004930008</t>
  </si>
  <si>
    <t>73.490.972.4-008.000</t>
  </si>
  <si>
    <t>afyamutiara@gmail.com</t>
  </si>
  <si>
    <t>0001671955885 OK</t>
  </si>
  <si>
    <t>0001298436974 OK</t>
  </si>
  <si>
    <t>0001796723482 M0</t>
  </si>
  <si>
    <t>0001743305883 OK</t>
  </si>
  <si>
    <t>0001892479691 OK</t>
  </si>
  <si>
    <t>0001335505048 OK</t>
  </si>
  <si>
    <t>0001743305826 -KELUARGA</t>
  </si>
  <si>
    <t>0001743305815 OK</t>
  </si>
  <si>
    <t>0001339129394 OK</t>
  </si>
  <si>
    <t>0001743305771 OK</t>
  </si>
  <si>
    <t>0001743305837 - KELUARGA</t>
  </si>
  <si>
    <t>0001212667828 OK</t>
  </si>
  <si>
    <t>0001743305949 OK</t>
  </si>
  <si>
    <t>0001154918261 -KELUARGA</t>
  </si>
  <si>
    <t>0001301720422 OK</t>
  </si>
  <si>
    <t>0001743306006 OK</t>
  </si>
  <si>
    <t>0001217253868 OK</t>
  </si>
  <si>
    <t>0001743305995 OK</t>
  </si>
  <si>
    <t>0001743305905 OK</t>
  </si>
  <si>
    <t>0001743305758 -KELUARGA</t>
  </si>
  <si>
    <t>0001209425275 -KELUARGA</t>
  </si>
  <si>
    <t>0001743305804 OK</t>
  </si>
  <si>
    <t>0001663082425 -KELUARGA</t>
  </si>
  <si>
    <t>0001217690943 OK</t>
  </si>
  <si>
    <t>0001743305714 OK</t>
  </si>
  <si>
    <t>0001620840363 OK</t>
  </si>
  <si>
    <t>0001743305703 OK</t>
  </si>
  <si>
    <t>0001743305872 OK</t>
  </si>
  <si>
    <t>0001743305769 OK</t>
  </si>
  <si>
    <t>0001464150486 OK</t>
  </si>
  <si>
    <t>0001743306107 OK</t>
  </si>
  <si>
    <t>0001620837281 -KELUARGA</t>
  </si>
  <si>
    <t>0001743305692 OK</t>
  </si>
  <si>
    <t>0001435682608 -KELUARGA</t>
  </si>
  <si>
    <t>0001743306085 -KELUARGA</t>
  </si>
  <si>
    <t>0001743306096 OK</t>
  </si>
  <si>
    <t>0001717452382 OK</t>
  </si>
  <si>
    <t>0001743305681 OK</t>
  </si>
  <si>
    <t>0001743305848 OK</t>
  </si>
  <si>
    <t>0001257512163 OK</t>
  </si>
  <si>
    <t>0001736458637 -KELUARGA</t>
  </si>
  <si>
    <t>0001743305725 OK</t>
  </si>
  <si>
    <t>0001743305793 OK</t>
  </si>
  <si>
    <t>0001455342974 OK</t>
  </si>
  <si>
    <t>0001210976403 OK</t>
  </si>
  <si>
    <t>0001743306052 -KELUARGA</t>
  </si>
  <si>
    <t>0001211912379 OK</t>
  </si>
  <si>
    <t>0001743305782 OK</t>
  </si>
  <si>
    <t>0001743306017 OK</t>
  </si>
  <si>
    <t>0002043026998 -KELUARGA</t>
  </si>
  <si>
    <t>0001123500712 -KELUARGA</t>
  </si>
  <si>
    <t>0001628182721 OK</t>
  </si>
  <si>
    <t>0001146572111 OK</t>
  </si>
  <si>
    <t>0001304488348 OK</t>
  </si>
  <si>
    <t>0001381110581 OK</t>
  </si>
  <si>
    <t>0001001457281 -KELUARGA</t>
  </si>
  <si>
    <t>0001212883402 OK</t>
  </si>
  <si>
    <t>0001743303148 -KELUARGA</t>
  </si>
  <si>
    <t>0001743303093 OK</t>
  </si>
  <si>
    <t>0001743303172 OK</t>
  </si>
  <si>
    <t>0001658555043 OK</t>
  </si>
  <si>
    <t>0001386318284 OK</t>
  </si>
  <si>
    <t>0001210593194 OK</t>
  </si>
  <si>
    <t>0001793419457 M3</t>
  </si>
  <si>
    <t>0001430587078 Sukabumi Selatan M1</t>
  </si>
  <si>
    <t>0001137677613 OK</t>
  </si>
  <si>
    <t>0001138583597 OK</t>
  </si>
  <si>
    <t>0001140718072 OK</t>
  </si>
  <si>
    <t>0001141245562 -KELUARGA</t>
  </si>
  <si>
    <t>0001145169279 OK</t>
  </si>
  <si>
    <t>0001148070791 -KELUARGA</t>
  </si>
  <si>
    <t>0001148834057 OK</t>
  </si>
  <si>
    <t>0001743302946 OK</t>
  </si>
  <si>
    <t>0001148834046 OK</t>
  </si>
  <si>
    <t>0001141473611 OK</t>
  </si>
  <si>
    <t>0001150972817 OK</t>
  </si>
  <si>
    <t>0001300171522 -KELUARGA</t>
  </si>
  <si>
    <t>0001154783327 OK</t>
  </si>
  <si>
    <t>0001300194235 M1</t>
  </si>
  <si>
    <t>0001300201672 OK</t>
  </si>
  <si>
    <t>0001300203832 OK</t>
  </si>
  <si>
    <t>0001300225577 OK</t>
  </si>
  <si>
    <t>0001385921518 OK</t>
  </si>
  <si>
    <t>0001386282352 OK</t>
  </si>
  <si>
    <t>0001285900301 OK</t>
  </si>
  <si>
    <t>0000040958649 OK</t>
  </si>
  <si>
    <t>0000073138792 OK</t>
  </si>
  <si>
    <t>0001386299406 OK</t>
  </si>
  <si>
    <t>0001259634352 OK</t>
  </si>
  <si>
    <t>0001793433576 OK</t>
  </si>
  <si>
    <t>0001388233089 OK</t>
  </si>
  <si>
    <t>0001793452061 -KELUARGA</t>
  </si>
  <si>
    <t>0001656949768 -KELUARGA</t>
  </si>
  <si>
    <t>0001650740084 -KELUARGA</t>
  </si>
  <si>
    <t>0001609562643 OK</t>
  </si>
  <si>
    <t>0001842674286 -KELUARGA</t>
  </si>
  <si>
    <t>0001658555289 OK</t>
  </si>
  <si>
    <t>0001658555144 OK</t>
  </si>
  <si>
    <t>0001658554907 OK</t>
  </si>
  <si>
    <t>0001658554953 OK</t>
  </si>
  <si>
    <t>0001628834466 OK</t>
  </si>
  <si>
    <t>0001623676241 OK</t>
  </si>
  <si>
    <t>0001640200746 OK</t>
  </si>
  <si>
    <t>0001738832286 OK</t>
  </si>
  <si>
    <t>0001738831983 OK</t>
  </si>
  <si>
    <t>0001739541982 OK</t>
  </si>
  <si>
    <t>0001743303025 OK</t>
  </si>
  <si>
    <t>0001208903973 OK</t>
  </si>
  <si>
    <t>0001801543599 OK</t>
  </si>
  <si>
    <t>0001623676509 OK</t>
  </si>
  <si>
    <t>0001623676566 -KELUARGA</t>
  </si>
  <si>
    <t>0001623676419 OK</t>
  </si>
  <si>
    <t>0001623676307 OK</t>
  </si>
  <si>
    <t>0001902140785 OK</t>
  </si>
  <si>
    <t>0001623676476 OK</t>
  </si>
  <si>
    <t>0001623676094 OK</t>
  </si>
  <si>
    <t>0001623676228 OK</t>
  </si>
  <si>
    <t>0001623676138 OK</t>
  </si>
  <si>
    <t>0001653611736 OK</t>
  </si>
  <si>
    <t>0001623676329 OK</t>
  </si>
  <si>
    <t>0001640200588 OK</t>
  </si>
  <si>
    <t>0001623676432 OK</t>
  </si>
  <si>
    <t>0001640200533 -KELUARGA</t>
  </si>
  <si>
    <t>0001623676263 -KELUARGA</t>
  </si>
  <si>
    <t>0000018416654 OK</t>
  </si>
  <si>
    <t>0001656348412 OK</t>
  </si>
  <si>
    <t>0001634899173 OK</t>
  </si>
  <si>
    <t>0001743303014 OK</t>
  </si>
  <si>
    <t>0001623676577 OK</t>
  </si>
  <si>
    <t>0001634899094 OK</t>
  </si>
  <si>
    <t>0001634899342 OK</t>
  </si>
  <si>
    <t>0001634899364 OK</t>
  </si>
  <si>
    <t>0001370336949 OK</t>
  </si>
  <si>
    <t>0001634899285 M3</t>
  </si>
  <si>
    <t>0001189565605 -KELUARGA</t>
  </si>
  <si>
    <t>0001657461925 OK</t>
  </si>
  <si>
    <t>0001634122631 -KELUARGA</t>
  </si>
  <si>
    <t>0001657461835 OK</t>
  </si>
  <si>
    <t>OS1604009</t>
  </si>
  <si>
    <t>Mohammad Aditya Supriyadi</t>
  </si>
  <si>
    <t>Tangerang, 27 Juli 1996</t>
  </si>
  <si>
    <t>Jl. Sulawesi Lr.w No.23 Rt.014/01 Koja Jakarta Utara</t>
  </si>
  <si>
    <t>085714668685</t>
  </si>
  <si>
    <t>3172032707961001</t>
  </si>
  <si>
    <t>668541360045000</t>
  </si>
  <si>
    <t>14024731441</t>
  </si>
  <si>
    <t>adityas2716@gmail.com</t>
  </si>
  <si>
    <t>OS1604010</t>
  </si>
  <si>
    <t>Rendi Hermawan</t>
  </si>
  <si>
    <t>Bekasi, 30 September 1993</t>
  </si>
  <si>
    <t>Kav. Mekar Jaya Gg. Gatot Kaca Rt/Rw. 002/006 No.42 Kel. Harapan Mulya Kec. Medan Satria Bekasi 17143</t>
  </si>
  <si>
    <t>3275063009930005</t>
  </si>
  <si>
    <t>75.828.745.2-427.000</t>
  </si>
  <si>
    <t>rendi.hermawan30@gmail.com</t>
  </si>
  <si>
    <t>75.513.845.0.416.000</t>
  </si>
  <si>
    <t>ikha.4002@gmail.com</t>
  </si>
  <si>
    <t>0001635098477 OK</t>
  </si>
  <si>
    <t>0001634122888 -KELUARGA</t>
  </si>
  <si>
    <t>0001202813403 OK</t>
  </si>
  <si>
    <t>0001653611725 M0</t>
  </si>
  <si>
    <t>0001738832062 OK</t>
  </si>
  <si>
    <t>0001216423168 OK</t>
  </si>
  <si>
    <t>0001870225582 M2</t>
  </si>
  <si>
    <t>0001658555098 OK</t>
  </si>
  <si>
    <t>0001297350347 M2</t>
  </si>
  <si>
    <t>0001339998197 OK</t>
  </si>
  <si>
    <t>0001628063548 OK</t>
  </si>
  <si>
    <t>0001628023059 M2</t>
  </si>
  <si>
    <t>0001609562597 M3</t>
  </si>
  <si>
    <t>0001210938276 M2</t>
  </si>
  <si>
    <t>0001609562766 OK</t>
  </si>
  <si>
    <t>0001609562812 -KELUARGA</t>
  </si>
  <si>
    <t>0001609562687 -KELUARGA</t>
  </si>
  <si>
    <t>0001848287823 OK</t>
  </si>
  <si>
    <t>0001211579008 M1</t>
  </si>
  <si>
    <t>0001640200623 M3 OK</t>
  </si>
  <si>
    <t>0001743302968 OK</t>
  </si>
  <si>
    <t>0001738837214 OK</t>
  </si>
  <si>
    <t>0001743306118 OK</t>
  </si>
  <si>
    <t>0001386302951 OK</t>
  </si>
  <si>
    <t>0001386301432 OK</t>
  </si>
  <si>
    <t>0001386321333 OK</t>
  </si>
  <si>
    <t>0001295441482 OK</t>
  </si>
  <si>
    <t>0001793443588 OK</t>
  </si>
  <si>
    <t>0001309378307 OK</t>
  </si>
  <si>
    <t>0001640200454 OK</t>
  </si>
  <si>
    <t>0001796375428 OK</t>
  </si>
  <si>
    <t>0001622074735 OK</t>
  </si>
  <si>
    <t>0001278078333 OK</t>
  </si>
  <si>
    <t>0001638024625 OK</t>
  </si>
  <si>
    <t>0001743303036 OK</t>
  </si>
  <si>
    <t>0002045023481 OK</t>
  </si>
  <si>
    <t>0001628022699 OK</t>
  </si>
  <si>
    <t>0001623676274 OK</t>
  </si>
  <si>
    <t>0001217391928 OK</t>
  </si>
  <si>
    <t>0001609562722 OK</t>
  </si>
  <si>
    <t>0001848783339 OK</t>
  </si>
  <si>
    <t>0001609562586 OK</t>
  </si>
  <si>
    <t>0001335897145 OK</t>
  </si>
  <si>
    <t>0001848785635 OK</t>
  </si>
  <si>
    <t>BPJS : Cimanggis 0001399988632 OK</t>
  </si>
  <si>
    <t>0001848782946 OK</t>
  </si>
  <si>
    <t>0001621783631 OK</t>
  </si>
  <si>
    <t>0001653611804 -KELUARGA</t>
  </si>
  <si>
    <t>0001652149888 OK</t>
  </si>
  <si>
    <t>0001658555842 OK</t>
  </si>
  <si>
    <t>0001653611758 OK</t>
  </si>
  <si>
    <t>0001744528691 OK</t>
  </si>
  <si>
    <t>0001464593218 OK</t>
  </si>
  <si>
    <t>0001739542162 OK</t>
  </si>
  <si>
    <t>0001739542037 -KELUARGA</t>
  </si>
  <si>
    <t>0001738832051 OK</t>
  </si>
  <si>
    <t>0000041477681 -KELUARGA</t>
  </si>
  <si>
    <t>0001641819429 OK</t>
  </si>
  <si>
    <t>0001639137475 Klinik Alam Medika I Kapuk -KELUARGA</t>
  </si>
  <si>
    <t>0001743302981 OK</t>
  </si>
  <si>
    <t>0001743303003 OK</t>
  </si>
  <si>
    <t>0001868158383 OK</t>
  </si>
  <si>
    <t>0001641736056 OK</t>
  </si>
  <si>
    <t>0001798676076 -KELUARGA</t>
  </si>
  <si>
    <t>0001744528713 OK</t>
  </si>
  <si>
    <t>13009306351/pkm kec koja PBI APBD PEMPROV DKI</t>
  </si>
  <si>
    <t xml:space="preserve">0001766453589 OK
</t>
  </si>
  <si>
    <t xml:space="preserve">0000041041438 OK
</t>
  </si>
  <si>
    <t xml:space="preserve">3275014104930026
</t>
  </si>
  <si>
    <t>0001146177955 OK</t>
  </si>
  <si>
    <t>0001847668871 M2</t>
  </si>
  <si>
    <t>tunggakan e_23/3/2016</t>
  </si>
  <si>
    <t>ikut suami saja</t>
  </si>
  <si>
    <t>0001458124468 ok</t>
  </si>
  <si>
    <t>0001766676947 ok</t>
  </si>
  <si>
    <t>0001743306153 ok</t>
  </si>
  <si>
    <t>0001658555706 istri ada tunggakan, sudah info ke ybs</t>
  </si>
  <si>
    <t>PBI AKTIF</t>
  </si>
  <si>
    <t>0001738832747 ok</t>
  </si>
  <si>
    <t>0001744977789 M1</t>
  </si>
  <si>
    <t>0001658555346 ok</t>
  </si>
  <si>
    <t>OS1604005</t>
  </si>
  <si>
    <t>Tresna Hekshawan</t>
  </si>
  <si>
    <t>Jakarta, 20 April 1987</t>
  </si>
  <si>
    <t>081280813000</t>
  </si>
  <si>
    <t>BCA: 5040184475</t>
  </si>
  <si>
    <t>theksha@its.jnj.com</t>
  </si>
  <si>
    <t>34.536.510.0-048.000</t>
  </si>
  <si>
    <t>3172022004870014</t>
  </si>
  <si>
    <t>OS1604016</t>
  </si>
  <si>
    <t>Mia Purwanti</t>
  </si>
  <si>
    <t>Bogor, 6 Oktober 1994</t>
  </si>
  <si>
    <t>Kp Bojong Sari Rt.002/015 Kel. Ciapus Kec. Ciomas Bogor, Jawa Barat</t>
  </si>
  <si>
    <t xml:space="preserve">085719290008 </t>
  </si>
  <si>
    <t>BCA: 6820503358</t>
  </si>
  <si>
    <t>758666374434000</t>
  </si>
  <si>
    <t xml:space="preserve">3201294610940009 </t>
  </si>
  <si>
    <t>MIAPURWANTI90@YAHOO.COM</t>
  </si>
  <si>
    <t>75.868.774.3-019.000</t>
  </si>
  <si>
    <t>75.609.735.8-015.000</t>
  </si>
  <si>
    <t>75.658.018.9-018.000</t>
  </si>
  <si>
    <t>terminated 8/5/2016</t>
  </si>
  <si>
    <t>Fixed Allow.</t>
  </si>
  <si>
    <t>BCA :4290425307 a/n monang sirait</t>
  </si>
  <si>
    <t>resign 20/4/2016</t>
  </si>
  <si>
    <t>terminated (break 1 bln lgs bdf)</t>
  </si>
  <si>
    <t>0001383127841 istri ttp memilih mandiri</t>
  </si>
  <si>
    <t>0001390873522 ok</t>
  </si>
  <si>
    <t>0001743305894 istri PBI APBN</t>
  </si>
  <si>
    <t>aliahamaliahiqbal@gmail.com, aamaliah@its.jnj.com</t>
  </si>
  <si>
    <t>16.594.564.3.801.000</t>
  </si>
  <si>
    <t>Mandiri : 900-00-2885228-4</t>
  </si>
  <si>
    <t>Jamsostek, IP 300 asuransi OP 1x BS /thn</t>
  </si>
  <si>
    <t>0001447012787 OK</t>
  </si>
  <si>
    <t>0001870230857 OK</t>
  </si>
  <si>
    <t>0001386299979 OK</t>
  </si>
  <si>
    <t>0001653611949 - KELUARGA</t>
  </si>
  <si>
    <t>0001870229169 -KELUARGA</t>
  </si>
  <si>
    <t>terminated 29 April 2016</t>
  </si>
  <si>
    <t>Mandiri : 124-00-0746039-8</t>
  </si>
  <si>
    <t>083811346471</t>
  </si>
  <si>
    <t>75.672.536.2-453.000</t>
  </si>
  <si>
    <t>0813 84911957</t>
  </si>
  <si>
    <t>OS1604021</t>
  </si>
  <si>
    <t>Achmad Irfan</t>
  </si>
  <si>
    <t>Jl. Pertani Gg.I Gang Swadaya No.51E Rt.07/Rw.03 Kel. Duren Tiga Kec. Pancoran Jakarta Selatan</t>
  </si>
  <si>
    <t>Jambi, 14 Maret 1991</t>
  </si>
  <si>
    <t>OS1605001</t>
  </si>
  <si>
    <t>Putri Aryuni</t>
  </si>
  <si>
    <t>Pasir Eurih Taman Sari, Bogor Jawa Barat</t>
  </si>
  <si>
    <t>Baturaja, 22 Juni 1993</t>
  </si>
  <si>
    <t>Andry Setiawan</t>
  </si>
  <si>
    <t>Jl. Poncol Jaya No. 10 Rt. 2 Rw. 5 Kuningan Barat, Mampang Jakarta Selatan 12710</t>
  </si>
  <si>
    <t>Surakarta, 7 Agustus 1987</t>
  </si>
  <si>
    <t>OS1605002</t>
  </si>
  <si>
    <t>Andin Widiasti</t>
  </si>
  <si>
    <t>Perum Ciomas Permai Blok A9 No.5A Rt.03 Rw. 13 Kec. Ciomas Kab. Bogor</t>
  </si>
  <si>
    <t>Bogor, 1 Maret 1994</t>
  </si>
  <si>
    <t>0001425804467 istri mengurus di perusahaannya</t>
  </si>
  <si>
    <t>yuscaerlando@gmail.com, yuscaerlando@yahoo.com</t>
  </si>
  <si>
    <t>resign 3/3/2016, kelebihan gaji</t>
  </si>
  <si>
    <t>terminated 25/5/2016</t>
  </si>
  <si>
    <t xml:space="preserve">08 111115291 </t>
  </si>
  <si>
    <t>Sugeng Wijayantho</t>
  </si>
  <si>
    <t>Jakarta, 26 Juni 1992</t>
  </si>
  <si>
    <t>Jl. Squadron, Kp Baru 01 RT 02/ RW 05 No. 19, Kec. Makasar Kel. Halim, Jakarta Timur</t>
  </si>
  <si>
    <t>achmadirfan14@gmail.com</t>
  </si>
  <si>
    <t>putriaryuni22@gmail.com</t>
  </si>
  <si>
    <t>andrytse07@gmail.com</t>
  </si>
  <si>
    <t xml:space="preserve"> sugeng.wijayantho@yahoo.com</t>
  </si>
  <si>
    <t>terminated 31/5/2016</t>
  </si>
  <si>
    <t>adj Jan'16 prev BS 4.179.340 Fix 1.100.000 ; adjust April'15 prev 3.799.400 ; adjust Jan'14 prev 3.454.000</t>
  </si>
  <si>
    <t>adj Jan'16 prev BS 3.928.458 Fix 1.000.000 ;adjust April'15 prev 3.416.050 ; adjust Jan'14 prev 3.105.500</t>
  </si>
  <si>
    <t>adj Jan'16 prev BS 3.570.060 Fix 750.000 ;adjust April'15 prev 3.245.509 ; adjust Jan'14 prev 2.950.463</t>
  </si>
  <si>
    <t>adj Jan'16 prev BS 4.131.092 Fix 1.450.000 ; adjust April'15 prev 3.755.538 ; adjust Jan'14 prev 3.414.125</t>
  </si>
  <si>
    <t>adj Jan'16 prev BS 3.300.000 Fix 550.000 ; adjust April'15 prev 3 juta ; adjust 1 Agust'14 prev 1.830.750 / 610.250 ; adjust Jan'14 prev 1.650.000 / 550.000</t>
  </si>
  <si>
    <t>adj Jan'16 prev BS 4.522.375 ; adjust April'15 prev 3.932.500 ; adjust Jan'14 prev 3.575.000</t>
  </si>
  <si>
    <t xml:space="preserve">UMP 2016 prev 2.7 jt ; UMP 2015 prev 2.441.000 eff 1 Jan'15 ; UMP 2014 prev 2.2jt </t>
  </si>
  <si>
    <t>UMP 2016 prev 2.7 jt ; UMP 2015 prev 2.441.000 eff 1 Jan'15 ; UMP 2014 prev 2.2jt</t>
  </si>
  <si>
    <t>UMP 2016 prev 2.8 jt</t>
  </si>
  <si>
    <t>terminated 9/6/2016</t>
  </si>
  <si>
    <t>ucok1506@gmail.com</t>
  </si>
  <si>
    <t>Basic Salary &amp; Tunj. Tetap Nett =&gt; Gross</t>
  </si>
  <si>
    <t>r.sucinugrahani@gmail.com, rnugraha@its.jnj.com</t>
  </si>
  <si>
    <t>iralaen@gmail.com, isilaen@its.jnj.com</t>
  </si>
  <si>
    <t>vitakasianti20@gmail.com, vkasiant@its.jnj.com</t>
  </si>
  <si>
    <t>yahyamuhammad1993@gmail.com, myahya@its.jnj.com</t>
  </si>
  <si>
    <t>juwitanurhasanah@ymail.com, jnurhasa@its.jnj.com</t>
  </si>
  <si>
    <t>maryna.aulia@yahoo.co.id, maulia@its.jnj.com</t>
  </si>
  <si>
    <t>lasmaria.sitorus@danamon.co.id, lsimbolo@its.jnj.com</t>
  </si>
  <si>
    <t>bluesky.dwi@gmail.com, adwisast@its.jnj.com</t>
  </si>
  <si>
    <t>anatasya121289@gmail.com, anatasya@its.jnj.com</t>
  </si>
  <si>
    <t>melia.dwihartini@gmail.com, mhartini@its.jnj.com</t>
  </si>
  <si>
    <t>elisabethnovitasari92@gmail.com, esari@its.jnj.com</t>
  </si>
  <si>
    <t>vaiqnp@gmail.com, fpriambo@its.jnj.com</t>
  </si>
  <si>
    <t>glestari@its.jnj.com, glestari@its.jnj.com</t>
  </si>
  <si>
    <t>rangelia@its.jnj.com, rr01.angelia@gmail.com</t>
  </si>
  <si>
    <t>0001123500723 OK</t>
  </si>
  <si>
    <t xml:space="preserve">0001256744891 OK
</t>
  </si>
  <si>
    <t>0000036267974 OK</t>
  </si>
  <si>
    <t>0000043519915 OK</t>
  </si>
  <si>
    <t>0001890725049 OK</t>
  </si>
  <si>
    <t>0001268979309 OK</t>
  </si>
  <si>
    <t xml:space="preserve">0001635201808 OK
</t>
  </si>
  <si>
    <t>0001766676778 OK</t>
  </si>
  <si>
    <t>0000130992737 OK</t>
  </si>
  <si>
    <t>0000199746101 OK</t>
  </si>
  <si>
    <t>0001214514494</t>
  </si>
  <si>
    <t xml:space="preserve">0001767496375 OK
</t>
  </si>
  <si>
    <t>0001653611872 OK</t>
  </si>
  <si>
    <t xml:space="preserve">0001766676756 OK
</t>
  </si>
  <si>
    <t>0001640409851</t>
  </si>
  <si>
    <t>0001738832646 OK</t>
  </si>
  <si>
    <t xml:space="preserve">0001437587245 - KELUARGA
</t>
  </si>
  <si>
    <t>0001409875626 OK</t>
  </si>
  <si>
    <t xml:space="preserve">0001739541947 OK
</t>
  </si>
  <si>
    <t xml:space="preserve">0001766676892 OK
</t>
  </si>
  <si>
    <t>0001370466707 OK</t>
  </si>
  <si>
    <t>0001637633632 OK</t>
  </si>
  <si>
    <t xml:space="preserve">0001645730752 -UARGA
</t>
  </si>
  <si>
    <t>0001622993714</t>
  </si>
  <si>
    <t>Jansen</t>
  </si>
  <si>
    <t>Consumer II</t>
  </si>
  <si>
    <t>Nisrina Ramadhyanti</t>
  </si>
  <si>
    <t>Komplek Hankam Cidodol No. 12 RT 10 / RW 11, Grogol Selatan, Kebayoran Lama, Jakarta Selatan</t>
  </si>
  <si>
    <t>Jakarta, 4 Pebruari 1995</t>
  </si>
  <si>
    <t>Regulatory Affairs &amp; DC Quality Staff</t>
  </si>
  <si>
    <t>Enden Suherlan</t>
  </si>
  <si>
    <t>Bachtiar Anwari</t>
  </si>
  <si>
    <t>CAD Draftman</t>
  </si>
  <si>
    <t>resign 9/3/2016 kelebihan gaji</t>
  </si>
  <si>
    <t>OT + Jamsostek + NO Insurance</t>
  </si>
  <si>
    <t>85</t>
  </si>
  <si>
    <t>redasamirana@yahoo.co.id, redasamirana@gmail.com, rsamiran@its.jnj.com</t>
  </si>
  <si>
    <t>081806718359 / 0251 348436 / 087889282798</t>
  </si>
  <si>
    <t>adj Feb'16 prev 3.788.000 e_19/5/2016 ; adjust Jan'16(Basic+All Tunj); adjust Okt '15 prev 3.080.000 ; adjust Apr'15 prev 2.902.500 ; adjust Jan'15 prev 2.800.000</t>
  </si>
  <si>
    <t>adj Apr'16 prev 12.629.536 e_19/5/2016</t>
  </si>
  <si>
    <t>adj Apr'16 prev 5.031.497 e_19/5/2016</t>
  </si>
  <si>
    <t>adj Feb'16 prev 3.788.000 e_19/5/2016</t>
  </si>
  <si>
    <t xml:space="preserve">0001302194485 - KELUARGA
</t>
  </si>
  <si>
    <t>PBI (APBN)</t>
  </si>
  <si>
    <t>0001653611703 OK</t>
  </si>
  <si>
    <t>PBI (APBN</t>
  </si>
  <si>
    <t>0002057979306 OK</t>
  </si>
  <si>
    <t>PBI APBN</t>
  </si>
  <si>
    <t>0001834211643 OK</t>
  </si>
  <si>
    <t>0001108709278 OK</t>
  </si>
  <si>
    <t>0001218294819 OK</t>
  </si>
  <si>
    <t>terminated 30/6/2016</t>
  </si>
  <si>
    <t>M2 =&gt; M1</t>
  </si>
  <si>
    <t>Bank Mandiri Syariah : 7083421252</t>
  </si>
  <si>
    <t>Mandiri 157 - 0000- 402-157</t>
  </si>
  <si>
    <t>Sukabumi, 17 Januari 1980</t>
  </si>
  <si>
    <t>Perumahan Erfina Kencana Regency Cluster F1 No. 21 RT 03 / RW 10, Kel. Nanggewer Mekar Kec. Cibinong, Kab. Bogor</t>
  </si>
  <si>
    <t>Jakarta, 2 Oktober 1986</t>
  </si>
  <si>
    <t>Jl. Manggarai Selatan V No. 21 RT 04 / RW 10, Kel. Manggarai, Kec. Tebet, Jakarta Selatan 12850</t>
  </si>
  <si>
    <t>Pekalongan, 8 Nopember 1990</t>
  </si>
  <si>
    <t>Dukuh Blendung RT 01 / RW 07, Kel. Purworejo Kec. Sragi, Kab. Pekalongan, Jawa Tengah</t>
  </si>
  <si>
    <t>Arif Nur Hidayat</t>
  </si>
  <si>
    <t>Bekasi, 12 Juni 1993</t>
  </si>
  <si>
    <t>Jl. Nuri Blok A 12 No. 6 RT 08/ RW 04, Tambun Selatan, Bekasi 17510</t>
  </si>
  <si>
    <t>Bambang Farouk Sukamto</t>
  </si>
  <si>
    <t>Jakarta, 10 Mei 1978</t>
  </si>
  <si>
    <t>Jl. Rasamala I RT 05 / RW 09 No. 34, Menteng Dalam, Tebet, Jakarta Selatan</t>
  </si>
  <si>
    <t>Sidiq Pralambang</t>
  </si>
  <si>
    <t>Jakarta, 6 September 1987</t>
  </si>
  <si>
    <t>Jl. Garuda 1 No. 44 RT 10/ RW 06 Cakung, Jakarta Timur 13910</t>
  </si>
  <si>
    <t>Field Engineer</t>
  </si>
  <si>
    <t>Hanafi Haryanto</t>
  </si>
  <si>
    <t>Jakarta, 11 Juli 1979</t>
  </si>
  <si>
    <t>Ciherang Wadas RT 02 / RW 06, Teluk Jambe Timur, Karawang 41361, Jawa Barat</t>
  </si>
  <si>
    <t>Ammar Rahmat Diyantoro</t>
  </si>
  <si>
    <t>Jakarta, 24 Mei 1989</t>
  </si>
  <si>
    <t>Jl. Pisangan Lama 3 No. 36 RT 07 / RW 05 Kel. Pisangan Timur</t>
  </si>
  <si>
    <t>Budhy Prasetyo</t>
  </si>
  <si>
    <t>Jakarta, 24 Mei 1984</t>
  </si>
  <si>
    <t>Jl. Kramat No. 28 RT 04 / RW 02, Kel. Lubang Buaya Kec. Cipayung, Jakarta</t>
  </si>
  <si>
    <t>Muhammad Iqbal</t>
  </si>
  <si>
    <t>Bogor. 5 Pebruari 1990</t>
  </si>
  <si>
    <t>Kp. Jatijajar 2 RT 06 / RW 09 No. 03, Kec. Tapos, Kota Depok, Jawa Barat</t>
  </si>
  <si>
    <t>Ziad Yadhika Putra</t>
  </si>
  <si>
    <t>Jakarta, 10 September 1988</t>
  </si>
  <si>
    <t>Pondok Gede Permai, Jl. Nusa Indah 6 Blok C4 No. 12 RT 06 / 08, Jati Asih, Bekasi 17424</t>
  </si>
  <si>
    <t>Pranoto</t>
  </si>
  <si>
    <t>Jl. Rajawali No. 96 Kp. Sidamukti RT 04 / RW 02, Kel. Sukamaju Kec. Cilodong, Kota Depok</t>
  </si>
  <si>
    <t>Purbalingga, 24 Nopember 1976</t>
  </si>
  <si>
    <t>Sales Data Analyst</t>
  </si>
  <si>
    <t>76.257.737.7-013.000</t>
  </si>
  <si>
    <t>Hasan Basri</t>
  </si>
  <si>
    <t>Rudy Andry Lengkong</t>
  </si>
  <si>
    <t>Jl. Ketapang No. 29 RT 04 / RW 10, Kel. Jati Padang Kec. Pasar Minggu</t>
  </si>
  <si>
    <t>Ujung Pandang, 28 Juli 1963</t>
  </si>
  <si>
    <t>Roni Rizki Nasution</t>
  </si>
  <si>
    <t>Jakarta, 1 Maret 1990</t>
  </si>
  <si>
    <t>Jl. Raya Lenteng Agung Gg. Upu RT 02 / RW 05 No. 7A, Kel. Lenteng Agung, Kec. Jagakarsa</t>
  </si>
  <si>
    <t>Adhi Faizal</t>
  </si>
  <si>
    <t>Surabaya, 25 Mei 1991</t>
  </si>
  <si>
    <t>Jl. Teratai Putih Raya Rumah Susun Blok F 50 Lt. 1 No. 3, Jakarta Timur</t>
  </si>
  <si>
    <t>Peri Kusnanto</t>
  </si>
  <si>
    <t>Sukoharjo, 21 Oktober 1985</t>
  </si>
  <si>
    <t>Dk. Kluwuh RT 01 / RW 04, Lengking, Bulu, Sukoharjo, Jawa Tengah</t>
  </si>
  <si>
    <t xml:space="preserve">081293474840  /   021 53661856   </t>
  </si>
  <si>
    <t>3174054402950010</t>
  </si>
  <si>
    <t xml:space="preserve">Mandiri : 900-00-3764140-5 </t>
  </si>
  <si>
    <t xml:space="preserve">     ramadhyanti@gmail.com       </t>
  </si>
  <si>
    <t xml:space="preserve">Mandiri : 1100004704935   </t>
  </si>
  <si>
    <t xml:space="preserve">1571051403910001   </t>
  </si>
  <si>
    <t xml:space="preserve">734050164331000   </t>
  </si>
  <si>
    <t xml:space="preserve">3201294103940001   </t>
  </si>
  <si>
    <t>andwidiazti@gmail.com, andin_widiasti@yahoo.com</t>
  </si>
  <si>
    <t xml:space="preserve">087870327237  </t>
  </si>
  <si>
    <t>75.993.796.4.434.000</t>
  </si>
  <si>
    <t xml:space="preserve">085776597386   </t>
  </si>
  <si>
    <t xml:space="preserve">BCA : 5340106344   </t>
  </si>
  <si>
    <t xml:space="preserve">3372040708870001   </t>
  </si>
  <si>
    <t>89.401.047.9.526.000</t>
  </si>
  <si>
    <t>10028036092</t>
  </si>
  <si>
    <t xml:space="preserve">Mandiri : 1320012413283   </t>
  </si>
  <si>
    <t xml:space="preserve">740394937434000   </t>
  </si>
  <si>
    <t xml:space="preserve">3201316206930004   </t>
  </si>
  <si>
    <t xml:space="preserve">081297153502   / 087726161314  </t>
  </si>
  <si>
    <t>BPJS No</t>
  </si>
  <si>
    <t xml:space="preserve">3172020907930010   </t>
  </si>
  <si>
    <t xml:space="preserve">714370814048000   </t>
  </si>
  <si>
    <t xml:space="preserve">BCA : 500599877   </t>
  </si>
  <si>
    <t xml:space="preserve">081287477163 / 02165301424   </t>
  </si>
  <si>
    <t>3175082606920003</t>
  </si>
  <si>
    <t xml:space="preserve">021 - 80883156   / 082136336835  </t>
  </si>
  <si>
    <t xml:space="preserve">: 7098416344   </t>
  </si>
  <si>
    <t>terminated 12/6/2016</t>
  </si>
  <si>
    <t>rohandayani88@yahoo.com, rani.rh@partner.samsung.com</t>
  </si>
  <si>
    <t>manurungrinaa@gmail.com, rinoa.manurung@yahoo.com, elfrina.a@partner.samsung.com</t>
  </si>
  <si>
    <t>Arif Firdaus</t>
  </si>
  <si>
    <t>Jakarta, 5 Maret 1992</t>
  </si>
  <si>
    <t>Jl. Pelatnas PBSI Gg. Perintis I RT 11 / RW 01 No. 12, Cipayung, Jakarta Timur</t>
  </si>
  <si>
    <t>new from J&amp;J</t>
  </si>
  <si>
    <t>new indohr</t>
  </si>
  <si>
    <t>refer</t>
  </si>
  <si>
    <t>new J&amp;J</t>
  </si>
  <si>
    <t>terminated 11/5/2016</t>
  </si>
  <si>
    <t>PESERTA MANDIRI</t>
  </si>
  <si>
    <t>terminated 17/7/2016</t>
  </si>
  <si>
    <t>resign 11/7/2016</t>
  </si>
  <si>
    <t>permanent 20/6/2016</t>
  </si>
  <si>
    <t>0001277685415 OK</t>
  </si>
  <si>
    <t>0001624895278 OK</t>
  </si>
  <si>
    <t>r.wardhany@yahoo.com, rputri1@its.jnj.com</t>
  </si>
  <si>
    <t>Deti Salsiah</t>
  </si>
  <si>
    <t>Jl. Kota Bambu Selatan VII RT 08 / RW 04, Kel. Kota Bambu Selatan Kec. Palmerah</t>
  </si>
  <si>
    <t>Cianjur, 3 Desember 1990</t>
  </si>
  <si>
    <t>rejoin</t>
  </si>
  <si>
    <t>08577 8182085</t>
  </si>
  <si>
    <t>3174042807630005</t>
  </si>
  <si>
    <t>79.070.658.4.017.000</t>
  </si>
  <si>
    <t>BCA : 2060023665</t>
  </si>
  <si>
    <t xml:space="preserve">3173074312900003   </t>
  </si>
  <si>
    <t xml:space="preserve">Mandiri : 9000002788983   </t>
  </si>
  <si>
    <t>skaadee@yahoo.com</t>
  </si>
  <si>
    <t>081317201575 / 081317201575</t>
  </si>
  <si>
    <t xml:space="preserve">0815 4264 3404  </t>
  </si>
  <si>
    <t>Mandiri Syariah : 7074451696</t>
  </si>
  <si>
    <t xml:space="preserve">3276052411760008   </t>
  </si>
  <si>
    <t xml:space="preserve">49.522.408.1-412.000   </t>
  </si>
  <si>
    <t>pranoto001@yahoo.com</t>
  </si>
  <si>
    <t>08788854 5165</t>
  </si>
  <si>
    <t>BCA : 8850674001</t>
  </si>
  <si>
    <t>64.337.948.0.407.000</t>
  </si>
  <si>
    <t xml:space="preserve">74.944.438.6-411.000   </t>
  </si>
  <si>
    <t xml:space="preserve">3674074202930003   </t>
  </si>
  <si>
    <t>feby_sufmawati@hotmail.com</t>
  </si>
  <si>
    <t>PNS Pusat</t>
  </si>
  <si>
    <t>Bank Mandiri No.Rek.133-000-740-5558</t>
  </si>
  <si>
    <t>24.724.359.5-405.000</t>
  </si>
  <si>
    <t>59.097.218.8-015.000</t>
  </si>
  <si>
    <t>Mandiri – 124.000.460.1093</t>
  </si>
  <si>
    <t>Bachtiar.Anwari@protelindo.net</t>
  </si>
  <si>
    <t>Wahyudin@protelindo.net</t>
  </si>
  <si>
    <t>BNI :  0378382396</t>
  </si>
  <si>
    <t>66.784.826.1-502.000</t>
  </si>
  <si>
    <t>Enden.Suherlan@protelindo.net</t>
  </si>
  <si>
    <t>3174090103900001</t>
  </si>
  <si>
    <t>0217863686 / 087780879090</t>
  </si>
  <si>
    <t>roninasution77@gmail.com</t>
  </si>
  <si>
    <t>3173042110850009</t>
  </si>
  <si>
    <t>087736438444</t>
  </si>
  <si>
    <t>peri.kusnanto@yahoo.com</t>
  </si>
  <si>
    <t>089656477522</t>
  </si>
  <si>
    <t>3578292505910001</t>
  </si>
  <si>
    <t>adhifaizal@gmail.com</t>
  </si>
  <si>
    <t>0218454940 / 085777778569</t>
  </si>
  <si>
    <t>3175100503920001</t>
  </si>
  <si>
    <t>3175102405840003</t>
  </si>
  <si>
    <t>69.952.106.8.009.000</t>
  </si>
  <si>
    <t>13038621937</t>
  </si>
  <si>
    <t>089690423615 / 0218407267</t>
  </si>
  <si>
    <t>BNI : 0319309564</t>
  </si>
  <si>
    <t>arjun007cnl@gmail.com</t>
  </si>
  <si>
    <t>085710700877</t>
  </si>
  <si>
    <t>zeeat10@gmail.com</t>
  </si>
  <si>
    <t>13019609760</t>
  </si>
  <si>
    <t>72.126.686.4.432.000</t>
  </si>
  <si>
    <t>3275091009880012</t>
  </si>
  <si>
    <t>085795471206</t>
  </si>
  <si>
    <t>3276100502900003</t>
  </si>
  <si>
    <t>44.166.518.9.412.000</t>
  </si>
  <si>
    <t>muhiqbal02@yahoo.com</t>
  </si>
  <si>
    <t>(021) 8844424   / 085777788212</t>
  </si>
  <si>
    <t>0001296731226</t>
  </si>
  <si>
    <t>081297800991</t>
  </si>
  <si>
    <t>3175022405890006</t>
  </si>
  <si>
    <t>64.142.453.6.003.000</t>
  </si>
  <si>
    <t>14008681810</t>
  </si>
  <si>
    <t>BCA : 8810389291</t>
  </si>
  <si>
    <t>ammar.rahmat@gmail.com</t>
  </si>
  <si>
    <t>3175060609870004</t>
  </si>
  <si>
    <t>54.798.643.0.006.000</t>
  </si>
  <si>
    <t>15023286014</t>
  </si>
  <si>
    <t>Mandiri Syariah : 7037370198</t>
  </si>
  <si>
    <t>pradiqsi87@gmail.com</t>
  </si>
  <si>
    <t>081213550995 / 085811525444</t>
  </si>
  <si>
    <t>98.211.727.7.017.000</t>
  </si>
  <si>
    <t>BCA : 5470449758</t>
  </si>
  <si>
    <t>13005052348</t>
  </si>
  <si>
    <t>72.804.558.4-532.000</t>
  </si>
  <si>
    <t>15024244376</t>
  </si>
  <si>
    <t>Mandiri : 1380013563700</t>
  </si>
  <si>
    <t>0001897190853</t>
  </si>
  <si>
    <t>arif.firdaus12@gmail.com</t>
  </si>
  <si>
    <t>14012971207</t>
  </si>
  <si>
    <t>Mandiri : 1290010340559</t>
  </si>
  <si>
    <t>Jl. Taman Jelita Utara No.7 Blok E Kel. Rawamangun Kec. Pulogadung, Rawamangun, Jakarta Timur</t>
  </si>
  <si>
    <t>Jakarta, 22 Mei 1987</t>
  </si>
  <si>
    <t>Muhammad Sahal Affani</t>
  </si>
  <si>
    <t>Jakarta, 16 April 1993</t>
  </si>
  <si>
    <t>Jl. Pedurenan Masjid I RT 16 / RW 04 No. 1, Karet Kuningan, Setiabudi, Jakarta Selatan</t>
  </si>
  <si>
    <t>terminated 31/7/2016</t>
  </si>
  <si>
    <t>last work 14/6/2016, tidak masuk lagi</t>
  </si>
  <si>
    <t>Mandiri : 124-00-07516769</t>
  </si>
  <si>
    <t xml:space="preserve">3174021604930003   </t>
  </si>
  <si>
    <t xml:space="preserve">(021)5272664   / 081807982823 / 089614504403  </t>
  </si>
  <si>
    <t>sahalaffani5@gmail.com</t>
  </si>
  <si>
    <t>02147884531 / 081261111238</t>
  </si>
  <si>
    <t>brianlandorumaropen@gmail.com, pace_shaggo@yahoo.com</t>
  </si>
  <si>
    <t>steven_201183@yahoo.com, steven.831120@gmail.com</t>
  </si>
  <si>
    <t>0001634122438 - SUAMI TERDAFTAR DI INFOMEDIA SOLUSI HUMANIKA</t>
  </si>
  <si>
    <t xml:space="preserve">0001376693954 - KELUARGA TERDAFTAR DI  INDOFOOD SUKSES MAKMUR PT DIVISI BOGASARI
</t>
  </si>
  <si>
    <t>0000042183865
OK</t>
  </si>
  <si>
    <t>0001370466369 OK</t>
  </si>
  <si>
    <t>0001221933161
OK</t>
  </si>
  <si>
    <t>0001610963616
OK</t>
  </si>
  <si>
    <t>terminated 16/7/2016, gaji diproses hingga 17/7/2016</t>
  </si>
  <si>
    <t>Yusca</t>
  </si>
  <si>
    <t>Ridwan</t>
  </si>
  <si>
    <t>Nahar</t>
  </si>
  <si>
    <t>Talent Acquisiton Lead</t>
  </si>
  <si>
    <t>Penajam, 15 Mei 1992</t>
  </si>
  <si>
    <t>Jl. Agung Tunggal Gg. Kalimaya No. 62 RT 17 Damai Baru, Balikpapan Selatan, Balikpapan, Kalimantan Timur</t>
  </si>
  <si>
    <t>Content and Trainer</t>
  </si>
  <si>
    <t>Purwokerto, 8 Maret 1977</t>
  </si>
  <si>
    <t>Hartati</t>
  </si>
  <si>
    <t>Jl. Jahe 7 No. 40 Perum. Simalingkar Medan, Sumatera Utara</t>
  </si>
  <si>
    <t>Cinta Raja, 25 Desember 1975</t>
  </si>
  <si>
    <t>Oktario Pratama Nugraha</t>
  </si>
  <si>
    <t>Jl. Pamekar Raya No. 81, Komplek Panghegar Permai Ujung Berung, Bandung 40613</t>
  </si>
  <si>
    <t>Bandung, 10 Oktober 1987</t>
  </si>
  <si>
    <t>Rieska Restarina</t>
  </si>
  <si>
    <t>Wisma Harapan 1 Blok B No. 7 Mekarsari, Cimanggis Depok</t>
  </si>
  <si>
    <t>Jakarta, 12 April 1995</t>
  </si>
  <si>
    <t>Procurement Admin</t>
  </si>
  <si>
    <t>Bogor, 28 Mei 1988</t>
  </si>
  <si>
    <t>Jl. Raya Pengasinan Gg. H. Marsan No. 29 RT 02 / RW 06, Kel. Pengasinan Kec. Sawangan, Depok, Jawa Barat 16518</t>
  </si>
  <si>
    <t>Taufik Sugih Hartono</t>
  </si>
  <si>
    <t>Jakarta, 5 Oktober 1986</t>
  </si>
  <si>
    <t>Jl. Galur Sari No. 18 RT 13/ RW 07, Utan Kayu Utara, Matraman, Jakarta Timur</t>
  </si>
  <si>
    <t>Yane Handayani</t>
  </si>
  <si>
    <t>Jl. Jelita No. 30 RT 04 / RW 02, Kel. Tengah Kec. Kramat Jati, Jakarta Timur 13540</t>
  </si>
  <si>
    <t>Bandung, 17 Nopember 1982</t>
  </si>
  <si>
    <t>GA Administrator</t>
  </si>
  <si>
    <t>Andi Gunawan</t>
  </si>
  <si>
    <t>Ka. Bungur RT 04 / RW 01 No. 42, Kel. Harapan Jaya Kec. Bekasi Utara 17124</t>
  </si>
  <si>
    <t>Bekasi, 18 Juli 1994</t>
  </si>
  <si>
    <t>Helper</t>
  </si>
  <si>
    <t>Jl. Angkasa Puri Kp. Pamahan RT 02 / RW 09 No. 7, Kec. Jati Asih Bekasi 17422</t>
  </si>
  <si>
    <t>23 Juni 1990</t>
  </si>
  <si>
    <t>Mohamad Husni Rudini</t>
  </si>
  <si>
    <t>Kp. Sindang Jaya, Ds. Jayamukti RT 01 / RW 01, Pancatengah, Tasikmalaya 46194</t>
  </si>
  <si>
    <t>29 April 1996</t>
  </si>
  <si>
    <t>tunggakan e_20/4/2016 tlp 2/6/2016, 14/7/2016</t>
  </si>
  <si>
    <t>RR Nova Utami Carmeliya</t>
  </si>
  <si>
    <t>Jakarta, 19 Oktober 1975</t>
  </si>
  <si>
    <t>Jl. Cakrawijaya V Blok L-4 Rt/Rw.004/012 Cipinang Muara, Jatinegara, Jakarta Timur</t>
  </si>
  <si>
    <t>ditasarwa23@gmail.com, receptionist.jkt@beiersdorf.com</t>
  </si>
  <si>
    <t>0001639256196 OK</t>
  </si>
  <si>
    <t>resign 31/7/2016</t>
  </si>
  <si>
    <t>Nisrina Amrilia</t>
  </si>
  <si>
    <t>Jakarta, 14 Mei 1986</t>
  </si>
  <si>
    <t>Komplek Bumi Pelita Kencana Blok A6 No. 7 Pondok Cabe, Pamulang- Tangerang Selatan</t>
  </si>
  <si>
    <t>BCA : 2101308482</t>
  </si>
  <si>
    <t>79.569.749.9-411.000</t>
  </si>
  <si>
    <t>namrilia@yahoo.com</t>
  </si>
  <si>
    <t>Legal Admin</t>
  </si>
  <si>
    <t>0818736354</t>
  </si>
  <si>
    <t>mirfan200187@gmail.com</t>
  </si>
  <si>
    <t>3276032805880004</t>
  </si>
  <si>
    <t>sulaimanace11@gmail.com</t>
  </si>
  <si>
    <t>089672084023 / 087770925660</t>
  </si>
  <si>
    <t>Mandiri : 9000025911091</t>
  </si>
  <si>
    <t>3175010510860007</t>
  </si>
  <si>
    <t>44.446.202.2.001.000</t>
  </si>
  <si>
    <t>Mandiri : 9000032692023</t>
  </si>
  <si>
    <t xml:space="preserve">13001602260  </t>
  </si>
  <si>
    <t xml:space="preserve">taufiksugihhartono@gmail.com       </t>
  </si>
  <si>
    <t xml:space="preserve">0218565011   / 081219169879  </t>
  </si>
  <si>
    <t>Mandiri : 124-00-0472201-4</t>
  </si>
  <si>
    <t>3174041005780005</t>
  </si>
  <si>
    <t>59.049.335.9-017.000</t>
  </si>
  <si>
    <t>11003183354</t>
  </si>
  <si>
    <t>ucha.farae@gmail.com, ucha_farae@yahoo.com</t>
  </si>
  <si>
    <t>0812 1030113 / 08176533190</t>
  </si>
  <si>
    <t>47.467.829.9.424.000</t>
  </si>
  <si>
    <t>3175095711820016</t>
  </si>
  <si>
    <t>BCA : 6281011488</t>
  </si>
  <si>
    <t>71.120.434.7-009.000</t>
  </si>
  <si>
    <t>BPJS Kes belum diconfirm klien</t>
  </si>
  <si>
    <t>Ade Nurwandini</t>
  </si>
  <si>
    <t>Mandiri : 0060009853197</t>
  </si>
  <si>
    <t>3175026305870003</t>
  </si>
  <si>
    <t>adenurwandini@yahoo.com,
nurwandini@yahoo.com, adedini87_ade nurwandini@yahoo.com</t>
  </si>
  <si>
    <t>1271076512750004</t>
  </si>
  <si>
    <t>097083885121000</t>
  </si>
  <si>
    <t>BCA : 8280011232</t>
  </si>
  <si>
    <t xml:space="preserve">25hartati75@gmail.com       </t>
  </si>
  <si>
    <t xml:space="preserve">081264012780  / 061 -8366435   </t>
  </si>
  <si>
    <t xml:space="preserve">Mandiri : 070-00-0715447-4
</t>
  </si>
  <si>
    <t>0001740908529 panyileukan</t>
  </si>
  <si>
    <t>3273281010870004</t>
  </si>
  <si>
    <t>44.341.769.6.429.000</t>
  </si>
  <si>
    <t>oktario.nugraha@gmail.com</t>
  </si>
  <si>
    <t>0899 7769563</t>
  </si>
  <si>
    <t>andyalbahr1994@gmail.com</t>
  </si>
  <si>
    <t>3275031807940031</t>
  </si>
  <si>
    <t>76.461.677.7.407.000</t>
  </si>
  <si>
    <t>BCA : 7410667333</t>
  </si>
  <si>
    <t xml:space="preserve">Mandiri : 156-00-1105708-2   </t>
  </si>
  <si>
    <t xml:space="preserve">3206042904960001   </t>
  </si>
  <si>
    <t xml:space="preserve">76.317.512.2-425.000   </t>
  </si>
  <si>
    <t>husnirudini8@gmail.com</t>
  </si>
  <si>
    <t>0857 1681 0457</t>
  </si>
  <si>
    <t>BPJS kes saja</t>
  </si>
  <si>
    <t>rrestari@its.jnj.com, rieska.rieskaa@gmail.com</t>
  </si>
  <si>
    <t>adjust 1 Mei'16 prev BS 6 jt nett FA none</t>
  </si>
  <si>
    <t>yh171182@gmail.com</t>
  </si>
  <si>
    <t>55.228.870.6.432.000</t>
  </si>
  <si>
    <t>3275092306900008</t>
  </si>
  <si>
    <t xml:space="preserve">Mandiri : 156-00-1014635-7   </t>
  </si>
  <si>
    <t>Agus Setyawan</t>
  </si>
  <si>
    <t>Mandiri syariah : 7015025168 a.n Noviyanti. ST</t>
  </si>
  <si>
    <t>Maya Nurmayanti</t>
  </si>
  <si>
    <t>Perum Kotabaru Indah Blok C6 RT 01 / RW 07, Kel. Kotabaru, Kec. Cibeureum, Tasikmalaya</t>
  </si>
  <si>
    <t>Tasikmalaya, 25 April 1995</t>
  </si>
  <si>
    <t xml:space="preserve">085221594740  </t>
  </si>
  <si>
    <t>mnurmayanti@gmail.com</t>
  </si>
  <si>
    <t>3278066504950002</t>
  </si>
  <si>
    <t>: 540704899</t>
  </si>
  <si>
    <t>0001743303047 / '0001608827196 OK</t>
  </si>
  <si>
    <t>0251.8340945 / 081319218783</t>
  </si>
  <si>
    <t>0001634899037 klinik pertiwi 1</t>
  </si>
  <si>
    <t>0001427757693</t>
  </si>
  <si>
    <t>resign 1/7/2016</t>
  </si>
  <si>
    <t>terminated 13/7/2016</t>
  </si>
  <si>
    <t>resign 31/8/2016</t>
  </si>
  <si>
    <t>76.613.259.1-412.000</t>
  </si>
  <si>
    <t>Wihatma</t>
  </si>
  <si>
    <t>Dusun Ancol RT 01 / RW 01, Kel. Karang Pakuan Kec. Darmaraja, Sumedang</t>
  </si>
  <si>
    <t>Jakarta, 28 Agustus 1960</t>
  </si>
  <si>
    <t>3175035910750007</t>
  </si>
  <si>
    <t>novahernadi@yahoo.com</t>
  </si>
  <si>
    <t>Aldino Satrio Widodo</t>
  </si>
  <si>
    <t>6471041505920007</t>
  </si>
  <si>
    <t>74.132.983.3.721.000</t>
  </si>
  <si>
    <t>Mandiri : 1490007695309</t>
  </si>
  <si>
    <t xml:space="preserve">0857 53336565  </t>
  </si>
  <si>
    <t>aldinopegorino@gmail.com</t>
  </si>
  <si>
    <t>S1 English Dept.</t>
  </si>
  <si>
    <t>Andrie Ranto Sitorus</t>
  </si>
  <si>
    <t>07.235.957.3.215.000</t>
  </si>
  <si>
    <t>BCA : 3261798733</t>
  </si>
  <si>
    <t>3271060803770015</t>
  </si>
  <si>
    <t>0812 6196837</t>
  </si>
  <si>
    <t>andrie.ranto.sitorus@gmail.com</t>
  </si>
  <si>
    <t>49.032.454.8.005.000</t>
  </si>
  <si>
    <t>meninggal 31/7/2016</t>
  </si>
  <si>
    <t>Repair Engineer =&gt; Senior Engineer</t>
  </si>
  <si>
    <t>Admin Repair =&gt; SUPPORT ENGINEER</t>
  </si>
  <si>
    <t>Repair Engineer =&gt; SUPPORT ENGINEER</t>
  </si>
  <si>
    <t>76.623.533.7-011.000</t>
  </si>
  <si>
    <t>terminated 31/8/2016</t>
  </si>
  <si>
    <t>permanent 1/8/2016</t>
  </si>
  <si>
    <t>Mandiri : 1560000442931</t>
  </si>
  <si>
    <t>08013395200</t>
  </si>
  <si>
    <t>3211032808600002</t>
  </si>
  <si>
    <t>09.381.278.2.446.000</t>
  </si>
  <si>
    <t>0000065481276 Klinik Husada</t>
  </si>
  <si>
    <t>iwanruswandi8888@gmail.com</t>
  </si>
  <si>
    <t>0813 14843954</t>
  </si>
  <si>
    <t>Mayanih</t>
  </si>
  <si>
    <t>Bogor, 11 Juni 1994</t>
  </si>
  <si>
    <t>Kp. Rawageni no. 105 RT 06 / RW 08, Kel. Ratujaya Kec. Cipayung, Depok 16445</t>
  </si>
  <si>
    <t>089608103308</t>
  </si>
  <si>
    <t xml:space="preserve"> mayanih1013@gmail.com</t>
  </si>
  <si>
    <t>Marlisa Septiani</t>
  </si>
  <si>
    <t xml:space="preserve"> Jakarta, 14 September 1991</t>
  </si>
  <si>
    <t>Jl. Asem Baris Raya, Jl. H No. 22 RT 07 / RW 07 Kebon Baru, Tebet</t>
  </si>
  <si>
    <t>081210912344</t>
  </si>
  <si>
    <t>3174015409910007</t>
  </si>
  <si>
    <t>15044205449</t>
  </si>
  <si>
    <t>marlisaseptiani@gmail.com</t>
  </si>
  <si>
    <t>Mandiri : 900-00-3934680-5</t>
  </si>
  <si>
    <t>73.429.371.5-412.000</t>
  </si>
  <si>
    <t>3276075106940001</t>
  </si>
  <si>
    <t>BCA : 2721296808</t>
  </si>
  <si>
    <t>0818905884 / 021-8500704</t>
  </si>
  <si>
    <t>0001624157414 PT KA Manggarai</t>
  </si>
  <si>
    <t>0001155990284 OK</t>
  </si>
  <si>
    <t>1218665823 OK</t>
  </si>
  <si>
    <t>1429965933 OK KPRJ CITAMA</t>
  </si>
  <si>
    <t>1637163887 OK</t>
  </si>
  <si>
    <t>0001651403823 OK Tuntungan</t>
  </si>
  <si>
    <t>0001657936372 OK</t>
  </si>
  <si>
    <t>1771257317 OK</t>
  </si>
  <si>
    <t>1771296939 - KEL</t>
  </si>
  <si>
    <t>1771296952 OK</t>
  </si>
  <si>
    <t>1771296985 OK</t>
  </si>
  <si>
    <t>1800810494 - ANAK</t>
  </si>
  <si>
    <t>1821972824 OK</t>
  </si>
  <si>
    <t>not extend 1/8/2016</t>
  </si>
  <si>
    <t>Ade Arial Sandi</t>
  </si>
  <si>
    <t>Sungai Tarab, 1 Juli 1985</t>
  </si>
  <si>
    <t>Jln. Sadar Rt.11 / 002 Kel. Susukan kec. Ciracas Jakarta Timur</t>
  </si>
  <si>
    <t>085263807180 / 021 29200761</t>
  </si>
  <si>
    <t>MANDIRI : 1080007441133</t>
  </si>
  <si>
    <t>58.480.040.3-216.000</t>
  </si>
  <si>
    <t>3175090107850000</t>
  </si>
  <si>
    <t>ade.arial01@gmail.com</t>
  </si>
  <si>
    <t>Mamik Winarti</t>
  </si>
  <si>
    <t>Jl. Hamid Rusdi Timur V / 364, Malang 65123</t>
  </si>
  <si>
    <t>Malang, 25 September 1974</t>
  </si>
  <si>
    <t>Hilmy Muyassir</t>
  </si>
  <si>
    <t>Jakarta, 16 Agustus 1987</t>
  </si>
  <si>
    <t>Kp. Juraganan RT 02 / RW 12, Kel. Grogol Utara Kec. Kebayoran Lama, Jakarta Selatan</t>
  </si>
  <si>
    <t>Dimas Henry Adhitya</t>
  </si>
  <si>
    <t>Jakarta, 31 Agustus 1982</t>
  </si>
  <si>
    <t>Komplek BBD Blok B5 No. 176, Mekarsari, Cimanggis, Depok, 16952</t>
  </si>
  <si>
    <t>M. Iman Zahid Bagas Sakti</t>
  </si>
  <si>
    <t>12 September 1990</t>
  </si>
  <si>
    <t>Jl. Bangka II G No. 18A RT 03/RW 03, Pela Mampang, Mampang Prapatan, Jakarta Selatan</t>
  </si>
  <si>
    <t>Charlie Pramana Putra</t>
  </si>
  <si>
    <t>Pontianak, 27 Juni 1993</t>
  </si>
  <si>
    <t>Kalisari I, Jawa Timur, Surabaya, Indonesia 60275</t>
  </si>
  <si>
    <t>BCA : 0111617472</t>
  </si>
  <si>
    <t>3573016509740001</t>
  </si>
  <si>
    <t>07.468.106.5-623.000</t>
  </si>
  <si>
    <t>mamikwin@gmail.com</t>
  </si>
  <si>
    <t>081218551333</t>
  </si>
  <si>
    <t>Mandiri : 121-00-0564813-8</t>
  </si>
  <si>
    <t>3174051608870015</t>
  </si>
  <si>
    <t>89.051.132.2-013.000</t>
  </si>
  <si>
    <t>Hilmy.m16@gmail.com</t>
  </si>
  <si>
    <t xml:space="preserve"> 082122657986 / 085959781009</t>
  </si>
  <si>
    <t>327602310882008</t>
  </si>
  <si>
    <t>66.139.388.4-412.000</t>
  </si>
  <si>
    <t>blue_rangers01@yahoo.com</t>
  </si>
  <si>
    <t>021-898-30220 / 0811-122-082</t>
  </si>
  <si>
    <t>BCA : 2861465995</t>
  </si>
  <si>
    <t>3174031209900002</t>
  </si>
  <si>
    <t>75.971.307.6-014.000</t>
  </si>
  <si>
    <t>sakti.bhagaz@gmail.com</t>
  </si>
  <si>
    <t>'087819975225</t>
  </si>
  <si>
    <t>Mandiri : 9000025210783</t>
  </si>
  <si>
    <t>6171052706930006</t>
  </si>
  <si>
    <t>charliepramn@yahoo.com</t>
  </si>
  <si>
    <t>alamat KTP: Kav. PTB BLK L8/26, Tegal Alur, Kalideres, Jakarta Barat (u/ lap pajak) /
Permata Japos Blok B No.12A Peninggilan, Ciledug, Tangerang</t>
  </si>
  <si>
    <t>Mega Sakirah</t>
  </si>
  <si>
    <t>Purbalingga, 4 Juli 1992</t>
  </si>
  <si>
    <t>Jl. Kebagusan Dalam 1 No.21 Rt 008 Rw 004 Pasar Minggu</t>
  </si>
  <si>
    <t>082211777301</t>
  </si>
  <si>
    <t>3174044407920006</t>
  </si>
  <si>
    <t>734170301-017000</t>
  </si>
  <si>
    <t>BCA : 5471008746</t>
  </si>
  <si>
    <t>sakirahmega@gmail.com</t>
  </si>
  <si>
    <t>OS1605028</t>
  </si>
  <si>
    <t>OS1605027</t>
  </si>
  <si>
    <t>OS1605029</t>
  </si>
  <si>
    <t>OS1605030</t>
  </si>
  <si>
    <t>OS1605031</t>
  </si>
  <si>
    <t>OS1606003</t>
  </si>
  <si>
    <t>OS1606004</t>
  </si>
  <si>
    <t>OS1606005</t>
  </si>
  <si>
    <t>OS1606007</t>
  </si>
  <si>
    <t>OS1606023</t>
  </si>
  <si>
    <t>OS1606025</t>
  </si>
  <si>
    <t>OS1606026</t>
  </si>
  <si>
    <t>OS1607008</t>
  </si>
  <si>
    <t>OS1605014</t>
  </si>
  <si>
    <t>OS1608001</t>
  </si>
  <si>
    <t>OS1607001</t>
  </si>
  <si>
    <t>OS1607002</t>
  </si>
  <si>
    <t>OS1608004</t>
  </si>
  <si>
    <t>OS1607013</t>
  </si>
  <si>
    <t>OS1605005</t>
  </si>
  <si>
    <t>OS1606011</t>
  </si>
  <si>
    <t>OS1605004</t>
  </si>
  <si>
    <t>OS1604028</t>
  </si>
  <si>
    <t>OS1606002</t>
  </si>
  <si>
    <t>OS1606024</t>
  </si>
  <si>
    <t>OS1607003</t>
  </si>
  <si>
    <t>OS1607004</t>
  </si>
  <si>
    <t>OS1608002</t>
  </si>
  <si>
    <t>OS1607005</t>
  </si>
  <si>
    <t>OS1607006</t>
  </si>
  <si>
    <t>OS1607007</t>
  </si>
  <si>
    <t>OS1608003</t>
  </si>
  <si>
    <t>OS1607014</t>
  </si>
  <si>
    <t>OS1607015</t>
  </si>
  <si>
    <t>OS1607016</t>
  </si>
  <si>
    <t>OS1607009</t>
  </si>
  <si>
    <t>Raditya Mutiara</t>
  </si>
  <si>
    <t>Resign 30/08/2016</t>
  </si>
  <si>
    <t>Jakarta, 8 April 1975</t>
  </si>
  <si>
    <t>Jl. Tempurung Blok A18 NO 11. RT 004 / RW 04, Pondok Kelapa, Jakarta Timur 13450</t>
  </si>
  <si>
    <t>087782588999</t>
  </si>
  <si>
    <t>Mandiri : 124-00-0414520-8</t>
  </si>
  <si>
    <t>3171064804750002</t>
  </si>
  <si>
    <t>24.016.644.7-071.000</t>
  </si>
  <si>
    <t>radityamutiara@yahoo.com</t>
  </si>
  <si>
    <t>Haryobimo Pramudito</t>
  </si>
  <si>
    <t>Jakarta, 20 Maret 1989</t>
  </si>
  <si>
    <t>Key Account Data Management</t>
  </si>
  <si>
    <t>Jalan Pejaten Mas V blok C no 7,Kompleks villa pejaten mas, pasar minggu</t>
  </si>
  <si>
    <t>021-7804065 / 081381456851</t>
  </si>
  <si>
    <t>BCA : 718 015 6849</t>
  </si>
  <si>
    <t>74.295.276.5-017.000</t>
  </si>
  <si>
    <t>3174042003890004</t>
  </si>
  <si>
    <t>haryobimo.pramudito@gmail.com</t>
  </si>
  <si>
    <t xml:space="preserve"> linda.h@samsung.com</t>
  </si>
  <si>
    <t>Jeanet Carolina D Tangkudung &lt;jeanet.c@partner.samsung.com&gt;</t>
  </si>
  <si>
    <t>Amelia Anes Ganeshanty &lt;amelia.g@samsung.com&gt;</t>
  </si>
  <si>
    <t>Efan Adisaputra Utama &lt;efan.utama@samsung.com&gt;</t>
  </si>
  <si>
    <t>Agustinus Nugraha &lt;agustinus.n@samsung.com&gt;</t>
  </si>
  <si>
    <t>Christine Josephine &lt;c.josephine@samsung.com&gt;</t>
  </si>
  <si>
    <t>Tracey Merrisa 
&lt;tracey.m@samsung.com&gt;</t>
  </si>
  <si>
    <t xml:space="preserve"> Novi Susanti 
&lt;novi.s@samsung.com&gt;</t>
  </si>
  <si>
    <t>Jojor Sabella Ignasia 
&lt;jojor.s@samsung.com&gt;</t>
  </si>
  <si>
    <t>Faisol Rizani 
&lt;faisol.r@samsung.com&gt;</t>
  </si>
  <si>
    <t>JANE ATJONDROBUDIONO &lt;j.tjondro@samsung.com&gt;</t>
  </si>
  <si>
    <t>RAYKE AMELIA 
&lt;rayke.amelia@samsung.com&gt;</t>
  </si>
  <si>
    <t>Labib 
&lt;labib.mn@samsung.com&gt;</t>
  </si>
  <si>
    <t>Ubay Bayanudin 
&lt;ubay.77@samsung.com&gt;</t>
  </si>
  <si>
    <t>Novi Susanti 
&lt;novi.s@samsung.com&gt;</t>
  </si>
  <si>
    <t>Christine Josephine 
&lt;c.josephine@samsung.com&gt;</t>
  </si>
  <si>
    <t>Widia Nugroho 
&lt;widia.n@samsung.com&gt;</t>
  </si>
  <si>
    <t>HADI SUKARSONO 
&lt;hadi@samsung.com&gt;</t>
  </si>
  <si>
    <t>Yoga Samiaji 
&lt;yoga.s@samsung.com&gt;</t>
  </si>
  <si>
    <t>Leonardo Surtihadi 
/ l.surtihadi@samsung.com</t>
  </si>
  <si>
    <t>Joni Syam
&lt;joni.syam@samsung.com&gt;</t>
  </si>
  <si>
    <t>Satria Utama 
(satria.utama@samsung.com)</t>
  </si>
  <si>
    <t>Dedy Chandra 
&lt;dedy.ch@samsung.com&gt;</t>
  </si>
  <si>
    <t>OS1608005</t>
  </si>
  <si>
    <t>OS1608006</t>
  </si>
  <si>
    <t>OS1608007</t>
  </si>
  <si>
    <t>OS1608008</t>
  </si>
  <si>
    <t>OS1608009</t>
  </si>
  <si>
    <t>OS1608010</t>
  </si>
  <si>
    <t>Adjust 7 % per 1 Apr '16 prev 19.200.000</t>
  </si>
  <si>
    <t>Adjust 10 % per 1 Apr '16 prev 12.960.000</t>
  </si>
  <si>
    <t>Channel Admin =&gt; IT Analyst - SFA Project</t>
  </si>
  <si>
    <t>OS1608014</t>
  </si>
  <si>
    <t xml:space="preserve">OS1609001 </t>
  </si>
  <si>
    <t>Mandiri : 1570001336552</t>
  </si>
  <si>
    <t>Resign 31/08/16, 
tidak jadi diperpanjang</t>
  </si>
  <si>
    <t>Pondok Rumput Gg. Mujaer No. 27 RT 02 / RW 12 Kel. Kebonpedes Kec. Tanah Sareal, Bogor 16162</t>
  </si>
  <si>
    <t>76.715.493.3-003.000</t>
  </si>
  <si>
    <t>EOC 31/08/2016</t>
  </si>
  <si>
    <t>adj 1 Sep '16 prev 4.4jt</t>
  </si>
  <si>
    <t>Abdul Rahim Al Mu'min</t>
  </si>
  <si>
    <t>S1 INFORMATION SYSTEM</t>
  </si>
  <si>
    <t>Marketing Activation</t>
  </si>
  <si>
    <t>Perum Permata Pamulang, Jl. Nuri 3 Blok B6 No.8 Tangerang Selatan</t>
  </si>
  <si>
    <t>0821 30000805</t>
  </si>
  <si>
    <t>Mandiri : 1020005231813</t>
  </si>
  <si>
    <t>57.285.715.9-027.000</t>
  </si>
  <si>
    <t>3171030105870008</t>
  </si>
  <si>
    <t>imbocreative@gmail.com</t>
  </si>
  <si>
    <t>private driver eff 14 Sep '15 ; UMP 2015 prev 2.441.000 ; UMP 2014 prev 2.250.000</t>
  </si>
  <si>
    <t>Agung Zachmi</t>
  </si>
  <si>
    <t>OT, Jamsostek, BPJS Kes.</t>
  </si>
  <si>
    <t>Jl. Gandaria III RT 11 / RW 02 No. 93, Kel. Pekayon Kec. Pasar Rebo, Jakarta Timur 13710</t>
  </si>
  <si>
    <t>0857 14440451</t>
  </si>
  <si>
    <t>Yayat Supriatna</t>
  </si>
  <si>
    <t>Jl. Kemang Barat III No. 5 RT 15 / RW 05, Kel. Bangka Kec. Mampang Prapatan, Jakarta Selatan 12730</t>
  </si>
  <si>
    <t>081385956419</t>
  </si>
  <si>
    <t>3174032111620001</t>
  </si>
  <si>
    <t>58.517.545.8-014.000</t>
  </si>
  <si>
    <t>Muhammad Taftazani</t>
  </si>
  <si>
    <t>Surabaya, 22 December 1979</t>
  </si>
  <si>
    <t>Jl. Batu Wadas No. 54E RT.06 RW. 03 Kel.Batu Ampar Kec. Kramatjati JakTim</t>
  </si>
  <si>
    <t>081287252478</t>
  </si>
  <si>
    <t>BNI : 10 230 8088</t>
  </si>
  <si>
    <t>58.459.939.3.645.000</t>
  </si>
  <si>
    <t>Muhammad.Taftazani@protelindo.net</t>
  </si>
  <si>
    <t xml:space="preserve">Channel Development =&gt; CE Retail Planning </t>
  </si>
  <si>
    <t>Resign 30/9/2016</t>
  </si>
  <si>
    <t>80.000.743.7-425.000</t>
  </si>
  <si>
    <t>Judith Lola Inggrida Manurung</t>
  </si>
  <si>
    <t>HR Executive</t>
  </si>
  <si>
    <t>Jakarta, 1 Juli 1994</t>
  </si>
  <si>
    <t>Jl. Dermaga Indah IV No. 3, Klender, Duren Sawit, Jakarta Timur</t>
  </si>
  <si>
    <t>021 8623938 / 081806848642</t>
  </si>
  <si>
    <t>3175074107940002</t>
  </si>
  <si>
    <t>judithlolainggrida@gmail.com</t>
  </si>
  <si>
    <t>Fazrin Arief</t>
  </si>
  <si>
    <t>Emmanuella Arviana Devi</t>
  </si>
  <si>
    <t>Brebes, 14 Agustus 1986</t>
  </si>
  <si>
    <t>JPK</t>
  </si>
  <si>
    <t>Kp. Tengah RT 03 / RW 06, Cileungsi, Bogor 16820, Jawa Barat</t>
  </si>
  <si>
    <t>087814148686 / 081380816005</t>
  </si>
  <si>
    <t>3201071408860004</t>
  </si>
  <si>
    <t>Jakarta, 29 Mei 1993</t>
  </si>
  <si>
    <t>Bukit Cirendeu, Anggrek Street, Block D5, Number 8, South Tangerang</t>
  </si>
  <si>
    <t>081315325023</t>
  </si>
  <si>
    <t>3174076905930006</t>
  </si>
  <si>
    <t>emmanuella.devi@gmail.com</t>
  </si>
  <si>
    <t>adjust 1 Oct '16 prev 7.5jt ; adjust Juli '16 prev 3.6 jt ; adjust Jan'16(Basic+All Tunj);</t>
  </si>
  <si>
    <t>adjust 1 oct '16 prev 5.5jt</t>
  </si>
  <si>
    <t>adjust 1 oct '16 prev 8jt</t>
  </si>
  <si>
    <t>BCA : 5225099771</t>
  </si>
  <si>
    <t>Mandiri : 166-00-0181524-0</t>
  </si>
  <si>
    <t>327602520490012</t>
  </si>
  <si>
    <t>0001188974799</t>
  </si>
  <si>
    <t>089636095608 / 021 87705558</t>
  </si>
  <si>
    <t>Resign 30/9/16</t>
  </si>
  <si>
    <t>Resign 31/10/16</t>
  </si>
  <si>
    <t>Resign 30/09/16</t>
  </si>
  <si>
    <r>
      <rPr>
        <b/>
        <sz val="9"/>
        <color rgb="FFFF0000"/>
        <rFont val="Palatino Linotype"/>
        <family val="1"/>
      </rPr>
      <t>OT</t>
    </r>
    <r>
      <rPr>
        <sz val="9"/>
        <color rgb="FFFF0000"/>
        <rFont val="Palatino Linotype"/>
        <family val="1"/>
      </rPr>
      <t>, Lippo Insurance IP 250 OP = 3jt  + Glasses 750rb, Jamsostek</t>
    </r>
  </si>
  <si>
    <t>Resign 29/9/16</t>
  </si>
  <si>
    <t>Dina Anggaraini Tjahyadi</t>
  </si>
  <si>
    <t>Jakarta, 8 Desember 1993</t>
  </si>
  <si>
    <t>Pondok Benda Rt003 Rw001 No 96 Kelurahan Pondok Benda Kecamatan Pamulang, Tangerang Selatan</t>
  </si>
  <si>
    <t>08568880525</t>
  </si>
  <si>
    <t>Mandiri : 176-00-0054154-8</t>
  </si>
  <si>
    <t>3674064812930004</t>
  </si>
  <si>
    <t>64.231.527.9-411.000</t>
  </si>
  <si>
    <t>dinafeehily92@gmail.com</t>
  </si>
  <si>
    <t>Ahmad Idris</t>
  </si>
  <si>
    <t>Gatot Dwi Saputra</t>
  </si>
  <si>
    <t>Jakarta, 13 September 1985</t>
  </si>
  <si>
    <t>Jalan Pejaten Barat I No.42 RT.001/08 Kelurahan Pejaten Barat, Kecamatan Pasar Minggu Jakarta Selatan</t>
  </si>
  <si>
    <t>082185255853 / 021 7199570</t>
  </si>
  <si>
    <t>Mandiri : 1270005123227</t>
  </si>
  <si>
    <t>3174041309850001</t>
  </si>
  <si>
    <t>672679305017000</t>
  </si>
  <si>
    <t>a.idriez@yahoo.com</t>
  </si>
  <si>
    <t>Magelang, 27 Maret 1985</t>
  </si>
  <si>
    <t>IT Project Manager</t>
  </si>
  <si>
    <t xml:space="preserve">Cawang Rt 5/Rw 5, Bulurejo, Mertoyudan, Kab Magelang  </t>
  </si>
  <si>
    <t>087834255567 / 08122985667</t>
  </si>
  <si>
    <t>Mandiri : 136 00 0977666 4</t>
  </si>
  <si>
    <t>3371022703850001</t>
  </si>
  <si>
    <t>gr.saputra@ymail.com</t>
  </si>
  <si>
    <t>Bimo Kristiyanto</t>
  </si>
  <si>
    <t>23 Juli 1966</t>
  </si>
  <si>
    <t>Jl. Aseli No. 103 RT 13 / RW 01, Cipedak, Jagakarsa, Jakarta Selatan</t>
  </si>
  <si>
    <t>0813 18004575</t>
  </si>
  <si>
    <t>3175032307660004</t>
  </si>
  <si>
    <t>terminated 30/09/16</t>
  </si>
  <si>
    <t>Karina Elika</t>
  </si>
  <si>
    <t>Jakarta, 31 Juli 1981</t>
  </si>
  <si>
    <t>CDD Admin</t>
  </si>
  <si>
    <t>Jl. Kenanga A-178, Jatibening Permai, Pondok Gede - Bekasi 17412</t>
  </si>
  <si>
    <t>(021) 849 02128 / 087883350822</t>
  </si>
  <si>
    <t>Mandiri : 156 000 182448 3</t>
  </si>
  <si>
    <t>3275087107810025</t>
  </si>
  <si>
    <t>karin.elika@gmail.com</t>
  </si>
  <si>
    <t>68.196.133.0-432.000</t>
  </si>
  <si>
    <t>80.081.251.3-524.000</t>
  </si>
  <si>
    <t>0001151128787</t>
  </si>
  <si>
    <t>M Asri</t>
  </si>
  <si>
    <t>Jakarta, 24 Desember 1966</t>
  </si>
  <si>
    <t>Jl. Gunung Indah III RT 02 / RW 11, Kel. Cireundeu Kec. Ciputat Timur, Tangerang 15419</t>
  </si>
  <si>
    <t>082124181634</t>
  </si>
  <si>
    <t>57.209.628.7-451.000</t>
  </si>
  <si>
    <t>replacement</t>
  </si>
  <si>
    <t>Anissa Rahma Zulhadi</t>
  </si>
  <si>
    <t>Bandung, 29 Desember 1991</t>
  </si>
  <si>
    <t xml:space="preserve">Jl. Karang Mulia Blok A6 no 8, Lebak Bulus, Jakarta Selatan </t>
  </si>
  <si>
    <t>021-7508415 / 081312250038</t>
  </si>
  <si>
    <t>BCA : 4491330371</t>
  </si>
  <si>
    <t>3174066112910004</t>
  </si>
  <si>
    <t>72.117.995.0-016.000</t>
  </si>
  <si>
    <t>13040229638</t>
  </si>
  <si>
    <t>anissa.zulhadi@live.com</t>
  </si>
  <si>
    <t>Juang Sulung</t>
  </si>
  <si>
    <t>Bandung, 14 Oktober 1985</t>
  </si>
  <si>
    <t>Senior Occational School</t>
  </si>
  <si>
    <t>Technical Support</t>
  </si>
  <si>
    <t>Jl KH Syahdan Gg Harun 2 no 77 Rt 04/11 Kel. Palmerah Kec Palmerah Jakarta Barat</t>
  </si>
  <si>
    <t>085693565205</t>
  </si>
  <si>
    <t>Mandiri : 1210006837094</t>
  </si>
  <si>
    <t>252543038445000</t>
  </si>
  <si>
    <t>3277011410850016</t>
  </si>
  <si>
    <t>juang_sulung@yahoo.co.id</t>
  </si>
  <si>
    <t>Yane Octaria Ahmad</t>
  </si>
  <si>
    <t>Cirebon, 15 Oktober 1992</t>
  </si>
  <si>
    <t>Jl. Rik-rik no.9 Bandung</t>
  </si>
  <si>
    <t>087821452448</t>
  </si>
  <si>
    <t>CIMB : 760067971000</t>
  </si>
  <si>
    <t>3273075511920005</t>
  </si>
  <si>
    <t>octariayane@gmail.com</t>
  </si>
  <si>
    <t>Wiwiet Restyani Putri</t>
  </si>
  <si>
    <t>Rizka Ramelda</t>
  </si>
  <si>
    <t>Jakarta, 16 Mei 1992</t>
  </si>
  <si>
    <t>Jalan Karya Bakti Rt 004 Rw 04 No. 30 Tanah Baru, Beji, Kota Depok</t>
  </si>
  <si>
    <t>021- 7757222 / 0815-8666-7120</t>
  </si>
  <si>
    <t>Mandiri : 157-00-0176502-4</t>
  </si>
  <si>
    <t>80.168.426.7-448.000</t>
  </si>
  <si>
    <t>3276065605920001</t>
  </si>
  <si>
    <t>wiwietrp@gmail.com</t>
  </si>
  <si>
    <t>PKWT Zen Armada (Break)</t>
  </si>
  <si>
    <t>Bogor, 22 Januari 1996</t>
  </si>
  <si>
    <t>082213532409</t>
  </si>
  <si>
    <t>riiezkharamelda@gmail.com</t>
  </si>
  <si>
    <t>Jl Mayor Idrus Rt 02 Rw 09 Kec Tapos, Kota Depok Jawa Barat</t>
  </si>
  <si>
    <t>3276106201960001</t>
  </si>
  <si>
    <t>66.033.701.5-412.000</t>
  </si>
  <si>
    <t>Kuningan, 21 November 1962</t>
  </si>
  <si>
    <t>PKWT ZEN ARMADA (Break)</t>
  </si>
  <si>
    <t>Resign 1/11/16</t>
  </si>
  <si>
    <t>lanjut habiskan kontrak, Resign 14/10/16</t>
  </si>
  <si>
    <t>Resign per 30/09/16</t>
  </si>
  <si>
    <t>Ayuza Vania</t>
  </si>
  <si>
    <t>Leonardus Rio Sisco</t>
  </si>
  <si>
    <t>Tri Wiarso</t>
  </si>
  <si>
    <t>Raja Nada Octava</t>
  </si>
  <si>
    <t>Jakarta, 20 Oktober 1994</t>
  </si>
  <si>
    <t>Jl. Anggrek 18 No. 4, Jatisampurna, Bekasi</t>
  </si>
  <si>
    <t>08974141996</t>
  </si>
  <si>
    <t>Mandiri : 157-00-0409454-7</t>
  </si>
  <si>
    <t>3275102010940006</t>
  </si>
  <si>
    <t>iceboy.nada@gmail.com</t>
  </si>
  <si>
    <t>Jakarta, 30 Juni 1991</t>
  </si>
  <si>
    <t>Jalan Inspeksi Kali Sunter Rt 004 Rw 004, Kelapa gading barat, Kelapa gading, Jakarta Utara 14240</t>
  </si>
  <si>
    <t>085882660716</t>
  </si>
  <si>
    <t>3326173006910002</t>
  </si>
  <si>
    <t>maspetrok62@gmail.com</t>
  </si>
  <si>
    <t>Jakarta, 30 Oktober 1990</t>
  </si>
  <si>
    <t>Tytyan Kencana Blok E1/4 RT 06 / RW 06, Kel. Margamulya Kec. Bekasi Utara, Bekasi</t>
  </si>
  <si>
    <t>021 88978682 / 0812 61985153</t>
  </si>
  <si>
    <t>Panin : 5263022956</t>
  </si>
  <si>
    <t>32750330109000026</t>
  </si>
  <si>
    <t>riosisco54@gmail.com</t>
  </si>
  <si>
    <t>Yulianti Tiurma</t>
  </si>
  <si>
    <t>Jakarta, 7 Juli 1989</t>
  </si>
  <si>
    <t>S1 Industrial Engineer</t>
  </si>
  <si>
    <t>Sarijadi Blok 17 No 47, RT 001/ RW 011, KELURAHAN SARIJADI, KECAMATAN SUKASARI, BANDUNG</t>
  </si>
  <si>
    <t>082117771842</t>
  </si>
  <si>
    <t>3273014707890002</t>
  </si>
  <si>
    <t>36.730.200.7-428.000</t>
  </si>
  <si>
    <t>11024432046</t>
  </si>
  <si>
    <t>ytiurma@gmail.com</t>
  </si>
  <si>
    <t>0001805269094</t>
  </si>
  <si>
    <t>Supply Chain Management</t>
  </si>
  <si>
    <t>Prita Pertiwi</t>
  </si>
  <si>
    <t>Jakarta , 06 Desember 1981</t>
  </si>
  <si>
    <t>Jl. Bojong Raya No.17 Rawa Buaya Cengkareng Jakarta Barat</t>
  </si>
  <si>
    <t>Mandiri : 122-00-0665583-4</t>
  </si>
  <si>
    <t>67.025.842.5-034.000</t>
  </si>
  <si>
    <t xml:space="preserve">S </t>
  </si>
  <si>
    <t>Guruh Krismana Putra</t>
  </si>
  <si>
    <t>Aditya Darmawan</t>
  </si>
  <si>
    <t>QC Staff</t>
  </si>
  <si>
    <t>081316119255</t>
  </si>
  <si>
    <t>Prita.Pertiwi@protelindo.net</t>
  </si>
  <si>
    <t>Jakarta, 21 April 1994</t>
  </si>
  <si>
    <t>Operator FWD Project</t>
  </si>
  <si>
    <t>Samuel</t>
  </si>
  <si>
    <t>Jl. Delima II Gg. VI No. 100 RT 08 / RW 03, Jakarta Timur 13460</t>
  </si>
  <si>
    <t>085693439902 / 081585226432</t>
  </si>
  <si>
    <t>3175072104940009</t>
  </si>
  <si>
    <t>45.978.028.4-008.000</t>
  </si>
  <si>
    <t>adityadarmawan42@gmail.com</t>
  </si>
  <si>
    <t>Jl. Lingkar Duren Sawit SMPN 167</t>
  </si>
  <si>
    <t>082234491192</t>
  </si>
  <si>
    <t>3522193006980004</t>
  </si>
  <si>
    <t>guruhchris@gmail.com</t>
  </si>
  <si>
    <t>Mandiri : 166-00-0184576-7</t>
  </si>
  <si>
    <t>Mandiri : 1310013921962</t>
  </si>
  <si>
    <t>Indra Pratama Hidayat</t>
  </si>
  <si>
    <t>Bandung, 4 Maret 1991</t>
  </si>
  <si>
    <t>OT, jamsostek, asuransi 400</t>
  </si>
  <si>
    <t>Kp. Cikuya RT 01 / RW 13 Kel. Lagadar Kec Margaasih</t>
  </si>
  <si>
    <t>083892664695</t>
  </si>
  <si>
    <t>35.415.752.1-445.000</t>
  </si>
  <si>
    <t>3204100403910001</t>
  </si>
  <si>
    <t>10028571783</t>
  </si>
  <si>
    <t>indra.pt@partner.samsung.com</t>
  </si>
  <si>
    <t>terminated 19/10/16</t>
  </si>
  <si>
    <t>71.479.310.6-412.000</t>
  </si>
  <si>
    <t>permanent 6/11/16</t>
  </si>
  <si>
    <t>OS1610029</t>
  </si>
  <si>
    <t>OS1610030</t>
  </si>
  <si>
    <t>OS1609006</t>
  </si>
  <si>
    <t>OS1609010</t>
  </si>
  <si>
    <t>OS1609007</t>
  </si>
  <si>
    <t>OS1609003</t>
  </si>
  <si>
    <t>OS1609013</t>
  </si>
  <si>
    <t>OS1609012</t>
  </si>
  <si>
    <t>OS1610016</t>
  </si>
  <si>
    <t>OS1609015</t>
  </si>
  <si>
    <t>OS1610017</t>
  </si>
  <si>
    <t>OS1610018</t>
  </si>
  <si>
    <t>OS1610027</t>
  </si>
  <si>
    <t>OS1609020</t>
  </si>
  <si>
    <t>OS1609021</t>
  </si>
  <si>
    <t>OS1610028</t>
  </si>
  <si>
    <t>OS1609005</t>
  </si>
  <si>
    <t>OS1609014</t>
  </si>
  <si>
    <t>OS1609016</t>
  </si>
  <si>
    <t>OS1610020</t>
  </si>
  <si>
    <t>OS1609002</t>
  </si>
  <si>
    <t>OS1611001</t>
  </si>
  <si>
    <t>OS1610019</t>
  </si>
  <si>
    <t>OS1610031</t>
  </si>
  <si>
    <t>OS1609004</t>
  </si>
  <si>
    <t>OS1610026</t>
  </si>
  <si>
    <t>OS1610033</t>
  </si>
  <si>
    <t>80.302.238.3-601.000</t>
  </si>
  <si>
    <t>Mandiri : 900-003842817-4</t>
  </si>
  <si>
    <t>Jakarta, 8 Oktober 1992</t>
  </si>
  <si>
    <t>Jl. Bekasi Timur VI No. 13 RT 09 / RW 08, Cipinang Besar Utara, Jakarta Timur</t>
  </si>
  <si>
    <t xml:space="preserve">087782494552 </t>
  </si>
  <si>
    <t>BNI : 0203900080</t>
  </si>
  <si>
    <t>1801044810910006</t>
  </si>
  <si>
    <t>71.165.196.8-002.000</t>
  </si>
  <si>
    <t>ayuzavania.av@gmail.com ; avania@its.jnj.com</t>
  </si>
  <si>
    <t>Mandiri : 1320013130985</t>
  </si>
  <si>
    <t>0895347042869 / 081298868142 / 08131550050</t>
  </si>
  <si>
    <t>0001769545888 OK</t>
  </si>
  <si>
    <t>0001769545978 OK</t>
  </si>
  <si>
    <t>0001382749031 OK</t>
  </si>
  <si>
    <t>BPJS NO IKUT SUAMI</t>
  </si>
  <si>
    <t xml:space="preserve">0001774527794 OK
</t>
  </si>
  <si>
    <t xml:space="preserve">0000201647406 OK
</t>
  </si>
  <si>
    <t>0001774527838 OK</t>
  </si>
  <si>
    <t>0001327120626 OK</t>
  </si>
  <si>
    <t>0001651413958 - KELUARGA</t>
  </si>
  <si>
    <t>'0001645485928 - KELUARGA</t>
  </si>
  <si>
    <t>0001772969253 OK</t>
  </si>
  <si>
    <t>0001772969242 OK</t>
  </si>
  <si>
    <t>0001676305438 OK</t>
  </si>
  <si>
    <t xml:space="preserve">PBI APBN </t>
  </si>
  <si>
    <t>0001835092326 OK</t>
  </si>
  <si>
    <t>0001774527726 OK</t>
  </si>
  <si>
    <t>0001771296941
 - KELUARGA</t>
  </si>
  <si>
    <t>0001138326671 OK</t>
  </si>
  <si>
    <t>0001407423655 OK</t>
  </si>
  <si>
    <t>0001649998315 OK</t>
  </si>
  <si>
    <t xml:space="preserve"> PBI (APBN)</t>
  </si>
  <si>
    <t>0001313750248 OK</t>
  </si>
  <si>
    <t>Resign 25/11/16</t>
  </si>
  <si>
    <t>Medical =&gt; 1/11/16 move to Consumer II</t>
  </si>
  <si>
    <t>Business Quality Specialist =&gt; Halal Quality Specialist</t>
  </si>
  <si>
    <t>change position eff per 1 Nov '16 (prev BS 3,5jt)</t>
  </si>
  <si>
    <t>not extend 28/11/16</t>
  </si>
  <si>
    <t>Nenny Gantina</t>
  </si>
  <si>
    <t>Jakarta, 10 Januari 1986</t>
  </si>
  <si>
    <t>Jl.Mangga Gg.X No.18 RT.012/04 Cipete - Jakarta Selatan 12420</t>
  </si>
  <si>
    <t>08170000410 / 021-7657393</t>
  </si>
  <si>
    <t>Mandiri : 126-00-0703434-0</t>
  </si>
  <si>
    <t>49.252.703.1-016.000</t>
  </si>
  <si>
    <t>3174065001860007</t>
  </si>
  <si>
    <t>gantina.nenny@gmail.com</t>
  </si>
  <si>
    <t>CE Shopper Marketing</t>
  </si>
  <si>
    <t>terminated 30/11/16</t>
  </si>
  <si>
    <t>085775952556 /
 087876058665</t>
  </si>
  <si>
    <t>adj 1 Nov '16 prev 3.446.154 ; adjust Jan'16(Basic+All Tunj);</t>
  </si>
  <si>
    <t>adj 19 Nov '16 prev 4.788.808 ; adj Jan'16 e_29/3/2016 prev 4.446.750 ; adjust Jan'16(Basic+All Tunj); change posisi &amp; adjust 19 Nov'15 prev 3.557.400</t>
  </si>
  <si>
    <t>Putra Aulia Ardiansyah</t>
  </si>
  <si>
    <t>Jakarta, 21 Oktober 1994</t>
  </si>
  <si>
    <t>Jl. Kayumanis IX RT 06 / RW 09 No. 25 Kel. Kayumanis Matraman</t>
  </si>
  <si>
    <t>089644412309</t>
  </si>
  <si>
    <t>putraauliaardiansyah1@gmail.com</t>
  </si>
  <si>
    <t>Hasan Setiawan</t>
  </si>
  <si>
    <t>Bogor, 10 Juni 1993</t>
  </si>
  <si>
    <t>Jl. Raya Krukut RT 01 / RW 07, Kel. Krukut Kec. Limo, Depok</t>
  </si>
  <si>
    <t>3276041006930004</t>
  </si>
  <si>
    <t>Suprapto</t>
  </si>
  <si>
    <t>Jakarta, 5 Agustus 1991</t>
  </si>
  <si>
    <t>Kp. Panjang RT 04 / RW 09, Kel. Rawa Panjang, Kec. Bojong Gede, Bogor</t>
  </si>
  <si>
    <t>0898 1754 750</t>
  </si>
  <si>
    <t>3201130508910011</t>
  </si>
  <si>
    <t>73.885.640.0-403.000</t>
  </si>
  <si>
    <t>BCA : 5345008273</t>
  </si>
  <si>
    <t>suprapto050891@gmail.com</t>
  </si>
  <si>
    <t>Didik Kuswantoro</t>
  </si>
  <si>
    <t xml:space="preserve">OS1611002  </t>
  </si>
  <si>
    <t xml:space="preserve">OS1611003 </t>
  </si>
  <si>
    <t>blm punya</t>
  </si>
  <si>
    <t>Sales Admin (JKT)</t>
  </si>
  <si>
    <t>Resign 14/11/16</t>
  </si>
  <si>
    <t>Kristina Situmorang</t>
  </si>
  <si>
    <t>Galang, 15 Februari 1991</t>
  </si>
  <si>
    <t>S1 Environmental and Resources Economic</t>
  </si>
  <si>
    <t>Merbau Street No.29, Tanjung Karang, Bandar Lampung</t>
  </si>
  <si>
    <t>085669986509/085212281104</t>
  </si>
  <si>
    <t>70.178.724.4-322.000</t>
  </si>
  <si>
    <t>1871055502910007</t>
  </si>
  <si>
    <t>15028435053</t>
  </si>
  <si>
    <t>kristinasitumorang29@gmail.com</t>
  </si>
  <si>
    <t>0001621171203</t>
  </si>
  <si>
    <t>Mandiri : 124-00-0767413-9</t>
  </si>
  <si>
    <t>SOM Analyst</t>
  </si>
  <si>
    <t>BCA : 5455021160 ; 
BRI : 0206-01-097774-50-1</t>
  </si>
  <si>
    <t>713946846436000</t>
  </si>
  <si>
    <t>Puspita Dewi</t>
  </si>
  <si>
    <t>OS1610036</t>
  </si>
  <si>
    <t xml:space="preserve">OS1611006  </t>
  </si>
  <si>
    <t xml:space="preserve">80.474.985.1-447.000 </t>
  </si>
  <si>
    <t>0001841871688 -KELUARGA 
(ISTRI IKUT PERUSAHANNYA)</t>
  </si>
  <si>
    <t>0000205906318/0001743305736 
-KELUARGA</t>
  </si>
  <si>
    <t>0002056745687 - 
ISTRI PESERTA MANDIRI</t>
  </si>
  <si>
    <t>rianhdyt17@yahoo.co.id, 
Rian.hidayat@service-division.com</t>
  </si>
  <si>
    <t>ariefsetiawan2@yahoo.com / 
arif.setiawan@service-division.com</t>
  </si>
  <si>
    <t>budiseptiadi1989@yahoo.com, 
budisetiadi1989@yahoo.com</t>
  </si>
  <si>
    <t>desmontbriliant@gmail.com, 
desmonbriliant@gmail.com</t>
  </si>
  <si>
    <t>faizul.rokhma.fr@gmail.com, 
faizul.rokhman.fr@gmail.com, 
faizul.rokhman.fr@gmail.com</t>
  </si>
  <si>
    <t>vanzy2388@gmail.com / 
panji.wijaya@service-division.com</t>
  </si>
  <si>
    <t>apake.sahril20@yahoo.co.id, 
apake_sahril20@yahoo.co.id</t>
  </si>
  <si>
    <t>suryadi.suryadi@service.division.com/
 nuradhie061013@gmail.com</t>
  </si>
  <si>
    <t>darmayanti62@gmail.com, 
darmayanti@service-division.com</t>
  </si>
  <si>
    <t>ika.indahpuspitasari@yahoo.co.id / 
ika.indah@service-division.com</t>
  </si>
  <si>
    <r>
      <rPr>
        <b/>
        <sz val="8"/>
        <rFont val="Segoe UI"/>
        <family val="2"/>
      </rPr>
      <t>klaim bensin</t>
    </r>
    <r>
      <rPr>
        <sz val="8"/>
        <rFont val="Segoe UI"/>
        <family val="2"/>
      </rPr>
      <t xml:space="preserve"> eff 20/11/2014 prev 12rb</t>
    </r>
  </si>
  <si>
    <t>AMANDEMEN</t>
  </si>
  <si>
    <t>Jakarta, 31 Agustus 1984</t>
  </si>
  <si>
    <t>Jl. Dadap Dalam I No. 14 RT 07/ RW 01, Kel. Mekarjaya Kec. Sukmajaya, Depok</t>
  </si>
  <si>
    <t>BCA : 5250159864</t>
  </si>
  <si>
    <t>3276057108840008</t>
  </si>
  <si>
    <t>59.508.008.6-412.000</t>
  </si>
  <si>
    <t>07002121973</t>
  </si>
  <si>
    <t>0001256431465</t>
  </si>
  <si>
    <t>p.dewi8@gmail.com</t>
  </si>
  <si>
    <t>081311111335</t>
  </si>
  <si>
    <t>adj BS eff per 1 Dec '16 prev. 3.506.462; BS eff 1 Jan'16 prev BS 3,256,000 e_28/03/16; adjust Jan'16(Basic+All Tunj);</t>
  </si>
  <si>
    <t>Mandiri : 006-00-0997140-3</t>
  </si>
  <si>
    <t>76.862.213.6-448.000</t>
  </si>
  <si>
    <t>Mandiri : 157-00-0517411-6</t>
  </si>
  <si>
    <t>MANDIRI: 9000036848522</t>
  </si>
  <si>
    <t>BRI: 020601070952500</t>
  </si>
  <si>
    <t>MANDIRI : 1570005007340</t>
  </si>
  <si>
    <t>3175012110940008</t>
  </si>
  <si>
    <t>Gatot Dwi Saputra &amp; Retno Lilis</t>
  </si>
  <si>
    <t>terminated 15/12/16</t>
  </si>
  <si>
    <t>Manado, 25-Sept-1983</t>
  </si>
  <si>
    <t>Jl. Februari 22, Lingk. III No. 75 Kel. Teling Atas Kec. Wanea</t>
  </si>
  <si>
    <t>24.683.745.4-821.000</t>
  </si>
  <si>
    <t>Christian.Tulung@protelindo.net</t>
  </si>
  <si>
    <t>Data Controller 
Analyst</t>
  </si>
  <si>
    <t>08124455730</t>
  </si>
  <si>
    <t>new JnJ</t>
  </si>
  <si>
    <t>Resign 24/11/16</t>
  </si>
  <si>
    <t>adjust Jan'16(Basic+All Tunj); adjust 14% 19 Nov'15 prev 3.540.900 ; adjust 19 Nov'14 prev 3.190.000 ; adjust 1 Agus'14 prev 37.000</t>
  </si>
  <si>
    <t>move agent 18/11/16</t>
  </si>
  <si>
    <t>Adin Galang Daniswara</t>
  </si>
  <si>
    <t>Malang, 19 Januari 1994</t>
  </si>
  <si>
    <t>Jl. Pisang Agung  No. 58 RT 06 / RW 05, Kel. Pisang Candi Kec. Sukun, Malang</t>
  </si>
  <si>
    <t>087859245256</t>
  </si>
  <si>
    <t>3507221901940002</t>
  </si>
  <si>
    <t>80.570.613.2-623.000</t>
  </si>
  <si>
    <t>adin.daniswara@gmail.com</t>
  </si>
  <si>
    <t>Indo HR</t>
  </si>
  <si>
    <t>adj BS 10% eff Nov '16 prev. 5.400.000; adjust Jan'16(Basic+All Tunj);</t>
  </si>
  <si>
    <t>adj BS 10% eff Oct '16 prev. 3.302.500; adjust Jan'16(Basic+All Tunj);</t>
  </si>
  <si>
    <t>Mandiri : 125-00-1303190-1</t>
  </si>
  <si>
    <t>Ervina Muliawati</t>
  </si>
  <si>
    <t>Jakarta, 4 Juli 1992</t>
  </si>
  <si>
    <t>Jl. Kalipasir No. 19, RT 013/ 001, Kel. Cikini, Kec. Menteng, Jakarta Pusat - 10330</t>
  </si>
  <si>
    <t>0878 8504 3052 / 0813 1125 4440</t>
  </si>
  <si>
    <t>3171064407920001</t>
  </si>
  <si>
    <t>59.466.924.4-071.000</t>
  </si>
  <si>
    <t>16011008857</t>
  </si>
  <si>
    <t>vynamulia@gmail.com</t>
  </si>
  <si>
    <t>Utari Intan Nugrahani</t>
  </si>
  <si>
    <t>Jakarta, 19 Januari 1987</t>
  </si>
  <si>
    <t>S1 Media Innovation &amp; Management</t>
  </si>
  <si>
    <t>Pamulang Permai Blok A12 No. 15, Ciputat Tangerang</t>
  </si>
  <si>
    <t>021 7404478 / 087884193911</t>
  </si>
  <si>
    <t>Mandiri : 1240007247142</t>
  </si>
  <si>
    <t>35.664.852.7-411.000</t>
  </si>
  <si>
    <t>3674065901870008</t>
  </si>
  <si>
    <t>12021976746</t>
  </si>
  <si>
    <t>intan.utari@gmail.com</t>
  </si>
  <si>
    <t>Content Specialist</t>
  </si>
  <si>
    <t>Arip Rahman</t>
  </si>
  <si>
    <t>Kuningan, 21 Mei 1986</t>
  </si>
  <si>
    <t>Desa Kutaraja RT 007 RW 002 kec. Maleber Kab. Kuningan- Jawa Barat</t>
  </si>
  <si>
    <t>BCA : 5260-7451-68</t>
  </si>
  <si>
    <t>577513476023000</t>
  </si>
  <si>
    <t>Arip.Rahman@protelindo.net</t>
  </si>
  <si>
    <t>085711098129</t>
  </si>
  <si>
    <t>OT, cuti, late meal &gt;= 8 malam 20 ribu</t>
  </si>
  <si>
    <t>private driver per 14/09/15, terminated 31/10/16</t>
  </si>
  <si>
    <t xml:space="preserve">Pingkan </t>
  </si>
  <si>
    <t>Swasti Anindya Sari &amp; Siti Rizka</t>
  </si>
  <si>
    <t>not extend 2/12/16</t>
  </si>
  <si>
    <t>Hendrianto</t>
  </si>
  <si>
    <t>Wonogiri, 21 Januari 1986</t>
  </si>
  <si>
    <t>Admin Business Analyst</t>
  </si>
  <si>
    <t>Andi Krisnayodi</t>
  </si>
  <si>
    <t>Jl. PLN Duren Tiga RT 06 / RW 01, Durentiga, Pancoran, Jakarta Selatan</t>
  </si>
  <si>
    <t>085772216147</t>
  </si>
  <si>
    <t>BCA : 6815083249</t>
  </si>
  <si>
    <t>578910465061000</t>
  </si>
  <si>
    <t>3174082101860007</t>
  </si>
  <si>
    <t>hendriksasongko86@gmail.com</t>
  </si>
  <si>
    <t>OS1611013</t>
  </si>
  <si>
    <t>OS1612001</t>
  </si>
  <si>
    <t>Mandiri : 166 - 00-01874122</t>
  </si>
  <si>
    <t>49.895.006.2-002.000</t>
  </si>
  <si>
    <t>Resign 30/12/16</t>
  </si>
  <si>
    <t>adj BS 14% eff 5 Oct '16 prev 3.208.500 e_6/10/2016 ; adj Jan'16 prev 3.1 jt e_27/4/2016 ; adjust Jan'16(Basic+All Tunj);</t>
  </si>
  <si>
    <t>Resign 31/12/16</t>
  </si>
  <si>
    <t>0858 10399510 / 0856 95954554</t>
  </si>
  <si>
    <t>Adj BS 14% eff 1 Jan '17 prev. 4.515.000; adjust Jan'16(Basic+All Tunj);</t>
  </si>
  <si>
    <t>adj BS 10% eff 1 Jan '17 prev 9.550.642; adjust Jan'16(Basic+All Tunj);</t>
  </si>
  <si>
    <t>not extend 31/12/16</t>
  </si>
  <si>
    <t>Muhamad Ikra Rafli Faizal</t>
  </si>
  <si>
    <t>IT Implementer</t>
  </si>
  <si>
    <t>Jakarta, 29 Juli 1994</t>
  </si>
  <si>
    <t>Jl. Rukun Bantar Jati RT 08 / RW 02, Kel. Setu Kec. Cipayung, Jakarta Timur</t>
  </si>
  <si>
    <t>081291257309</t>
  </si>
  <si>
    <t>3173022907940002</t>
  </si>
  <si>
    <t>0000045737976</t>
  </si>
  <si>
    <t>ikrarafli27@gmail.com</t>
  </si>
  <si>
    <t>LIST OF EMPLOYEES PLACED AT PT. TNS Mobile HMD Global</t>
  </si>
  <si>
    <t>Mandiri : 1290011002215</t>
  </si>
  <si>
    <t>Jakarta, 14 Agustus 1994</t>
  </si>
  <si>
    <t>adj BS 14% eff 1 Jan '17 prev. 4.585.670; adjust Jan'16(Basic+All Tunj);</t>
  </si>
  <si>
    <t>adj BS 14% eff 1 Jan '17 prev. 4.7jt; adj basic salary 21 Sep '16 prev. 4.084.769 ; adjust Jan'16(Basic+All Tunj);</t>
  </si>
  <si>
    <t>Resign 9/01/17</t>
  </si>
  <si>
    <t>adj BS 10% eff 1 Jan '17 prev. 4jt; adjust Jan'16(Basic+All Tunj);</t>
  </si>
  <si>
    <t>adj BS 10% eff 1 Jan '17 prev. 9.283.706; adjust Jan'16(Basic+All Tunj);</t>
  </si>
  <si>
    <t>adj BS 14% eff 1 Jan '17 prev. 3.968.462; adjust Jan'16(Basic+All Tunj);</t>
  </si>
  <si>
    <t xml:space="preserve">L6820  </t>
  </si>
  <si>
    <t>adj BS 10% eff 6 dec '16 prev. 6.792.076</t>
  </si>
  <si>
    <t>Recruitment Staff =&gt; General Administration</t>
  </si>
  <si>
    <t>Consumer II - Finance</t>
  </si>
  <si>
    <t>adj BS 10% eff 1 Jan '17 prev. 4.412.230; adjust Jan'16(Basic+All Tunj);</t>
  </si>
  <si>
    <t>adj BS 10% eff 1 Dec '16 prev. 3.302.500; adjust Jan'16(Basic+All Tunj);</t>
  </si>
  <si>
    <t>adj BS 10% eff 1 Dec '16 prev. 4.1jt; adjust Jan'16(Basic+All Tunj);</t>
  </si>
  <si>
    <t xml:space="preserve"> 081294156194 / 083870610335 </t>
  </si>
  <si>
    <t>adj UMP eff 1 Jan '17 prev. 3.3jt</t>
  </si>
  <si>
    <t xml:space="preserve">proses pencairan - HOLD </t>
  </si>
  <si>
    <t>Mandiri : 900-00-3964240-1</t>
  </si>
  <si>
    <t>adj BS 10% eff 1 Jan '17 prev. 4.084.769; adjust Jan'16(Basic+All Tunj);</t>
  </si>
  <si>
    <t>Anne Jill Hutajulu</t>
  </si>
  <si>
    <t>Jakarta, 8 Juni 1993</t>
  </si>
  <si>
    <t>Jl. Melur Dalam V no. 6, Tg. Priok, Jakarta Utara</t>
  </si>
  <si>
    <t>021-43934953 / 08164613397</t>
  </si>
  <si>
    <t>Mandiri : 1200007611747</t>
  </si>
  <si>
    <t>74.365.980.7-042.000</t>
  </si>
  <si>
    <t>3172024806930003</t>
  </si>
  <si>
    <t>ahutaju@its.jnj.com</t>
  </si>
  <si>
    <t>Other Allw</t>
  </si>
  <si>
    <t>Stephanie Tanya C. Tumbelaka</t>
  </si>
  <si>
    <t>Jakarta, 7 Oktober 1994</t>
  </si>
  <si>
    <t>Taman Bougenville Estate Blok G1/8, Caman, Jatibening, Pondok Gede,
17412</t>
  </si>
  <si>
    <t>(021) 8650763 / 087881989407</t>
  </si>
  <si>
    <t>Mandiri : 167-00-0187338-8</t>
  </si>
  <si>
    <t>80.800.828.8-447.000</t>
  </si>
  <si>
    <t>3275084710940010</t>
  </si>
  <si>
    <t>tanyaclarest@gmail.com</t>
  </si>
  <si>
    <t>Admin HR Ops</t>
  </si>
  <si>
    <t>Citra Maulana Putra</t>
  </si>
  <si>
    <t>Business Analyst Assistant Manager</t>
  </si>
  <si>
    <t>David Kim Byung Doo</t>
  </si>
  <si>
    <t>Jl. Pondok Baru III No. 34 RT 06 / RW 11, Cijantung 13770</t>
  </si>
  <si>
    <t>08111144663</t>
  </si>
  <si>
    <t>ciitramaulana@gmail.com</t>
  </si>
  <si>
    <t>Fitri Handayani</t>
  </si>
  <si>
    <t>Qualitative QC Executive</t>
  </si>
  <si>
    <t>Jakarta, 19 September 1978</t>
  </si>
  <si>
    <t>Komp. Deplu, Jl. Caraka Bhuana Blok A3 No. 10, RT 01/ RW 06 Kel. Jurangmangu Timur Kec. Pondok Aren</t>
  </si>
  <si>
    <t>087880112331</t>
  </si>
  <si>
    <t>fithand78@gmail.com</t>
  </si>
  <si>
    <t>3674035909780002</t>
  </si>
  <si>
    <t>368701504411000</t>
  </si>
  <si>
    <t>BCA : 2481506192</t>
  </si>
  <si>
    <t>Syafriliza Herianda</t>
  </si>
  <si>
    <t>Jakarta, 6 Juli 1990</t>
  </si>
  <si>
    <t>JL KS Tubun III RT 008 RW 07 No. 8, Slipi, Jakarta Barat 11410</t>
  </si>
  <si>
    <t>087889816818 / 021 - 53673722</t>
  </si>
  <si>
    <t>3173074607900006</t>
  </si>
  <si>
    <t>980361299031000</t>
  </si>
  <si>
    <t>14001542563</t>
  </si>
  <si>
    <t>syafriliza.herianda@yahoo.com</t>
  </si>
  <si>
    <t>Finance CFC</t>
  </si>
  <si>
    <t>Nakita Kuenbianto</t>
  </si>
  <si>
    <t>Jakarta, 9 Agustus 1992</t>
  </si>
  <si>
    <t>Jl. Puloraya 7 No. 4, Petogogan, Kebayoran Baru, Jakarta Selatan</t>
  </si>
  <si>
    <t>021 73445925 / 0821 11285630</t>
  </si>
  <si>
    <t>BCA : 5271429321</t>
  </si>
  <si>
    <t>3174070908921001</t>
  </si>
  <si>
    <t>73.183.863.7-064.000</t>
  </si>
  <si>
    <t>nkuenbia@its.jnj.com; atakuenbianto@hotmail.com</t>
  </si>
  <si>
    <t>Finance Analyst</t>
  </si>
  <si>
    <t>BCA : 6041130145</t>
  </si>
  <si>
    <t>37,500 / day</t>
  </si>
  <si>
    <t>BCA : 2310096957 A/N ANTI AGUSTIN CAB PURWAKARTA</t>
  </si>
  <si>
    <t>internal 5/12/16, last day 4/12/16</t>
  </si>
  <si>
    <t>UMP 2017 prev 3.1jt</t>
  </si>
  <si>
    <t>UMP 2017 prev 3.1jt; UMP 2016 prev 2.7 jt ; UMP 2015 prev 2.441.000 eff 1 Jan'15 ; UMP 2014 prev 2.2jt ; new UMP 2013 prev 1.560.357 ; new UMP 2011 prev 1.118.009 ; UMP 2012 prev 1.290.000</t>
  </si>
  <si>
    <t>UMP 2017 prev 3.1jt; UMP 2016 prev 2.7 jt ; UMP 2015 prev 2.441.000 eff 1 Jan'15 ; UMP 2014 prev 2.2jt ; new UMP 2013 prev 1.560.357 ; UMP 2012 prev 1.290.000 / 10.000</t>
  </si>
  <si>
    <t>UMP 2017 prev 3.1jt; UMP 2016 prev 2.7 jt ; UMP 2015 prev 2.441.000 eff 1 Jan'15 ; UMP 2014 prev 2.2jt ; new UMP 2013 prev 1.560.357 ; UMP 2012 prev 1.500.000</t>
  </si>
  <si>
    <t>UMP 2017 prev 3.1jt; UMP 2016 prev 2.7 jt ; UMP 2015 prev 2.441.000 eff 1 Jan'15 ; UMP 2014 prev 2.2jt ; new UMP 2013 prev 1.560.357 ;</t>
  </si>
  <si>
    <t xml:space="preserve">UMP 2017 prev 3.1jt; UMP 2016 prev 2.7 jt ; UMP 2015 prev 2.441.000 eff 1 Jan'15 ; UMP 2014 prev 2.2jt ; new UMP 2013 prev 1.560.357 ; </t>
  </si>
  <si>
    <t>UMP 2017 prev 3.1jt; UMP 2016 prev 2.7 jt ; UMP 2015 prev 2.441.000 eff 1 Jan'15 ; UMP 2014 prev 2.2jt</t>
  </si>
  <si>
    <t>UMP 2017 prev 3.1jt; UMP 2016 prev 2.7 jt ; UMP 2015 eff 1/1/2015 prev 2.685.100 ; increase per 2 Sept'14 prev 2.441.000 ; UMP 2014 prev 2.2jt</t>
  </si>
  <si>
    <t>UMP 2017 prev 3.108.000; UMP 2016 prev 2.8 jt</t>
  </si>
  <si>
    <t>QA Admin</t>
  </si>
  <si>
    <t>IT Application Support Officer</t>
  </si>
  <si>
    <t xml:space="preserve">UMP 2017 prev 3.1jt; UMP 2016 prev 2.7 jt ; UMP 2015 prev 2.441.000 eff 1 Jan'15 ; </t>
  </si>
  <si>
    <t>UMP 2017 prev 3.1jt; UMP 2016 prev 2.8 jt</t>
  </si>
  <si>
    <t>UMP 2017 prev 3.210.000; UMP 2016 prev 3 jt</t>
  </si>
  <si>
    <t xml:space="preserve">UMP 2017 prev 3.1jt; UMP 2016 prev 2.7 jt </t>
  </si>
  <si>
    <t>BCA : 2060197400 
A/N Ervina Mulia Wati</t>
  </si>
  <si>
    <t>internal 27/12/16, last day 26/12/16</t>
  </si>
  <si>
    <t>increase 5% eff 29 dec '16 prev BS 7.665.000; increase 5% eff 1 Mar'16 prev BS 7.300.000</t>
  </si>
  <si>
    <t>OS1612021   </t>
  </si>
  <si>
    <t>OS1612022   </t>
  </si>
  <si>
    <t>OS1612023 </t>
  </si>
  <si>
    <t>OS1612024</t>
  </si>
  <si>
    <t>OS1612025  </t>
  </si>
  <si>
    <t>OS1612026</t>
  </si>
  <si>
    <t>Fanny Noviyanti</t>
  </si>
  <si>
    <t>Jakarta, 17 November 1995</t>
  </si>
  <si>
    <t>Kp. Rawakalong RT 05 RW 07 NO 29 Kel. Grogol Kec. Limo, Depok</t>
  </si>
  <si>
    <t>081295176427</t>
  </si>
  <si>
    <t>3276045711950003</t>
  </si>
  <si>
    <t>fannynovv@gmail.com</t>
  </si>
  <si>
    <t>0001609562709</t>
  </si>
  <si>
    <t>Aina Mardiah SR</t>
  </si>
  <si>
    <t>V Suku Bawah, 8 November 1992</t>
  </si>
  <si>
    <t>Kartika Wanasari Blok D5 No. 26 RT 09 / RW 31, Cibitung, Kab. Bekasi</t>
  </si>
  <si>
    <t>ainam42@gmail.com</t>
  </si>
  <si>
    <t>3275023001730006</t>
  </si>
  <si>
    <t>Mandiri : 157-00-0542740-7</t>
  </si>
  <si>
    <t xml:space="preserve">                  </t>
  </si>
  <si>
    <t>Sulistiyaningsih</t>
  </si>
  <si>
    <t>Klaten, 10 Oktober 1994</t>
  </si>
  <si>
    <t>Pharmacovigilance Consultant</t>
  </si>
  <si>
    <t>Kalikuning RT 02 / RW 10, Jomboran, Klaten Tengah, Klaten</t>
  </si>
  <si>
    <t>085725654821</t>
  </si>
  <si>
    <t xml:space="preserve">Mandiri : 157-00-0363573-8 </t>
  </si>
  <si>
    <t>3310255010940001</t>
  </si>
  <si>
    <t>76.388.394.9-525.000</t>
  </si>
  <si>
    <t>sulistiyaningsih94@gmail.com</t>
  </si>
  <si>
    <t>085274998105</t>
  </si>
  <si>
    <t>1306144811920002</t>
  </si>
  <si>
    <t>75152961435000</t>
  </si>
  <si>
    <t>16012018491</t>
  </si>
  <si>
    <t>UMP 2017 prev. BS 2.425.000 / FA 825rb; adj Jan'16 prev BS 2.325.000 Fix 775.000 ; adjust April'15 prev 2.090.000 ; adjust Jan'14 prev 1.900.000</t>
  </si>
  <si>
    <t>UMP 2017 prev. BS 2.425.000 / FA 775rb; adj Jan'16 prev BS 2.325.000 ; adjust April'15 prev 1.830.750 ; adjust Jan'14 prev 1.650.000 / 550.000</t>
  </si>
  <si>
    <t>adj BS 10% eff 1 Jan '17 prev. 5.083.915; adjust Jan'16(Basic+All Tunj);</t>
  </si>
  <si>
    <t>not extend 17/12/16</t>
  </si>
  <si>
    <t>16027646260</t>
  </si>
  <si>
    <r>
      <rPr>
        <b/>
        <sz val="9"/>
        <rFont val="Palatino Linotype"/>
        <family val="1"/>
      </rPr>
      <t>OT</t>
    </r>
    <r>
      <rPr>
        <sz val="9"/>
        <rFont val="Palatino Linotype"/>
        <family val="1"/>
      </rPr>
      <t>, IP 350 OP 4.750 jt  + Glasses 1.425 jt, Jamsostek</t>
    </r>
  </si>
  <si>
    <t>Mandiri : 070-00-0745524-4 KCP Bidakara</t>
  </si>
  <si>
    <t>permanent 01/01/17, 
last day 31/12/16</t>
  </si>
  <si>
    <r>
      <rPr>
        <b/>
        <sz val="9"/>
        <color rgb="FFFF0000"/>
        <rFont val="Palatino Linotype"/>
        <family val="1"/>
      </rPr>
      <t>NO OT</t>
    </r>
    <r>
      <rPr>
        <sz val="9"/>
        <color rgb="FFFF0000"/>
        <rFont val="Palatino Linotype"/>
        <family val="1"/>
      </rPr>
      <t>, IP 350 OP 4.750 jt  + Glasses 1.425 jt, Jamsostek</t>
    </r>
  </si>
  <si>
    <t>resign 31/01/2017</t>
  </si>
  <si>
    <t>Dewi Rahmawati</t>
  </si>
  <si>
    <t>Muhammad Yunus</t>
  </si>
  <si>
    <t>Surahim</t>
  </si>
  <si>
    <t>Antony Widjaja</t>
  </si>
  <si>
    <t>Jakarta, 10 Nopember 1979</t>
  </si>
  <si>
    <t>Jl. Carina Sayang Blok Y No. 10 RT 05 / RW 10, Bojong Indah, Rawa Buaya, Cengkareng, Jakarta Barat 11740</t>
  </si>
  <si>
    <t>Marina Ratnasari R</t>
  </si>
  <si>
    <t>Jayapura, 9 Maret 1989</t>
  </si>
  <si>
    <t>Jl. Garuda KR Tengah RT 03/ RW 05, Kel. Jatisampurna Kec. Jatisampurna, Bekasi</t>
  </si>
  <si>
    <t>Admin Mobil MIDH</t>
  </si>
  <si>
    <t>Hardiantono Supardi</t>
  </si>
  <si>
    <t>Tangerang, 10 Nopember 1991</t>
  </si>
  <si>
    <t>Jl. Alpukat 4 Blok E 17/4 RT 03 / RW 18, Kel. Benda Baru Kec. Pamulang</t>
  </si>
  <si>
    <t>Cons Segm T1</t>
  </si>
  <si>
    <t>Rian Saputra</t>
  </si>
  <si>
    <t>Semarang, 2 Juni 1985</t>
  </si>
  <si>
    <t>Lamper Tengah III / 158 RT 07 / RW 03, Kel. Lamper Tengah Kec. Semarang Selatan, Semarang</t>
  </si>
  <si>
    <t>Area Manager (ST) Central Java</t>
  </si>
  <si>
    <t>Jakarta, 22 Juni 1987</t>
  </si>
  <si>
    <t>Jl. Menteng Karang Gg. I No. 57</t>
  </si>
  <si>
    <t>Finance &amp; Tax Admin</t>
  </si>
  <si>
    <t>Shintia Suzanna Tampubolon</t>
  </si>
  <si>
    <t>Depok, 17 September 1984</t>
  </si>
  <si>
    <t>Jl. Sersan Aning No. 64 Depok, RT 04 / RW 07, Kec. Pancoran Mas, Depok</t>
  </si>
  <si>
    <t>Jakarta, 2 Mei 1976</t>
  </si>
  <si>
    <t>Jl. Surilang RT 09 / RW 01, Kel. Gedong Kec. Pasar Rebo, Jakarta Timur</t>
  </si>
  <si>
    <t>Jakarta, 5 Juni 1986</t>
  </si>
  <si>
    <t>Destanti Lakstiarini</t>
  </si>
  <si>
    <t>Jakarta, 23 Maret 1994</t>
  </si>
  <si>
    <t>Jl. Gamelan Kidul 10 YK RT 17 / RW 06, Kel. Panembahan Kec. Kraton, Yogyakarta</t>
  </si>
  <si>
    <t>T2 Ops Application</t>
  </si>
  <si>
    <t>Call Allowance</t>
  </si>
  <si>
    <t>Medical Allw</t>
  </si>
  <si>
    <t>Transportasi 
Allw</t>
  </si>
  <si>
    <t>Broadband allow</t>
  </si>
  <si>
    <t>Yes 50hrs</t>
  </si>
  <si>
    <t>Yes 30hrs</t>
  </si>
  <si>
    <t>Reza Satria Kusuma</t>
  </si>
  <si>
    <t>Jakarta 4 febuary 1991</t>
  </si>
  <si>
    <t>Jln.SPG VII No.13 RT.005/009, Lubang Buaya, Cipayung, Jakarta timur</t>
  </si>
  <si>
    <t>3175100402910001</t>
  </si>
  <si>
    <t>71.998.046.8-009.000</t>
  </si>
  <si>
    <t>Mandiri : 900-00-1562539-6</t>
  </si>
  <si>
    <t>reyzadylandy@ymail.com</t>
  </si>
  <si>
    <t>Application Support, Customer Connect</t>
  </si>
  <si>
    <t>Fasya Khalida Suffah</t>
  </si>
  <si>
    <t>Presty Pramasiwi</t>
  </si>
  <si>
    <t>Arum Diah Purwoningrum</t>
  </si>
  <si>
    <t>Jakarta, 2 Mei 1995</t>
  </si>
  <si>
    <t>Jalan Mawar 1 no.12 Blok A/16 PJMI (Pondok Jurangmangu Indah), Tangerang Selatan, Banten. Kode Pos : 15222</t>
  </si>
  <si>
    <t>Ardian Nandakusuma Zulazmi</t>
  </si>
  <si>
    <t>021.7352815 / 081808729105</t>
  </si>
  <si>
    <t>3674030205930007</t>
  </si>
  <si>
    <t>BCA : 4740332771</t>
  </si>
  <si>
    <t>ardianzulazmi@yahoo.com;
ardian.zulazmi@gmail.com</t>
  </si>
  <si>
    <t>Market Research Intern</t>
  </si>
  <si>
    <t>JKK, JKM only</t>
  </si>
  <si>
    <t>Bandung, 7 Januari 1996</t>
  </si>
  <si>
    <t>Jalan Mars Tengah III No. 2, Margahayu Raya, Bandung 40286</t>
  </si>
  <si>
    <t>0227530487</t>
  </si>
  <si>
    <t>32732234701960003</t>
  </si>
  <si>
    <t>Mandiri : 1300015219812</t>
  </si>
  <si>
    <t>fasyakhalida@gmail.com</t>
  </si>
  <si>
    <t>UMP 2017 prev. 3,1jt</t>
  </si>
  <si>
    <t>UMP 2017 eff 1 jan '17 prev. 3,1jt; UMP 2015 prev 2.441.000</t>
  </si>
  <si>
    <t>UMP 2017 eff 1 jan '17 prev. 3,1jt;</t>
  </si>
  <si>
    <t>PKWT (Zen Armada)</t>
  </si>
  <si>
    <t xml:space="preserve">UMP 2017 prev 3.1jt </t>
  </si>
  <si>
    <t>UMP 2017 prev 2.475.000 / FA 825rb; adj Jan'16 prev BS 2.325.000 Fix 775.000 ; adjust April'15 prev 1.830.750 ; adjust Jan'14 prev 1.750.000 / 450.000</t>
  </si>
  <si>
    <t>UMP 2017 prev 2.425.000 / FA 775rb; adj Jan'16 prev BS 2.325.000 ; adjust April'15 prev 2.200.000 ; adjust Jan'14 prev 2.000.000</t>
  </si>
  <si>
    <t>UMP 2017 prev 2.425.000 / FA 775rb; adj Jan'16 prev BS 2.325.000 ; adjust April'15 prev 1.830.750</t>
  </si>
  <si>
    <t>UMP 2017 prev 3.1jt; tunj lain2 eff Feb'15 ; UMP 2015 per Jan'15 prev 2.441.000</t>
  </si>
  <si>
    <t xml:space="preserve">UMP 2017 prev 3.1jt; </t>
  </si>
  <si>
    <t>UMP 2017 prev 3.1jt; entitle tunj. Jabatan per 1 Agust'15 ; tunj lain2 eff Feb'15 ; UMP 2015 per Jan'15 prev 2.441.000</t>
  </si>
  <si>
    <t>ump blm approved</t>
  </si>
  <si>
    <t>masuk 1 hari, prorate salary blm dikembalikan</t>
  </si>
  <si>
    <t>Resign 11/02/17</t>
  </si>
  <si>
    <t>adj BS 12% prev 5.567.692 eff 1 jan '17</t>
  </si>
  <si>
    <t>suward140211@gmail.com</t>
  </si>
  <si>
    <t>UMP 2017 prev. 3.1jt; UMP 2015 prev 2.441.000 ; UMP 2014 prev 2.250.000</t>
  </si>
  <si>
    <t>UMP 2017 prev. 3.350.000; adj Jan'16 e_4/4/2016 prev 3.1 jt ; UMP 2016 prev 3.042.510 ; UMP 2015 prev 2.741.000 ; UMP 2014 prev 2.550.000</t>
  </si>
  <si>
    <t>adj BS eff 30 Jan '17 prev. 3.5jt</t>
  </si>
  <si>
    <t>adj BS 10% eff 20 Jan '17 prev. 6.455.452; adjust Jan'16(Basic+All Tunj); adjust 14% eff 20 Jan '16 prev 5.258.200</t>
  </si>
  <si>
    <t>Erwin Budiono</t>
  </si>
  <si>
    <t>Jakarta, 21 Januari 1985</t>
  </si>
  <si>
    <t>BCA : 5460120316</t>
  </si>
  <si>
    <t>3175052101850006</t>
  </si>
  <si>
    <t>Kota Cirebon, 19 April 1983</t>
  </si>
  <si>
    <t>Green Avenue Blok B No. 5, Jl. Cendana RT 03 / RW 04, Kel. Rawakalong Kec. Gunung Sindur, Bogor</t>
  </si>
  <si>
    <t>IM Trainer Asst Manager</t>
  </si>
  <si>
    <t>Mandiri : 070-00-0746236-4</t>
  </si>
  <si>
    <t>adj BS 10% eff 26 jan '17 prev. 3.519.283; adjust Jan'16(Basic+All Tunj);</t>
  </si>
  <si>
    <t>adj BS 14% eff 1 Jan '17 prev. 9.021.250</t>
  </si>
  <si>
    <t>081809227887</t>
  </si>
  <si>
    <t>3274031904830009</t>
  </si>
  <si>
    <t>57.583.447.8-426.000</t>
  </si>
  <si>
    <t>11039127706</t>
  </si>
  <si>
    <t>aiwon09@gmail.com</t>
  </si>
  <si>
    <t>Dedi Irwanto</t>
  </si>
  <si>
    <t>Kalirejo, 2 Januari 1979</t>
  </si>
  <si>
    <t>S1 Informatika</t>
  </si>
  <si>
    <t>Web Specialist</t>
  </si>
  <si>
    <t>Jl. Brigif II No. 33 RT 10 / RW 06, Kel. Ciganjur Kec. Jagakarsa, Jakarta Selatan</t>
  </si>
  <si>
    <t>0818199579</t>
  </si>
  <si>
    <t>BCA : 2920313551</t>
  </si>
  <si>
    <t>70.354.444.5-017.000</t>
  </si>
  <si>
    <t>1871130201790003</t>
  </si>
  <si>
    <t>todedi@gmail.com</t>
  </si>
  <si>
    <t>Wira Wahyu Wardhana</t>
  </si>
  <si>
    <t>Perumahan Bukit Cirendeu, Jalan Bukit III Blok B1/18, Cirendeu, Pondok Cabe Rt/Rw 002/016, Kelurahan Pisangan, Kecamatan Ciputat Timur</t>
  </si>
  <si>
    <t>082122067797 / 085885429616</t>
  </si>
  <si>
    <t>3674051707800001</t>
  </si>
  <si>
    <t>68.099.124.7-015.000</t>
  </si>
  <si>
    <t>15035778891</t>
  </si>
  <si>
    <t>Mandiri : 124-00-0641280-4</t>
  </si>
  <si>
    <t>wirawiryu@gmail.com</t>
  </si>
  <si>
    <t>Surabaya, 17 Juli 1980</t>
  </si>
  <si>
    <t>Resign 17/02/17, LD 16/02/17</t>
  </si>
  <si>
    <t>Andini Rizki Arsarisma</t>
  </si>
  <si>
    <t>M Sulistyo Adi Nugroho</t>
  </si>
  <si>
    <t>Jakarta, 2 Maret 1990</t>
  </si>
  <si>
    <t>Jl. Balikpapan 1 No. 45 E Petojo Utara, Gambir, Jakarta Pusat</t>
  </si>
  <si>
    <t>6327845 / 0812 1337 8260</t>
  </si>
  <si>
    <t>BCA : 1640409262</t>
  </si>
  <si>
    <t>3171014203900002</t>
  </si>
  <si>
    <t>70.582.319.3-029.000</t>
  </si>
  <si>
    <t>14030545884</t>
  </si>
  <si>
    <t>arsarismaandini@gmail.com</t>
  </si>
  <si>
    <t>HR Operation-Benefits Specialist</t>
  </si>
  <si>
    <t>Desi Ekawati</t>
  </si>
  <si>
    <t>CMG Admin</t>
  </si>
  <si>
    <t>Late Meal 37.500/day</t>
  </si>
  <si>
    <t>Jakarta, 17 Desember 1985</t>
  </si>
  <si>
    <t>Pondok Pekayon Indah, Jl. Pakis IV E Blok BB 35 No. 12 RT 04 / RW 12, Bekasi Selatan 17148</t>
  </si>
  <si>
    <t>0218205257 / 0812 10628965</t>
  </si>
  <si>
    <t>BCA : 7600354757</t>
  </si>
  <si>
    <t>3174015712850002</t>
  </si>
  <si>
    <t>58.484.434.4-015.000</t>
  </si>
  <si>
    <t>16029350580</t>
  </si>
  <si>
    <t>dizzie_eka@yahoo.com; dekawat@its.jnj.com</t>
  </si>
  <si>
    <t>Surakarta, 25 Maret 1985</t>
  </si>
  <si>
    <t>Perumahan Cikeas Gardenia Blok B4 / 17, Cikeas Udik</t>
  </si>
  <si>
    <t>08118555777</t>
  </si>
  <si>
    <t>BCA : 0152416545</t>
  </si>
  <si>
    <t>3175032503851002</t>
  </si>
  <si>
    <t>69.495.923.0-526.000</t>
  </si>
  <si>
    <t>10011703476</t>
  </si>
  <si>
    <t>mnugroho@its.jnj.com</t>
  </si>
  <si>
    <t>adj BS eff 23 dec '16 prev. 7.337.000</t>
  </si>
  <si>
    <t>Mandiri : 121-00-0693232-5</t>
  </si>
  <si>
    <t>CODE OS</t>
  </si>
  <si>
    <t>08999991447</t>
  </si>
  <si>
    <t>CIMB NIAGA : 329-01-00035-12-7</t>
  </si>
  <si>
    <t>58.546.724.4-009.000</t>
  </si>
  <si>
    <t>09030181003</t>
  </si>
  <si>
    <t>3175050506860001</t>
  </si>
  <si>
    <t>baimsurahym.bs@gmail.com</t>
  </si>
  <si>
    <t>Azis Wonosari</t>
  </si>
  <si>
    <t>Hiring Manager</t>
  </si>
  <si>
    <t>Veronica Tjahjono</t>
  </si>
  <si>
    <t>Miranda Vania</t>
  </si>
  <si>
    <t>012 8445901 / 081310986520</t>
  </si>
  <si>
    <t>CIMB NIAGA : 701612039300</t>
  </si>
  <si>
    <t>97.356.855.3-432.000</t>
  </si>
  <si>
    <t>3275104903890012</t>
  </si>
  <si>
    <t>12017766721</t>
  </si>
  <si>
    <t>08788027093</t>
  </si>
  <si>
    <t>54.868.881.1-411.000</t>
  </si>
  <si>
    <t>3674061011910015</t>
  </si>
  <si>
    <t>14000276502</t>
  </si>
  <si>
    <t>0002069926997</t>
  </si>
  <si>
    <t>marina_ratnasari1989@yahoo.com; mratnasari@lenovo.com</t>
  </si>
  <si>
    <t>ardyanto60@gmail.com; hsupardi@lenovo.com</t>
  </si>
  <si>
    <t>Sri Tuti Chuandri</t>
  </si>
  <si>
    <t>085693006240</t>
  </si>
  <si>
    <t>Mandiri : 157-00-0157087-9</t>
  </si>
  <si>
    <t>0001453147593</t>
  </si>
  <si>
    <t>35.647.206.8-017.000</t>
  </si>
  <si>
    <t>12007463834</t>
  </si>
  <si>
    <t>3174096206870006</t>
  </si>
  <si>
    <t>dewi_rahmawati87@yahoo.co.id; drahmawati@lenovo.com</t>
  </si>
  <si>
    <t xml:space="preserve">EDUCATIONAL </t>
  </si>
  <si>
    <t>BACKGROUND</t>
  </si>
  <si>
    <t xml:space="preserve">D3 </t>
  </si>
  <si>
    <t>SENIOR HIGH SCHOOL</t>
  </si>
  <si>
    <t>081317573692</t>
  </si>
  <si>
    <t>58.546.709.5-009.000</t>
  </si>
  <si>
    <t>3276020205740024</t>
  </si>
  <si>
    <t>10032123118</t>
  </si>
  <si>
    <t>CIMB NIAGA : 329-01-00286-11-8 / BCA : 5255226263</t>
  </si>
  <si>
    <t>083869249589</t>
  </si>
  <si>
    <t>Mandiri : 1170006191506</t>
  </si>
  <si>
    <t>98.471.645.6-541.000</t>
  </si>
  <si>
    <t>3471096303940001</t>
  </si>
  <si>
    <t>destantilakstiarini@gmail.com</t>
  </si>
  <si>
    <t>D3 PUBLIC RELATIONS</t>
  </si>
  <si>
    <t>021 7757435 / 082123499316</t>
  </si>
  <si>
    <t>CIMB NIAGA : 329-01-0014-12-1</t>
  </si>
  <si>
    <t>78.403.6675-412.000</t>
  </si>
  <si>
    <t>327601570984004</t>
  </si>
  <si>
    <t>13035121725</t>
  </si>
  <si>
    <t>shintiatampubolon@gmail.com; recepjkt_id@lenovo.com</t>
  </si>
  <si>
    <t>Daud</t>
  </si>
  <si>
    <t>CIMB NIAGA : 424-01-00507-11-4</t>
  </si>
  <si>
    <t>001862631336</t>
  </si>
  <si>
    <t>npwp tidak terbaca</t>
  </si>
  <si>
    <t>3374070206850004</t>
  </si>
  <si>
    <t>rsaputra@lenovo.com</t>
  </si>
  <si>
    <t>LKPP &amp; Product Specialist =&gt; E-Commerce B2G &amp; Product Specialist</t>
  </si>
  <si>
    <t>Insentif</t>
  </si>
  <si>
    <t xml:space="preserve">adj BS eff 1 jan '17 prev. 4.5jt + entitle insentif </t>
  </si>
  <si>
    <t>adj BS eff 1 jan '17 prev. 4.5jt + entitle insentif; adjust 1 Apr'16 prev 3.5 jt</t>
  </si>
  <si>
    <t>not extend 02/1/17, timesheet s/d 13/01/17</t>
  </si>
  <si>
    <t>Adi Firmansyah</t>
  </si>
  <si>
    <t>Area Manager (ST) Jabotabek</t>
  </si>
  <si>
    <t>Silvia Trenaningsih</t>
  </si>
  <si>
    <t>Area Manager (ST) Surabaya</t>
  </si>
  <si>
    <t>Trainer Specialist</t>
  </si>
  <si>
    <t>Willy Setiawan</t>
  </si>
  <si>
    <t>Sri Windarto Adi (Tony)</t>
  </si>
  <si>
    <t>nsutrisna@lenovo.com</t>
  </si>
  <si>
    <t>asusanto@lenovo.com</t>
  </si>
  <si>
    <t>afirmansyah@lenovo.com</t>
  </si>
  <si>
    <t>Jombang, 31 Januari 1985</t>
  </si>
  <si>
    <t>Dsn Rejoslamet RT 04 / RW 01 Kel. Mancilan Kec. Mojoagung, Jombang</t>
  </si>
  <si>
    <t>BCA : 2650265966</t>
  </si>
  <si>
    <t>3517063101850001</t>
  </si>
  <si>
    <t>OS1701029</t>
  </si>
  <si>
    <t>Resign 31/01/17</t>
  </si>
  <si>
    <t>mat. Leave until 4/01/17, permanent 23/01/17, LD 20/01/17</t>
  </si>
  <si>
    <t>Ayok Budi Susanto</t>
  </si>
  <si>
    <t>not extend 4/2/17</t>
  </si>
  <si>
    <t>BREAK ZEN</t>
  </si>
  <si>
    <t>PKWT NEW</t>
  </si>
  <si>
    <t>terminated 18/01/17</t>
  </si>
  <si>
    <t>Jakarta, 22 Juli 1986</t>
  </si>
  <si>
    <t>S1 Electrical Engineering</t>
  </si>
  <si>
    <t>081218950888</t>
  </si>
  <si>
    <t>BCA : 1662582918</t>
  </si>
  <si>
    <t>25.500.076.2-412.000</t>
  </si>
  <si>
    <t>3276026207860005</t>
  </si>
  <si>
    <t>BSD Busa Loka Sektor 14-5, Jl. Giliraja Blok Q1 No. 28
KTP : Gg. Langgar RT 10 / RW 07, Kel. Tangki Kec. Taman Sari, Jakarta Barat</t>
  </si>
  <si>
    <t>15005722382</t>
  </si>
  <si>
    <t>Nancy</t>
  </si>
  <si>
    <t>CIMB NIAGA : 701609555000</t>
  </si>
  <si>
    <t>S1 Electro</t>
  </si>
  <si>
    <t>08151815612</t>
  </si>
  <si>
    <t>59.410.527.2-034.000</t>
  </si>
  <si>
    <t>3173011011790025</t>
  </si>
  <si>
    <t>10016182635</t>
  </si>
  <si>
    <t>awidjaja@live.com</t>
  </si>
  <si>
    <t>Nian Safitri Lestari</t>
  </si>
  <si>
    <t>Tyan Afriliyani</t>
  </si>
  <si>
    <t>Jakarta, 6 Juni 1996</t>
  </si>
  <si>
    <t>Jakarta, 29 April 1992</t>
  </si>
  <si>
    <t>Jl. Karet Margonda Raya RT 02 / RW 19 No. 22 Kel. Kemirimuka Kec. Beji, Depok 16423</t>
  </si>
  <si>
    <t>085881935414</t>
  </si>
  <si>
    <t>BCA : 0354363620</t>
  </si>
  <si>
    <t>3276064606960003</t>
  </si>
  <si>
    <t>74.469.403.5-448.000</t>
  </si>
  <si>
    <t>15038781041</t>
  </si>
  <si>
    <t>nsafitri@its.jnj.com</t>
  </si>
  <si>
    <t>Jl. Raya Tengah Gg. Damai RT 14 / RW 03 NO. 47, Kel. Kampung Gedong Kec. Pasar Rebo, Jakarta Timur 13760</t>
  </si>
  <si>
    <t>021-87798225 / 082112885418</t>
  </si>
  <si>
    <t>Mandiri : 134.000.7325078</t>
  </si>
  <si>
    <t>3175056904920001</t>
  </si>
  <si>
    <t>72.648.671.5-009.000</t>
  </si>
  <si>
    <t>tyanafriliani@gmail.com</t>
  </si>
  <si>
    <t>Jakarta, 27 Desember 1989</t>
  </si>
  <si>
    <t>Chef</t>
  </si>
  <si>
    <t>Jl. Pengantin Ali RT 01 / RW 06 No. 7, Ciracas Jakarta Timur</t>
  </si>
  <si>
    <t>021-8715157 / 0821 65173757</t>
  </si>
  <si>
    <t>Resign 16/01/17</t>
  </si>
  <si>
    <t>Extension</t>
  </si>
  <si>
    <t>permanent 06/02/17, LD 05/02/17</t>
  </si>
  <si>
    <t>UMP 2017 prev. 3.1jt; UMP 2015 prev 2.441.000 ; adjust transport 1 Sept'14 prev 8.000 ; UMP 2014 prev 2.200.000 ; UMP 2013 prev 1.700.000</t>
  </si>
  <si>
    <t xml:space="preserve">UMP 2017 prev. 3.1jt; UMP 2015 prev 2.441.000 </t>
  </si>
  <si>
    <t>UMP 2017 prev. 3.1jt</t>
  </si>
  <si>
    <t>UMP 2017 prev. 3.4jt; adjust 2 aug'16 prev 3.1 jt &amp; NO insurance</t>
  </si>
  <si>
    <t>Mandiri : 900-00-2755918-7</t>
  </si>
  <si>
    <t>arumdpurwoningrum@hotmail.com</t>
  </si>
  <si>
    <t>presty.pramasiwi@gmail.com</t>
  </si>
  <si>
    <t>BCA : 5270671855</t>
  </si>
  <si>
    <t>Jl. Gandaria VII No. 1 RT 10 / RW 01, Kel. Keramat Pela Kec. Kebayoran Baru, Jakarta Selatan</t>
  </si>
  <si>
    <t>66.202.985.9-019.000</t>
  </si>
  <si>
    <t>Jakarta, 10 September 1991</t>
  </si>
  <si>
    <t>021 7432922 / 0856 918836910</t>
  </si>
  <si>
    <t>3174075009910003</t>
  </si>
  <si>
    <t>Jakarta, 3 Maret 1994</t>
  </si>
  <si>
    <t>Jl. Kayumanis V I Lama No. 215 RT 04 / RW 07, Kel. Pisangan Baru Kec. Matraman, Jakarta Timur 13110</t>
  </si>
  <si>
    <t>021 8580240 / 021 8227120</t>
  </si>
  <si>
    <t>3175014303940002</t>
  </si>
  <si>
    <t>Permanent 01/02/17, LD 31/01/17</t>
  </si>
  <si>
    <t>Resign 12/02/17, masalah kesehatan</t>
  </si>
  <si>
    <t>not extend 28/02/17</t>
  </si>
  <si>
    <t>adj BS 10% eff 1 Mar '17 prev. 12.386.554</t>
  </si>
  <si>
    <t>OS1611009</t>
  </si>
  <si>
    <t>LIST OF EMPLOYEE PLACED AT PT KALTIM METHANOL INUSTRI</t>
  </si>
  <si>
    <t>Shanty Mandasari</t>
  </si>
  <si>
    <t>Jakarta, 13 Maret 1985</t>
  </si>
  <si>
    <t>Jl. Timor Timur Dalam No 4B RT 11 / RW 10, Kel. Gedong Kec. Pasar Rebo Jakarta Timur</t>
  </si>
  <si>
    <t xml:space="preserve">Office Girl </t>
  </si>
  <si>
    <t>Meal Allw</t>
  </si>
  <si>
    <t>081212340950</t>
  </si>
  <si>
    <t>3171035303850001</t>
  </si>
  <si>
    <t>98.462.739.8-005.000</t>
  </si>
  <si>
    <t>09002953637</t>
  </si>
  <si>
    <t>sh4nty,mandasari@gmail.com</t>
  </si>
  <si>
    <t>Mandiri : 122.000.517.8903</t>
  </si>
  <si>
    <t>OS1610037</t>
  </si>
  <si>
    <t>OS1701026</t>
  </si>
  <si>
    <t>OS1612003</t>
  </si>
  <si>
    <t>OS1612011</t>
  </si>
  <si>
    <t>OS1612027</t>
  </si>
  <si>
    <t>OS1612005</t>
  </si>
  <si>
    <t>OS1612008</t>
  </si>
  <si>
    <t>OS1612007</t>
  </si>
  <si>
    <t>OS1701006</t>
  </si>
  <si>
    <t>OS1701007</t>
  </si>
  <si>
    <t>OS1701009</t>
  </si>
  <si>
    <t>OS1701023</t>
  </si>
  <si>
    <t>OS1701024</t>
  </si>
  <si>
    <t>OS1702001</t>
  </si>
  <si>
    <t>OS1701043</t>
  </si>
  <si>
    <t>OS1701033</t>
  </si>
  <si>
    <t>OS1611018</t>
  </si>
  <si>
    <t>OS1701001</t>
  </si>
  <si>
    <t>OS1612012</t>
  </si>
  <si>
    <t>OS1701025</t>
  </si>
  <si>
    <t>OS1701022</t>
  </si>
  <si>
    <t>OS1612002</t>
  </si>
  <si>
    <t>OS1612004</t>
  </si>
  <si>
    <t>OS1701013</t>
  </si>
  <si>
    <t>OS1701014</t>
  </si>
  <si>
    <t>OS1701015</t>
  </si>
  <si>
    <t>OS1701016</t>
  </si>
  <si>
    <t>OS1701017</t>
  </si>
  <si>
    <t>OS1701018</t>
  </si>
  <si>
    <t>OS1701019</t>
  </si>
  <si>
    <t>OS1701020</t>
  </si>
  <si>
    <t>OS1701021</t>
  </si>
  <si>
    <t>OS1701030</t>
  </si>
  <si>
    <t>OS1701031</t>
  </si>
  <si>
    <t>OS1701032</t>
  </si>
  <si>
    <t>81.030.877.5-001.000</t>
  </si>
  <si>
    <t>Medan, 31 Agustus 1981</t>
  </si>
  <si>
    <t>Ainul Mardhiah</t>
  </si>
  <si>
    <t>Jl. Keladi No. 56, Lingk. XI Tanjung Mulia Hilir Medan</t>
  </si>
  <si>
    <t>081376771119</t>
  </si>
  <si>
    <t>BCA : 7865012748</t>
  </si>
  <si>
    <t>1271207108810003</t>
  </si>
  <si>
    <t>59.284.082.1-113.000</t>
  </si>
  <si>
    <t>08011760009</t>
  </si>
  <si>
    <t>ainulmardiah319@gmail.com</t>
  </si>
  <si>
    <t xml:space="preserve">new </t>
  </si>
  <si>
    <t>Nia Hapsari Putri</t>
  </si>
  <si>
    <t>Jakarta, 8 April 1990</t>
  </si>
  <si>
    <t xml:space="preserve">Jl. Basoka II No. 2, Sumur Batu, Jakarta Pusat 10640 </t>
  </si>
  <si>
    <t>0214250834 / 085920103488</t>
  </si>
  <si>
    <t>Mandiri : 157-00-0078339-0</t>
  </si>
  <si>
    <t>3171034804900001</t>
  </si>
  <si>
    <t>niahapsariputri@gmail.com</t>
  </si>
  <si>
    <t>0001437989534</t>
  </si>
  <si>
    <t>Resign 28/02/17</t>
  </si>
  <si>
    <r>
      <rPr>
        <b/>
        <sz val="9"/>
        <color rgb="FFFF0000"/>
        <rFont val="Palatino Linotype"/>
        <family val="1"/>
      </rPr>
      <t>OT</t>
    </r>
    <r>
      <rPr>
        <sz val="9"/>
        <color rgb="FFFF0000"/>
        <rFont val="Palatino Linotype"/>
        <family val="1"/>
      </rPr>
      <t>, IP 350 OP 4.750 jt  + Glasses 1.425 jt, Jamsostek</t>
    </r>
  </si>
  <si>
    <t>UMP 2017 eff 1 jan '17 prev. BS 2.346.000</t>
  </si>
  <si>
    <t>UMP 2017 eff 1 jan '17 prev. BS 2.330.000</t>
  </si>
  <si>
    <t>UMP 2017 eff 1 jan '17 prev. BS 2.652.000</t>
  </si>
  <si>
    <t>UMP 2017 eff 1 jan '17 prev. BS 2.448.000</t>
  </si>
  <si>
    <t>UMP 2017 eff 1 jan '17 prev. BS 2.678.000</t>
  </si>
  <si>
    <t>UMP 2017 eff 1 jan '17 prev. BS 3.468.000</t>
  </si>
  <si>
    <t>UMP 2017 eff 1 jan '17 prev. BS 2.987.000</t>
  </si>
  <si>
    <t>UMP 2017 eff 1 jan '17 prev. BS 2.958.000</t>
  </si>
  <si>
    <t>UMP 2017 eff 1 jan '17 prev. BS 3.502.000</t>
  </si>
  <si>
    <t>UMP 2017 eff 1 jan '17 prev. BS 2.325.000</t>
  </si>
  <si>
    <t>UMP 2017 eff 1 jan '17 prev. BS 2.630.000; adjust basic salary 18 oct '16 prev 2.330.000</t>
  </si>
  <si>
    <t>UMP 2017 eff 1 jan '17 prev. BS 2.376.600</t>
  </si>
  <si>
    <t>UMP 2017 eff 1 jan '17 prev. BS 2.330.000; entitle Call Allw eff. 25/05/16 e_12/08/16</t>
  </si>
  <si>
    <t>UMP 2017 eff 1 jan '17 prev. BS 2.330.000; entitle Call Allw eff. 27/05/16 e_12/08/16</t>
  </si>
  <si>
    <t>UMP 2017 eff 1 jan '17 prev. BS 2.325.000; entitle call allw per 22/09/16</t>
  </si>
  <si>
    <t>UMP 2017 eff 1 jan '17 prev. BS 2.872.670</t>
  </si>
  <si>
    <t>UMP 2017 eff 1 jan '17 prev. BS 3.570.333</t>
  </si>
  <si>
    <t>UMP 2017 eff 1 jan '17 prev. BS 6.300.000</t>
  </si>
  <si>
    <t>Jakarta, 25 Mei 1983</t>
  </si>
  <si>
    <t>Cimanggis RT 04 / RW 04, Kel. Cipayung Kec. Ciputat, Kota Tangerang</t>
  </si>
  <si>
    <t xml:space="preserve">0812 880 999 81 </t>
  </si>
  <si>
    <t>26.310.730.2-411.000</t>
  </si>
  <si>
    <t>3674042505830005</t>
  </si>
  <si>
    <t>14021326278</t>
  </si>
  <si>
    <t>adj BS eff per 7 Feb '17 prev. 6.254.000; adj 6% 7 Aug'16 prev 5.9 jt ; change 1 Apr'16 prev BS 5.5 jt meal 400 rb ; adjust 7 Agust'15 prev 5 jt</t>
  </si>
  <si>
    <t>adj BS eff 1 Peb '17 prev. 6.972.900</t>
  </si>
  <si>
    <t>adj BS eff per 1 mar '17 prev. 5jt</t>
  </si>
  <si>
    <t>CMG Admin =&gt; Space Management Staff</t>
  </si>
  <si>
    <t>refuse extend 28/2/17</t>
  </si>
  <si>
    <t>kabur 26/01/17, kelebihan gaji</t>
  </si>
  <si>
    <t>cancel permanent</t>
  </si>
  <si>
    <t>mau cairin</t>
  </si>
  <si>
    <t>Adel Saputra</t>
  </si>
  <si>
    <t>Thahara Adzania</t>
  </si>
  <si>
    <t>Melinda Cindy Arista</t>
  </si>
  <si>
    <t>Diah Ajeng Puspitosari</t>
  </si>
  <si>
    <t>Bimo Catur Arisabara</t>
  </si>
  <si>
    <t>M. Reza Perdana Putera</t>
  </si>
  <si>
    <t>Ahmad Syarif</t>
  </si>
  <si>
    <t>Eko Harsono</t>
  </si>
  <si>
    <t>Aziz Ainun Najib</t>
  </si>
  <si>
    <t>Johan Pratama</t>
  </si>
  <si>
    <t>Angga Syukur Wibisono</t>
  </si>
  <si>
    <t>Aris Baskoro</t>
  </si>
  <si>
    <t>Riandi Handojo</t>
  </si>
  <si>
    <t>Winny Agustin</t>
  </si>
  <si>
    <t>Ari Susanto</t>
  </si>
  <si>
    <t>Ahmad Rifai</t>
  </si>
  <si>
    <t>Adi Kristanto</t>
  </si>
  <si>
    <t>Riki Wijanarko</t>
  </si>
  <si>
    <t>Juni Darmanto</t>
  </si>
  <si>
    <t>Cornelius Mellino Sarungu</t>
  </si>
  <si>
    <t>Andrea Stephen Handoko</t>
  </si>
  <si>
    <t>Mochamad Suhaemi</t>
  </si>
  <si>
    <t>Edy Safriliyanto</t>
  </si>
  <si>
    <t>Umar</t>
  </si>
  <si>
    <t>Selamet</t>
  </si>
  <si>
    <t>Wendy Mundagi Putra</t>
  </si>
  <si>
    <t>Sigit Prayitno</t>
  </si>
  <si>
    <t>Rendy Octavian Dantjie</t>
  </si>
  <si>
    <t>Muplih Akbar</t>
  </si>
  <si>
    <t>Abdul Haris</t>
  </si>
  <si>
    <t>Armi Dwi Cahyani</t>
  </si>
  <si>
    <t>Rayhan Raditya Hendra</t>
  </si>
  <si>
    <t>Rika Trisnawati Virlani</t>
  </si>
  <si>
    <t>Elfira Tsaltsalbia</t>
  </si>
  <si>
    <t>Vidia Andriani</t>
  </si>
  <si>
    <t>Fatharani Sofyan</t>
  </si>
  <si>
    <t>Poetri Ariesmawati</t>
  </si>
  <si>
    <t>Acep Yopi Triyana</t>
  </si>
  <si>
    <t>Hasby Ardhy</t>
  </si>
  <si>
    <t>Ignatius Wijaya</t>
  </si>
  <si>
    <t>Unggul Zikri Mustakim</t>
  </si>
  <si>
    <t>Rizky Ramadhan</t>
  </si>
  <si>
    <t>Iyur Una Irewadi</t>
  </si>
  <si>
    <t>Iwan Setiawan</t>
  </si>
  <si>
    <t>Ahmad Mukhlis</t>
  </si>
  <si>
    <t>Iwan Suyana</t>
  </si>
  <si>
    <t>Erwin Setiawan</t>
  </si>
  <si>
    <t>Edi Setiyono</t>
  </si>
  <si>
    <t>Eka Meisafitri</t>
  </si>
  <si>
    <t>Edy Anwari Setiadi</t>
  </si>
  <si>
    <t>Yulia</t>
  </si>
  <si>
    <t>Winda Herawaty</t>
  </si>
  <si>
    <t>Widodo Sidik Triyanto</t>
  </si>
  <si>
    <t>Upi Indah Lestari</t>
  </si>
  <si>
    <t>Tria Haristianto</t>
  </si>
  <si>
    <t>Tri Lucky Hermawan</t>
  </si>
  <si>
    <t>Tesar Syahrizal</t>
  </si>
  <si>
    <t>Suyono</t>
  </si>
  <si>
    <t>Suwijo</t>
  </si>
  <si>
    <t>Sukron Maulana</t>
  </si>
  <si>
    <t>Suhadiyono</t>
  </si>
  <si>
    <t>Sri Aji Atmono Suryo</t>
  </si>
  <si>
    <t>Siti Chotimah</t>
  </si>
  <si>
    <t>Siti Aisah</t>
  </si>
  <si>
    <t>Rudi Kurniawan</t>
  </si>
  <si>
    <t>Romelih</t>
  </si>
  <si>
    <t>Riki Ridwan</t>
  </si>
  <si>
    <t>Riki Driyanto</t>
  </si>
  <si>
    <t>Pesta Christanto Manulang</t>
  </si>
  <si>
    <t>Nurachputi Palupy</t>
  </si>
  <si>
    <t>Niken Budi Hastuti</t>
  </si>
  <si>
    <t>Mulyadi</t>
  </si>
  <si>
    <t>Moehamad Rifai</t>
  </si>
  <si>
    <t>Muhammad Alfin Hidayat</t>
  </si>
  <si>
    <t>Moammar Ilyas Sani</t>
  </si>
  <si>
    <t>Meisuri Fahmi</t>
  </si>
  <si>
    <t>Mardiansyah</t>
  </si>
  <si>
    <t>Mardi Nugroho</t>
  </si>
  <si>
    <t>Muhammad Taufan</t>
  </si>
  <si>
    <t>Lutfi Choir</t>
  </si>
  <si>
    <t>Kandi Suharya</t>
  </si>
  <si>
    <t>Jumangin</t>
  </si>
  <si>
    <t>Juman</t>
  </si>
  <si>
    <t>Jeason Krama</t>
  </si>
  <si>
    <t>Iwan Irawan</t>
  </si>
  <si>
    <t>Irma Suryani</t>
  </si>
  <si>
    <t>Indra Susanto</t>
  </si>
  <si>
    <t>Herry Fitri Yanto</t>
  </si>
  <si>
    <t>Harnas Dirgantara</t>
  </si>
  <si>
    <t>Hadi Purnomo</t>
  </si>
  <si>
    <t>H. Bambang Sutedjo Bsc</t>
  </si>
  <si>
    <t>Febry Winanto</t>
  </si>
  <si>
    <t>Fajar Sudarmadi</t>
  </si>
  <si>
    <t>Eko Mardiyanto</t>
  </si>
  <si>
    <t>Eko Harya Sasmito</t>
  </si>
  <si>
    <t>Eko Aryamin</t>
  </si>
  <si>
    <t>Dimas Visnu Widyawan</t>
  </si>
  <si>
    <t>Deni Sudana</t>
  </si>
  <si>
    <t>Candra Kusuma Putra</t>
  </si>
  <si>
    <t>Bubun</t>
  </si>
  <si>
    <t>Asmara</t>
  </si>
  <si>
    <t>Aria Jembawan</t>
  </si>
  <si>
    <t>Ari Kurniawan</t>
  </si>
  <si>
    <t>Ari Hartanto</t>
  </si>
  <si>
    <t>Akbarullah</t>
  </si>
  <si>
    <t>Ahmad Zurzani Kusaimi</t>
  </si>
  <si>
    <t>Jakarta, 5/5/1995</t>
  </si>
  <si>
    <t>Bekasi, 5/2/1994</t>
  </si>
  <si>
    <t>Jakarta, 12/22/1994</t>
  </si>
  <si>
    <t>Bekasi, 2/12/1993</t>
  </si>
  <si>
    <t>Jakarta, 6/4/1990</t>
  </si>
  <si>
    <t>Brebes, 4/23/1995</t>
  </si>
  <si>
    <t>Jakarta, 2/22/1986</t>
  </si>
  <si>
    <t>Jakarta, 9/12/1992</t>
  </si>
  <si>
    <t>Jakarta, 12/1/1991</t>
  </si>
  <si>
    <t>Jakarta, 1/26/1993</t>
  </si>
  <si>
    <t>Bandung, 8/31/1991</t>
  </si>
  <si>
    <t>Sukabumi, 1/20/1986</t>
  </si>
  <si>
    <t>Jakarta, 5/27/1982</t>
  </si>
  <si>
    <t>Purwokerto, 7/14/1983</t>
  </si>
  <si>
    <t>Padang, 6/21/1989</t>
  </si>
  <si>
    <t>Surakarta, 9/8/1976</t>
  </si>
  <si>
    <t>Jakarta, 8/6/1984</t>
  </si>
  <si>
    <t>Kudus, 4/18/1989</t>
  </si>
  <si>
    <t>Jakarta, 9/19/1984</t>
  </si>
  <si>
    <t>Jakarta, 2/26/1982</t>
  </si>
  <si>
    <t>Jakarta, 10/11/1985</t>
  </si>
  <si>
    <t>Jakarta, 1/18/1991</t>
  </si>
  <si>
    <t>Jakarta, 7/20/1991</t>
  </si>
  <si>
    <t>Bogor, 8/26/1989</t>
  </si>
  <si>
    <t>Jakarta, 11/2/1987</t>
  </si>
  <si>
    <t>Jakarta, 11/22/1983</t>
  </si>
  <si>
    <t>Jakarta, 6/21/1993</t>
  </si>
  <si>
    <t>Jakarta,5/12/1988</t>
  </si>
  <si>
    <t>Payakumbuh, 5/23/1990</t>
  </si>
  <si>
    <t>Jakarta, 3/26/1986</t>
  </si>
  <si>
    <t>Sumedang, 1/14/1989</t>
  </si>
  <si>
    <t>Jakarta, 6/25/1983</t>
  </si>
  <si>
    <t>Jakarta, 10/14/1988</t>
  </si>
  <si>
    <t>Jakarta, 3/22/1991</t>
  </si>
  <si>
    <t>Jakarta, 10/10/1980</t>
  </si>
  <si>
    <t>Jakarta, 9/28/1977</t>
  </si>
  <si>
    <t>Depok, 4/29/1982</t>
  </si>
  <si>
    <t>Jakarta, 12/18/1988</t>
  </si>
  <si>
    <t>Palembang, 5/7/1988</t>
  </si>
  <si>
    <t>Jakarta, 5/15/1981</t>
  </si>
  <si>
    <t>Bekasi, 1/15/1990</t>
  </si>
  <si>
    <t>Jakarta, 7/24/1979</t>
  </si>
  <si>
    <t>Jakarta, 8/23/1982</t>
  </si>
  <si>
    <t>Jakarta, 12/21/1992</t>
  </si>
  <si>
    <t>Jakarta, 4/12/1985</t>
  </si>
  <si>
    <t>Bekasi, 5/1/1990</t>
  </si>
  <si>
    <t>Jakarta, 10/14/1971</t>
  </si>
  <si>
    <t>Sukoharjo, 7/9/1979</t>
  </si>
  <si>
    <t>Jakarta, 1/24/1989</t>
  </si>
  <si>
    <t>Jakarta, 2/21/1988</t>
  </si>
  <si>
    <t>Karang Anyar, 3/27/1985</t>
  </si>
  <si>
    <t>Jakarta, 4/20/1977</t>
  </si>
  <si>
    <t>Jakarta, 9/12/1993</t>
  </si>
  <si>
    <t>Boyolali, 12/23/1974</t>
  </si>
  <si>
    <t>Tangerang, 7/27/1983</t>
  </si>
  <si>
    <t>Bandung, 7/24/1985</t>
  </si>
  <si>
    <t>Jakarta, 6/18/1986</t>
  </si>
  <si>
    <t>Jakarta, 8/5/1983</t>
  </si>
  <si>
    <t>Purwakarta, 2/14/1979</t>
  </si>
  <si>
    <t>Jakarta, 3/10/1982</t>
  </si>
  <si>
    <t>Jakarta, 5/27/1987</t>
  </si>
  <si>
    <t>Jakarta, 5/7/1982</t>
  </si>
  <si>
    <t>Jakarta, 3/6/1982</t>
  </si>
  <si>
    <t>Jakarta, 9/3/1982</t>
  </si>
  <si>
    <t>Cirebon, 5/31/1981</t>
  </si>
  <si>
    <t>Jakarta, 1/10/1979</t>
  </si>
  <si>
    <t>Jakarta, 10/12/1974</t>
  </si>
  <si>
    <t>Jakarta, 5/16/1988</t>
  </si>
  <si>
    <t>Jakarta, 23 Juni 1986</t>
  </si>
  <si>
    <t>Jakarta, 10/30/1978</t>
  </si>
  <si>
    <t>Kebumen, 7/11/1952</t>
  </si>
  <si>
    <t>Jakarta, 3/5/1983</t>
  </si>
  <si>
    <t>Jakarta, 1/17/1975</t>
  </si>
  <si>
    <t>Jakarta, 10/31/1986</t>
  </si>
  <si>
    <t>Rembang, 5/31/1983</t>
  </si>
  <si>
    <t>Depok, 12/28/1987</t>
  </si>
  <si>
    <t>Karang Anyar, 5/28/1986</t>
  </si>
  <si>
    <t>Bogor, 6/18/1973</t>
  </si>
  <si>
    <t>Jakarta, 12/11/1975</t>
  </si>
  <si>
    <t>Jakarta, 2 Januari 1987</t>
  </si>
  <si>
    <t>Jakarta, 1/22/1989</t>
  </si>
  <si>
    <t>Jakarta, 1/26/1980</t>
  </si>
  <si>
    <t>Jakarta, 10/14/1986</t>
  </si>
  <si>
    <t>Jl. Swasembada Timur 23 No. 11 Rt. 011 Rw. 006, Kel. Kebun Binatang, Kec. Tanjung Priok, Jakarta Utara</t>
  </si>
  <si>
    <t>KKDR Sektor Roma Blok W7 No. 33 Rt. 002 Rw. 006, Kel. Jatimulya, Kec. Cilodong, Depok, Jawa Barat</t>
  </si>
  <si>
    <t>Jl. Wijaya Kusuma 8 No. 221 Rt. 001 Rw. 004, Kel. Jaka Sampurna, Kec. Bekasi Barat, Bekasi</t>
  </si>
  <si>
    <t>Jl. Taman Sari I No. 68 Rt. 002 Rw. 003, Kel. Lebak Bulus, Kec. Cilandak, Jakarta Selatan</t>
  </si>
  <si>
    <t>Perum Bekasi Permai Blok AF.09 Rt. 001 Rw. 015, Bekasi Jaya, Bekasi Timur</t>
  </si>
  <si>
    <t>Kavling DKI Jl. Taman Malaka Selatan Blok A6 No. 3 Rt/Rw.007/011 Kec. Malaka Jaya Kel. Duren Sawit , Jakarta Timur</t>
  </si>
  <si>
    <t>Jatibarang Lor Rt. 001 Rw. 003 Kec. Jatibarang Kel. Jatibarang Lor, Brebes-Jawa Tengah</t>
  </si>
  <si>
    <t>Jl. Cempaka Sari III NO. 08 Rt. 008 Rw. 008 Kel. Harapan Mulya Kec. Kemayoran Jakarta Selatan</t>
  </si>
  <si>
    <t>Jl. Dahlia 35 Karang Rejo, Tulung Agung, Jawa Tengah</t>
  </si>
  <si>
    <t>Pondok Ungu Permai Gg 6/16 Rt. 006 Rw.023 Kel. Kaliabang Tengah Kec. Bekasi Utara, Kota Bekasi</t>
  </si>
  <si>
    <t>Jl. Perkutut Blok K9 No. 6 Rt. 016 Rw. 008 Kel. Pondok Kacang Timur Kec. Pondok Aren. Tangerang Selatan</t>
  </si>
  <si>
    <t>Jl. Jatimakmur No. 115 Rt. 003 Rw. 012 Kel. Jatimakmur Kec. Pondok Gede Bekasi</t>
  </si>
  <si>
    <t xml:space="preserve">Jl. Gading Elok Barat 1 CA 1 No. 9 Kelapa Gading, Jakarta Utara 14240 </t>
  </si>
  <si>
    <t>Kp. Rancak RT. 020 Rw. 001 Kel. Neglasari Kec. Salawu Kab. Tasikmalaya 46471</t>
  </si>
  <si>
    <t>Kp. Cijambe Rt. 009 Rw. 004, Kel. Sukaresmi, Kec. Cisaat, Kab. Sukabumi</t>
  </si>
  <si>
    <t>Jl. Perintis Kuningan Timur Rt. 002 Rw. 005 No. 36 Kuningan Timur, Setiabudi, Jakarta Selatan</t>
  </si>
  <si>
    <t>Jl. Nanas VIII Blok E5/1 Rt. 001 Rw. 012, Kec. Karanggan, kel. Gunung Putri, Gunung Putri, Bogor 16961</t>
  </si>
  <si>
    <t>Jl. Bumi Raya VI No. 16 Rt. 009 Rw. 003, Kec. Duren Sawit, Kel. Duren sawit, Duren Sawit-Jakarta Timur</t>
  </si>
  <si>
    <t>Limau Manis Rt. 002 Rw. 004, Kec. Pauh, Kel. Limau Manis, Padang</t>
  </si>
  <si>
    <t>Fajar Indah, Jl. Mawar Timur III/ A.34 Rt/Rw.003/009 Baturan, Colomadu, Solo 57171</t>
  </si>
  <si>
    <t>Jl. S. Parman No. 21 Temanggung, Jawa Tengah 56212</t>
  </si>
  <si>
    <t>Jl. Damai Kp. Setu RT. 004 RW. 002 Ciganjur-Jagakarsa, Jakarta Selatan</t>
  </si>
  <si>
    <t>Golantepus RT.01/01, Mejabo, Kudus, Semarang</t>
  </si>
  <si>
    <t>Kp. Rawa Domba RT.004/07 No.13 Duren Sawit, Jakarta Timur</t>
  </si>
  <si>
    <t>Jl. Al Amin RT.007 RW.06 No.33 Kramat Jati. Jakarta Timur 13510</t>
  </si>
  <si>
    <t>Jl. Belanak 2 No.10 RT.006/007 Kel. Jati. Kec. Pulogadung. Rawamangun. Jakarta Timur</t>
  </si>
  <si>
    <t>Jl. Manunggal XVII RT.004/011 Lubang Buaya, Cipayung, Jakarta Timur, 13810</t>
  </si>
  <si>
    <t>Villa pertiwi Blok I3 No.17 RT.001/015 Cimaggis Depok 16415</t>
  </si>
  <si>
    <t>Kp. Kalibata RT.010/006 Srengseng Sawah, Jagakarsa. Jakarta Selatan</t>
  </si>
  <si>
    <t>Jl. Sasak II No. 69 Rt.003/02 Kelapa Dua. Kebon Jeruk. Jakarta Barat 11550</t>
  </si>
  <si>
    <t>Jl. Radar Auri Kp. Tipar RT.04/010 No.46 Mekarsari, Cimanggis, Depok</t>
  </si>
  <si>
    <t>Jl. Sayuti III No.8 Rt/Rw.006/006 Rawasari. Cempaka Putih. Jakarta Pusat</t>
  </si>
  <si>
    <t>Jl. Tanah Rendah No.10 Rt/Rw.007/007 Kp. Melayu. Jatinegara, Jakarta Timur</t>
  </si>
  <si>
    <t>Jl. Kramat Lontar J 149 RT.007/001 Kel. Paseban, Senen, Jakarta Pusat 10440</t>
  </si>
  <si>
    <t>Jl. Bunga Rampai I/4 No.14 RT. 007/009 Kel. Malaka Jaya, Duren Sawit, Jakarta Timur</t>
  </si>
  <si>
    <t>Jl. Anyelir Raya K1/4 Pondok Hijau Permai Rt/Rw.004/014 Pengasinan, Rawa Lumbu, Bekasi Timur 17115</t>
  </si>
  <si>
    <t>Jl. Cempaka Bulak No.35 Rt/Rw.001/004 Jaticempaka, Pondokgede, Kota Bekasi</t>
  </si>
  <si>
    <t>KP. Babakan Bandung Utara Rt. 006 Rw. 002 Kel. Desa Kalijati Barat, Kec. Kalijati, Subang, Jawa Barat</t>
  </si>
  <si>
    <t>Jl. Cipayung Setu Rt.005/004 Kel. Cilangkap, Kec. Cipayung. Jakarta Timur</t>
  </si>
  <si>
    <t>Jl, Taneti No.15 RT.005/005 Kel. Cideng, Gambir</t>
  </si>
  <si>
    <t>Kp. Kalibata. RGT, 009/06 No.27. Srengseng Sawah, Jagakarsa, Jakarta Selatan</t>
  </si>
  <si>
    <t>Jl. Prof Dr Hamka Gg. Habib Novel II No.113 RT.004/001 Larangan Selatan, Tangerang-Banten</t>
  </si>
  <si>
    <t>Jl. RH. Umar Kp. Ceger Rt. 007 Rw. 018 Kel. Jakasetia, Kec. Bekasi Selatan. Bekasi</t>
  </si>
  <si>
    <t>Kp. Ciketing Rt/Rw.001/005 Mustika Jaya, Bekasi</t>
  </si>
  <si>
    <t>Kp. Pancoran Mas No. 8 Rt. 002 Rw. 006, Pancoran Mas, Depok</t>
  </si>
  <si>
    <t>Jl. Lontar Dalam NO.17 Rt/Rw.008/005 Tugu Utara, Koja, Jakarta Utara</t>
  </si>
  <si>
    <t>Lrg. Masjid No.211 Rt.004/002 Sukamaju, Sako, Palembang</t>
  </si>
  <si>
    <t>Jl. Anyer V No.10 Rt. 005 Rw. 002, Kel. Menteng, Kec. Menteng, Jakarta Pusat 10310</t>
  </si>
  <si>
    <t>Jl. Bina Loka 3 Atas RT.002/009 Jaticempaka, Pondok Gede, Bekasi</t>
  </si>
  <si>
    <t>Jl. Cipinang Jagal Rt.005/016 Cipinang, Pulogadung, Jakarta Timur</t>
  </si>
  <si>
    <t>Jl. Walang Dalam No.14 Rt.002/012 Tugu Utara, Koja, Jakarta Utara.14260</t>
  </si>
  <si>
    <t>Kp. Pasirkonci Rt.018/007 Kel. Pasirsari Cikarang Selatan Bekasi</t>
  </si>
  <si>
    <t>Jl. Prumpung Barat No.6 Rt.009/005 Rawa Bunga, Jatinegara, Jakarta Timur</t>
  </si>
  <si>
    <t>Jl. Wijaya Kusuma B/15 RT.011/003 Ujung Menteng, Cakung, Jakarta Timur 13960</t>
  </si>
  <si>
    <t>Jl. Cempaka IV Blok F.10 No.18 Rt.002 Rw.014  Kel. Duren Jaya, Kec. Bekasi Timur, Kota Bekasi</t>
  </si>
  <si>
    <t>Cempaka Putih Barat No 5 Rt.006/007 Cempaka Putih Barat, Cempaka Putih</t>
  </si>
  <si>
    <t>Kp. Jombang RT.003/003 Kel. Lengkong Gudang Timur, Serpong, Tangerang Selatan</t>
  </si>
  <si>
    <t>Gg. Remaja, Jl. Salak Rt. 006 Rw. 001 No. 79 Mampang, Pancoran Mas, Depok</t>
  </si>
  <si>
    <t>Sidamukti Rt/Rw.001/008 Sukamaju, Cilodong, Kota Depok</t>
  </si>
  <si>
    <t>Bukit Duri Timur No.10 Rt.007/001 Bukit Duri. Tebet. Jakarta Selatan</t>
  </si>
  <si>
    <t>Jl. Lingkungan III Rt. 006/009, Kel. Tegal Alur, Kali Deres, Jakarta Barat</t>
  </si>
  <si>
    <t>Jl. Ampera II No.22C RT.004/009 Ragunan, Pasar Minggu, Jakarta Selatan</t>
  </si>
  <si>
    <t>Kp. Karang Mulya Rt/Rw.003/003 Karang Mulya, Karang Tengah, Tangerang</t>
  </si>
  <si>
    <t>Perum Duta Mekar Asri B.VI/01 Rt. 016 Rw. 015, Cileungsi Kidul, Cileungsi, Bogor</t>
  </si>
  <si>
    <t>Kp. Gandu Rt. 004 Rw. 001 Kel. Suka Mulya Kec. Sukatani</t>
  </si>
  <si>
    <t>DK.Karangturi Rt.024/012 Kel. Karangnongko, Kec. Karang Nongko, Klaten-Jawa Tengah</t>
  </si>
  <si>
    <t>Jl. Kedoya No.56, Rt.04/02, Kel. Pondok Cina, Kec. Beji - Depok 16424</t>
  </si>
  <si>
    <t>Jl. RTM Kelapa Dua Rt. 005 Rw. 010 No. 58 Desa Tugu, Cimanggis, Depok 16951</t>
  </si>
  <si>
    <t>Jl. H. Unus No.41 Rt.001/002 Kel. Larangan Utara, Kec. Larangan, Ciledug, Tangerang. 15154</t>
  </si>
  <si>
    <t>Kp. Ali Hamdan Rt. 016 Rw. 004 Ds. Maracang, Purwakarta</t>
  </si>
  <si>
    <t xml:space="preserve">Kp. Kandang Rt.013/08 Ragunan Pasar Minggu Jakarta Selatan </t>
  </si>
  <si>
    <t>Jl. Tebet Dalam 1-B, No.16 Rt.03/01, Kel. Tebet Barat, Kec. Tebet, Jakarta Selatan</t>
  </si>
  <si>
    <t>Jl. Pulo Gebang (Jl. Warung Nangka) Rt.14/06, No.14, Kel. Pulo Gebang, Kec. Cakung - Jakarta Timur 13950</t>
  </si>
  <si>
    <t>Jl. Mawar Kuning K 144 DEPHAN Rt. 005/18, Jatimakmur, Pondokgede, Kota Bekasi</t>
  </si>
  <si>
    <t>Kp. Rawa Bambu No.22 Rt.004/016 Kel. Harapan jaya, Bekasi Utara</t>
  </si>
  <si>
    <t>Kranji Rt.001/013 Kel Kranji  Bekasi Barat</t>
  </si>
  <si>
    <t>Jl. Pakarena II No. 179 Rt. 005 Rw. 011 Depok 2 Tengah 16411</t>
  </si>
  <si>
    <t>Kp. Sawah RT.009/001 Kel. Srengseng Sawah, Jagakarsa, Jakarta Selatan, 12640</t>
  </si>
  <si>
    <t>Cempaka Putih Barat Rt.009/005, Kel Cempak putih Barat, Cempaka Putih, Jakarta Pusat</t>
  </si>
  <si>
    <t>Villa Mutiara Ckr Blok B1 No.7 Rt.014/07 Kel Ciantra Cikarang Selatan Bekasi</t>
  </si>
  <si>
    <t>Gg. Lori Sakti Kalli Abang Tengah Rt. 001 Rw. 001 Bekasi Utara 17125</t>
  </si>
  <si>
    <t>Komp. Muda Parsi No. 78 Rt 001 Rw 006, Kel. Jatimakmur, Kec. Pondok Gede, Kota Bekasi</t>
  </si>
  <si>
    <t>Krajan Gebang Jaya Rt.001/01 Kel. Plawad Kec Karawang Timur, Karawang</t>
  </si>
  <si>
    <t>Komp. Dep-Kop I Jl. Kenari Raya No.26 Rt.003/004 Bintara Jaya 1, Bekasi Barat 17136</t>
  </si>
  <si>
    <t>Jl. Kesehatan Blok D-80 KPAD Rt. 001/006, Kel. Cipinang Melayu, Makasar, Jakarta Timur 13620</t>
  </si>
  <si>
    <t>Jl. Siaga II Rt.013/004 No.05 Kel. Angke, Tambora, Jakarta Barat</t>
  </si>
  <si>
    <t>Kp. Pulo Kecil Rt.001/04 Desa karang Anyar Kec Karang Bahagia Bekasi 17530</t>
  </si>
  <si>
    <t>Kp. Kapitan No. 54 Rt.016 Rw.004 Kel. Klender Kec. Duren Sawit, Jakarta Timur</t>
  </si>
  <si>
    <t>Jl. Bungur Raya No.74 Rt.014/006 Kebayoran Lama Utara Jakarta Selatan 12240</t>
  </si>
  <si>
    <t>Jl. Husada I No.113  komplek Depkes I Rt.001/09 Kel. Jatibening, Pondok Gede, Bekasi 17412</t>
  </si>
  <si>
    <t>Jl. P Rangas Blok C7/6 Komp. AL Jatimakmur Pondok Gede Bekasi 17413</t>
  </si>
  <si>
    <t>Jl. Komp AL Kp. Cukunir Rt/Rw.001/008 No.31 Kel. Jati Kramat, Jati Asih, Bekasi 17421</t>
  </si>
  <si>
    <t>Kebon Baru No.1 Rt.001/012 Kebon Baru, Tebet, Jakarta Selatan</t>
  </si>
  <si>
    <t>Jl. Kramat Lontar VII/J 123 Rt/Rw.005/001 Paseban, Senen, Jakarta</t>
  </si>
  <si>
    <t>Bala Pulang Wetan Rt. 006 Rw. 006 Kec. Balapulang , Kel. Balapulang Wetan. Tegal</t>
  </si>
  <si>
    <t>Jl. Jayapura No. 35 RT. 005 RW. 010 Kel. Antapani kidul Kec. Antapani, Bandung</t>
  </si>
  <si>
    <t>Jl. H Sara No.62 Rt/Rw.003/005 Cimpaeun, Tapos, Kota Depok</t>
  </si>
  <si>
    <t>Jl. Makmur Rt.02 Rw.07 No. 71, Kel. Lubang Buaya, Kec. Cipayung, Jakarta Timur 13570</t>
  </si>
  <si>
    <t>Mekar Sari Rt/Rw.003/003 Ranggamekar, Kota Bogor Selatan, Kota Bogor</t>
  </si>
  <si>
    <t>Gg. Langgar Kebagusan Kecil No.23 Rt.004/03 Kebagusan, Pasar Minggu, Jakarta Selatan</t>
  </si>
  <si>
    <t>Kp. Dipo Barat Rt. 001 Rw. 022, kel. Nagasari, Kec. Karawang, Karawang Barat-Jawa Barat</t>
  </si>
  <si>
    <t>Jl. Meranti 3 Blok B4 No.59 Rt/Rw.006/009 Bekasi Jaya, Bekasi Timur, Kota Bekasi</t>
  </si>
  <si>
    <t>Jl. Tegal Parang Selatan I, Gg. DD No. 21A Rt. 004 Rw. 005 Kel. Tegal Parang, Kec. Mampang Prapatan, Jakarta Selatan 12790</t>
  </si>
  <si>
    <t>Jl. Kayu Manis II Baru No.20 Rt/Rw.005/002 Kayu Manis, Matraman, Jakarta Timur</t>
  </si>
  <si>
    <t>Jl. Lodan Dalam 2 Rt.007/008 No. 27 Kel. Ancol, Pademangan, Jakarta Utara</t>
  </si>
  <si>
    <t xml:space="preserve">Jl. Bangka IX No.21 Rt.012/012 Kel. Pela Mampang Mampang Prapatan Jakarta Selatan </t>
  </si>
  <si>
    <t>Receptionist cum Admin</t>
  </si>
  <si>
    <t>Monitoring Agent</t>
  </si>
  <si>
    <t>Replanishment Planner and Forecaster Cash</t>
  </si>
  <si>
    <t>Software Consultant</t>
  </si>
  <si>
    <t>IT Specialist</t>
  </si>
  <si>
    <t>Account Manager</t>
  </si>
  <si>
    <t>Project Manager</t>
  </si>
  <si>
    <t>SMC Administrator</t>
  </si>
  <si>
    <t>Quality Assurance</t>
  </si>
  <si>
    <t>Support Engineer</t>
  </si>
  <si>
    <t>IT Staff</t>
  </si>
  <si>
    <t>Sales &amp; Marketing Administration</t>
  </si>
  <si>
    <t>Account Receivable Staff</t>
  </si>
  <si>
    <t>Software Quality Assurance</t>
  </si>
  <si>
    <t>Helper Warehouse</t>
  </si>
  <si>
    <t>Supervisor Operational Cash Management</t>
  </si>
  <si>
    <t>Accounting Payble</t>
  </si>
  <si>
    <t>Remote Service</t>
  </si>
  <si>
    <t>Warehouse Coordinator</t>
  </si>
  <si>
    <t>Warehouse Supervisor</t>
  </si>
  <si>
    <t>HR &amp; GA Staff</t>
  </si>
  <si>
    <t>CCC Supervisor</t>
  </si>
  <si>
    <t>Remote Service Lead</t>
  </si>
  <si>
    <t xml:space="preserve">Technical Support Officer </t>
  </si>
  <si>
    <t>Purchasing Staff</t>
  </si>
  <si>
    <t>Purchasing Supervisor</t>
  </si>
  <si>
    <t>HR &amp; GA Supervisor</t>
  </si>
  <si>
    <t>Office Boy cum Messenger</t>
  </si>
  <si>
    <t>Managed Services Administration Staff</t>
  </si>
  <si>
    <t>81.110.696.2-027.000</t>
  </si>
  <si>
    <t>Mandiri : 157-00-0537520-0  A/N ANGGIE PRAMUDITA</t>
  </si>
  <si>
    <t>OS1702037</t>
  </si>
  <si>
    <t>OS1702034</t>
  </si>
  <si>
    <t>OS1702111</t>
  </si>
  <si>
    <t>OS1702013</t>
  </si>
  <si>
    <t>OS1702024</t>
  </si>
  <si>
    <t>OS1702054</t>
  </si>
  <si>
    <t>OS1702093</t>
  </si>
  <si>
    <t>OS1702039</t>
  </si>
  <si>
    <t>OS1702062</t>
  </si>
  <si>
    <t>OS1702073</t>
  </si>
  <si>
    <t>OS1702101</t>
  </si>
  <si>
    <t>OS1702076</t>
  </si>
  <si>
    <t>OS1702063</t>
  </si>
  <si>
    <t>OS1702040</t>
  </si>
  <si>
    <t>OS1702072</t>
  </si>
  <si>
    <t>OS1702074</t>
  </si>
  <si>
    <t>OS1702025</t>
  </si>
  <si>
    <t>OS1702077</t>
  </si>
  <si>
    <t>OS1702065</t>
  </si>
  <si>
    <t>OS1702041</t>
  </si>
  <si>
    <t>OS1702008</t>
  </si>
  <si>
    <t>OS1702090</t>
  </si>
  <si>
    <t>OS1702016</t>
  </si>
  <si>
    <t>OS1702094</t>
  </si>
  <si>
    <t>OS1702102</t>
  </si>
  <si>
    <t>OS1702078</t>
  </si>
  <si>
    <t>OS1702046</t>
  </si>
  <si>
    <t>OS1702070</t>
  </si>
  <si>
    <t>OS1702028</t>
  </si>
  <si>
    <t>OS1702079</t>
  </si>
  <si>
    <t>OS1702047</t>
  </si>
  <si>
    <t>OS1702080</t>
  </si>
  <si>
    <t>OS1702081</t>
  </si>
  <si>
    <t>OS1702026</t>
  </si>
  <si>
    <t>OS1702042</t>
  </si>
  <si>
    <t>OS1702044</t>
  </si>
  <si>
    <t>OS1702082</t>
  </si>
  <si>
    <t>OS1702029</t>
  </si>
  <si>
    <t>OS1702018</t>
  </si>
  <si>
    <t>OS1702066</t>
  </si>
  <si>
    <t>OS1702095</t>
  </si>
  <si>
    <t>OS1702060</t>
  </si>
  <si>
    <t>OS1702045</t>
  </si>
  <si>
    <t>OS1702009</t>
  </si>
  <si>
    <t>OS1702067</t>
  </si>
  <si>
    <t>OS1702083</t>
  </si>
  <si>
    <t>OS1702084</t>
  </si>
  <si>
    <t>OS1702071</t>
  </si>
  <si>
    <t>OS1702043</t>
  </si>
  <si>
    <t>OS1702068</t>
  </si>
  <si>
    <t>OS1702096</t>
  </si>
  <si>
    <t>OS1702048</t>
  </si>
  <si>
    <t>OS1702064</t>
  </si>
  <si>
    <t>OS1702027</t>
  </si>
  <si>
    <t>OS1702069</t>
  </si>
  <si>
    <t>OS1702097</t>
  </si>
  <si>
    <t>OS1702061</t>
  </si>
  <si>
    <t>OS1702085</t>
  </si>
  <si>
    <t>OS1702056</t>
  </si>
  <si>
    <t>OS1702049</t>
  </si>
  <si>
    <t>OS1702086</t>
  </si>
  <si>
    <t>OS1702075</t>
  </si>
  <si>
    <t>OS1702087</t>
  </si>
  <si>
    <t>OS1702050</t>
  </si>
  <si>
    <t>OS1702036</t>
  </si>
  <si>
    <t>OS1702051</t>
  </si>
  <si>
    <t>OS1702055</t>
  </si>
  <si>
    <t>OS1702004</t>
  </si>
  <si>
    <t>OS1702052</t>
  </si>
  <si>
    <t>OS1702053</t>
  </si>
  <si>
    <t>OS1702114</t>
  </si>
  <si>
    <t>OS1702088</t>
  </si>
  <si>
    <t>OS1702089</t>
  </si>
  <si>
    <t>OS1702103</t>
  </si>
  <si>
    <t>OS1702019</t>
  </si>
  <si>
    <t>OS1702057</t>
  </si>
  <si>
    <t>OS1702010</t>
  </si>
  <si>
    <t>OS1702098</t>
  </si>
  <si>
    <t>OS1702007</t>
  </si>
  <si>
    <t>OS1702038</t>
  </si>
  <si>
    <t>OS1702005</t>
  </si>
  <si>
    <t>OS1702035</t>
  </si>
  <si>
    <t>OS1702030</t>
  </si>
  <si>
    <t>OS1702104</t>
  </si>
  <si>
    <t>OS1702105</t>
  </si>
  <si>
    <t>OS1702020</t>
  </si>
  <si>
    <t>OS1702031</t>
  </si>
  <si>
    <t>OS1702011</t>
  </si>
  <si>
    <t>OS1702006</t>
  </si>
  <si>
    <t>OS1702058</t>
  </si>
  <si>
    <t>OS1702106</t>
  </si>
  <si>
    <t>OS1702003</t>
  </si>
  <si>
    <t>OS1702109</t>
  </si>
  <si>
    <t>OS1702002</t>
  </si>
  <si>
    <t>OS1702014</t>
  </si>
  <si>
    <t>OS1702112</t>
  </si>
  <si>
    <t>OS1702113</t>
  </si>
  <si>
    <t>OS1702015</t>
  </si>
  <si>
    <t>OS1702110</t>
  </si>
  <si>
    <t>OS1702099</t>
  </si>
  <si>
    <t>OS1702107</t>
  </si>
  <si>
    <t>OS1702021</t>
  </si>
  <si>
    <t>OS1702012</t>
  </si>
  <si>
    <t>OS1702022</t>
  </si>
  <si>
    <t>OS1702023</t>
  </si>
  <si>
    <t>OS1702108</t>
  </si>
  <si>
    <t>OS1702100</t>
  </si>
  <si>
    <t>OS1702059</t>
  </si>
  <si>
    <t>OS1702032</t>
  </si>
  <si>
    <t>OS1702033</t>
  </si>
  <si>
    <t>OS1702017</t>
  </si>
  <si>
    <t>OS1702092</t>
  </si>
  <si>
    <t>WH Manggarai</t>
  </si>
  <si>
    <t>Plaza 89</t>
  </si>
  <si>
    <t>WH Cikarang</t>
  </si>
  <si>
    <t>BII</t>
  </si>
  <si>
    <t>Mega Project</t>
  </si>
  <si>
    <t>Doni Syufri</t>
  </si>
  <si>
    <t>Hanny Jahja</t>
  </si>
  <si>
    <t>Ariayuda Satriagora</t>
  </si>
  <si>
    <t>Junaindo</t>
  </si>
  <si>
    <t>Kristiawan Satyaraharja</t>
  </si>
  <si>
    <t>M. Ade Irian</t>
  </si>
  <si>
    <t>Bramantya Gautama</t>
  </si>
  <si>
    <t>Madurita Gunaryanto</t>
  </si>
  <si>
    <t>Joseph Adam</t>
  </si>
  <si>
    <t>Hendrik Lukman</t>
  </si>
  <si>
    <t>Paulus Prapantja</t>
  </si>
  <si>
    <t>Juniando</t>
  </si>
  <si>
    <t>Samuel Cahyadi</t>
  </si>
  <si>
    <t>Darmawan</t>
  </si>
  <si>
    <t>Umar Sajab</t>
  </si>
  <si>
    <t>Yansen Chendra</t>
  </si>
  <si>
    <t>asuransi plan 200,kacamata 300000</t>
  </si>
  <si>
    <t>asuransi plan 400,kacamata 600000</t>
  </si>
  <si>
    <t>asuransi plan 200,kacamata 250000</t>
  </si>
  <si>
    <t>asuransi plan 200,kacamata 600000</t>
  </si>
  <si>
    <t>asuransi plan 500,kacamata 600000</t>
  </si>
  <si>
    <t>79</t>
  </si>
  <si>
    <t>82</t>
  </si>
  <si>
    <t>83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</si>
  <si>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</si>
  <si>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</si>
  <si>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</si>
  <si>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</si>
  <si>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</si>
  <si>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</si>
  <si>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</si>
  <si>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</si>
  <si>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</si>
  <si>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</si>
  <si>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</si>
  <si>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</si>
  <si>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</si>
  <si>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</si>
  <si>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</si>
  <si>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</si>
  <si>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</si>
  <si>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</si>
  <si>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</si>
  <si>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</si>
  <si>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</si>
  <si>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</si>
  <si>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</si>
  <si>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</si>
  <si>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</si>
  <si>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</si>
  <si>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</si>
  <si>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</si>
  <si>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</si>
  <si>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</si>
  <si>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</si>
  <si>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</si>
  <si>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</si>
  <si>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</si>
  <si>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</si>
  <si>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</si>
  <si>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</si>
  <si>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</si>
  <si>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</si>
  <si>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</si>
  <si>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</si>
  <si>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</si>
  <si>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</si>
  <si>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</si>
  <si>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</si>
  <si>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</si>
  <si>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</si>
  <si>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</si>
  <si>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</si>
  <si>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</si>
  <si>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</si>
  <si>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</si>
  <si>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</si>
  <si>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</si>
  <si>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</si>
  <si>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</si>
  <si>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</si>
  <si>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</si>
  <si>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</si>
  <si>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</si>
  <si>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</si>
  <si>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</si>
  <si>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</si>
  <si>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</si>
  <si>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</si>
  <si>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</si>
  <si>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</si>
  <si>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</si>
  <si>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</si>
  <si>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</si>
  <si>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</si>
  <si>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</si>
  <si>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</si>
  <si>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</si>
  <si>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</si>
  <si>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</si>
  <si>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</si>
  <si>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</si>
  <si>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</si>
  <si>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</si>
  <si>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</si>
  <si>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</si>
  <si>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</si>
  <si>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</si>
  <si>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</si>
  <si>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</si>
  <si>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</si>
  <si>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</si>
  <si>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</si>
  <si>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</si>
  <si>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</si>
  <si>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</si>
  <si>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</si>
  <si>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</si>
  <si>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</si>
  <si>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</si>
  <si>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</si>
  <si>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</si>
  <si>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</si>
  <si>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</si>
  <si>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</si>
  <si>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MANDIRI : 1220004415561</t>
  </si>
  <si>
    <t>0812 8858739</t>
  </si>
  <si>
    <t>YULIA.YULIA.EXT@DIEBOLDNIXDORF.COM, LIAQUIN0412@YAHOO.COM</t>
  </si>
  <si>
    <t>3175026407790004</t>
  </si>
  <si>
    <t>CAIR</t>
  </si>
  <si>
    <t>70.299.1134.005.000</t>
  </si>
  <si>
    <t>3206147108910001</t>
  </si>
  <si>
    <t>MANDIRI 1310001000134</t>
  </si>
  <si>
    <t>0811 8121644</t>
  </si>
  <si>
    <t>WINNYAUGST@GMAIL.COM</t>
  </si>
  <si>
    <t>3216192402670002</t>
  </si>
  <si>
    <t>68.873.820.2.413.000</t>
  </si>
  <si>
    <t>11005642043</t>
  </si>
  <si>
    <t>0812 12665923</t>
  </si>
  <si>
    <t>BCA : 5250266857</t>
  </si>
  <si>
    <t>WNDYWENK@GMAIL.COM</t>
  </si>
  <si>
    <t>0815 17762009</t>
  </si>
  <si>
    <t>3175021110850006</t>
  </si>
  <si>
    <t>08.782.046.0.003.000</t>
  </si>
  <si>
    <t>3172036308820002</t>
  </si>
  <si>
    <t>66.761.826.8.045.000</t>
  </si>
  <si>
    <t>10016425315</t>
  </si>
  <si>
    <t>0813 14447646</t>
  </si>
  <si>
    <t>BCA : 0354204891</t>
  </si>
  <si>
    <t>021.8200156 / 0822 98222205</t>
  </si>
  <si>
    <t>3275045205880013</t>
  </si>
  <si>
    <t>69.215.440.4.008.999</t>
  </si>
  <si>
    <t>BCA : 5790261323</t>
  </si>
  <si>
    <t>ANDRIANIVIDIA@YAHOO.CO.ID</t>
  </si>
  <si>
    <t>0001971279843</t>
  </si>
  <si>
    <t>0877 76155669</t>
  </si>
  <si>
    <t>3175036112920008</t>
  </si>
  <si>
    <t>54.302.703.1.002.000</t>
  </si>
  <si>
    <t>0001766638664</t>
  </si>
  <si>
    <t>UPIINDAHLESTARI92@GMAIL.COM, UPI.INDAH@SERVICE_DIVISION.COM</t>
  </si>
  <si>
    <t>0877 86860340</t>
  </si>
  <si>
    <t>3174091410880003</t>
  </si>
  <si>
    <t>64.219.168.8.017.000</t>
  </si>
  <si>
    <t>13029340620</t>
  </si>
  <si>
    <t>0897 5413373</t>
  </si>
  <si>
    <t>UMAR.DOANK46@GMAIL.COM</t>
  </si>
  <si>
    <t>73.638.585.7.008.000</t>
  </si>
  <si>
    <t>3175071909840009</t>
  </si>
  <si>
    <t>13015386215</t>
  </si>
  <si>
    <t>BCA : 2301332124</t>
  </si>
  <si>
    <t>3276054505950015</t>
  </si>
  <si>
    <t>16035605761</t>
  </si>
  <si>
    <t>0822 10494558</t>
  </si>
  <si>
    <t>ADZANIATHAHARA@GMAIL.COM</t>
  </si>
  <si>
    <t>MANDIRI : 1570005478962</t>
  </si>
  <si>
    <t>T. Kendaraan</t>
  </si>
  <si>
    <t>T. Jabatan</t>
  </si>
  <si>
    <t>Resign 17/2/2017</t>
  </si>
  <si>
    <t>BCA : 6240742061</t>
  </si>
  <si>
    <t>3175061204850001</t>
  </si>
  <si>
    <t>46.076.994.6.006.000</t>
  </si>
  <si>
    <t>12032933769</t>
  </si>
  <si>
    <t>TRILUCKYH@YAHOO.COM</t>
  </si>
  <si>
    <t>0001455529083</t>
  </si>
  <si>
    <t>3275010105900009</t>
  </si>
  <si>
    <t>66.937.724.4.407.000</t>
  </si>
  <si>
    <t>0812 95360607</t>
  </si>
  <si>
    <t>BCA : 6755088084</t>
  </si>
  <si>
    <t>TESARRALUK@YAHOO.CO.ID</t>
  </si>
  <si>
    <t>0896 82601661</t>
  </si>
  <si>
    <t>3305112312910002</t>
  </si>
  <si>
    <t>72.728.111.5.523.000</t>
  </si>
  <si>
    <t>13016700232</t>
  </si>
  <si>
    <t>TRIA_THECOLE@YAHOO.COM</t>
  </si>
  <si>
    <t>0857 74866554</t>
  </si>
  <si>
    <t>DK KRAJAN Rt. 001 Rw. 004 Kel. Krakal Kec. Alian, Kebumen-Jawa Tengah</t>
  </si>
  <si>
    <t>0899 7486951</t>
  </si>
  <si>
    <t>AJI.ATMONO@GMAIL.COM</t>
  </si>
  <si>
    <t>09002061753</t>
  </si>
  <si>
    <t>01454117152</t>
  </si>
  <si>
    <t>3276012102880004</t>
  </si>
  <si>
    <t>89.102.801.1.412.000</t>
  </si>
  <si>
    <t>BCA : 7330387241</t>
  </si>
  <si>
    <t>3671126703850006</t>
  </si>
  <si>
    <t>79.859.297.8.012.000</t>
  </si>
  <si>
    <t>Ciledug Indah II Blok E 23/22 Rt. 007/007 Pedurenan, Karang Tengah, Tangerang 15159</t>
  </si>
  <si>
    <t>SITISCOOTER@GMAIL.COM</t>
  </si>
  <si>
    <t>0877 74039853</t>
  </si>
  <si>
    <t>MANDIRI TUNGGAKAN</t>
  </si>
  <si>
    <t>3175042602820003</t>
  </si>
  <si>
    <t>57.800.443.4.005.000</t>
  </si>
  <si>
    <t>14035403824</t>
  </si>
  <si>
    <t>0000370049297</t>
  </si>
  <si>
    <t>BCA : 2730066344</t>
  </si>
  <si>
    <t>SELAMET.JKT2014@GMAIL.COM</t>
  </si>
  <si>
    <t>0882 12762490</t>
  </si>
  <si>
    <t>3276020608780017</t>
  </si>
  <si>
    <t>07.772.092.8.403.000</t>
  </si>
  <si>
    <t>CAIR 11005641979</t>
  </si>
  <si>
    <t>SUHADIYONO@SERVICE-DIVISION.COM, LISANAONE@GMAIL.COM</t>
  </si>
  <si>
    <t>0813 15473559 / 0812 10718743</t>
  </si>
  <si>
    <t>BELUM ADA</t>
  </si>
  <si>
    <t>Kp. Areman Rt.005/07 Desa Tugu Cimanggis depok 16951</t>
  </si>
  <si>
    <t>0812 13135847</t>
  </si>
  <si>
    <t>3171052402830003</t>
  </si>
  <si>
    <t>13016700240</t>
  </si>
  <si>
    <t>DOANKSUYONO83@GMAIL.COM</t>
  </si>
  <si>
    <t>47.590.029.6.024.000</t>
  </si>
  <si>
    <t>0856 1174537</t>
  </si>
  <si>
    <t>SITIAIEZAH@GMAIL.COM</t>
  </si>
  <si>
    <t>3174016004770010</t>
  </si>
  <si>
    <t>57.117.007.5.015.000</t>
  </si>
  <si>
    <t>BCA : 7600073995</t>
  </si>
  <si>
    <t>0812 13319616</t>
  </si>
  <si>
    <t>11005641987</t>
  </si>
  <si>
    <t>68.873.851.7.017.000</t>
  </si>
  <si>
    <t>3174090907790006</t>
  </si>
  <si>
    <t>Lenteng Agung Rt.011/001 Kel Lenteng Agung, Kec. Jagakarsa. Jakarta Selatan 12610</t>
  </si>
  <si>
    <t>BCA : 7180305755</t>
  </si>
  <si>
    <t>0896 37679009</t>
  </si>
  <si>
    <t>MANDIRI : 1270005734957</t>
  </si>
  <si>
    <t>SUKS.MAULANA@GMAIL.COM</t>
  </si>
  <si>
    <t>3174042401890004</t>
  </si>
  <si>
    <t>88.789.365.9.017.000</t>
  </si>
  <si>
    <t>10004860390 / 13016699970</t>
  </si>
  <si>
    <t>0001337101457</t>
  </si>
  <si>
    <t>0813 87062284</t>
  </si>
  <si>
    <t>3674011410710002</t>
  </si>
  <si>
    <t>58.470.288.0.411.000</t>
  </si>
  <si>
    <t>0001766823388</t>
  </si>
  <si>
    <t>13012477025</t>
  </si>
  <si>
    <t>54.383.058.2.403.000</t>
  </si>
  <si>
    <t>0812 90156060</t>
  </si>
  <si>
    <t>BCA : 5271306220</t>
  </si>
  <si>
    <t>RIZKYRAMADHAN.INDO@YAHOO.COM</t>
  </si>
  <si>
    <t>3201132203910008</t>
  </si>
  <si>
    <t>Kp. Mutiara Baru R.02/011 Kedung Waringin, Bojong Gede - Bogor 16320</t>
  </si>
  <si>
    <t>0813 81126752 / 021.4531345</t>
  </si>
  <si>
    <t>3172062601930001</t>
  </si>
  <si>
    <t>73.501.613.1.043.000</t>
  </si>
  <si>
    <t>15049272741</t>
  </si>
  <si>
    <t>RIANDI.HANDOJO.EXT@DIEBOLDNIXDORF.COM.LOHENGGRIN@GMAIL.COM</t>
  </si>
  <si>
    <t>13016699889</t>
  </si>
  <si>
    <t>0001298126417</t>
  </si>
  <si>
    <t>54.317.589.7.085.000</t>
  </si>
  <si>
    <t>3173061209930002</t>
  </si>
  <si>
    <t>0812 13375156</t>
  </si>
  <si>
    <t>RUDI.ERROR@GMAIL.COM</t>
  </si>
  <si>
    <t>BCA : 6920139033</t>
  </si>
  <si>
    <t>021.8756881 / 0857 76116236</t>
  </si>
  <si>
    <t>ROCKTAVIAN@GMAIL.COM</t>
  </si>
  <si>
    <t>3276052010790013</t>
  </si>
  <si>
    <t>70.490.316.0.412.000</t>
  </si>
  <si>
    <t>15012724629</t>
  </si>
  <si>
    <t>0882 13325430</t>
  </si>
  <si>
    <t>GLASS_SHOES22@YAHOO.COM</t>
  </si>
  <si>
    <t>46.280.665.4.002.000</t>
  </si>
  <si>
    <t>3173066211830010</t>
  </si>
  <si>
    <t>BCA : 7660356104</t>
  </si>
  <si>
    <t>3175072910870013</t>
  </si>
  <si>
    <t>79.642.757.3.008.000</t>
  </si>
  <si>
    <t>13031526174</t>
  </si>
  <si>
    <t>021.86607001 / 0838 66345671</t>
  </si>
  <si>
    <t>JAGRO_RIKI@YAHOO.COM</t>
  </si>
  <si>
    <t>3173050211870005</t>
  </si>
  <si>
    <t>021.22540540 / 081213649449</t>
  </si>
  <si>
    <t>GANYANKKA@YAHOO.COM</t>
  </si>
  <si>
    <t>BCA : 2291520202</t>
  </si>
  <si>
    <t>68.460.219.6.035.000</t>
  </si>
  <si>
    <t>13002040585</t>
  </si>
  <si>
    <t>3671122707830003</t>
  </si>
  <si>
    <t>58.470.285.6.416.000</t>
  </si>
  <si>
    <t>MANDIRI : 0700004740895</t>
  </si>
  <si>
    <t>0813 18395850</t>
  </si>
  <si>
    <t>ROMELIH83@GMAIL.COM</t>
  </si>
  <si>
    <t>0813 18678776</t>
  </si>
  <si>
    <t>3204052312740001</t>
  </si>
  <si>
    <t>68.872.559.7.527.000</t>
  </si>
  <si>
    <t>BCA : 3751459571</t>
  </si>
  <si>
    <t>GAK BISA KEBACA</t>
  </si>
  <si>
    <t>0857 77944816</t>
  </si>
  <si>
    <t>68.873.322.8.414.000</t>
  </si>
  <si>
    <t>3216150904850005</t>
  </si>
  <si>
    <t>11005641920</t>
  </si>
  <si>
    <t>0001770081017</t>
  </si>
  <si>
    <t>3201072407850008</t>
  </si>
  <si>
    <t>0856 56532655</t>
  </si>
  <si>
    <t>IKIBOY1985@GMAIL.COM</t>
  </si>
  <si>
    <t>0002096067778 PINDAH FASKES</t>
  </si>
  <si>
    <t>MANDIRI : 1320007518302 A.N DINA SEKARTINI PATIMAH</t>
  </si>
  <si>
    <t>68.873.827.7.436.000</t>
  </si>
  <si>
    <t>0001769496221</t>
  </si>
  <si>
    <t>BNI : 0345040236</t>
  </si>
  <si>
    <t>BCA : 5865074864</t>
  </si>
  <si>
    <t>BCA : 609-031-3108</t>
  </si>
  <si>
    <t>Jakarta, 24 Juli 1991</t>
  </si>
  <si>
    <t>BCA : 6870868373</t>
  </si>
  <si>
    <t>72.453.616.4.432.000</t>
  </si>
  <si>
    <t>15052205208</t>
  </si>
  <si>
    <t>0001282405983</t>
  </si>
  <si>
    <t>ARISBASKORO.ABAS@GMAIL.COM</t>
  </si>
  <si>
    <t>3275082407910014</t>
  </si>
  <si>
    <t>0838 70104085</t>
  </si>
  <si>
    <t>3174021410860003</t>
  </si>
  <si>
    <t>55.493.307.7.044.000</t>
  </si>
  <si>
    <t>10004860291</t>
  </si>
  <si>
    <t>BCA : 7660032686</t>
  </si>
  <si>
    <t>IZAN_BZAY@YAHOO.COM, AHMAD14ZURZANI@GMAIL.COM</t>
  </si>
  <si>
    <t>0878 77233070</t>
  </si>
  <si>
    <t>MOHON BUATKAN</t>
  </si>
  <si>
    <t>3174022705820003</t>
  </si>
  <si>
    <t>48.843.139.6.017.000</t>
  </si>
  <si>
    <t>BCA : 5540231518</t>
  </si>
  <si>
    <t>08788 7474833</t>
  </si>
  <si>
    <t>AHMAD.RIFAI@SERVICE-DIVISION.COM, AREEFAAI@GMAIL.COM</t>
  </si>
  <si>
    <t>BLM DAPAT</t>
  </si>
  <si>
    <t>08006032851</t>
  </si>
  <si>
    <t>49.573.617.5.403.000</t>
  </si>
  <si>
    <t>3201021407830008</t>
  </si>
  <si>
    <t>BCA : 1451256233</t>
  </si>
  <si>
    <t>ADI.VLADO@GMAIL.COM</t>
  </si>
  <si>
    <t>0817 9134278</t>
  </si>
  <si>
    <t>0293.491298 / 08122835283</t>
  </si>
  <si>
    <t>ANDRESHDK@GMAIL.COM</t>
  </si>
  <si>
    <t>BCA : 4850231619</t>
  </si>
  <si>
    <t>88.298.005.5.533.000</t>
  </si>
  <si>
    <t>3323032009810001</t>
  </si>
  <si>
    <t>3202292001860011</t>
  </si>
  <si>
    <t>0896 74343160</t>
  </si>
  <si>
    <t>ARIELAARELSUSANTO@GMAIL.COM</t>
  </si>
  <si>
    <t>Abd Azis</t>
  </si>
  <si>
    <t>Jakarta, 3/15/1979</t>
  </si>
  <si>
    <t>3174031503790001</t>
  </si>
  <si>
    <t>0001770081118</t>
  </si>
  <si>
    <t>087889304991 / 08159638079</t>
  </si>
  <si>
    <t>68.873.815.2.014.000</t>
  </si>
  <si>
    <t>BNI : 0345038329</t>
  </si>
  <si>
    <t>3674030112910001</t>
  </si>
  <si>
    <t>15052205216</t>
  </si>
  <si>
    <t>0001457663883</t>
  </si>
  <si>
    <t>64.102.320.5.411.000</t>
  </si>
  <si>
    <t>BCA : 4740523801</t>
  </si>
  <si>
    <t>085693310252</t>
  </si>
  <si>
    <t>ASYUKURW@GMAIL.COM</t>
  </si>
  <si>
    <t>081519517525</t>
  </si>
  <si>
    <t>MANDIRI : 0700001046957</t>
  </si>
  <si>
    <t>68.012.328.8.012.000</t>
  </si>
  <si>
    <t>3174075112750005</t>
  </si>
  <si>
    <t>085717001884</t>
  </si>
  <si>
    <t>YOPI.TRIYANA@GMAIL.COM</t>
  </si>
  <si>
    <t>0001827166173</t>
  </si>
  <si>
    <t>11030575168</t>
  </si>
  <si>
    <t>45.738.690.2.411.000</t>
  </si>
  <si>
    <t>BCA : 4970717361</t>
  </si>
  <si>
    <t>3329072304950001</t>
  </si>
  <si>
    <t>085786445566</t>
  </si>
  <si>
    <t>081281846136</t>
  </si>
  <si>
    <t>3171062601800001</t>
  </si>
  <si>
    <t>3171072007910003</t>
  </si>
  <si>
    <t>021.53650651 / 087888579403</t>
  </si>
  <si>
    <t>14024895956</t>
  </si>
  <si>
    <t>66.850.126.5.035.000</t>
  </si>
  <si>
    <t>ABDULHARISKI@GMAIL.COM</t>
  </si>
  <si>
    <t>082312785655</t>
  </si>
  <si>
    <t>ADHEL.PUTRA32@GMAIL.COM</t>
  </si>
  <si>
    <t>16040553311</t>
  </si>
  <si>
    <t>1310022312910001</t>
  </si>
  <si>
    <t>BLM ADA</t>
  </si>
  <si>
    <t>3215012512850004</t>
  </si>
  <si>
    <t>0001770080962</t>
  </si>
  <si>
    <t>08970439372</t>
  </si>
  <si>
    <t>JEMBAWANARYA@GMAIL.COM</t>
  </si>
  <si>
    <t>11005641714 / 050110200012</t>
  </si>
  <si>
    <t>68.012.321.3.408.000</t>
  </si>
  <si>
    <t>71.632.470.2.432.000</t>
  </si>
  <si>
    <t>3275040101840049</t>
  </si>
  <si>
    <t>14024895667</t>
  </si>
  <si>
    <t>021.82424524 / 081317534029</t>
  </si>
  <si>
    <t>AHMADMUKLIS231@GMAIL.COM</t>
  </si>
  <si>
    <t>3504081312910003</t>
  </si>
  <si>
    <t>BNI : 0198807165</t>
  </si>
  <si>
    <t>085749077126</t>
  </si>
  <si>
    <t>AZIZAINUNNAJIB@YAHOO.CO.ID</t>
  </si>
  <si>
    <t>15056734997</t>
  </si>
  <si>
    <t>3171081505410002</t>
  </si>
  <si>
    <t>44.044.103.8.071.000</t>
  </si>
  <si>
    <t>087876272614</t>
  </si>
  <si>
    <t>BCA : 8780038714</t>
  </si>
  <si>
    <t>ABDULROHIM15@GMAIL.COM</t>
  </si>
  <si>
    <t>089504185585</t>
  </si>
  <si>
    <t>ARMI_DWICAHYANI@YAHOO.COM</t>
  </si>
  <si>
    <t>3276026608890008</t>
  </si>
  <si>
    <t>36.089.523.9.412.000</t>
  </si>
  <si>
    <t>14024895535</t>
  </si>
  <si>
    <t>BCA : 1660137781</t>
  </si>
  <si>
    <t>08561938238</t>
  </si>
  <si>
    <t>ARI_HARTANTO89@YAHOO.COM, ARIEXXE@GMAIL.COM</t>
  </si>
  <si>
    <t>3174032201890004</t>
  </si>
  <si>
    <t>11002771084</t>
  </si>
  <si>
    <t>09.520.563.9.014.000</t>
  </si>
  <si>
    <t>MANDIRI : 0700006203728</t>
  </si>
  <si>
    <t>3275010201870036</t>
  </si>
  <si>
    <t>0001258199381</t>
  </si>
  <si>
    <t>09016871833</t>
  </si>
  <si>
    <t>69.767.108.9.416.000</t>
  </si>
  <si>
    <t>08811426757</t>
  </si>
  <si>
    <t>ARI.KOERNIAWAN87@GMAIL.COM</t>
  </si>
  <si>
    <t>021.88348164 / 08978109909</t>
  </si>
  <si>
    <t>BIMO.CATUR@YAHOO.COM</t>
  </si>
  <si>
    <t>0001964464918</t>
  </si>
  <si>
    <t>16033717626</t>
  </si>
  <si>
    <t>80.217.822.8.407.000</t>
  </si>
  <si>
    <t>BCA : 0660750771</t>
  </si>
  <si>
    <t>3275011202930025 / 3275012305070333</t>
  </si>
  <si>
    <t>085693206014</t>
  </si>
  <si>
    <t>58.470.253.4.404.000</t>
  </si>
  <si>
    <t>3271011806730004 / 3271012702074764</t>
  </si>
  <si>
    <t>TQNBUBUN@GMAIL.COM</t>
  </si>
  <si>
    <t>021.8647445 / 081584000214</t>
  </si>
  <si>
    <t>BCA : 7660356058</t>
  </si>
  <si>
    <t>BAMBANG.SUTEDJO.EXT@DIEBOLDNIXDORF.COM, BAMBANG.SUTEDJO1107@GMAIL.COM</t>
  </si>
  <si>
    <t>3275081107520015 / 3275080507069301</t>
  </si>
  <si>
    <t>49.649.910.4.432.000</t>
  </si>
  <si>
    <t>085647332241</t>
  </si>
  <si>
    <t>CANDRAKP28@GMAIL.COM</t>
  </si>
  <si>
    <t>11030994633</t>
  </si>
  <si>
    <t>34.920.305.9.009.000</t>
  </si>
  <si>
    <t>MANDIRI : 9000011074052</t>
  </si>
  <si>
    <t>3175102805860007 / 3175102507141003</t>
  </si>
  <si>
    <t>CORNELIUS.MELLINO@GMAIL.COM</t>
  </si>
  <si>
    <t>087886803778 / 0271.717691</t>
  </si>
  <si>
    <t>15003361084</t>
  </si>
  <si>
    <t>57.270.182.9.528.000</t>
  </si>
  <si>
    <t>MANDIRI : 1380004208455</t>
  </si>
  <si>
    <t>3313120809760005 / 3313120311150001</t>
  </si>
  <si>
    <t>08121456001</t>
  </si>
  <si>
    <t>DIMAS.WIDYAWAN@SERVICE-DIVISION.COM</t>
  </si>
  <si>
    <t>0001372033462</t>
  </si>
  <si>
    <t>MANDIRI : 1240004863875</t>
  </si>
  <si>
    <t>68.873.844.2.507.000</t>
  </si>
  <si>
    <t>3273203105830005 / 3273200810120003</t>
  </si>
  <si>
    <t>08001876079</t>
  </si>
  <si>
    <t>085692755512</t>
  </si>
  <si>
    <t>DENI.SUDANA2812@GMAIL.COM</t>
  </si>
  <si>
    <t>1025505057</t>
  </si>
  <si>
    <t>3276012812870004 / 3276101103140004</t>
  </si>
  <si>
    <t>89.104.295.4.412.000</t>
  </si>
  <si>
    <t>BCA : 7150566091</t>
  </si>
  <si>
    <t>0001643200446 TIDAK BAYAR</t>
  </si>
  <si>
    <t>16035605712</t>
  </si>
  <si>
    <t>3174066212940004</t>
  </si>
  <si>
    <t>76.582.056.8.016.000</t>
  </si>
  <si>
    <t>087886801288</t>
  </si>
  <si>
    <t>DIAHAJENGPS@GMAIL.COM</t>
  </si>
  <si>
    <t>BCA : 5750492608</t>
  </si>
  <si>
    <t>3328041207840010 / 3328042001110532</t>
  </si>
  <si>
    <t>11005642076</t>
  </si>
  <si>
    <t>085777970315 / 081258035751</t>
  </si>
  <si>
    <t>EKOARYAMIN123@GMAIL.COM</t>
  </si>
  <si>
    <t>081282300190</t>
  </si>
  <si>
    <t>EKO.HARSONO22@GMAIL.COM</t>
  </si>
  <si>
    <t>14016620628</t>
  </si>
  <si>
    <t>3171032202860004</t>
  </si>
  <si>
    <t>BCA : 7660288524</t>
  </si>
  <si>
    <t>25.663.209.2.027.000</t>
  </si>
  <si>
    <t>89.343.835.8.301.000</t>
  </si>
  <si>
    <t xml:space="preserve">13023561742 </t>
  </si>
  <si>
    <t>BCA : 5270492365</t>
  </si>
  <si>
    <t>087887999177</t>
  </si>
  <si>
    <t>EKA.MEISAFITRI@GMAIL.COM</t>
  </si>
  <si>
    <t>1671084705880007 / 1671082205070083</t>
  </si>
  <si>
    <t>66.377.171.5.023.000</t>
  </si>
  <si>
    <t>085624256056</t>
  </si>
  <si>
    <t>ELFIRATSALTSALBIA@YAHOO.COM</t>
  </si>
  <si>
    <t>BCA : 6340251821</t>
  </si>
  <si>
    <t>3171046106930001 / 3171041001090080</t>
  </si>
  <si>
    <t>0001279128824</t>
  </si>
  <si>
    <t>13016700489</t>
  </si>
  <si>
    <t>26.052.737.9.432.000</t>
  </si>
  <si>
    <t>0002054598175</t>
  </si>
  <si>
    <t>085691578348 / 085777717554</t>
  </si>
  <si>
    <t>SETIADI_90@YAHOO.COM</t>
  </si>
  <si>
    <t>3275081501900013 / 3275081608080014</t>
  </si>
  <si>
    <t>BCA : 6871274701</t>
  </si>
  <si>
    <t>13023561718</t>
  </si>
  <si>
    <t>021.4373032</t>
  </si>
  <si>
    <t>3172031812880007 / 3172032001099195</t>
  </si>
  <si>
    <t>ADA</t>
  </si>
  <si>
    <t xml:space="preserve">BNI : </t>
  </si>
  <si>
    <t>081219704349</t>
  </si>
  <si>
    <t>ERWINKELLYSON46@GMAIL.COM</t>
  </si>
  <si>
    <t>MANDIRI : 1270006129330</t>
  </si>
  <si>
    <t>57.476.114.4.412.000</t>
  </si>
  <si>
    <t>3276012904820003 / 3276010412070943</t>
  </si>
  <si>
    <t>13023561726</t>
  </si>
  <si>
    <t>0001256278476</t>
  </si>
  <si>
    <t>89.261.001.5.407.000</t>
  </si>
  <si>
    <t>3275023110860009 / 3171042412131001</t>
  </si>
  <si>
    <t>085781824928 / 081284962416</t>
  </si>
  <si>
    <t>EKO.SASMITO@SERVICE-DIVISION.COM</t>
  </si>
  <si>
    <t>09002061738 / 0901889878</t>
  </si>
  <si>
    <t>58.470.260.9.015.000</t>
  </si>
  <si>
    <t>05716792604 / 081388619504</t>
  </si>
  <si>
    <t>EKOMARDIANTO2016@GMAIL.COM</t>
  </si>
  <si>
    <t>BNI : 0344873554</t>
  </si>
  <si>
    <t>3174011701750006 / 3174012201094155</t>
  </si>
  <si>
    <t>45.402.240.1.506.000</t>
  </si>
  <si>
    <t>BCA : 3721504211</t>
  </si>
  <si>
    <t>BLACK.MOZILLA@GMAIL.COM</t>
  </si>
  <si>
    <t>081319274902</t>
  </si>
  <si>
    <t>3319021804890004 / 3204151412160007</t>
  </si>
  <si>
    <t>Sijungkit, 17 Desember 1989 / CHRIST</t>
  </si>
  <si>
    <t>Mbangga, 3 Juni 1985 / CHRIST</t>
  </si>
  <si>
    <t>Jakarta, 24 Januari 1990 / CHRIST</t>
  </si>
  <si>
    <t>Bojonegoro, 30 Juni 1998 / CHRIST</t>
  </si>
  <si>
    <t>085281236198</t>
  </si>
  <si>
    <t>RAJOLOAN@GMAIL.COM</t>
  </si>
  <si>
    <t>BCA : 4910386919</t>
  </si>
  <si>
    <t>88.844.140.9.412.000</t>
  </si>
  <si>
    <t>0002041241106</t>
  </si>
  <si>
    <t>35.734.933.1.525.000</t>
  </si>
  <si>
    <t>1208012312850005 / 3173050712150021</t>
  </si>
  <si>
    <t>081381091517</t>
  </si>
  <si>
    <t>PURWANTO2576@GMAIL.COM</t>
  </si>
  <si>
    <t>3310101502770002 / 3310100607020004</t>
  </si>
  <si>
    <t>082114373615 / 085810300026</t>
  </si>
  <si>
    <t>BCA : 5790183748</t>
  </si>
  <si>
    <t>POETRI_ARIES86@YAHOO.COM</t>
  </si>
  <si>
    <t>3275086606860058</t>
  </si>
  <si>
    <t>35.726.643.6.432.000</t>
  </si>
  <si>
    <t>081314943642</t>
  </si>
  <si>
    <t>PALUPY.PALUPY@GMAIL.COM, PUTI@SERVICE-DIVISION.COM</t>
  </si>
  <si>
    <t>3276025806860014 / 3276021602120013</t>
  </si>
  <si>
    <t>0001766823243</t>
  </si>
  <si>
    <t>36.275.438.4.412.000</t>
  </si>
  <si>
    <t>BCA : 7660356074</t>
  </si>
  <si>
    <t>71.163.092.1.416.000</t>
  </si>
  <si>
    <t>3671134508830002</t>
  </si>
  <si>
    <t>MANDIRI : 1240005357323</t>
  </si>
  <si>
    <t>NIKENBUDI129@GMAIL.COM</t>
  </si>
  <si>
    <t>085717372487</t>
  </si>
  <si>
    <t>74.823.660.1.427.000</t>
  </si>
  <si>
    <t>BCA : 5750492594</t>
  </si>
  <si>
    <t>021.8843895 / 085776531537</t>
  </si>
  <si>
    <t>MELINDAARISTA@GMAIL.COM</t>
  </si>
  <si>
    <t>3275024205940014 / 3275020108062139</t>
  </si>
  <si>
    <t>082299424982</t>
  </si>
  <si>
    <t>MUPLIHAKBAR@GMAIL.COM</t>
  </si>
  <si>
    <t>70.151.965.4.017.000</t>
  </si>
  <si>
    <t>BCA : 7330388778</t>
  </si>
  <si>
    <t>3174091801910003 / 3174091001092730</t>
  </si>
  <si>
    <t>021.88950923 / 082298483460</t>
  </si>
  <si>
    <t>MARDIANSYAH.46@GMAIL.COM</t>
  </si>
  <si>
    <t>3275030603820029</t>
  </si>
  <si>
    <t>57.111.161.6.407.000</t>
  </si>
  <si>
    <t>BCA : 7410540511</t>
  </si>
  <si>
    <t>021.48701252 / 081297977656</t>
  </si>
  <si>
    <t>MOAMMARILYASSANI@GMAIL.COM</t>
  </si>
  <si>
    <t>75.739.337.6.006.000</t>
  </si>
  <si>
    <t>3175062705870010 / 3175063003160017</t>
  </si>
  <si>
    <t>09024899297 / 13016700059</t>
  </si>
  <si>
    <t>TIDAK DIBAYAR</t>
  </si>
  <si>
    <t>081322298701</t>
  </si>
  <si>
    <t>MSUHAEMI@GMAIL.COM</t>
  </si>
  <si>
    <t>0001141350186</t>
  </si>
  <si>
    <t>71.379.598.7.017.000</t>
  </si>
  <si>
    <t>BCA : 7660355213</t>
  </si>
  <si>
    <t>3174090608840011 / 3174091405131022</t>
  </si>
  <si>
    <t>021.8645993 / 087885274422</t>
  </si>
  <si>
    <t>REZAPERDANAPUTRA04@GMAIL.COM</t>
  </si>
  <si>
    <t>75.408.563.7.008.000</t>
  </si>
  <si>
    <t>16020800328</t>
  </si>
  <si>
    <t>0001452952585</t>
  </si>
  <si>
    <t>BCA : 2301959364</t>
  </si>
  <si>
    <t>3175070406900015 / 3175070312100069</t>
  </si>
  <si>
    <t>09017656753</t>
  </si>
  <si>
    <t>57.677.337.8.015.000</t>
  </si>
  <si>
    <t>3174011003820007 / 3174011803131006</t>
  </si>
  <si>
    <t>021.8300995 / 081310550086</t>
  </si>
  <si>
    <t>ALVIN.HIDAYAT82@GMAIL.COM</t>
  </si>
  <si>
    <t>78.990.527.0.409.000</t>
  </si>
  <si>
    <t>083808171277</t>
  </si>
  <si>
    <t>MOELIDAY@YMAIL.COM</t>
  </si>
  <si>
    <t>MANDIRI : 1660000607101</t>
  </si>
  <si>
    <t>0000397397654</t>
  </si>
  <si>
    <t>3214121402790004 / 3214121803110010</t>
  </si>
  <si>
    <t>081288284006</t>
  </si>
  <si>
    <t>MEISURIFAHMI@GMAIL.COM</t>
  </si>
  <si>
    <t>58.470.277.3.432.000</t>
  </si>
  <si>
    <t>11009050490</t>
  </si>
  <si>
    <t>MANDIRI : 1240004874716</t>
  </si>
  <si>
    <t>3275080705820052 / 3275080709130017</t>
  </si>
  <si>
    <t>BELUM</t>
  </si>
  <si>
    <t>081281067273</t>
  </si>
  <si>
    <t>NUGROHO.MARDI1973@GMAIL.COM</t>
  </si>
  <si>
    <t>68.012.323.9.407.000</t>
  </si>
  <si>
    <t>11005641813</t>
  </si>
  <si>
    <t>3275021703730030 / 3275021011060095</t>
  </si>
  <si>
    <t>0002202857021</t>
  </si>
  <si>
    <t>081710447451</t>
  </si>
  <si>
    <t>36.280.758.8.412.000</t>
  </si>
  <si>
    <t>11011937312</t>
  </si>
  <si>
    <t>3276051709860006 / 3276050705140013</t>
  </si>
  <si>
    <t>BCA : 6610693863</t>
  </si>
  <si>
    <t>MUHAMMAD_TAUFAN_01@YAHOO.COM</t>
  </si>
  <si>
    <t>3174042310790002 / 3174040805121023</t>
  </si>
  <si>
    <t>11005641862</t>
  </si>
  <si>
    <t>55.154.841.5.017.000</t>
  </si>
  <si>
    <t>085287478788 / 082226020217</t>
  </si>
  <si>
    <t>3174090309820017 / 3174091201100025</t>
  </si>
  <si>
    <t>68.652.777.1.017.000</t>
  </si>
  <si>
    <t>021.78880327 / 081210126169</t>
  </si>
  <si>
    <t>LUTFICHOIR1982@GMAIL.COM</t>
  </si>
  <si>
    <t>0001177603402 MANDIRI PINDAH PT</t>
  </si>
  <si>
    <t>021.42878524 / 081808601327</t>
  </si>
  <si>
    <t>CBR.CANDY@GMAIL.COM</t>
  </si>
  <si>
    <t>68.873.840.0.024.000</t>
  </si>
  <si>
    <t>3171053105810005</t>
  </si>
  <si>
    <t>BCA : 7660341581</t>
  </si>
  <si>
    <t>081310218916 / 085894740821</t>
  </si>
  <si>
    <t>BCA : 3430292225</t>
  </si>
  <si>
    <t>3216190104700007 / 3216191011110155</t>
  </si>
  <si>
    <t>68.012.324.7.413.000</t>
  </si>
  <si>
    <t>0001770081063</t>
  </si>
  <si>
    <t>081290510190</t>
  </si>
  <si>
    <t>JOEMAN.JMW@GMAIL.COM</t>
  </si>
  <si>
    <t>57.800.491.3.407.000</t>
  </si>
  <si>
    <t>3275030407770013 / 3275031506070634</t>
  </si>
  <si>
    <t>15056735010</t>
  </si>
  <si>
    <t>74.217.154.9.407.000</t>
  </si>
  <si>
    <t>3275031209920011  / 3275031202080144</t>
  </si>
  <si>
    <t>88989351 / 082114630031</t>
  </si>
  <si>
    <t>BONGKARKOMPI@GMAIL.COM, PRATAMA.JOHAN.EXT@DIEBOLDNIXDORF.COM</t>
  </si>
  <si>
    <t>12032933751</t>
  </si>
  <si>
    <t>70.977.662.9.432.000</t>
  </si>
  <si>
    <t>3275080706900003 / 3275082007070054</t>
  </si>
  <si>
    <t>021.8483416 / 087877735000</t>
  </si>
  <si>
    <t>JEASON.KRAMA@GMAIL.COM</t>
  </si>
  <si>
    <t>BCA : 6871275561</t>
  </si>
  <si>
    <t>081284507764</t>
  </si>
  <si>
    <t>71.923.014.6.201.000</t>
  </si>
  <si>
    <t>JUNI_DARMANTO@YAHOO.CO.UK</t>
  </si>
  <si>
    <t>1371082106890001 / 1371081907070056</t>
  </si>
  <si>
    <t>55.385.952.1.028.000</t>
  </si>
  <si>
    <t>PBI</t>
  </si>
  <si>
    <t>021.6315326 / 08999877768</t>
  </si>
  <si>
    <t>IGNATIUS.WIJAYA@GMAIL.COM</t>
  </si>
  <si>
    <t>3171012604910005 / 3171010803097098</t>
  </si>
  <si>
    <t>BCA : 5270301659</t>
  </si>
  <si>
    <t>57.111.142.6.407.000</t>
  </si>
  <si>
    <t>0001716879396</t>
  </si>
  <si>
    <t>IRMA.SURYANI.EXT@DIEBOLD.NIXDORF.COM, IRMASOERYANI10@GMAIL.COM</t>
  </si>
  <si>
    <t>021.8647045 / 08568173140</t>
  </si>
  <si>
    <t>3275025001790029</t>
  </si>
  <si>
    <t>48.843.203.0.017.000</t>
  </si>
  <si>
    <t>0001772843883</t>
  </si>
  <si>
    <t>BCA : 2861336192</t>
  </si>
  <si>
    <t>3275112809770008 / 3275111906120014</t>
  </si>
  <si>
    <t>085697996170</t>
  </si>
  <si>
    <t>IWANSUYANA77@GMAIL.COM</t>
  </si>
  <si>
    <t>089529425820</t>
  </si>
  <si>
    <t>3275040606810013 / 3275042103070167 =&gt; M1</t>
  </si>
  <si>
    <t>68.012.322.1.408.000</t>
  </si>
  <si>
    <t>089673318570</t>
  </si>
  <si>
    <t>IWANIRAWAN1082@GMAIL.COM</t>
  </si>
  <si>
    <t>3215260109820008 / 3215261212070006 =&gt; S</t>
  </si>
  <si>
    <t>0001214229767 LANJUT PBI</t>
  </si>
  <si>
    <t>021.86609891 / 085100050710</t>
  </si>
  <si>
    <t>BAGASKARA.CERAH@GMAIL.COM</t>
  </si>
  <si>
    <t>68.873.854.1.004.000</t>
  </si>
  <si>
    <t>3175061210740019 / 3175080905121016</t>
  </si>
  <si>
    <t>MANDIRI : 0060005462845</t>
  </si>
  <si>
    <t>55.943.713.2.416.000</t>
  </si>
  <si>
    <t>081219211819</t>
  </si>
  <si>
    <t>IYUR_UNA@YAHOO.COM</t>
  </si>
  <si>
    <t>BCA : 3450066311</t>
  </si>
  <si>
    <t>3671131010800007 / 3671133012080007 =&gt; M2</t>
  </si>
  <si>
    <t>085694445985</t>
  </si>
  <si>
    <t>HBASRI422@GMAIL.COM</t>
  </si>
  <si>
    <t>68.012.325.4.414.000</t>
  </si>
  <si>
    <t>3216100410810002 / 3216102310120034</t>
  </si>
  <si>
    <t>089621000586</t>
  </si>
  <si>
    <t>HADIPURNOMO475@GMAIL.COM</t>
  </si>
  <si>
    <t>58.470.266.6.013.000</t>
  </si>
  <si>
    <t>3174053010780003 / 3174051601093328</t>
  </si>
  <si>
    <t>68.873.817.8.432.000</t>
  </si>
  <si>
    <t>3275052506830010 / 3175101110121006</t>
  </si>
  <si>
    <t>085718810972</t>
  </si>
  <si>
    <t>ASBOY_ARDHY@YAHOO.COM</t>
  </si>
  <si>
    <t>BCA : 6281092356</t>
  </si>
  <si>
    <t>3173041605880005</t>
  </si>
  <si>
    <t>57.945.482.8.033.000</t>
  </si>
  <si>
    <t>021.6348530 / 089644431555</t>
  </si>
  <si>
    <t>HERRYFITRIYANTO2016@YAHOO.COM</t>
  </si>
  <si>
    <t>BCA : 5860142866</t>
  </si>
  <si>
    <t>08999990989</t>
  </si>
  <si>
    <t>16A2DARK@GMAIL.COM</t>
  </si>
  <si>
    <t>3175072306860007</t>
  </si>
  <si>
    <t>89.398.891.5.008.000</t>
  </si>
  <si>
    <t>11015842989</t>
  </si>
  <si>
    <t>45.861.180.3.432.000</t>
  </si>
  <si>
    <t>12035124598</t>
  </si>
  <si>
    <t>0001459076703</t>
  </si>
  <si>
    <t>BCA : 8415076076</t>
  </si>
  <si>
    <t>FATHARANIISOFYAN@GMAIL.COM</t>
  </si>
  <si>
    <t>021.82420924 / 08986083161 085215911305</t>
  </si>
  <si>
    <t>3275056305900021 / 3275052407069860</t>
  </si>
  <si>
    <t>021.7662143 / 08176001799</t>
  </si>
  <si>
    <t>FAJAR.SUDARMADI@SERVICE-DIVISION.COM</t>
  </si>
  <si>
    <t>58.470.262.5.432.000</t>
  </si>
  <si>
    <t>3275090503830009 / 3174061612160021</t>
  </si>
  <si>
    <t>BNI : 0344846940</t>
  </si>
  <si>
    <t>081310069164 / 081314101067</t>
  </si>
  <si>
    <t>FEBRY.WINANTO@HMAIL.COM</t>
  </si>
  <si>
    <t>11005642100</t>
  </si>
  <si>
    <t>59.021.970.5.063.000</t>
  </si>
  <si>
    <t>3275082702830006 / 3275080307066393 =&gt; S</t>
  </si>
  <si>
    <t>MANDIRI IKUT SUAMI</t>
  </si>
  <si>
    <t>MANDIRI INDOHR</t>
  </si>
  <si>
    <t>MANDIRI : 1290001318936</t>
  </si>
  <si>
    <t>BCA : 1091672320</t>
  </si>
  <si>
    <t>MANDIRI : 1560002277194</t>
  </si>
  <si>
    <t>BCA : 8760756599</t>
  </si>
  <si>
    <t>BS+MEALTRANS * 100%</t>
  </si>
  <si>
    <t>BS * 150%</t>
  </si>
  <si>
    <t>BS * 150% per year</t>
  </si>
  <si>
    <t>BCA : 5271143711</t>
  </si>
  <si>
    <t>BELUM PUNYA</t>
  </si>
  <si>
    <t>081290892393</t>
  </si>
  <si>
    <t>70.620.869.1.009.000</t>
  </si>
  <si>
    <t>3175100208900005 / 3175102408100017</t>
  </si>
  <si>
    <t>BCA : 2302337986</t>
  </si>
  <si>
    <t>SI3GIT@GMAIL.COM</t>
  </si>
  <si>
    <t>RESIGN 13/2/2017</t>
  </si>
  <si>
    <t>adj Jan'17 10% prev 7 jt, adj Des'16 5% jadi 7.350 jt prev 7 jt</t>
  </si>
  <si>
    <t>T. Kesehatan</t>
  </si>
  <si>
    <t>V I per year</t>
  </si>
  <si>
    <t>maternity bentar lagi</t>
  </si>
  <si>
    <t>adj 14% per 22 Feb'17 prev 4 jt</t>
  </si>
  <si>
    <t>Adrian Baskoro</t>
  </si>
  <si>
    <t>Srigading II Blok A7 / 15, Puspita Loka, Bumi Serpong Damai (BSD), Tangerang</t>
  </si>
  <si>
    <t>DA Business Consultant</t>
  </si>
  <si>
    <t>Hafiza</t>
  </si>
  <si>
    <t>Jl. H. Murtadho XIII No. 535 RT 15 / RW 06</t>
  </si>
  <si>
    <t>Online Marketing</t>
  </si>
  <si>
    <t>Fahrur Roji</t>
  </si>
  <si>
    <t>Jl. Kav. KP. Mangga Blok A3, No. 20 Rt. 008 Rw. 002 Kelurahan Tugu Utara Kec. Koja Jakarta Utara 14260</t>
  </si>
  <si>
    <t>Achmad Wiyandani</t>
  </si>
  <si>
    <t>Jakarta, 3 Januari 1978</t>
  </si>
  <si>
    <t>Jl. Dr Latumeten III/1 Rt/Rw.008/011 Jelambar, Grogol Petamburan, Jakarta Barat</t>
  </si>
  <si>
    <t>Retail Marketing - Malang</t>
  </si>
  <si>
    <t>Malang</t>
  </si>
  <si>
    <t>Dery Ismantoro</t>
  </si>
  <si>
    <t>Cibubur Jl. Al Amin Rt/Rw.005/012 Cibubur, Ciracas, Jakarta Timur</t>
  </si>
  <si>
    <t>B2B SAC Field Support</t>
  </si>
  <si>
    <t>Rio Maretzki Almudatsir</t>
  </si>
  <si>
    <t>Jakarta, 13 Maret 1982</t>
  </si>
  <si>
    <t>Jl. Warakas III, Gg. 6 No. 22, Kel. Warakas Kec. Tanjung Priok, Jakarta Utara</t>
  </si>
  <si>
    <t>Retail Development Assistant Manager (Makassar)</t>
  </si>
  <si>
    <t>BCA : 3420098901</t>
  </si>
  <si>
    <t>45.109.765.3.023.000</t>
  </si>
  <si>
    <t>3171044706890001 / 3171040901097410</t>
  </si>
  <si>
    <t>0001653638106 BALKES RADEN SALEH</t>
  </si>
  <si>
    <t>3175071303820021</t>
  </si>
  <si>
    <t>08788 5404040</t>
  </si>
  <si>
    <t>RIO.MARETZKY@GMAIL.COM</t>
  </si>
  <si>
    <t>021.5674367 / 0815 9359333</t>
  </si>
  <si>
    <t>14043829127</t>
  </si>
  <si>
    <t>BCA : 5460193356</t>
  </si>
  <si>
    <t>79.494.852.1-009.000</t>
  </si>
  <si>
    <t>muh.dery.ismantoro@gmail.com</t>
  </si>
  <si>
    <t>0812 61049108</t>
  </si>
  <si>
    <t>3175091502910004 / 3175091801097024</t>
  </si>
  <si>
    <t>0812 91605602</t>
  </si>
  <si>
    <t>hafiza.fath@gmail.com</t>
  </si>
  <si>
    <t>BCA : 7660358271</t>
  </si>
  <si>
    <t>Rahmat Hidayat</t>
  </si>
  <si>
    <t>Jl. Flamboyan III RT 02 / RW 10 Menteng Dalam</t>
  </si>
  <si>
    <t>Jakarta, 17 Agustus 1984</t>
  </si>
  <si>
    <t>78.720.181.3036.000</t>
  </si>
  <si>
    <t>12036576184</t>
  </si>
  <si>
    <t>3173020301780001</t>
  </si>
  <si>
    <t>dennyseee@yahoo.com, dennymc_mobile@yahoo.co.id</t>
  </si>
  <si>
    <t>77.654.350.6.045.000</t>
  </si>
  <si>
    <t>3172032601810010</t>
  </si>
  <si>
    <t>MANDIRI : 9000034600735 A.N FAHRUR ROJI ST</t>
  </si>
  <si>
    <t>16037373681</t>
  </si>
  <si>
    <t>0001277352358</t>
  </si>
  <si>
    <t>fahrur.roji@partner.samsung.com</t>
  </si>
  <si>
    <t>Jakarta, 10 Maret 1968</t>
  </si>
  <si>
    <t>BCA : 2910386177 A.N ADRIAN B KUSMARDANI</t>
  </si>
  <si>
    <t>3674071003680002 / 3674012601161024</t>
  </si>
  <si>
    <t>57.049.784.2.451.000</t>
  </si>
  <si>
    <t>Adrian.baskoro@hotmail.com</t>
  </si>
  <si>
    <t>DOBLENAKBAR@GMAIL.COM</t>
  </si>
  <si>
    <t>PROSES</t>
  </si>
  <si>
    <t>ASMARA.YAHYA@YAHOO.COM</t>
  </si>
  <si>
    <t>CAGLAKS90@GMAIL.COM</t>
  </si>
  <si>
    <t>JUMANGIN1970@GMAIL.COM</t>
  </si>
  <si>
    <t>BELUM DAPAT</t>
  </si>
  <si>
    <t>SUTRISNOWAREHOUSE@GMAIL.COM</t>
  </si>
  <si>
    <t>BCA : 887-0413671</t>
  </si>
  <si>
    <t>WS.TRIYANTO24@GMAIL.COM</t>
  </si>
  <si>
    <t>LANJUT, SALAH KASIH NOMOR JAMSOSTEK</t>
  </si>
  <si>
    <t>BNI : 0503058483</t>
  </si>
  <si>
    <t>Arif Sakti Eka Putra</t>
  </si>
  <si>
    <t>rizkiarmada@yahoo.co.id</t>
  </si>
  <si>
    <t>adj 40% eff 25 feb '17 prev 10.230.000, adjust 10% 26 Feb '16 prev 9.3 jt</t>
  </si>
  <si>
    <t>Fairuz Zabadi</t>
  </si>
  <si>
    <t>Jakarta, 19 Juli 1983</t>
  </si>
  <si>
    <t>Komp. Mekarsari Permai Jl. Bunga Raya Blok. A No. 1 Rt/Rw. 001/012, Mekarsari, Cimanggis, Depok</t>
  </si>
  <si>
    <t>Event &amp; Activation Specialist</t>
  </si>
  <si>
    <t>MANDIRI : 129.00.110.5693.0</t>
  </si>
  <si>
    <t>67.611.024.0-412.000</t>
  </si>
  <si>
    <t>327.602.190783.0008</t>
  </si>
  <si>
    <t>0812-9885-8285 / 021-8715645</t>
  </si>
  <si>
    <t>fairuzzabadi_19@yahoo.com</t>
  </si>
  <si>
    <t>ACCOUNTING</t>
  </si>
  <si>
    <t>Argha Pandu Ashari</t>
  </si>
  <si>
    <t>Gunungkidul, 9 Agustus 1992</t>
  </si>
  <si>
    <t>Ngrandu RT 03 / RW 01, Kel. Katongan Kec. Nglipar, Gunungkidul</t>
  </si>
  <si>
    <t>EHS&amp;S Admin</t>
  </si>
  <si>
    <t>081228004001</t>
  </si>
  <si>
    <t>pandhu.argha@gmail.com</t>
  </si>
  <si>
    <t>3403020908920002</t>
  </si>
  <si>
    <t>0000174122752 KLINIK AL QOMAR</t>
  </si>
  <si>
    <t>34.821.686.2.545.000</t>
  </si>
  <si>
    <t>adj 10% eff 1 Mar'17 prev 4.113.236</t>
  </si>
  <si>
    <t>Priscilia Naila Rosada</t>
  </si>
  <si>
    <t>Jakarta, 13 Juli 1987</t>
  </si>
  <si>
    <t>Jl. Aria Putra No. 30 RT 01 / RW 02, Kel. Serua Indah Kec. Ciputat, Kota Tangerang</t>
  </si>
  <si>
    <t>Sales Solution &amp; Capabilities</t>
  </si>
  <si>
    <t>Reri Rosana Wita</t>
  </si>
  <si>
    <t>Padang, 6 Januari 1989</t>
  </si>
  <si>
    <t>Annur Residence Jl. M. Kahfi II, Gg. Masjid Annur RT 04 / RW 08, Srengseng Sawah, Jagakarsa, Jakarta Selatan</t>
  </si>
  <si>
    <t>Tax Project Consultant</t>
  </si>
  <si>
    <t>MANDIRI : 9000009807158</t>
  </si>
  <si>
    <t xml:space="preserve">150197853201000   </t>
  </si>
  <si>
    <t xml:space="preserve">1371114601890003   </t>
  </si>
  <si>
    <t xml:space="preserve">rrosanaw@its.jnj.com, rere.rosana@gmail.com       </t>
  </si>
  <si>
    <t>T. PARKIR NETT</t>
  </si>
  <si>
    <t>entitle t. parkir eff Jan'17 ; adj Mei'16 prev 4.052.000 e_19/5/2016 ; adjust Jan'16(Basic+All Tunj);</t>
  </si>
  <si>
    <t>entitle t. parkir eff Jan'17 ; adj Apr'16 prev 6.249.964 e_19/5/2016</t>
  </si>
  <si>
    <t>BCA : 4731098110</t>
  </si>
  <si>
    <t>3276115307870002</t>
  </si>
  <si>
    <t>88.300.344.4.412.000</t>
  </si>
  <si>
    <t>0001657461958 CIPUTAT</t>
  </si>
  <si>
    <t>081317260263</t>
  </si>
  <si>
    <t>BRI : 698101010367539</t>
  </si>
  <si>
    <t>resign 31/3/2017</t>
  </si>
  <si>
    <t>MANDIRI : 1210006957660</t>
  </si>
  <si>
    <t xml:space="preserve">nailarosada@gmail.com       </t>
  </si>
  <si>
    <t xml:space="preserve">021 2935 3935 Ext. 155 / 085215496110  </t>
  </si>
  <si>
    <t>0001624891015 klinik wahana III</t>
  </si>
  <si>
    <t>MANDIRI : 9000012042009</t>
  </si>
  <si>
    <t>BCA 5750698800 an Mila</t>
  </si>
  <si>
    <t>59.669.949.6.008.000</t>
  </si>
  <si>
    <t>BCA : 4120034045</t>
  </si>
  <si>
    <t>BNI : 344871013</t>
  </si>
  <si>
    <t>change BS prev 3.604.000 E_23/2/2017 ; UMP 2017 eff 1 jan '17 prev. 3.1jt</t>
  </si>
  <si>
    <t>Monitoring Agent =&gt; DB, CRM and Report Agent</t>
  </si>
  <si>
    <t>CHANGE TITLE E_22/2/2017</t>
  </si>
  <si>
    <t>BCA : 1640509097</t>
  </si>
  <si>
    <t>adj eff Jan'17 prev 3.5 jt</t>
  </si>
  <si>
    <t>permanent 1/3/2017</t>
  </si>
  <si>
    <t>adj 8% eff 22 Feb'17 prev 6.5 jt</t>
  </si>
  <si>
    <t>81.287.786.8.042.000</t>
  </si>
  <si>
    <t>Ziad</t>
  </si>
  <si>
    <t>27 Pebruari 2017</t>
  </si>
  <si>
    <t>Jakarta, 14 September 1994</t>
  </si>
  <si>
    <t>Kp. Babakan Rt/Rw.002/011 Bubulak, Kota Bogor Barat, Kota Bogor</t>
  </si>
  <si>
    <t>AV Retail Planner</t>
  </si>
  <si>
    <t>Sion Femina Munthe</t>
  </si>
  <si>
    <t>Cilegon, 18 Nopember 1981</t>
  </si>
  <si>
    <t>Kp. Jalumprit No. 5A Rt 03/RW 01 Kel. Waringinkurung, Kec Waringinkurung, Serang - Banten</t>
  </si>
  <si>
    <t>2 Maret 2017</t>
  </si>
  <si>
    <t>1 April 2017</t>
  </si>
  <si>
    <t>Isman Abdul Barry</t>
  </si>
  <si>
    <t>Banda Aceh, 18 Maret 1975</t>
  </si>
  <si>
    <t>Jl. Sabar no 41 RT/RW 007/003 Petukangan Selatan Kecamatan Pesanggrahan Jakarta Selatan</t>
  </si>
  <si>
    <t>16 Maret 2017</t>
  </si>
  <si>
    <t>15 April 2017</t>
  </si>
  <si>
    <t>2551218742 (BCA)</t>
  </si>
  <si>
    <t>59.059.980.9-401.000</t>
  </si>
  <si>
    <t>BCA KCP Utan Kayu No Rekening 5800126241 a.n ISMAN ABDUL BARRY</t>
  </si>
  <si>
    <t>59.550.028.1-013.000</t>
  </si>
  <si>
    <t>Isman.AbdulBarry@protelindo.net</t>
  </si>
  <si>
    <t>Sion.FeminaMunthe@protelindo.net</t>
  </si>
  <si>
    <t>terminated 19/2/2017 move agent, OVERPAID</t>
  </si>
  <si>
    <t>terminated 17/2/2017 move agent, OVERPAID</t>
  </si>
  <si>
    <t>terminated 9/2/2017 move agent, OVERPAID</t>
  </si>
  <si>
    <t>tidak masuk sejak 25/1/2017 dihub tidak respon -28/2/2017</t>
  </si>
  <si>
    <t>BCA : 3431451326</t>
  </si>
  <si>
    <t>Deni Permana</t>
  </si>
  <si>
    <t>1 Maret 2017</t>
  </si>
  <si>
    <t>Bandung, 28 Nopember 1977</t>
  </si>
  <si>
    <t>Cimindi Barat RT 03 / RW 18, Kel. Cibeureum Kec. Cimahi Selatan, Kota Cimahi</t>
  </si>
  <si>
    <t>Secondary City Salesman Cirebon</t>
  </si>
  <si>
    <t>Cirebon</t>
  </si>
  <si>
    <t>Fredy Salim</t>
  </si>
  <si>
    <t>Medan, 9 Juni 1991</t>
  </si>
  <si>
    <t>Jl. Putri Hijau No. 4-E LKXVI, Kel. Pulo Brayan Kota Kec. Medan Barat, Kota Medan</t>
  </si>
  <si>
    <t>DA Direct Salesman Medan</t>
  </si>
  <si>
    <t>LIST OF EMPLOYEE PLACED AT LIPPOMALL</t>
  </si>
  <si>
    <t>Tunjangan Insentif</t>
  </si>
  <si>
    <t>Nur Widayatini</t>
  </si>
  <si>
    <t>Customer Service</t>
  </si>
  <si>
    <t>Lilis Suherti</t>
  </si>
  <si>
    <t>Jakarta, 22 April 1990</t>
  </si>
  <si>
    <t>Komp. AL Jl. Teluk Banten No.73B Rt/Rw.005/008 Pasar Minggu, Jakarta Selatan</t>
  </si>
  <si>
    <t>Dion Aswandityo</t>
  </si>
  <si>
    <t>Doorman</t>
  </si>
  <si>
    <t>Jakarta, 1 Januari 1994</t>
  </si>
  <si>
    <t>Jl. Kelapa Puan No.32 E Rt/Rw.006/003 Jagakarsa, Jakarta Selatan</t>
  </si>
  <si>
    <t>Garut, 6 Juni 1988</t>
  </si>
  <si>
    <t>Cikarang Rt/Rw.002/009 Cikelet, Garut, Jawa Barat</t>
  </si>
  <si>
    <t>Marcom Vallet</t>
  </si>
  <si>
    <t>Heri</t>
  </si>
  <si>
    <t>Max Everd Zen</t>
  </si>
  <si>
    <t>Irvana Hardy</t>
  </si>
  <si>
    <t>Herma Yuniar</t>
  </si>
  <si>
    <t>Indra Galathia</t>
  </si>
  <si>
    <t>Diana Fatimah Azzahra</t>
  </si>
  <si>
    <t>Prisillia Semestanti</t>
  </si>
  <si>
    <t>Muhamad Nur</t>
  </si>
  <si>
    <t>Feranda Intan Kurnia</t>
  </si>
  <si>
    <t>Virgy Oktora Putra</t>
  </si>
  <si>
    <t>Bambang Arif Firmanto</t>
  </si>
  <si>
    <t>Dimas Agung Nugroho</t>
  </si>
  <si>
    <t>Ahyar Suharyadi</t>
  </si>
  <si>
    <t>Muhamad Ariyanto</t>
  </si>
  <si>
    <t>Imam Syamsudin</t>
  </si>
  <si>
    <t>terminated 1/3/2017, absen sejak 20/2/2017</t>
  </si>
  <si>
    <t>Wonogiri, 17 Mei 1985</t>
  </si>
  <si>
    <t>Jakarta, 26 November 1992</t>
  </si>
  <si>
    <t>Jakarta, 27 Juni 1988</t>
  </si>
  <si>
    <t>Jakarta, 20 Juni 1990</t>
  </si>
  <si>
    <t>Jakarta, 16 April 1989</t>
  </si>
  <si>
    <t>Bogor, 7 April 1995</t>
  </si>
  <si>
    <t>Tangerang, 22 November 1988</t>
  </si>
  <si>
    <t>Depok, 7 Oktober 1993</t>
  </si>
  <si>
    <t>Jakarta, 27 Januari 1994</t>
  </si>
  <si>
    <t>Jakarta, 12 Desember 1988</t>
  </si>
  <si>
    <t>Jl. Gunung Indah VII No.6 B Rt/Rw.003/003 Cireundeu, Ciputat Timur, Kota Tangerang Selatan</t>
  </si>
  <si>
    <t>Gg. Asal Rt/Rw.008/003 Rawajati, Pancoran, Jakarta Selatan</t>
  </si>
  <si>
    <t>Jl. Peninggilan Timur I No.53 Rt/Rw.004/09 Kebayoran Lama, Jakarta Selatan</t>
  </si>
  <si>
    <t>Jl. Melati Raya No.63 Jatiwarna, Bekasi</t>
  </si>
  <si>
    <t>Pulo Gebang Permai Blok B4/26 Rt/Rw.002/010 Pulo Gebang, Cakung, Jakarta Timur</t>
  </si>
  <si>
    <t>Jl. Matahari No.47 Rt/Rw.002/006 Sudimara Pinang, Pinang, Kota Tangerang</t>
  </si>
  <si>
    <t>Kp. Sindangkarsa No.11 Rt/Rw.005/015 Sukamaju Baru, Tapos, Kota Depok</t>
  </si>
  <si>
    <t>Jl. Angsana I Rt/Rw.001/008 Pamulang Timur, Pamulang, Kota Tangerang Selatan</t>
  </si>
  <si>
    <t>Jl. Kemulyaan Rt/Rw.005/001 Mekar Jaya, Sukma Jaya, Kota Depok</t>
  </si>
  <si>
    <t>Teluk Gong Rt/Rw.004/009 Penjagalan, Penjaringan, Jakarta Utara</t>
  </si>
  <si>
    <t>Cipinang Bali II No.28 Rt/Rw. 007/013 Cipinang Muara, Jatinegara, Jakarta Timur</t>
  </si>
  <si>
    <t>quotation baru utk 1 thn</t>
  </si>
  <si>
    <t>adj 10% eff 1 Mar'17 prev 6.457.500 ; increase 5% eff 1 Mar'16 prev BS 6,150,000</t>
  </si>
  <si>
    <t>Fadli Zainuddin</t>
  </si>
  <si>
    <t>Jakarta, 3 Desember 1974</t>
  </si>
  <si>
    <t>Perum Duta Bintaro Kuta Blok A-3/11 RT 04 / RW 13, Pakujaya - Serpong Utara, Tangerang Selatan</t>
  </si>
  <si>
    <t>3 Maret 2017</t>
  </si>
  <si>
    <t>2 Maret 2018</t>
  </si>
  <si>
    <t>Devand De Permindo</t>
  </si>
  <si>
    <t xml:space="preserve">BANK SYARIAH MANDIRI 7031835188   </t>
  </si>
  <si>
    <t xml:space="preserve">76.625.512.9-404.000   </t>
  </si>
  <si>
    <t xml:space="preserve">3201291409940001   </t>
  </si>
  <si>
    <t xml:space="preserve">ziadabdat14@gmail.com       </t>
  </si>
  <si>
    <t>0001771187769 TANAH SEREAL</t>
  </si>
  <si>
    <t>S1 ECONOMICS</t>
  </si>
  <si>
    <t>3273232811770003</t>
  </si>
  <si>
    <t>MANDIRI : 1240007514079</t>
  </si>
  <si>
    <t>58.480.053.6.424.000</t>
  </si>
  <si>
    <t>S1 MANAJEMEN</t>
  </si>
  <si>
    <t>(+62) 811 6127 277 / (+62) 821 6499 9033</t>
  </si>
  <si>
    <t>fredysalim91@gmail.com</t>
  </si>
  <si>
    <t>BCA : 2420823528</t>
  </si>
  <si>
    <t>46.571.350.1.111.000</t>
  </si>
  <si>
    <t>1271050906910002</t>
  </si>
  <si>
    <t>12004252834</t>
  </si>
  <si>
    <t>Denni_permana77@yahoo.com</t>
  </si>
  <si>
    <t>08159217733 / 081546752633</t>
  </si>
  <si>
    <t>adj BS 9 % eff 1 jan '17 prev 13.632.739 ; adjust Jan'16(Basic+All Tunj);</t>
  </si>
  <si>
    <t>terminated 7/4/2017</t>
  </si>
  <si>
    <t>81.240.994.3-432.000</t>
  </si>
  <si>
    <t>TERMINATED 31/3/2017</t>
  </si>
  <si>
    <t>entitle CA eff 1 Feb'17 e_6/3/2017 ; UMP 2017 eff 1 jan '17 prev. BS 2.330.000</t>
  </si>
  <si>
    <t>6 Maret 2017</t>
  </si>
  <si>
    <t>Thomas Madya Bestari</t>
  </si>
  <si>
    <t>Jakarta, 28 Januari 1981</t>
  </si>
  <si>
    <t>Pamulang Indah D3/18 RT 02 / RW 11, Kel. Pamulang Timur Kec. Pamulang</t>
  </si>
  <si>
    <t>Retail Development Asst Manager (Medan)</t>
  </si>
  <si>
    <t>Devina Febriani Agung</t>
  </si>
  <si>
    <t>Banyumas, 12 Februari 1995</t>
  </si>
  <si>
    <t>Jl. Kom BB Suprapto No.101 Rt/Rw.001/002 Purwokerto Lor, Purwokerto Timur, Banyumas, Jawa Tengah</t>
  </si>
  <si>
    <t>Retail Marketing Sr. Staff</t>
  </si>
  <si>
    <t>13 Maret 2017</t>
  </si>
  <si>
    <t>3175092712890004</t>
  </si>
  <si>
    <t>BCA : 4731390261 a.n ayuningtyas</t>
  </si>
  <si>
    <t>12036676176</t>
  </si>
  <si>
    <t>0001624897956 bp kimia farma pamulang</t>
  </si>
  <si>
    <t>67.021.197.8.411.000</t>
  </si>
  <si>
    <t>3674062801810015</t>
  </si>
  <si>
    <t>thomas.madya10@gmail.com</t>
  </si>
  <si>
    <t>3302265202950001</t>
  </si>
  <si>
    <t>0001724455348 dr otty widjanarko</t>
  </si>
  <si>
    <t>BCA : 0460718333</t>
  </si>
  <si>
    <t xml:space="preserve">devina.febriani@sbm-itb.ac.id       </t>
  </si>
  <si>
    <t>BPJS KES</t>
  </si>
  <si>
    <t>OT, JAMSOSTEK, BPJS KES</t>
  </si>
  <si>
    <t>OT, JAMSOSTEK, BPJS KES, ASURANSI 200</t>
  </si>
  <si>
    <t>BPJS KES, JAMSOSTEK</t>
  </si>
  <si>
    <t>NO OT, BPJS KES, JAMSOSTEK</t>
  </si>
  <si>
    <t>BPJS KES, BNI LIFE 400 ALL BENEFIT</t>
  </si>
  <si>
    <t>OT FDR, Tunj. Kes. 1bln gaji, BPJS KES</t>
  </si>
  <si>
    <t>Asuransi Plan 200, Reimbursement max 2jt, Jamsostek, BPJS KES</t>
  </si>
  <si>
    <t>Asuransi Plan 200, Reimbursement max 2jt, Jamsostek, BPJS KES, OT</t>
  </si>
  <si>
    <t>ASURANSI, BPJS KES</t>
  </si>
  <si>
    <t>OT, Jamsostek, Asuransi 250 RI RJ, BPJS KES</t>
  </si>
  <si>
    <t>Jamsostek, ASURANSI FAMILY IP 300, OP 1x BS /thn</t>
  </si>
  <si>
    <t>BPJS KES, ASURANSI FAMILY 300</t>
  </si>
  <si>
    <t>BPJS KES, ASURANSI FAM 400</t>
  </si>
  <si>
    <t>BPJS KES, ASURANSI FAM 750</t>
  </si>
  <si>
    <t>BPJS KES, ASURANSI 400</t>
  </si>
  <si>
    <t>BPJS KES, ASURANSI 750</t>
  </si>
  <si>
    <t>Muhajir</t>
  </si>
  <si>
    <t>Ujung Pandang, 16 September 1985</t>
  </si>
  <si>
    <t>Jl. Cendana No.178 Rt/Rw.003/009 Paropo, Panakkukang, Kota Makassar, Sulawesi Selatan</t>
  </si>
  <si>
    <t>Hybrid Salesman Palu</t>
  </si>
  <si>
    <t>Palu</t>
  </si>
  <si>
    <t xml:space="preserve">Agustinus Gunadharma agustinus.g@samsung.com </t>
  </si>
  <si>
    <t xml:space="preserve">Lista Donna S lista.donna@samsung.com </t>
  </si>
  <si>
    <t xml:space="preserve">Mila Likumahuwa mila.l@samsung.com </t>
  </si>
  <si>
    <t>Rizkie Maulana P rizkie.p@samsung.com</t>
  </si>
  <si>
    <t>Ferez Yudha / Purnama Santy p.santy@samsung.com</t>
  </si>
  <si>
    <t xml:space="preserve">Andriyawan Dyan Setiawan andriyawan.s@samsung.com </t>
  </si>
  <si>
    <t xml:space="preserve">Cecep Setiawan cecep.s@samsung.com </t>
  </si>
  <si>
    <t xml:space="preserve">Jason Jihoon Choi jason.choi@samsung.com </t>
  </si>
  <si>
    <t>novia.ng@samsung.com</t>
  </si>
  <si>
    <t xml:space="preserve">Hermanto hermanto.h@samsung.com </t>
  </si>
  <si>
    <t xml:space="preserve">Alvin Oscar / Robin Hendra S r.garingging@samsung.com </t>
  </si>
  <si>
    <t xml:space="preserve">Agustinus Nugraha agustinus.n@samsung.com </t>
  </si>
  <si>
    <t xml:space="preserve">Tirta Perdana tirta.purba@samsung.com </t>
  </si>
  <si>
    <t xml:space="preserve">Fahmi Harris fahmi.harris@samsung.com </t>
  </si>
  <si>
    <t xml:space="preserve">Ana Ana ana.che@samsung.com </t>
  </si>
  <si>
    <t>gatau (soalnya dia paling atas)</t>
  </si>
  <si>
    <t xml:space="preserve">Yosep Safrudin y.safrudin@samsung.com </t>
  </si>
  <si>
    <t xml:space="preserve">Efendi Simanjuntak efendi.sj@partner.samsung.com </t>
  </si>
  <si>
    <t>Adi Aryanto</t>
  </si>
  <si>
    <t xml:space="preserve">Muchamad Azhar m.azhar@samsung.com </t>
  </si>
  <si>
    <t xml:space="preserve">Vebbyna Kaunang vebbyna.k@samsung.com </t>
  </si>
  <si>
    <t xml:space="preserve">Kim Byung Doo kim.bd@samsung.com </t>
  </si>
  <si>
    <t xml:space="preserve">Yoga Samiaji yoga.s@samsung.com </t>
  </si>
  <si>
    <t xml:space="preserve">Joni Syam joni.syam@samsung.com </t>
  </si>
  <si>
    <t xml:space="preserve">Satria Utama satria.utama@samsung.com </t>
  </si>
  <si>
    <t xml:space="preserve">Amelia Anes amelia.g@samsung.com </t>
  </si>
  <si>
    <t xml:space="preserve">Yadi Prayitno yadi.p@samsung.com </t>
  </si>
  <si>
    <t xml:space="preserve">Novia Ng novia.ng@samsung.com </t>
  </si>
  <si>
    <t xml:space="preserve">Robin Hendra S r.garingging@samsung.com </t>
  </si>
  <si>
    <t xml:space="preserve">Purnama Santy p.santy@samsung.com </t>
  </si>
  <si>
    <t xml:space="preserve">Sintara N sintara.n@samsung.com </t>
  </si>
  <si>
    <t xml:space="preserve">Trihadi Nugr trihadi.n@samsung.com </t>
  </si>
  <si>
    <t xml:space="preserve">Yosie Harria yosie.a@samsung.com </t>
  </si>
  <si>
    <t>Ratu Ita Gopita 
&lt;ratu.ita@samsung.com&gt; / praryadi.s@samsung.com</t>
  </si>
  <si>
    <t>amelia.g@samsung.com</t>
  </si>
  <si>
    <t>COCKRIKI49@GMAIL.COM, cocriki49@gmail.com</t>
  </si>
  <si>
    <t>terminated 7/3/2017 PHK</t>
  </si>
  <si>
    <t>Surabaya, 1 Mei 1969</t>
  </si>
  <si>
    <t>Jl. Swadarma I Dalam No.17 Rt/Rw.005/009 Petukangan Utara, Pesanggrahan, Jakarta Selatan</t>
  </si>
  <si>
    <t>adj eff 21 Mar'17 prev 4 jt e_14/3/2017</t>
  </si>
  <si>
    <t>adj 10% eff Mar'17 prev 14 jt</t>
  </si>
  <si>
    <t>adj eff Jan'17 prev 19.5 jt ; BS nett</t>
  </si>
  <si>
    <t>adj eff Jan'17 prev 7.8 jt ; adjust 1 Mar'16 prev 6.5 jt ; BS nett</t>
  </si>
  <si>
    <t>adj 30% eff Mar'17 prev 8 jt</t>
  </si>
  <si>
    <t>BCA : 6560766911 A.N Fadli Zainudin</t>
  </si>
  <si>
    <t>ikinieh74@gmail.com</t>
  </si>
  <si>
    <t>Luki Rizki Kasianto</t>
  </si>
  <si>
    <t>Tanah Kusir Rt/Rw.007/011 Kebayoran Lama Selatan, Kebayoran Lama, Jakarta Selatan</t>
  </si>
  <si>
    <t>Jakarta, 19 Januari 1993</t>
  </si>
  <si>
    <t>8 Maret 2017</t>
  </si>
  <si>
    <t>Febe Eodia Valentina S</t>
  </si>
  <si>
    <t>Jakarta, 14 Februari 1997</t>
  </si>
  <si>
    <t>Jl. Binakarya Rt/Rw.04/04 Pondok Kopi, Duren Sawit, Jakarta</t>
  </si>
  <si>
    <t>Miswan Ismail</t>
  </si>
  <si>
    <t>Cilacap, 27 November 1963</t>
  </si>
  <si>
    <t>Kp. Kapuk Rt/Rw.004/004 Lebak Bulus, Cilandak, Jakarta Selatan</t>
  </si>
  <si>
    <t>10 Maret 2017</t>
  </si>
  <si>
    <t>Dayminta Gracia Arista</t>
  </si>
  <si>
    <t>23 Pebruari 2017</t>
  </si>
  <si>
    <t>MANDIRI : 1520007216274</t>
  </si>
  <si>
    <t>14.784.088.880.5.000</t>
  </si>
  <si>
    <t>7371091609850001</t>
  </si>
  <si>
    <t>muhajir.dj85@gmail.com</t>
  </si>
  <si>
    <t>0813 14283451</t>
  </si>
  <si>
    <t>3174062711630003</t>
  </si>
  <si>
    <t>3674020312740006</t>
  </si>
  <si>
    <t>55.539.934.3.411.000</t>
  </si>
  <si>
    <t>0812 87395252</t>
  </si>
  <si>
    <t>3216025402970008</t>
  </si>
  <si>
    <t>BCA : 6330877942</t>
  </si>
  <si>
    <t>audiavalenttina@yahoo.com</t>
  </si>
  <si>
    <t>3174051901930001</t>
  </si>
  <si>
    <t>80.835.604.2.448.000</t>
  </si>
  <si>
    <t>45.589.916.1.016.000</t>
  </si>
  <si>
    <t>BCA : 3195073915</t>
  </si>
  <si>
    <t>81.516.352.2.403.000</t>
  </si>
  <si>
    <t>12030177294</t>
  </si>
  <si>
    <t>3205300606880004</t>
  </si>
  <si>
    <t>16013878091</t>
  </si>
  <si>
    <t>NOBU BANK : 17811009805</t>
  </si>
  <si>
    <t>08588 2406410 / 081293535344</t>
  </si>
  <si>
    <t>SUHARYADIAHYAR@GMAIL.COM</t>
  </si>
  <si>
    <t>081514436255</t>
  </si>
  <si>
    <t>3172012701940010</t>
  </si>
  <si>
    <t>0001306745728</t>
  </si>
  <si>
    <t>NOBU BANK : 17811144451</t>
  </si>
  <si>
    <t>BAMBANGARIFFIRMANTO176@GMAIL.COM</t>
  </si>
  <si>
    <t>16031102763</t>
  </si>
  <si>
    <t>021.4600411 / 082299441794</t>
  </si>
  <si>
    <t>3175062006900013</t>
  </si>
  <si>
    <t>BNI : 0239612605</t>
  </si>
  <si>
    <t>ASWANDITYO@GMAIL.COM</t>
  </si>
  <si>
    <t>081316064355</t>
  </si>
  <si>
    <t>3175031212880004</t>
  </si>
  <si>
    <t>CIMB NIAGA : 703548501600</t>
  </si>
  <si>
    <t>DIMASSAMID1882@GMAIL.COM</t>
  </si>
  <si>
    <t>0000042023867 KEC. JAGAKARSA</t>
  </si>
  <si>
    <t>081291075150</t>
  </si>
  <si>
    <t>NOBU BANK : 17811009872</t>
  </si>
  <si>
    <t>3174094101940007</t>
  </si>
  <si>
    <t>76.927.179.2.017.000</t>
  </si>
  <si>
    <t>16013878281</t>
  </si>
  <si>
    <t>FERANDAINTAN@YAHOO.COM</t>
  </si>
  <si>
    <t>0002195888804 JATIRAHAYU</t>
  </si>
  <si>
    <t>16043241104</t>
  </si>
  <si>
    <t>081931174081</t>
  </si>
  <si>
    <t>3201056706880007</t>
  </si>
  <si>
    <t>739707081402000</t>
  </si>
  <si>
    <t>NOBU BANK : 17811270686</t>
  </si>
  <si>
    <t>YUNIARHERMA@YAHOO.COM</t>
  </si>
  <si>
    <t>3174100105690006</t>
  </si>
  <si>
    <t>59.503.281.4.013.000</t>
  </si>
  <si>
    <t>16013877986</t>
  </si>
  <si>
    <t>0001477452418 KLINIK SANGRILA</t>
  </si>
  <si>
    <t>NOBU BANK : 17811006172</t>
  </si>
  <si>
    <t>3671111604890011</t>
  </si>
  <si>
    <t>64.305.665.416.000</t>
  </si>
  <si>
    <t>BCA : 2180066309</t>
  </si>
  <si>
    <t>3174086611920005</t>
  </si>
  <si>
    <t>70.053.474.6.061.000</t>
  </si>
  <si>
    <t>087880171792</t>
  </si>
  <si>
    <t>BCA : 6220373485</t>
  </si>
  <si>
    <t>LIIZLILIZ92@GMAIL.COM</t>
  </si>
  <si>
    <t>08979972367</t>
  </si>
  <si>
    <t>80.247.856.0.017.000</t>
  </si>
  <si>
    <t>NOBU BANK : 17811010005</t>
  </si>
  <si>
    <t>3174042204900003</t>
  </si>
  <si>
    <t>MAXIEVERD22@GMAIL.COM</t>
  </si>
  <si>
    <t>081287144658</t>
  </si>
  <si>
    <t>69.857.198.1.411.000</t>
  </si>
  <si>
    <t>3674061211880007</t>
  </si>
  <si>
    <t>NOBU BANK : 17811008418</t>
  </si>
  <si>
    <t>MUHAMADNUR.6179@YAHOO.CO.ID</t>
  </si>
  <si>
    <t>3674055705850006</t>
  </si>
  <si>
    <t>MANDIRI : 1270005893209</t>
  </si>
  <si>
    <t>81.360.960.9.453.000</t>
  </si>
  <si>
    <t>081213131399</t>
  </si>
  <si>
    <t>WHIDYANUR@GMAIL.COM</t>
  </si>
  <si>
    <t>JAMSOSTEK, BPJS KES</t>
  </si>
  <si>
    <t>3276024704950004</t>
  </si>
  <si>
    <t>083808823210</t>
  </si>
  <si>
    <t>BCA : 6040588734</t>
  </si>
  <si>
    <t>PRISILIAST@GMAIL.COM</t>
  </si>
  <si>
    <t>3276050710930017</t>
  </si>
  <si>
    <t>44.728.472.0.412.000</t>
  </si>
  <si>
    <t>089669890631</t>
  </si>
  <si>
    <t>NOBU BANK : 17811335648</t>
  </si>
  <si>
    <t>VIRGIOCTORA@GMAIL.COM</t>
  </si>
  <si>
    <t>BCA : 4661293912</t>
  </si>
  <si>
    <t>97.000.459.4-036.000</t>
  </si>
  <si>
    <t>3173026306860003</t>
  </si>
  <si>
    <t xml:space="preserve">021-5871370   / 081219110221  </t>
  </si>
  <si>
    <t xml:space="preserve">darista@lenovo.com,dayminta.gracia@gmail.com       </t>
  </si>
  <si>
    <t>Jl. Indraloka VII Blk H.3/1891 Rt/Rw. 008/006 Wijaya Kusuma, Grogol Petamburan, Jakarta Barat</t>
  </si>
  <si>
    <t>BNI : 0507511839</t>
  </si>
  <si>
    <t>adj 10% eff Mar'17 prev 10 jt</t>
  </si>
  <si>
    <t>adj eff Jan'17 prev 3.123.970 e_17/3/2017 ; UMK 2016 prev 2.801.767</t>
  </si>
  <si>
    <t>HR Admin =&gt; HR Training &amp; Recruitment Staff</t>
  </si>
  <si>
    <t>change title e_17/3/2017</t>
  </si>
  <si>
    <t>roll up BS+transp eff 1 Mar'17 e_9/3/2017 ; UMP 2017 prev 3.1jt</t>
  </si>
  <si>
    <t>adj 10% eff Mar'17 prev 5.3 jt ; increase 6% eff 1 Mar'16 prev BS 5jt</t>
  </si>
  <si>
    <t>0001631196909 kel kebayoran lama utara</t>
  </si>
  <si>
    <t>3174051610850007</t>
  </si>
  <si>
    <t>Nobu Bank : 17811008345</t>
  </si>
  <si>
    <t>Dedy Rosadi</t>
  </si>
  <si>
    <t>Jakarta, 16 Oktober 1985</t>
  </si>
  <si>
    <t>021.98212942 / 08567598282</t>
  </si>
  <si>
    <t>34.678.402.0.013.000</t>
  </si>
  <si>
    <t>dedyrosadi32@gmail.com</t>
  </si>
  <si>
    <t>59.558.762.7.416.000</t>
  </si>
  <si>
    <t>ISR</t>
  </si>
  <si>
    <t>adj 10% + roll up bns eff 1 Mar'17 prev 8.628.692 ; adj 10% 1 Mar'16 prev 7.844.265 ; adjust Jan'16(Basic+All Tunj);</t>
  </si>
  <si>
    <t>resign 23/3/2017, overpaid</t>
  </si>
  <si>
    <t>BPJS KES, ASURANSI 300</t>
  </si>
  <si>
    <t>NOBU BANK : 17811291918</t>
  </si>
  <si>
    <t>0001339276948 CILEDUG</t>
  </si>
  <si>
    <t>3671132901910005</t>
  </si>
  <si>
    <t>Padang, 29 Januari 1991</t>
  </si>
  <si>
    <t>Jl. Kedondong Rt/Rw. 002/006 Sudimara Jaya, Ciledug, Kota Tangerang 15151</t>
  </si>
  <si>
    <t>3203010703920017</t>
  </si>
  <si>
    <t>NOBU BANK : 17811006326</t>
  </si>
  <si>
    <t>16013877861</t>
  </si>
  <si>
    <t>Cianjur, 7 Maret 1992</t>
  </si>
  <si>
    <t>Gang Asem Rt/Rw.001/005 Mekarsari, Cianjur, Jawa Barat 43251</t>
  </si>
  <si>
    <t>Rendy Yulyartha</t>
  </si>
  <si>
    <t>Jakarta, 13 Juli 1984</t>
  </si>
  <si>
    <t>Kemanggisan Rt/Rw. 004/015 Palmerah, Jakarta Barat</t>
  </si>
  <si>
    <t>3173071307840003</t>
  </si>
  <si>
    <t>gak bisa kebaca</t>
  </si>
  <si>
    <t>Nobu Bank : 17811006393 a.n Rendy Yulyartha</t>
  </si>
  <si>
    <t xml:space="preserve"> 081319468224 / 081311502079 </t>
  </si>
  <si>
    <t>08118195146 / 08988729425 / 083819551551</t>
  </si>
  <si>
    <t>adj 10% eff 28 Apr'17 prev 4.537.551 ; adjust 27 Apr'16 prev 3.980.308</t>
  </si>
  <si>
    <t>pras.eko@samsung.com</t>
  </si>
  <si>
    <t>LIST OF EMPLOYEE PLACED AT PT GSM Tower</t>
  </si>
  <si>
    <t>BASIC SALARY (NETT)</t>
  </si>
  <si>
    <t>Donny Saputra</t>
  </si>
  <si>
    <t>Padang, 12 Pebruari 1979</t>
  </si>
  <si>
    <t>Villa Inti Persada B-6 / 21 RT. 001 / RW. 028 Kel. Pamulang Timur, Kec. Pamulang, Tangerang Selatan</t>
  </si>
  <si>
    <t>I Putu Suardika</t>
  </si>
  <si>
    <t>Jakarta, 30 Januari 1981</t>
  </si>
  <si>
    <t>Jl. Darussalam No.50C, Kel. Babura Kec. Medan Baru, Sumatera Utara</t>
  </si>
  <si>
    <t>Project Controller</t>
  </si>
  <si>
    <t>Alit Subagio</t>
  </si>
  <si>
    <t>Jakarta, 3 Maret 1981</t>
  </si>
  <si>
    <t>Bendan, Ds. Bendan Kel. Banyudono Rt/Rw.015/003 Pengging, Boyolali, Jawa Tengah</t>
  </si>
  <si>
    <t>CME Supervisor</t>
  </si>
  <si>
    <t>25 Maret 2017</t>
  </si>
  <si>
    <t>Charma Felisius Bogar</t>
  </si>
  <si>
    <t>Bolaangmongondow, 16 Mei 1972</t>
  </si>
  <si>
    <t>Perum. Puri Sentosa Blok H, Jl. Curug Agung Kel. Tanah Baru Kec. Beji, Depok</t>
  </si>
  <si>
    <t>Deden Budiman SW</t>
  </si>
  <si>
    <t>Bandung, 17 September 1979</t>
  </si>
  <si>
    <t>Jl. Perkebunan Komp Pesona Ciwastra Permai Blok D3 No.22 Rt/Rw.009/017 Ds. Margasari Kec. Buahbatu, Bandung 40286</t>
  </si>
  <si>
    <t>2 April 2017</t>
  </si>
  <si>
    <t>Muhamad Darman</t>
  </si>
  <si>
    <t>26 Januari 1976</t>
  </si>
  <si>
    <t>Jl. Jati Kramat II No.9 Rt/Rw.004/011 Kel. Jati Kramat Kec. Jati Asih, Bekasi 17421</t>
  </si>
  <si>
    <t>Gokma Panjaitan</t>
  </si>
  <si>
    <t>P. Siantar, 27 Juni 1967</t>
  </si>
  <si>
    <t>Sindas 02/09 Pancuran Mas Kec. Secang, Magelang, Jawa Tengah</t>
  </si>
  <si>
    <t>Status / Pajak</t>
  </si>
  <si>
    <t>Project</t>
  </si>
  <si>
    <t>Comm. All.</t>
  </si>
  <si>
    <t>Daily All.</t>
  </si>
  <si>
    <t>Driver Allow.</t>
  </si>
  <si>
    <t>Tunj. Posisi</t>
  </si>
  <si>
    <t>Laptop Allow.</t>
  </si>
  <si>
    <t>Broadband</t>
  </si>
  <si>
    <t>Transp Allow.</t>
  </si>
  <si>
    <t>Asuransi</t>
  </si>
  <si>
    <t>OS1504013</t>
  </si>
  <si>
    <t>Deki Suhendar</t>
  </si>
  <si>
    <t>Garut, 31 Desember 1993</t>
  </si>
  <si>
    <t>Jabodetabek Serang Banten Purwakarta</t>
  </si>
  <si>
    <t>TI</t>
  </si>
  <si>
    <t>Installer</t>
  </si>
  <si>
    <t>RI+RJ only employee &amp; BPJS Kes</t>
  </si>
  <si>
    <t>eff 1 jan '17 prev BS 2.560.000 + DA15rb; eff 1 Jan'16 prev BS 2.440.000 + No CA + DA 10.000</t>
  </si>
  <si>
    <t>Kp. Pasir Jambu Rt/Rw.004/007 Leles, Leles, Garut 44152</t>
  </si>
  <si>
    <t>08976176612</t>
  </si>
  <si>
    <t>Mandiri : 9000026428517</t>
  </si>
  <si>
    <t>3205093112930003</t>
  </si>
  <si>
    <t>0001640200566 OK</t>
  </si>
  <si>
    <t>OS1504016</t>
  </si>
  <si>
    <t>Miptah Pariz</t>
  </si>
  <si>
    <t>Bandung, 27 Nopember 1992</t>
  </si>
  <si>
    <t>Team Leader =&gt; Junior Engineer (per 1 Mar 16) =&gt; Engineer (1 jan '17)</t>
  </si>
  <si>
    <t>eff 1 jan '17 prev CA 200rb + DA 15rb; eff 1  Mar 16 prev BS 3,2 DA 10.000 + No Laptop</t>
  </si>
  <si>
    <t>Rancamenong Rt/Rw.005/004 Babakan Penghulu, Cinambo, Bandung</t>
  </si>
  <si>
    <t>081351251118 / 085724888991</t>
  </si>
  <si>
    <t>Mandiri : 9000015772560</t>
  </si>
  <si>
    <t>3273292711920001</t>
  </si>
  <si>
    <t>54.004.960.8-429.000</t>
  </si>
  <si>
    <t>0001399323598 M0</t>
  </si>
  <si>
    <t>miptah.pariz@gmail.com</t>
  </si>
  <si>
    <t>OS1504017</t>
  </si>
  <si>
    <t>Mochamad Januar</t>
  </si>
  <si>
    <t>Garut, 1 Januari 1991</t>
  </si>
  <si>
    <t>Team Leader =&gt; Admin</t>
  </si>
  <si>
    <t>eff 1 jan '17 prev. DA 10rb; entitle laptop 15/10/2015</t>
  </si>
  <si>
    <t>Jl. Raya Wanaraja No.127 Rt/Rw.001/005 Kel. Wanaraja Kec. Wanaraja, Garut 44183</t>
  </si>
  <si>
    <t>082214308686</t>
  </si>
  <si>
    <t>Mandiri : 1310012643930</t>
  </si>
  <si>
    <t>3205090101910022</t>
  </si>
  <si>
    <t>75.709.156.6-443.000</t>
  </si>
  <si>
    <t>0001640200555 OK</t>
  </si>
  <si>
    <t>mochamadjanuar49@yahoo.com, mochamad.januar@corphr-nokia.com</t>
  </si>
  <si>
    <t>OS1504026</t>
  </si>
  <si>
    <t>Andi Tristiadi</t>
  </si>
  <si>
    <t>Bandung, 11 Februari 1974</t>
  </si>
  <si>
    <t>installer =&gt; Team Leader (per 1 Mar 16)</t>
  </si>
  <si>
    <t>eff 1 jan '17 prev. DA 10rb; eff 1 Mr 16 prev BS 2,44 + No Call Allow</t>
  </si>
  <si>
    <t>Jl. Rancameong Rt/Rw.04/04 Kel. Babakan Penghulu Kec. Cinambo, Kota Bandung 40294</t>
  </si>
  <si>
    <t>081258361216</t>
  </si>
  <si>
    <t>BCA : 2830891890</t>
  </si>
  <si>
    <t>3273291102740002</t>
  </si>
  <si>
    <t>64.367.685.1-429.000</t>
  </si>
  <si>
    <t>0001738832444 -KELUARGA</t>
  </si>
  <si>
    <t>andi.tristiadi@gmail.com</t>
  </si>
  <si>
    <t>OS1504027</t>
  </si>
  <si>
    <t>Dede Sudrajat</t>
  </si>
  <si>
    <t>Cianjur, 27 Oktober 1994</t>
  </si>
  <si>
    <t>Installer =&gt; Team Leader</t>
  </si>
  <si>
    <t>eff 1 Mar'17 change posisi + BS prev 2.780 rb ; eff 1 Jan '17 prev BS 2.560.000 + DA 15rb; eff 1 Jan'16 prev BS 2.440.000 + No CA + DA 10.000</t>
  </si>
  <si>
    <t>Kp. Cempaka Rt/Rw.001/005 Kec. Cempaka Kab. Cianjur</t>
  </si>
  <si>
    <t>Mandiri : 9000026428475</t>
  </si>
  <si>
    <t>3203152710940001</t>
  </si>
  <si>
    <t>0001640200735 OK</t>
  </si>
  <si>
    <t>OS1504028</t>
  </si>
  <si>
    <t>Deny Hermansyah</t>
  </si>
  <si>
    <t>Tangerang, 9 jul 1980</t>
  </si>
  <si>
    <t>Team Leader</t>
  </si>
  <si>
    <t>eff 1 Jan '17 prev DA 10rb</t>
  </si>
  <si>
    <t>Kp. Sindangsana Rt/Rw.002/004 Neglasari, Tangerang</t>
  </si>
  <si>
    <t>MANDIRI : 1550002495383</t>
  </si>
  <si>
    <t>3671100907800007</t>
  </si>
  <si>
    <t>34.799.027.7.402.000</t>
  </si>
  <si>
    <t>0001393409575 OK</t>
  </si>
  <si>
    <t>OS1504029</t>
  </si>
  <si>
    <t>Yudi</t>
  </si>
  <si>
    <t>Ciamis, 6 jun 1974</t>
  </si>
  <si>
    <t>eff 1 Mar'17 change posisi + BS prev 2.780 rb ; eff 1 jan '17 prev BS 2.560.000 + DA 15rb; eff 1 Jan'16 prev BS 2.440.000 + No CA + DA 10.000</t>
  </si>
  <si>
    <t>081222270037</t>
  </si>
  <si>
    <t>Mandiri : 9000026428525</t>
  </si>
  <si>
    <t>3273290606740006</t>
  </si>
  <si>
    <t>yudi.yudi@gmail.com</t>
  </si>
  <si>
    <t>OS1504031</t>
  </si>
  <si>
    <t>Suandi</t>
  </si>
  <si>
    <t>Lebak, 13 November 1987</t>
  </si>
  <si>
    <t xml:space="preserve">  </t>
  </si>
  <si>
    <t>eff 1 jan '17 prev DA 10rb; entitle driver allw eff per 10 oct '16; change posisi eff 1 Mei'16 prev BS 2.560 CA 150 DA 15 rb ; eff 1 Jan'16 prev BS 2.440.000 + No CA + DA 10.000</t>
  </si>
  <si>
    <t>Kp. Sindang Hurip Rt/Rw.014/005 Kel. Sukatani Kec. Wanasalam, Banten 42396</t>
  </si>
  <si>
    <t>089617984439 / 082119102727</t>
  </si>
  <si>
    <t>MANDIRI : 9000025207706</t>
  </si>
  <si>
    <t>1000658556009 OK</t>
  </si>
  <si>
    <t>giginpermana15@gmail.com</t>
  </si>
  <si>
    <t>OS1505002</t>
  </si>
  <si>
    <t>Rozza Ahmad Mantaya</t>
  </si>
  <si>
    <t>Jakarta, 30 September 1992</t>
  </si>
  <si>
    <t>Admin, Logistics, Inventory Staff =&gt; Admin</t>
  </si>
  <si>
    <t>eff 1 jan '17 prev DA 10rb; entitle laptop allow e_26/6/2015</t>
  </si>
  <si>
    <t>Jl. Rawa Sari Rt/Rw.001/006 No.34 Kec. Cipayung Kel. Cipayung Jaya, Depok</t>
  </si>
  <si>
    <t>085710838304</t>
  </si>
  <si>
    <t>BCA : 2551293485</t>
  </si>
  <si>
    <t>3276013009920009</t>
  </si>
  <si>
    <t>71.729.619.8.412.000</t>
  </si>
  <si>
    <t>0000004926993 OK</t>
  </si>
  <si>
    <t>rozza.nsn@gmail.com</t>
  </si>
  <si>
    <t>OS1504033</t>
  </si>
  <si>
    <t>Andrianus</t>
  </si>
  <si>
    <t>Jakarta, 20 Januari 1978</t>
  </si>
  <si>
    <t>eff 1 jan '17 prev DA 10rb; adj 21 Jun'15 prev BS 2.440.000</t>
  </si>
  <si>
    <t>Pondok Aren Indah E.4/20 Rt/Rw.003/007 Pondok Aren, Tangearang Selatan</t>
  </si>
  <si>
    <t>083815393993</t>
  </si>
  <si>
    <t>Mandiri : 1240007138028</t>
  </si>
  <si>
    <t>3674032001780004</t>
  </si>
  <si>
    <t>64.029.762.8.411.000</t>
  </si>
  <si>
    <t>0001640200691 OK</t>
  </si>
  <si>
    <t>andrianusanu@yahoo.com</t>
  </si>
  <si>
    <t>OS1505014</t>
  </si>
  <si>
    <t>A Imam Mustagis Malkan</t>
  </si>
  <si>
    <t>Jember, 16 jun 1986</t>
  </si>
  <si>
    <t>Project Admin =&gt; DCC Leader =&gt; Doc Leader</t>
  </si>
  <si>
    <t>eff 1 jan '17 entitle OA + prev DA 20rb; adj eff 19 Mei'16 prev BS 3.6 jt CA 200 rb ; change posisi 1 Nov 2015 BS prev 3.4 jt daily 10 rb ; entitle laptop allow e_4/6/2015</t>
  </si>
  <si>
    <t>Kp. Baru RT 014 / RW 006, Sinarbanten, Talang Padang, Tanggamus Lampung</t>
  </si>
  <si>
    <t>081278382424</t>
  </si>
  <si>
    <t>Danamon : 3516648726</t>
  </si>
  <si>
    <t>1806021606860010</t>
  </si>
  <si>
    <t>0001850814729 OK</t>
  </si>
  <si>
    <t>mustagismalkan@gmail.com, imam.mustagis@corphr-nokia.com</t>
  </si>
  <si>
    <t>OS1505017</t>
  </si>
  <si>
    <t>Enjang Cece Sunarya</t>
  </si>
  <si>
    <t>Sumedang, 19 September 1973</t>
  </si>
  <si>
    <t>eff 1 jan '17 prev DA 10rb; entitle driver allw eff per 21 dec '16; no drive allw eff per 2 Peb '16 prev. 20rb/day; entile driving allow per 18 Mei 2015</t>
  </si>
  <si>
    <t>Dsn. Ciawi Rt/Rw.02/05 Desa Cikeruh Kec. Jatinangor Kab. Sumedang</t>
  </si>
  <si>
    <t>082117696222</t>
  </si>
  <si>
    <t>Mandiri : 1320007227920</t>
  </si>
  <si>
    <t>3211151909740004</t>
  </si>
  <si>
    <t>0001658555493 M3</t>
  </si>
  <si>
    <t>OS1505026</t>
  </si>
  <si>
    <t>Harum Fauziyyah</t>
  </si>
  <si>
    <t>Kebumen, 1 Februari 1996</t>
  </si>
  <si>
    <t>Project Admin =&gt; Admin</t>
  </si>
  <si>
    <t>eff 1 jan '17 prev BS 3.1jt + DA 20rb; adjust 1 Nov'15 prev BS 2.740.000 daily 10rb</t>
  </si>
  <si>
    <t>Desa Dorowati Rt/Rw.02/02 Klirong, Kebumen</t>
  </si>
  <si>
    <t>0857 40186371</t>
  </si>
  <si>
    <t>BCA : 4230367359</t>
  </si>
  <si>
    <t>3305054102960002</t>
  </si>
  <si>
    <t>72.855.715.8.523.000</t>
  </si>
  <si>
    <t>0001603052684 OK</t>
  </si>
  <si>
    <t>harumfauziyah@yahoo.co.id</t>
  </si>
  <si>
    <t>OS1505018</t>
  </si>
  <si>
    <t>Treska Yudha</t>
  </si>
  <si>
    <t>Bogor, 20 Januari 1976</t>
  </si>
  <si>
    <t>Project Coordinator =&gt; Zone Manager</t>
  </si>
  <si>
    <t>Asuransi fam 400 &amp; BPJS Kes</t>
  </si>
  <si>
    <t>change position eff per 1 oct '16 (BS prev. 4.5jt, comm. Allw. Prev 400rb, prev entitle daily/trans allw 20rb/day) ; entitle posisi 1 Nov 2015 prev none ; change 1 Jun'15 laptop not entitle prev 500 rb</t>
  </si>
  <si>
    <t>Kp. Buahdua Rt/Rw.02/33 Ds. Rancaekek Wetan Kec. Rancaekek, Bandung</t>
  </si>
  <si>
    <t>082119455533 / 081573166323</t>
  </si>
  <si>
    <t>bca :  0860366983</t>
  </si>
  <si>
    <t>0001640200522 ok</t>
  </si>
  <si>
    <t>treska.yudha@yahoo.com</t>
  </si>
  <si>
    <t>OS1505058</t>
  </si>
  <si>
    <t>Mochamad Safrudin</t>
  </si>
  <si>
    <t>Jakarta, 17 Desember 1987</t>
  </si>
  <si>
    <t>Site Access Permit &amp; Key Management =&gt; Admin</t>
  </si>
  <si>
    <t>eff 1 jan '17 prev BS 2.440.000 + CA 200rb + DA 10rb + post allw 500k</t>
  </si>
  <si>
    <t>Jl. Cibubur 1 Rt/Rw.012/001 No.34 B Kel. Cibubur Kec. Ciracas, Jakarta Timur 13720</t>
  </si>
  <si>
    <t>0857 11104064</t>
  </si>
  <si>
    <t>Mandiri : 1240007138275</t>
  </si>
  <si>
    <t>3175091712870005</t>
  </si>
  <si>
    <t>80.191.300.5-009.000</t>
  </si>
  <si>
    <t>0001658555313 OK</t>
  </si>
  <si>
    <t>safrudinmuhamad71@yahoo.com, mochamad.safrudin@corphr-nokia.com</t>
  </si>
  <si>
    <t>resign 11/2/2017</t>
  </si>
  <si>
    <t>OS1505068</t>
  </si>
  <si>
    <t>Sukino</t>
  </si>
  <si>
    <t>Wonogiri, 9 Januari 1984</t>
  </si>
  <si>
    <t>driving allow eff 27 Mei 2015</t>
  </si>
  <si>
    <t>Jambul Rt/Rw.004/001 Jeporo, Jatipurno, Kab. Wonogiri</t>
  </si>
  <si>
    <t>0856 97733944</t>
  </si>
  <si>
    <t>Mandiri : 9000026428582</t>
  </si>
  <si>
    <t>3312210901840003</t>
  </si>
  <si>
    <t>0001658555785 OK</t>
  </si>
  <si>
    <t>qin_qien@yahoo.com</t>
  </si>
  <si>
    <t>OS1505069</t>
  </si>
  <si>
    <t>Hendri Jansa</t>
  </si>
  <si>
    <t>Jakarta, 17 November 1982</t>
  </si>
  <si>
    <t>Kp. Bintaro Rt/Rw.012/001 Pesanggrahan, Jakarta Selatan</t>
  </si>
  <si>
    <t>0896 25824834</t>
  </si>
  <si>
    <t>Mandiri : 9000026428483</t>
  </si>
  <si>
    <t>3174101711820010</t>
  </si>
  <si>
    <t>0001658555177 OK</t>
  </si>
  <si>
    <t>OS1505071</t>
  </si>
  <si>
    <t>Usep Saepullah</t>
  </si>
  <si>
    <t>Bandung, 7 jul 1965</t>
  </si>
  <si>
    <t>Installer =&gt; Driver</t>
  </si>
  <si>
    <t>eff 1 jan '17 prev BS 2.560.000 + DA 15rb; eff 1 Jan'16 prev BS 2.440.000 + No CA + DA 10.000</t>
  </si>
  <si>
    <t>Kp. Buah Dua Rt/Rw.002/012 Rancaekek Wetan, Rancaekek, Bandung</t>
  </si>
  <si>
    <t>082219372596</t>
  </si>
  <si>
    <t>Mandiri : 9000026428509</t>
  </si>
  <si>
    <t>3204280707650007</t>
  </si>
  <si>
    <t>0001515447189 -KELUARGA</t>
  </si>
  <si>
    <t>OS1505072</t>
  </si>
  <si>
    <t>Herry Kristanto</t>
  </si>
  <si>
    <t>Magelang, 6 November 1972</t>
  </si>
  <si>
    <t>Dsn. Ciawi Rt/Rw.003/005 Cikeruh, Jatinangor, Sumedang</t>
  </si>
  <si>
    <t>0852 94020777</t>
  </si>
  <si>
    <t>Mandiri : 1320011815348</t>
  </si>
  <si>
    <t>3211150611720001</t>
  </si>
  <si>
    <t>0001658555548 OK</t>
  </si>
  <si>
    <t>OS1505073</t>
  </si>
  <si>
    <t>Asep Wahyu</t>
  </si>
  <si>
    <t>Bandung, 13 April 1991</t>
  </si>
  <si>
    <t>eff per 1 jan '17 prev BS 2.560.000 + DA 15rb; eff 1 Jan'16 prev BS 2.440.000 + No CA + DA 10.000</t>
  </si>
  <si>
    <t>Kp. Sukasari Rt/Rw.005/002 Cinunuk, Cileunyi, Bandung</t>
  </si>
  <si>
    <t>0822 18695513 / 0899 3377897</t>
  </si>
  <si>
    <t>Bank Mandiri a/n Eka Sunaryanti 1320012786712</t>
  </si>
  <si>
    <t>3204051304910001</t>
  </si>
  <si>
    <t>0001658555379 -KELUARGA</t>
  </si>
  <si>
    <t>OS1505089</t>
  </si>
  <si>
    <t>Slamet</t>
  </si>
  <si>
    <t>Bogor, 27 Agustus 1985</t>
  </si>
  <si>
    <t>Installer =&gt; Document (per 1 Mar 16) =&gt; Doc Team</t>
  </si>
  <si>
    <t>eff 1 jan '17 prev DA 10rb; eff 1 Mar 16 prev BS 2,44 + No Call Allow</t>
  </si>
  <si>
    <t>Bendungan Rt/Rw.005/001 Cilodong, Kota Depok</t>
  </si>
  <si>
    <t>0858 13162645</t>
  </si>
  <si>
    <t>Mandiri : 1570000898099</t>
  </si>
  <si>
    <t>3276052708860001 / 3276051411070239 / PKM Cilodong</t>
  </si>
  <si>
    <t>87.018.235.9.412.000</t>
  </si>
  <si>
    <t>0001652149563 OK</t>
  </si>
  <si>
    <t>mametaje83@yahoo.com</t>
  </si>
  <si>
    <t>OS1506066</t>
  </si>
  <si>
    <t>Abdullah</t>
  </si>
  <si>
    <t>Tangerang Selatan, 10 April 1976</t>
  </si>
  <si>
    <t>Teknisi =&gt; Installer</t>
  </si>
  <si>
    <t>Jl. Raya Pondok Aren Rt/Rw.001/005 Pondok Aren, Kota Tangerang Selatan</t>
  </si>
  <si>
    <t>BCA : 6800332719</t>
  </si>
  <si>
    <t>3674031004760002</t>
  </si>
  <si>
    <t>0001652149855 OK</t>
  </si>
  <si>
    <t>bangdoel371@gmail.com</t>
  </si>
  <si>
    <t>OS1506068</t>
  </si>
  <si>
    <t>Miswandi</t>
  </si>
  <si>
    <t>Rejomulyo, 8 Oktober 1987</t>
  </si>
  <si>
    <t>Teknisi =&gt; Team Leader</t>
  </si>
  <si>
    <t>eff 1 jan '17 prev DA 10rb; change posisi 21/9/2015 prev BS 2.440.000 CA none</t>
  </si>
  <si>
    <t>Rejomulyo Rt/Rw.012/008 Kec. Jati Agung, Lampung Selatan</t>
  </si>
  <si>
    <t>0852 69715091</t>
  </si>
  <si>
    <t>BCA 2940571866</t>
  </si>
  <si>
    <t>1801130810870008</t>
  </si>
  <si>
    <t xml:space="preserve"> PBI (APBD)</t>
  </si>
  <si>
    <t>wandy.rully@gmail.com</t>
  </si>
  <si>
    <t>OS1506086</t>
  </si>
  <si>
    <t>Rulyansah</t>
  </si>
  <si>
    <t>Bogor, 1 jun 1992</t>
  </si>
  <si>
    <t>eff 1 jan '17 prev DA 10rb; entitle driver allw eff per 21 dec '16; change position eff 5 Sep '16 (prev BS 2.560.000, comm allw 150rb, daily allw 15rb/day) ; eff 1 jan'16 prev BS 2.440.000 + No CA + DA 10.000, not entitle driving allow eff 28 Des '15 prev 20 rb ; entitle driving allow eff 3 Agus '15</t>
  </si>
  <si>
    <t>Masjid Al-Baliyah Gg. Flamboyan No.81 Rt/Rw.05/09 Pabuaran, Cibinong, Kab. Bogor 16916</t>
  </si>
  <si>
    <t>08990082341</t>
  </si>
  <si>
    <t>MANDIRI: 1240007225031  A/N: RULLYANSYAH</t>
  </si>
  <si>
    <t>3201010106920008</t>
  </si>
  <si>
    <t>0000001658555324 OK</t>
  </si>
  <si>
    <t>rullyansahulay@yahoo.co.id</t>
  </si>
  <si>
    <t>OS1505102</t>
  </si>
  <si>
    <t>Nur Azis</t>
  </si>
  <si>
    <t>Kebumen, 2 Februari 1996</t>
  </si>
  <si>
    <t>eff 1 jan '17 prev BS 2.560.000 + DA 15rb; eff 1 jan'16 prev BS 2.440.000 + No CA + DA 10.000,prev magang 15 Mei 2015 75 rb /day</t>
  </si>
  <si>
    <t>DK Krujon Rt/Rw.001/004 Podoluhur, Klirong, Kebumen, Jateng 54381</t>
  </si>
  <si>
    <t>0896 70220268</t>
  </si>
  <si>
    <t>MANDIRI : 9000026428491</t>
  </si>
  <si>
    <t>3305050202960002 / KK 3305051201071797</t>
  </si>
  <si>
    <t>72.373.038.8.523.000</t>
  </si>
  <si>
    <t>nuraziz5296@gmail.com</t>
  </si>
  <si>
    <t>OS1507019</t>
  </si>
  <si>
    <t>Erwin Supriyanto</t>
  </si>
  <si>
    <t>Indramayu, 8 Juni 1978</t>
  </si>
  <si>
    <t>Engineer</t>
  </si>
  <si>
    <t>Jl. Teuku Umar Gg. Dipo / Seruling No.15 Tanjung Karang, Bandar Lampung</t>
  </si>
  <si>
    <t>0823 80931115</t>
  </si>
  <si>
    <t>Danamon : 75861179</t>
  </si>
  <si>
    <t>1871050806780009</t>
  </si>
  <si>
    <t>0001658555032 OK</t>
  </si>
  <si>
    <t>erwin.supriyanto@yahoo.com</t>
  </si>
  <si>
    <t>OS1508010</t>
  </si>
  <si>
    <t>Slamet Riyadi</t>
  </si>
  <si>
    <t>Tegal, 9 Mei 1985</t>
  </si>
  <si>
    <t>eff 1 jan '17 prev BS 2.560.000 + CA 150rb + DA 15rb; eff 1 Jan'16 prev BS 2.440.000 + No CA + DA 10.000</t>
  </si>
  <si>
    <t>Pulo Gebang Permai Blok A 8/15 Rt/Rw.005/010 Pulo Gebang, Cakung, Jakarta Timur</t>
  </si>
  <si>
    <t>0812 91617765</t>
  </si>
  <si>
    <t>Mandiri : 1240007210934</t>
  </si>
  <si>
    <t>3328120905850009</t>
  </si>
  <si>
    <t>0001653611769 M2</t>
  </si>
  <si>
    <t>OS1508011</t>
  </si>
  <si>
    <t>Dwi Judo Purnomo</t>
  </si>
  <si>
    <t>Surabaya, 10 April 1975</t>
  </si>
  <si>
    <t>entitle Other Allw per 1 jan '17; entitle laptop per join Agust' 15</t>
  </si>
  <si>
    <t>Kp. Gaga Rt/Rw.003/004 Semanan, Kalideres, Jakarta Barat</t>
  </si>
  <si>
    <t>085222252728 / 087788788511</t>
  </si>
  <si>
    <t>MANDIRI: 1180004135876</t>
  </si>
  <si>
    <t>3173061004750016</t>
  </si>
  <si>
    <t>pur.yudho@gmail.com</t>
  </si>
  <si>
    <t>OS1508023</t>
  </si>
  <si>
    <t>ATEP MULYANA</t>
  </si>
  <si>
    <t>Bandung, 30 Maret 1984</t>
  </si>
  <si>
    <t>DRIVER =&gt;Installer</t>
  </si>
  <si>
    <t>eff 1 jan '17 prev BS 2.580.000 + DA 20rb + entitle CA + entitle post allw</t>
  </si>
  <si>
    <t>Jl. Buah Dua Rt/Rw.002/012 Rancaekek Wetan, Rancaekek, Kab. Bandung</t>
  </si>
  <si>
    <t>08122 0000969</t>
  </si>
  <si>
    <t>Mandiri : 131-00-1338037-5</t>
  </si>
  <si>
    <t>3204283003840001</t>
  </si>
  <si>
    <t>0001514883003 OK</t>
  </si>
  <si>
    <t>OS1510023</t>
  </si>
  <si>
    <t>Yuri Agusandi</t>
  </si>
  <si>
    <t>Pedamaran, 7 Agustus 1979</t>
  </si>
  <si>
    <t>Project Coordinator =&gt; Coordinator</t>
  </si>
  <si>
    <t>eff 1 jan '17 entitle OA + prev DA 20rb</t>
  </si>
  <si>
    <t>Perumahan Saribumi Indah Blok D44 No.11A Rt.004/018 Binong Curug Tanggerang</t>
  </si>
  <si>
    <t>0853 26362222</t>
  </si>
  <si>
    <t>BCA: 0230977666</t>
  </si>
  <si>
    <t>68.751.315.0.435.000</t>
  </si>
  <si>
    <t>0001632314362 M2</t>
  </si>
  <si>
    <t>yuri.agushandi@gmail.com, yuri.agusandi@corphr-nokia.com</t>
  </si>
  <si>
    <t>OS1510024</t>
  </si>
  <si>
    <t>Ferdiansyah</t>
  </si>
  <si>
    <t>Tangerang, 9 Mei 1986</t>
  </si>
  <si>
    <t>Team Leader =&gt; Junior Engineer =&gt; Engineer =&gt; Engineer Senior</t>
  </si>
  <si>
    <t>eff 1 Mar'17 change posisi + BS prev 3.7 jt ; eff 1 jan '17 prev CA 200rb + DA 15rb; eff 1  Mar 16 prev BS 3,2 DA 10.000 + No Laptop</t>
  </si>
  <si>
    <t>Kp. Buaran Rt/Rw.005/002 Serua Ciputat, Tangerang Selatan</t>
  </si>
  <si>
    <t>0853 86874011</t>
  </si>
  <si>
    <t>BCA : 7550166610</t>
  </si>
  <si>
    <t>3674040905860001</t>
  </si>
  <si>
    <t>54.031.188.3.411.000</t>
  </si>
  <si>
    <t>0001739542083 -KELUARGA</t>
  </si>
  <si>
    <t>ferdy_4634@yahoo.com</t>
  </si>
  <si>
    <t>OS1510028</t>
  </si>
  <si>
    <t>Muhammad Firmansyah Kurniawan</t>
  </si>
  <si>
    <t>Bekasi, 12 Mei 1981</t>
  </si>
  <si>
    <t>Document Control =&gt; Doc Team</t>
  </si>
  <si>
    <t xml:space="preserve">eff 1 jan '17 prev DA 10rb + entitle Other allw </t>
  </si>
  <si>
    <t>Jl. Mangga VII NO.49 Rt/Rw.002/024 Cibodasari, Cibodas, Kota Tangerang</t>
  </si>
  <si>
    <t>0813 10059669</t>
  </si>
  <si>
    <t>BCA : 6930126631</t>
  </si>
  <si>
    <t>3275021205810021</t>
  </si>
  <si>
    <t>25.187.757.7.407.000</t>
  </si>
  <si>
    <t>0001766677037 - ISTRI</t>
  </si>
  <si>
    <t>iwan_el99@yahoo.com</t>
  </si>
  <si>
    <t>OS1509037</t>
  </si>
  <si>
    <t>Achmad Rohiman</t>
  </si>
  <si>
    <t>Jakarta, 20 Juli 1983</t>
  </si>
  <si>
    <t>eff 1 Jan '17 entitle Other Allw + prev BA 200rb; eff Mar'16 No PA, eff 23 Des'15 entitle pro allow &amp; BB prev none</t>
  </si>
  <si>
    <t>Jl. Cagar Alam Selatan No.49 Rt/Rw.001/05 Pancoran Mas Kota Depok 16436</t>
  </si>
  <si>
    <t>0812 93889616</t>
  </si>
  <si>
    <t>Mandiri : 1290004459026</t>
  </si>
  <si>
    <t>3276012007830005</t>
  </si>
  <si>
    <t>rohiman123@gmail.com</t>
  </si>
  <si>
    <t>OS1509040</t>
  </si>
  <si>
    <t>Doni Mario</t>
  </si>
  <si>
    <t>Jakarta, 22 Maret 1989</t>
  </si>
  <si>
    <t>Jl. Raya Kapuk Rt/Rw.008/012 Kapuk, Cengkareng, Jakarta Barat 11720</t>
  </si>
  <si>
    <t>087878876636</t>
  </si>
  <si>
    <t>Mandiri : 0700005369942</t>
  </si>
  <si>
    <t>3173012403891001</t>
  </si>
  <si>
    <t>0001743302889 - KELUARGA</t>
  </si>
  <si>
    <t>donysigebray@gmail.com</t>
  </si>
  <si>
    <t>OS1509041</t>
  </si>
  <si>
    <t>Dwi Rojali</t>
  </si>
  <si>
    <t>Tangerang, 26 Januari 1986</t>
  </si>
  <si>
    <t>Jl. Aria Putra Rt/Rw.10/09 Kedaung, Pamulang, Tangerang</t>
  </si>
  <si>
    <t>08777 1236783 / 0857 04970821</t>
  </si>
  <si>
    <t>Bca : 4970966256</t>
  </si>
  <si>
    <t>3674062601860001</t>
  </si>
  <si>
    <t>660529751411000</t>
  </si>
  <si>
    <t>0001743302891 OK</t>
  </si>
  <si>
    <t>jalijali909@gmail.com</t>
  </si>
  <si>
    <t>OS1509042</t>
  </si>
  <si>
    <t>Riswanto</t>
  </si>
  <si>
    <t>Klaten, 5 Oktober 1981</t>
  </si>
  <si>
    <t>Silulang Rt/Rw.12/05 Sedayu, Tulung, Klaten, Jawa Tengah</t>
  </si>
  <si>
    <t>0899 0385604</t>
  </si>
  <si>
    <t>Mandiri : 1260006750581</t>
  </si>
  <si>
    <t>3310190506810001</t>
  </si>
  <si>
    <t>0001739542072 -KELUARGA</t>
  </si>
  <si>
    <t>lintang.arcadea@yahoo.com</t>
  </si>
  <si>
    <t>OS1510054</t>
  </si>
  <si>
    <t>Aden Endang Nurmawan</t>
  </si>
  <si>
    <t>Bogor, 10 Oktober 1995</t>
  </si>
  <si>
    <t>eff 1 jan '17 prev BS 2.560.000 + DA 15rb; eff Mar'16 No PA, eff 1 Jan'16 prev BS 2.440.000 + No CA + DA 10.000, eff 4 Jan'16 entitle pro allow prev none</t>
  </si>
  <si>
    <t>Kp. Cibeber Jalan Rt/Rw.01/02 Cibeber I, Leuwilang, Bogor 16640</t>
  </si>
  <si>
    <t>0857 18386463</t>
  </si>
  <si>
    <t>BRI : 033001042093505</t>
  </si>
  <si>
    <t>3201141010950009</t>
  </si>
  <si>
    <t>0001738832196</t>
  </si>
  <si>
    <t>OS1510055</t>
  </si>
  <si>
    <t>Ryan Hidayatullah</t>
  </si>
  <si>
    <t>Bogor, 16 Februari 1996</t>
  </si>
  <si>
    <t>Installer =&gt; Document Maker =&gt; Doc Team</t>
  </si>
  <si>
    <t>eff 1 jan '17 prev DA 10rb; eff 1 Dec '16 change posisi (prev. BS 2.560.000, DA 15rb/day, CA 150rb); eff 1 Jan'16 prev BS 2.440.000 + No CA + DA 10.000</t>
  </si>
  <si>
    <t>Kp. Cibeber Jalan Rt/Rw.002/006 Cibeber I, Leuwiliang, Bogor, Jawa Barat</t>
  </si>
  <si>
    <t>088211397805 / 082213540910 / 089655775094</t>
  </si>
  <si>
    <t>BCA : 8990994936</t>
  </si>
  <si>
    <t>3201141602960001</t>
  </si>
  <si>
    <t xml:space="preserve">PBI (APBN) </t>
  </si>
  <si>
    <t>OS1512026</t>
  </si>
  <si>
    <t>Ropiq</t>
  </si>
  <si>
    <t>Tasikmalaya, 3 Juli 1978</t>
  </si>
  <si>
    <t>eff 1 jan '17 prev BS 2.560.000 + DA 15rb; eff Mar'16 No PA, eff 1 Jan'16 prev BS 2.440.000 + No CA + DA 10.000, eff 1 Feb'16 entitle pro allow prev none</t>
  </si>
  <si>
    <t>Pesing Poglar Rt/Rw.02/02 Kedaung Kaliangke, Cengkareng, Jakarta Barat</t>
  </si>
  <si>
    <t>0852 80056008</t>
  </si>
  <si>
    <t>BCA : 2533144209</t>
  </si>
  <si>
    <t>3173010307780031</t>
  </si>
  <si>
    <t>PBI (APBD)</t>
  </si>
  <si>
    <t>junjunahmad0@gmail.com</t>
  </si>
  <si>
    <t>OS1602069</t>
  </si>
  <si>
    <t>Fitri</t>
  </si>
  <si>
    <t>Rantauprapat, 20 Juli 1984</t>
  </si>
  <si>
    <t>Jakarta Banten</t>
  </si>
  <si>
    <t>Document Maker =&gt; Doc Team</t>
  </si>
  <si>
    <t>eff 1 jan '17 prev BS 3.1jt + DA 10rb; entitle laptop 7 Mei'15 e_6/6/2016</t>
  </si>
  <si>
    <t>Kp. Cinagara Rt/Rw. 002/005 Cinagara, Caringan Kabupaten Bogor</t>
  </si>
  <si>
    <t>082284121631</t>
  </si>
  <si>
    <t>Mandiri : 1290006614495</t>
  </si>
  <si>
    <t>3201276007840007</t>
  </si>
  <si>
    <t>26.184.932.7-443.000</t>
  </si>
  <si>
    <t>0001744528689 OK SINGLE</t>
  </si>
  <si>
    <t>fitri_ashegaf@yahoo.com</t>
  </si>
  <si>
    <t>OS1602081</t>
  </si>
  <si>
    <t>Agus Tri Adiyanto</t>
  </si>
  <si>
    <t>Jakarta, 01 Agustus 1986</t>
  </si>
  <si>
    <t>Document Control =&gt; Doc Leader</t>
  </si>
  <si>
    <t>eff 1 jan '17 prev DA 10rb + entitle Other Allw; entitle LA eff per 28 Nop '16</t>
  </si>
  <si>
    <t xml:space="preserve">Poncol Jaya Rt.010/005 Kuningan Barat, Mampang Prapatan, Jakarta Selatan </t>
  </si>
  <si>
    <t>081333201323</t>
  </si>
  <si>
    <t>BCA :2101280634</t>
  </si>
  <si>
    <t>3174030108860004</t>
  </si>
  <si>
    <t>66.165.600.9-014-000</t>
  </si>
  <si>
    <t>0001744977778 OK</t>
  </si>
  <si>
    <t>agus.adiyanto@corphr-nokia.com</t>
  </si>
  <si>
    <t>OS1603016</t>
  </si>
  <si>
    <t>Krispats O David Agu</t>
  </si>
  <si>
    <t>Jakarta, 4 AGUST 1987</t>
  </si>
  <si>
    <t>eff 1 Mar'17 change posisi + BS prev 2.765.000 ; eff 1 jan '17 prev BS 2.560.000 + DA 15rb</t>
  </si>
  <si>
    <t>Perum Permata Kemang RT 04/07 Kota Bogor</t>
  </si>
  <si>
    <t>082225751669</t>
  </si>
  <si>
    <t>MANDIRI: 9000032121353</t>
  </si>
  <si>
    <t>KTP: 3674030408870011</t>
  </si>
  <si>
    <t xml:space="preserve">0001766453624 OK
</t>
  </si>
  <si>
    <t>OS1603021</t>
  </si>
  <si>
    <t>Ande Jatnika</t>
  </si>
  <si>
    <t>BANDUNG, 23 JULI 1986</t>
  </si>
  <si>
    <t>eff 1 jan '17 prev CA 200rb + DA 15rb + entitle other allw</t>
  </si>
  <si>
    <t>KP Pasir Peundeuy RT 02/09 Desa Mekar Jaya Kec.Cihampelas</t>
  </si>
  <si>
    <t>085346061037</t>
  </si>
  <si>
    <t>3217102307860010</t>
  </si>
  <si>
    <t>66.459.537.8-421-000</t>
  </si>
  <si>
    <t>0001469665901 OK</t>
  </si>
  <si>
    <t>andejatnika@ymail.com</t>
  </si>
  <si>
    <t>OS1603024</t>
  </si>
  <si>
    <t>Hendra Yana</t>
  </si>
  <si>
    <t>TANGERANG, 13 APRIL 1983</t>
  </si>
  <si>
    <t>eff 1 Mar'17 change posisi + BS prev 2.765.000 ; eff 1 jan '17 prev BS 2.560.000</t>
  </si>
  <si>
    <t>KP Maruga RT 07/04 Sarva Ciputat Tangerang Banten</t>
  </si>
  <si>
    <t>087809240347</t>
  </si>
  <si>
    <t>BCA : 3681759148</t>
  </si>
  <si>
    <t>3674041304830003</t>
  </si>
  <si>
    <t>98.482.897.0-411.000</t>
  </si>
  <si>
    <t xml:space="preserve">0001393406987 OK
</t>
  </si>
  <si>
    <t>hendrayana.mrg@gmail.com</t>
  </si>
  <si>
    <t>OS1510064</t>
  </si>
  <si>
    <t>Hendrick De Silva</t>
  </si>
  <si>
    <t>Jakarta, 5 Agustus 1979</t>
  </si>
  <si>
    <t>eff 1 jan '17 entitle other allw + prev LA 500rb + prev BB 200rb; eff 4 Jan'16 entitle pro allow &amp; BB prev none</t>
  </si>
  <si>
    <t>Jl. Mahoni II No.4 Rt/Rw.003/007 Perum. Pondok Aren Indah, Arinda II, Tangerang Selatan</t>
  </si>
  <si>
    <t>021.73446010 / 08211151604 / 083813451879</t>
  </si>
  <si>
    <t>Mandiri : 409766252707</t>
  </si>
  <si>
    <t>3674030508790013</t>
  </si>
  <si>
    <t>ada</t>
  </si>
  <si>
    <t>0001743302935 -KELUARGA</t>
  </si>
  <si>
    <t>desilvahendrick5@gmail.com, hendrik.silva@corphr-nokia.com</t>
  </si>
  <si>
    <t>OS1511031</t>
  </si>
  <si>
    <t>Yahya Ayash</t>
  </si>
  <si>
    <t>Jakarta, 6 September 1994</t>
  </si>
  <si>
    <t>eff 1 Jan '17 entitle OA + prev BB 200rb; eff 22 Des'15 entitle pro allow &amp; BB prev none</t>
  </si>
  <si>
    <t>Jl. SMUN 64 Rt/Rw.01/03 Cipayung, Jakarta Timur</t>
  </si>
  <si>
    <t>0878 766911739</t>
  </si>
  <si>
    <t>BCA : 7033267562</t>
  </si>
  <si>
    <t>3175100609940002</t>
  </si>
  <si>
    <t>0001743303058 OK</t>
  </si>
  <si>
    <t>yahyaayash.pk@gmail.com</t>
  </si>
  <si>
    <t>OS1603028</t>
  </si>
  <si>
    <t>Abu Rizal</t>
  </si>
  <si>
    <t>Kendal, 17 September 1997</t>
  </si>
  <si>
    <t>eff 1 Jan '17 prev BS 2.560.000 + DA 15rb</t>
  </si>
  <si>
    <t>Ds. Wonosari Rt.02/02 Kec. Patebon Kab. Kendal Jawa Tengah</t>
  </si>
  <si>
    <t>081350311125</t>
  </si>
  <si>
    <t>BRI: 042501013717501</t>
  </si>
  <si>
    <t>3324141709970004</t>
  </si>
  <si>
    <t>15029097605</t>
  </si>
  <si>
    <t xml:space="preserve">0001766676971 OK
</t>
  </si>
  <si>
    <t>abur87252@gmail.com</t>
  </si>
  <si>
    <t>OS1604014</t>
  </si>
  <si>
    <t>Gun Gun Gunawan</t>
  </si>
  <si>
    <t>Cianjur, 8 September 1983</t>
  </si>
  <si>
    <t>Desa Sukaresmi, Kec. Sukaresmi Kab. Cianjur</t>
  </si>
  <si>
    <t>087721241881</t>
  </si>
  <si>
    <t>BCA : 2101321128</t>
  </si>
  <si>
    <t>320313080983009</t>
  </si>
  <si>
    <t>73.551.541.3-406.000</t>
  </si>
  <si>
    <t>0001859025251 - KELUARGA</t>
  </si>
  <si>
    <t>gungun83.99@gmail.com</t>
  </si>
  <si>
    <t>OS1605017</t>
  </si>
  <si>
    <t>Noferi Agus Santoso</t>
  </si>
  <si>
    <t>Depok, 10 November 1985</t>
  </si>
  <si>
    <t>Jabo Banten</t>
  </si>
  <si>
    <t>eff 1 jan '17 prev CA 200rb + DA 15rb</t>
  </si>
  <si>
    <t>Jln. Nusantara Raya GG. Masjid RT/RW.004/013 No. 17 Des. Beji Kel. Beji Kota Depok</t>
  </si>
  <si>
    <t>0895.3486.23959/0888.8009.280</t>
  </si>
  <si>
    <t>BCA : 7150337385</t>
  </si>
  <si>
    <t>3276061011850005</t>
  </si>
  <si>
    <t>PBI APBD KOTA DEPOK</t>
  </si>
  <si>
    <t>noferi.aguss10@gmail.com</t>
  </si>
  <si>
    <t>PMS STOP 28/2/2017</t>
  </si>
  <si>
    <t>OS1605018</t>
  </si>
  <si>
    <t>Dedy Setiawan</t>
  </si>
  <si>
    <t>Jakarta 03 Desember 1979</t>
  </si>
  <si>
    <t>eff 1 jan '17 prev DA 10rb</t>
  </si>
  <si>
    <t>Kp. Bulak RT/RW.001/009 Kel. Benda Baru Kec. Pamulang, Tanggerang Selatan</t>
  </si>
  <si>
    <t>0823 50308488</t>
  </si>
  <si>
    <t>BRI : 762101000186508</t>
  </si>
  <si>
    <t>3674060312790003</t>
  </si>
  <si>
    <t>0001767928419</t>
  </si>
  <si>
    <t>balistik.setiawan@gmail.com</t>
  </si>
  <si>
    <t>OS1605019</t>
  </si>
  <si>
    <t>Yana Supriana</t>
  </si>
  <si>
    <t>Bandung 28 Februari 1970</t>
  </si>
  <si>
    <t>Pangalengan, Cikalong Bandung RT/RW.001/006</t>
  </si>
  <si>
    <t>0853 17807900</t>
  </si>
  <si>
    <t>3204152802700003</t>
  </si>
  <si>
    <t>0001767928386</t>
  </si>
  <si>
    <t>OS1605020</t>
  </si>
  <si>
    <t>Dimas Suwarno Putra</t>
  </si>
  <si>
    <t>Jakarta 11 Januari 1993</t>
  </si>
  <si>
    <t>Jl. SD Inpres RT/RW.001/007 Pondok Karya, Pondok Aren, Tangsel</t>
  </si>
  <si>
    <t>: 5000012548195</t>
  </si>
  <si>
    <t>3674031101930002</t>
  </si>
  <si>
    <t>9707811184111000</t>
  </si>
  <si>
    <t>0001338153085 OK</t>
  </si>
  <si>
    <t>dimassuwarno12@gmail.com</t>
  </si>
  <si>
    <t>OS1604030</t>
  </si>
  <si>
    <t>Iqbal Firdaus Harahap</t>
  </si>
  <si>
    <t>Medan, 18 Agustus 1992</t>
  </si>
  <si>
    <t>eff 1 jan '17 prev DA 10rb; entitle laptop e_7/6/2016</t>
  </si>
  <si>
    <t>Jl. Subur Pertamina KAU II, Gg. Bhineka Kel. Pondok Rangon Kec. Cipayung, Jakarta Timur</t>
  </si>
  <si>
    <t>Mandiri : 9000029426583</t>
  </si>
  <si>
    <t>3275121808920003</t>
  </si>
  <si>
    <t>0001769545967 OK</t>
  </si>
  <si>
    <t>iqbaLfirdaus90@yahoo.co.id</t>
  </si>
  <si>
    <t>OS1503018</t>
  </si>
  <si>
    <t>Toni Kusno Poniman</t>
  </si>
  <si>
    <t>Bandung, 25 Januari 1982</t>
  </si>
  <si>
    <t>Komp Damar Mas Regency CPB IV Rt.003 Rw.014 Desa Tarajusari Kec. Banjaran, Bandung</t>
  </si>
  <si>
    <t>085624897977 / 08116600500 / 081268939394</t>
  </si>
  <si>
    <t>Mandiri : 105 00 1066420 3</t>
  </si>
  <si>
    <t>3201432501820002</t>
  </si>
  <si>
    <t>35.431.781.0-445.000</t>
  </si>
  <si>
    <t>0001738832207 OK</t>
  </si>
  <si>
    <t>kusno2501@gmail.com, toni.1.kusno@gmail.com</t>
  </si>
  <si>
    <t>OS1605032</t>
  </si>
  <si>
    <t>Diki Darmansyah</t>
  </si>
  <si>
    <t>25 September 1988</t>
  </si>
  <si>
    <t>eff 1 jan '17 prev BS 2.765.000 + DA 15rb</t>
  </si>
  <si>
    <t>Jl. Kampung Dua RT 06 / RW 02, Kel. Sakasampurna Kec. Bekasi Barat</t>
  </si>
  <si>
    <t>085710974088 / 085200113691</t>
  </si>
  <si>
    <t>BCA : 5770655287</t>
  </si>
  <si>
    <t>3275022509880009</t>
  </si>
  <si>
    <t>0001769545945 OK</t>
  </si>
  <si>
    <t>dikifirasatburuk@gmail.com</t>
  </si>
  <si>
    <t>OS1503014</t>
  </si>
  <si>
    <t>Eko Prastowo</t>
  </si>
  <si>
    <t>Sungai Gerong, 1 Juni 1980</t>
  </si>
  <si>
    <t>CME</t>
  </si>
  <si>
    <t>Jl. Kancil Putih VI Komp. Griya Siguntang II Blok B No.4 Rt/Rw.046/010 Demang Lebar Daun, Ilir Barat I, Kota Palembang</t>
  </si>
  <si>
    <t>'0001738831972 OK</t>
  </si>
  <si>
    <t>ekoprastowo80@gmail.com</t>
  </si>
  <si>
    <t>OS1503016</t>
  </si>
  <si>
    <t>Purkon</t>
  </si>
  <si>
    <t>Jakarta, 21 Juli 1984</t>
  </si>
  <si>
    <t>Jl. Mampang Prapatan VI/D Rt/Rw.04/02 No.38 Tegal Parang, Jakarta Selatan 12790</t>
  </si>
  <si>
    <t>'0001848282041 OK</t>
  </si>
  <si>
    <t>purkon.sheela@yahoo.com</t>
  </si>
  <si>
    <t>OS1606018</t>
  </si>
  <si>
    <t>Maniso Yadi</t>
  </si>
  <si>
    <t>Cilacap, 12 Pebruari 1979</t>
  </si>
  <si>
    <t>eff 1 jan '17 prev BS 2.560.000 + DA 15rb</t>
  </si>
  <si>
    <t>Jl. Kampung Rawa Babat RT 05 / RW 06, Pondok Pucung, Tangerang Selatan</t>
  </si>
  <si>
    <t>08111101004</t>
  </si>
  <si>
    <t>Mandiri Syariah : 7050378343</t>
  </si>
  <si>
    <t>3674031202790002</t>
  </si>
  <si>
    <t>66.642.597.0.411.000</t>
  </si>
  <si>
    <t>1771296963 - ISTRI</t>
  </si>
  <si>
    <t>Manisoyadi@gmail.com</t>
  </si>
  <si>
    <t>OS1606022</t>
  </si>
  <si>
    <t>Dedi Junaedi</t>
  </si>
  <si>
    <t>Jakarta, 19 Juni 1984</t>
  </si>
  <si>
    <t>TIS</t>
  </si>
  <si>
    <t>Jl. Nusantara Raya Gg. H. Encat RT 03 / RW 13 No. 67 Depok</t>
  </si>
  <si>
    <t>0888 08020192</t>
  </si>
  <si>
    <t>3276061906840004</t>
  </si>
  <si>
    <t>77.665.689.4.412.000</t>
  </si>
  <si>
    <t>PBI APBN AKTIF</t>
  </si>
  <si>
    <t>ddole19@gmail.com</t>
  </si>
  <si>
    <t>OS1505025</t>
  </si>
  <si>
    <t>Dadang Sahbani</t>
  </si>
  <si>
    <t>Jakarta, 10 Desember 1977</t>
  </si>
  <si>
    <t>eff 1 jan '17 prev BS 2.560.000 + DA 15rb; adj driver allw eff per 1 oct '16 prev. 20rb; entitle driver allw eff per 19 Jul '16 e_20/07/16</t>
  </si>
  <si>
    <t>Kampung Malela Rt/Rw.03/18 Depok, Pancoran Mas, Kota Depok</t>
  </si>
  <si>
    <t>085692282220 / 087788742220</t>
  </si>
  <si>
    <t>CIMB Niaga : 0800146614117</t>
  </si>
  <si>
    <t>3276011012770009</t>
  </si>
  <si>
    <t>0001628022925 OK</t>
  </si>
  <si>
    <t>dadangsahbani@gmail.com</t>
  </si>
  <si>
    <t>OS1509010</t>
  </si>
  <si>
    <t>Erwan Basuki Rahmat</t>
  </si>
  <si>
    <t>Bandung, 29 Oktober 1982</t>
  </si>
  <si>
    <t>Project Engineer =&gt; Engineer</t>
  </si>
  <si>
    <t>eff 1 jan '17 prev CA 200rb + entitle Other Allw</t>
  </si>
  <si>
    <t>Jl. Cingised No.111 A Rt/Rw.02/04 Cisaranten Kulon, Arcamanik Endah, Bandung</t>
  </si>
  <si>
    <t>08122 4592888 / 089666137311</t>
  </si>
  <si>
    <t>BCA : 2830496133</t>
  </si>
  <si>
    <t>3273242910820001</t>
  </si>
  <si>
    <t>erwan.br82@gmail.com</t>
  </si>
  <si>
    <t>OS1610024</t>
  </si>
  <si>
    <t>Arief Hidayat</t>
  </si>
  <si>
    <t>Bandung, 27 Mei 1985</t>
  </si>
  <si>
    <t>Project Engineer =&gt; Coordinator</t>
  </si>
  <si>
    <t>adj BS prev 4.2jt, CA prev 200rb eff per 1 jan '17</t>
  </si>
  <si>
    <t>Kp.Rancakendal RT 01 / RW 14, Ds.Cipedes Kec.Paseh, Kab.Bandung</t>
  </si>
  <si>
    <t>085323096655</t>
  </si>
  <si>
    <t>BCA : 3461645109</t>
  </si>
  <si>
    <t>3505162705850002</t>
  </si>
  <si>
    <t>762437929444000</t>
  </si>
  <si>
    <t xml:space="preserve">ariefh.neo@gmail.com ; ariefh85@gmail.com
</t>
  </si>
  <si>
    <t>OS1606021</t>
  </si>
  <si>
    <t>Muhammad Eriansyah</t>
  </si>
  <si>
    <t>Pangkalan Susu, 12 Juli 1975</t>
  </si>
  <si>
    <t>eff 1 jan '17 prev CA 200rb</t>
  </si>
  <si>
    <t>Perum Cikeas Gardenia Blok A3/9 Cikeas Bogor</t>
  </si>
  <si>
    <t>08159413488 / 081250302282</t>
  </si>
  <si>
    <t>Mandiri : 1560000142887 a.n Nila Sapitri</t>
  </si>
  <si>
    <t>3201301207750003</t>
  </si>
  <si>
    <t>69.423.423.8.023.000</t>
  </si>
  <si>
    <t>0001645940766 OK</t>
  </si>
  <si>
    <t>eriansyah.pasha@gmail.com</t>
  </si>
  <si>
    <t>OS1609019</t>
  </si>
  <si>
    <t>Jayali</t>
  </si>
  <si>
    <t>18 Mei 1976</t>
  </si>
  <si>
    <t>Jl. Peninggaran Timur II RT 06 / RW 09 No. 38, Kebayoran Lama Utara, Jakarta Selatan 12241</t>
  </si>
  <si>
    <t>089633152049 / 085320878704</t>
  </si>
  <si>
    <t>Mandiri : 9000015902589</t>
  </si>
  <si>
    <t>3674051605760001</t>
  </si>
  <si>
    <t>jayalibiangkerok@gmail.com</t>
  </si>
  <si>
    <t>OS1610023</t>
  </si>
  <si>
    <t>Iman Turmudzi</t>
  </si>
  <si>
    <t>Klaten, 29 Oktober 1987</t>
  </si>
  <si>
    <t>Jl. Damai Raya No. 65 RT 12 / RW 02, Cipete Utara, Kebayoran Baru, Jakarta Selatan</t>
  </si>
  <si>
    <t>0815 67824587</t>
  </si>
  <si>
    <t>BCA : 2101346414</t>
  </si>
  <si>
    <t>3174072910870001</t>
  </si>
  <si>
    <t>15041424217</t>
  </si>
  <si>
    <t>andex462@gmail.com</t>
  </si>
  <si>
    <t>OS1510050 </t>
  </si>
  <si>
    <t>Ahmad Bari</t>
  </si>
  <si>
    <t>Jakarta, 1 Januari 1982</t>
  </si>
  <si>
    <t>Jl. Menjangan III RT 05 / RW 15, Kec. Pondok Ranji, Ciputat Timur, Tangerang, Jakarta Selatan</t>
  </si>
  <si>
    <t>083184474574</t>
  </si>
  <si>
    <t>BCA : 4740242631</t>
  </si>
  <si>
    <t>3074050101820011</t>
  </si>
  <si>
    <t>OS1610035</t>
  </si>
  <si>
    <t>Dadang Darmawan</t>
  </si>
  <si>
    <t>Bandung, 20 April 1979</t>
  </si>
  <si>
    <t>Installer &amp; Driver</t>
  </si>
  <si>
    <t>eff 1 jan '17 prev BS 2.560.000 + DA 15rb; entitle driver allw eff per 10 Oct '16</t>
  </si>
  <si>
    <t>Kp. Radio Palasari RT 03/ RW 12 No. 75, Ds. Citeureup Kec. Dayeuhkolot, Bandung</t>
  </si>
  <si>
    <t>081394095342</t>
  </si>
  <si>
    <t>BRI : 076601002290508</t>
  </si>
  <si>
    <t>3204122004790001</t>
  </si>
  <si>
    <t>OS1604006</t>
  </si>
  <si>
    <t>Tita Rusmita Syarif</t>
  </si>
  <si>
    <t>Semarang, 1 Juni 1987</t>
  </si>
  <si>
    <t>SF =&gt; TIS</t>
  </si>
  <si>
    <t>yes18</t>
  </si>
  <si>
    <t>Asuransi 400 &amp; BPJS Kes</t>
  </si>
  <si>
    <t>Jl. Sinar Mukti No.193 Rt/Rw.008/001 Kel. Kedungmundu Kec. Tembalang, Kota Semarang</t>
  </si>
  <si>
    <t>024-6712127 / 08975774959</t>
  </si>
  <si>
    <t>BCA : 0095513412</t>
  </si>
  <si>
    <t>3374104106870001</t>
  </si>
  <si>
    <t>14005603445</t>
  </si>
  <si>
    <t>0001658555829 OK</t>
  </si>
  <si>
    <t>titarosmita87@gmail.com</t>
  </si>
  <si>
    <t>move to TIS File req Pak Anggara (MRA 181016), gajian tetap di tgl 25</t>
  </si>
  <si>
    <t>OS1611017</t>
  </si>
  <si>
    <t>Dadan Agung</t>
  </si>
  <si>
    <t>Bandung, 22 April 1996</t>
  </si>
  <si>
    <t>Kp. Rancakendal RT 03 / RW 07, Kel. Cipedes Kec. Paseh, Bandung</t>
  </si>
  <si>
    <t>082236937028</t>
  </si>
  <si>
    <t>BCA : 3760064938</t>
  </si>
  <si>
    <t>320435220496003</t>
  </si>
  <si>
    <t>dadan.agung71@gmail.com</t>
  </si>
  <si>
    <t>OS1605012</t>
  </si>
  <si>
    <t>Syahrul Tobri</t>
  </si>
  <si>
    <t>Jakarta, 24 Oktober 1989</t>
  </si>
  <si>
    <t>Jl. Cipinang Muara III RT 004/04 No. 20, Jakarta Timur</t>
  </si>
  <si>
    <t>085280592070</t>
  </si>
  <si>
    <t xml:space="preserve">Mandiri : 9000032121536   </t>
  </si>
  <si>
    <t xml:space="preserve">3175032410890004   </t>
  </si>
  <si>
    <t xml:space="preserve">751291691002000   </t>
  </si>
  <si>
    <t>syahrultobri32@gmail.com</t>
  </si>
  <si>
    <t>OS1611019</t>
  </si>
  <si>
    <t>Jamal Lulail</t>
  </si>
  <si>
    <t>Tegal , 9 November 1979</t>
  </si>
  <si>
    <t>OTHER ALLOW NONE EFF 1 MAR'17 PREV 800 RB</t>
  </si>
  <si>
    <t>Ds. Timbang Reja RT 03/ RW 04, Lebaksiu, Tegal</t>
  </si>
  <si>
    <t>085871369993 
/ 081213596291</t>
  </si>
  <si>
    <t>BCA : 1320317599</t>
  </si>
  <si>
    <t>3327080911790022</t>
  </si>
  <si>
    <t>Jamal.ortega@gmail.com</t>
  </si>
  <si>
    <t>OS1612018</t>
  </si>
  <si>
    <t>Sumardi</t>
  </si>
  <si>
    <t>Bogor, 28 Oktober 1991</t>
  </si>
  <si>
    <t>Jl. Sawo Kp. Utan RT 03 / RW 07, Krukut, Limo, Kota Depok</t>
  </si>
  <si>
    <t>089307003731</t>
  </si>
  <si>
    <t>Mandiri : 1210004713636 
a/n Surono</t>
  </si>
  <si>
    <t>3276042810910007</t>
  </si>
  <si>
    <t>mardisumardi@gmail.com</t>
  </si>
  <si>
    <t>OS1612019</t>
  </si>
  <si>
    <t>Imam Supardi</t>
  </si>
  <si>
    <t>Jakarta, 7 Mei 1983</t>
  </si>
  <si>
    <t>Jl. Sawo Kp. Utan RT 03 / RW 07 No. 101, Krukut, Limo, Kota Depok</t>
  </si>
  <si>
    <t>089605307907</t>
  </si>
  <si>
    <t>BCA 2753685251 
A/N Sujarman</t>
  </si>
  <si>
    <t>3276040705830003</t>
  </si>
  <si>
    <t>imamsupardi.03@gmail.com</t>
  </si>
  <si>
    <t>OS1612036</t>
  </si>
  <si>
    <t>Riska Akino</t>
  </si>
  <si>
    <t>Padang, 27 Nopember 1986</t>
  </si>
  <si>
    <t>13-Des-16</t>
  </si>
  <si>
    <t>OTHER ALLOW NONE EFF 1 MAR'17 PREV 800 RB ; entitle OA per 13 Dec '16</t>
  </si>
  <si>
    <t>Jl. Alai Kampung Kalawi No. 66 Ampang Kuranji, Kota Padang Sumatera Barat 
/ Pasar Baru, Jorong Sianok Pasar Baru Nagari Sinurik, Kec.Talamau Kab. Pasaman Barat Padang</t>
  </si>
  <si>
    <t>085766209008</t>
  </si>
  <si>
    <t>BCA : 0342452491</t>
  </si>
  <si>
    <t>1371092711860008</t>
  </si>
  <si>
    <t>15.972.501.9-201.000</t>
  </si>
  <si>
    <t>riska.akino@gmail.com</t>
  </si>
  <si>
    <t>OS1612037</t>
  </si>
  <si>
    <t>Yayan Maulana</t>
  </si>
  <si>
    <t>20 Desember 1982</t>
  </si>
  <si>
    <t>Team Leader =&gt; Installer</t>
  </si>
  <si>
    <t>eff 1 jan '17 prev BS 2.560.000 + DA 15rb; eff per 13 dec '16 change post (BS prev. 3.2jt, CA prev. 200rb, DA 10rb/day)</t>
  </si>
  <si>
    <t>Jl. H. Sarma Kp. Pondok Aren Desa/Kel Parigi Kec Pondok Aren Rt/Rw 05/02 Kota Tanggerang Selatan</t>
  </si>
  <si>
    <t>081218422082</t>
  </si>
  <si>
    <t>Bank Ekonomi : 
IDHBID915-600845-734</t>
  </si>
  <si>
    <t>3674032012820001</t>
  </si>
  <si>
    <t>76.035.869.7-453.000</t>
  </si>
  <si>
    <t>yayanhsfcisumedang033@gmail.com</t>
  </si>
  <si>
    <t>OS1612038</t>
  </si>
  <si>
    <t>Hendri Setiawan Junaedi</t>
  </si>
  <si>
    <t>8 Oktober 1987</t>
  </si>
  <si>
    <t>14-Des-16</t>
  </si>
  <si>
    <t>eff 1 jan '17 prev BS 2.560.000 + DA 15rb;</t>
  </si>
  <si>
    <t>Jln masjid darussalam Rt 003/014 Desa kedaung kecamatan Pamulang kota tanggerang Selatan / Jl. H. Sarma, Kp. Pondok Aren Kel. Parigi Kec. Pondok Aren, Tangerang</t>
  </si>
  <si>
    <t>089539018029</t>
  </si>
  <si>
    <t>BCA : 0670078035</t>
  </si>
  <si>
    <t>3674060810870003</t>
  </si>
  <si>
    <t>49.132.930.6-411.000</t>
  </si>
  <si>
    <t>OS1612031</t>
  </si>
  <si>
    <t>Tangerang, 4 April 1984</t>
  </si>
  <si>
    <t>09-Des-16</t>
  </si>
  <si>
    <t>eff 1 jan '17 prev 2.440.000 + DA 20rb + entitle CA</t>
  </si>
  <si>
    <t>Jl. Puskesmas Rt. 004/011 Kel. Pondok Aren Kec. Pondok aren Kota Tanggerang Selatan</t>
  </si>
  <si>
    <t>081212375654</t>
  </si>
  <si>
    <t>CIMB Niaga :  5180159621118</t>
  </si>
  <si>
    <t>3674030404840003</t>
  </si>
  <si>
    <t>bangajijackabetta@gmail.com</t>
  </si>
  <si>
    <t>OS1701008</t>
  </si>
  <si>
    <t>Zulfatus Zuroya</t>
  </si>
  <si>
    <t>Kebumen, January 24 1996</t>
  </si>
  <si>
    <t>Nampudadi 10/05, Petanahan, Kebumen</t>
  </si>
  <si>
    <t xml:space="preserve"> 
081914425855</t>
  </si>
  <si>
    <t>Mandiri : 900-00-4041313-1</t>
  </si>
  <si>
    <t>3305046401960002</t>
  </si>
  <si>
    <t>zzulfa96@gmail.com</t>
  </si>
  <si>
    <t>OS1612043</t>
  </si>
  <si>
    <t>Bangbang Nurdiansyah</t>
  </si>
  <si>
    <t>Garut, 4 Mei 1980</t>
  </si>
  <si>
    <t xml:space="preserve">Installer </t>
  </si>
  <si>
    <t>UMP 2017 prev BS 2.560.000 + DA 15rb/day</t>
  </si>
  <si>
    <t>Kp. Cinangka Wetan RT 03 / RW 05, Kel. Sukamerang Kec. Kersamanah, Garut</t>
  </si>
  <si>
    <t>082317542000</t>
  </si>
  <si>
    <t>3205130107800016</t>
  </si>
  <si>
    <t>OS1612044</t>
  </si>
  <si>
    <t>Dikdik Rustandi</t>
  </si>
  <si>
    <t>7 Agustus 1984</t>
  </si>
  <si>
    <t>entitle DA eff 1 Mar'17 prev none ; UMP 2017 prev BS 2.560.000</t>
  </si>
  <si>
    <t>Kp. Banen RT 01 / RW 11 Limbangan Timur, Kec. Blubur Limbangan Garut</t>
  </si>
  <si>
    <t>082129740900</t>
  </si>
  <si>
    <t>3205380706840018</t>
  </si>
  <si>
    <t>rustandydikdik07@yahoo.com</t>
  </si>
  <si>
    <t>OS1612045</t>
  </si>
  <si>
    <t>Jakarta, 23 Juli 1982</t>
  </si>
  <si>
    <t>Magang</t>
  </si>
  <si>
    <t>Jl. Peta Selatan Bulak Toko RT 08 / RW 11 No. 04, Kalideres, Jakarta Barat</t>
  </si>
  <si>
    <t>08881357791</t>
  </si>
  <si>
    <t>Mandiri 1180007919318 an Dimas Widono (Adik)</t>
  </si>
  <si>
    <t>3173062307820004</t>
  </si>
  <si>
    <t>comonk1982@gmail.com</t>
  </si>
  <si>
    <t>OS1701034</t>
  </si>
  <si>
    <t>Agung Suherman</t>
  </si>
  <si>
    <t>Jakarta, 6 Oktober 1988</t>
  </si>
  <si>
    <t>Waru Jaya RT 01/ RW 02, Kel. Warujaya Kec. Parung, Bogor</t>
  </si>
  <si>
    <t>085779313310</t>
  </si>
  <si>
    <t>3201100610880002</t>
  </si>
  <si>
    <t>OS1701035</t>
  </si>
  <si>
    <t>Jusup Mubarok</t>
  </si>
  <si>
    <t>Bogor, 10 Maret 1996</t>
  </si>
  <si>
    <t>Jl. Cibanteng Raya RT 03 / RW 12, Desa Cihideung Udik RT 03 / RW 12, Kel. Cihideung Udik Kec. Ciampea, Bogor</t>
  </si>
  <si>
    <t>089682225186</t>
  </si>
  <si>
    <t>CIMB NIAGA : 2280100438165</t>
  </si>
  <si>
    <t>3201151003960002</t>
  </si>
  <si>
    <t>74.243.997.9-434.000</t>
  </si>
  <si>
    <t>OS1701036</t>
  </si>
  <si>
    <t>Mohamad Rediansyah</t>
  </si>
  <si>
    <t>Bogor, 13 Agustus 1997</t>
  </si>
  <si>
    <t>Jl. Raya Cibanteng,Kp. Cihideung Udik RT 03 / RW 12 Desa Cihideung Udik Kec. Ciampea, Bogor</t>
  </si>
  <si>
    <t>'08567693790</t>
  </si>
  <si>
    <t>3201151308970002</t>
  </si>
  <si>
    <t>OS1701037</t>
  </si>
  <si>
    <t>Nopi Prabowo</t>
  </si>
  <si>
    <t>Tangerang, 13 Nopember 1984</t>
  </si>
  <si>
    <t>Perum Total Persada Blok C2 No. 12A RT 01 / RW 07, Kel. Gembor Kec. Periuk, Tangerang</t>
  </si>
  <si>
    <t>'085946550908</t>
  </si>
  <si>
    <t>BCA : 7130387637</t>
  </si>
  <si>
    <t>3671081311840001</t>
  </si>
  <si>
    <t>OS1701038</t>
  </si>
  <si>
    <t>Asep Saepulhaq</t>
  </si>
  <si>
    <t>Jakarta, 06 Maret 1989</t>
  </si>
  <si>
    <t>Magang =&gt; Installer</t>
  </si>
  <si>
    <t>eff 1 Mar'17 change to PKWT prev magang 6 jan - 30 apr</t>
  </si>
  <si>
    <t>Ds. Jatipamor, Kecamatan telaga- majalengka</t>
  </si>
  <si>
    <t>081320541170</t>
  </si>
  <si>
    <t>3210040603890021</t>
  </si>
  <si>
    <t>asepsaepulhaq.p@gmail.com</t>
  </si>
  <si>
    <t>resign 18/3/2017, gaji ke release hold s. ref</t>
  </si>
  <si>
    <t>OS1701039</t>
  </si>
  <si>
    <t>Dadang Mulyana</t>
  </si>
  <si>
    <t>Bandung, 03 September 1999</t>
  </si>
  <si>
    <t>089657078442</t>
  </si>
  <si>
    <t>Mandiri 1300012197805 An Tati Rosmiati (Kakak)</t>
  </si>
  <si>
    <t>3204280309990008</t>
  </si>
  <si>
    <t>OS1612046</t>
  </si>
  <si>
    <t>Fredika Huda Dwi Putra</t>
  </si>
  <si>
    <t>Bogor, 16 Januari 1990</t>
  </si>
  <si>
    <t>Kp. Kelapa Rt.001/016 Desa Rawapanjang Kecamatan Bojong Gede Kabupaten Bogor</t>
  </si>
  <si>
    <t>08930295885</t>
  </si>
  <si>
    <t>3201131601900003</t>
  </si>
  <si>
    <t>fredica16@gmail.com</t>
  </si>
  <si>
    <t>OS1701040</t>
  </si>
  <si>
    <t>Sopian</t>
  </si>
  <si>
    <t>Garut, 10 Februari 1993</t>
  </si>
  <si>
    <t>Kp.Cipeujeh 01/02 Desa Ciwangi Kec. BL. Limbangan Kab. Garut</t>
  </si>
  <si>
    <t>08224045607</t>
  </si>
  <si>
    <t>Mandiri (9000042026436) an Rini Anggraeni</t>
  </si>
  <si>
    <t>3205381002930009</t>
  </si>
  <si>
    <t>OS1701041</t>
  </si>
  <si>
    <t>Rudi Saleh</t>
  </si>
  <si>
    <t>Tegal, 05 Januari 1987</t>
  </si>
  <si>
    <t>Jl. A. Mamad Rt.005/009 Bintarojaya Kel. Bintaro Jaya, Kec Bekasi Barat</t>
  </si>
  <si>
    <t>081258026667</t>
  </si>
  <si>
    <t>3775020501870018</t>
  </si>
  <si>
    <t>71.017.151.3-407.000</t>
  </si>
  <si>
    <t>rudi.saleh31@gmail.com</t>
  </si>
  <si>
    <t>OS1701042</t>
  </si>
  <si>
    <t>Zainuddin</t>
  </si>
  <si>
    <t>Tanggerang 16 Sep 1981</t>
  </si>
  <si>
    <t>Jl. Menjangan III Rt.002/003 Pondok Ranji-Ciputat</t>
  </si>
  <si>
    <t>085248235146</t>
  </si>
  <si>
    <t>3674051609810004</t>
  </si>
  <si>
    <t>77.774.174.1-411.000</t>
  </si>
  <si>
    <t>zainuddinrj@yahoo.com</t>
  </si>
  <si>
    <t>Jafarudin</t>
  </si>
  <si>
    <t>Majene, 20 Maret 1985</t>
  </si>
  <si>
    <t>Jl. Sidareja No. 334/41 RT 05 / RW 06, Kel. Sukamaju Kec. Cibeunying Kidul, Kota Bandung</t>
  </si>
  <si>
    <t>BCA : 2281451318</t>
  </si>
  <si>
    <t>3204052003850004</t>
  </si>
  <si>
    <t>jaffarudin@gmail.com</t>
  </si>
  <si>
    <t>Robi Amsal</t>
  </si>
  <si>
    <t>Jakarta, 28 Mei 1985</t>
  </si>
  <si>
    <t>Kp. Pulo RT 02 / RW 03, Kel. Rangkapan Jaya Kec. Pancoran Mas, Kota Depok</t>
  </si>
  <si>
    <t>3276012805850005</t>
  </si>
  <si>
    <t>75.477.202.8-448.000</t>
  </si>
  <si>
    <t>breamsal@gmail.com</t>
  </si>
  <si>
    <t>Henri Sihombing</t>
  </si>
  <si>
    <t>Sirimbang, 4 Desember 1974</t>
  </si>
  <si>
    <t>Perum Griya Setu Permai II Blok BB 3 No. 7 RT 04 / RW 15, Kel. Ciledug Kec. Setu, Bekasi</t>
  </si>
  <si>
    <t>3202010412740003</t>
  </si>
  <si>
    <t>henripocatech@gmail.com</t>
  </si>
  <si>
    <t>Agus Saputra Anwar</t>
  </si>
  <si>
    <t>Pekanbaru, 12 Agustus 1993</t>
  </si>
  <si>
    <t>Jl. Berdikari Gg. Lestari No.19 Rt/Rw.003/005 Kel. Umban Sari Kec. Rumbai Kota Pekanbaru, Riau</t>
  </si>
  <si>
    <t>Mandiri 9000036698190 an Amelia Anwar (adik)</t>
  </si>
  <si>
    <t>1471061208930001</t>
  </si>
  <si>
    <t>agussaputra342@gmail.com</t>
  </si>
  <si>
    <t>Adrian Ferdhana</t>
  </si>
  <si>
    <t>Palembang, 26 Agustus 1981</t>
  </si>
  <si>
    <t>Team Leader + Driver</t>
  </si>
  <si>
    <t>DA eff 1 Mar'17 NONE prev 30 rb</t>
  </si>
  <si>
    <t>Cipondoh Makmur Blok E4 No. 1 RT 07 / RW 05, Kel. Cipondoh Makmur Kec. Cipondoh, Kota Tangerang</t>
  </si>
  <si>
    <t>BCA 1780022350 an Dhony Alfandriansyah (Saudara)</t>
  </si>
  <si>
    <t>3671052608810003</t>
  </si>
  <si>
    <t>ferdhanaadrian@gmail.com</t>
  </si>
  <si>
    <t>Herry Budiman</t>
  </si>
  <si>
    <t>Jakarta, 25 Pebruari 1996</t>
  </si>
  <si>
    <t>Jl. Kampung Rawa Sawah II RT 03 / RW 02 No. 21, Jakarta Pusat</t>
  </si>
  <si>
    <t>021-42886786 / 085959341441</t>
  </si>
  <si>
    <t>BCA 3981450629 Ratna Juwita</t>
  </si>
  <si>
    <t xml:space="preserve">3171082502960001
</t>
  </si>
  <si>
    <t>herry_budiman@gmail.com</t>
  </si>
  <si>
    <t>Nahrudin</t>
  </si>
  <si>
    <t>Bogor, 10 April 1988</t>
  </si>
  <si>
    <t>P' Johny</t>
  </si>
  <si>
    <t>20 jam</t>
  </si>
  <si>
    <t>Kp. Ciherang Rt/Rw.002/004 Kec. Rumpin, Bogor</t>
  </si>
  <si>
    <t>3201181004880002</t>
  </si>
  <si>
    <t>Tursiyah</t>
  </si>
  <si>
    <t>Cilacap, 13 Agustus 1973</t>
  </si>
  <si>
    <t>S3</t>
  </si>
  <si>
    <t>13 Pebruari 2017</t>
  </si>
  <si>
    <t>Gang Gardu Rt.008/005 Bojong, Pondok Terong, Depok, Citayam Bogor</t>
  </si>
  <si>
    <t>Mandiri 0060002319493</t>
  </si>
  <si>
    <t>3175035308730004</t>
  </si>
  <si>
    <t>Rahmat Sarifudin</t>
  </si>
  <si>
    <t>Kebumen, 8 September 1989</t>
  </si>
  <si>
    <t>14 Pebruari 2017</t>
  </si>
  <si>
    <t>Perum Graha Cibadak Block A5/22 Ds. Pasir Nangka, Kec Tigaraksa, Tanggerang</t>
  </si>
  <si>
    <t>085891346484</t>
  </si>
  <si>
    <t>3603180809890016</t>
  </si>
  <si>
    <t>rahmat.ovan89@gmail.com</t>
  </si>
  <si>
    <t>Triyanto</t>
  </si>
  <si>
    <t>Karanganyar, 24 Maret 1988</t>
  </si>
  <si>
    <t>16 Pebruari 2017</t>
  </si>
  <si>
    <t>Jl. Tanah Kusir II Rt.003/004 Kebayoran Lama, Jakarta Selatan</t>
  </si>
  <si>
    <t>085781811910</t>
  </si>
  <si>
    <t>Mandiri 1210005976919</t>
  </si>
  <si>
    <t>3313162403880001</t>
  </si>
  <si>
    <t>98.482.886.3-528.000</t>
  </si>
  <si>
    <t>13010688680</t>
  </si>
  <si>
    <t>tribardoel@gmail.com</t>
  </si>
  <si>
    <t>Banyumas, 02 Januari 1984</t>
  </si>
  <si>
    <t>Mandiri 1270006059958</t>
  </si>
  <si>
    <t>3208240201840002</t>
  </si>
  <si>
    <t>66.068.221.2-438.000</t>
  </si>
  <si>
    <t>02supriyanto@gmail.com</t>
  </si>
  <si>
    <t>Muhammad Bagja Subakti</t>
  </si>
  <si>
    <t>Bandung, 14 November 1982</t>
  </si>
  <si>
    <t>WH Tools &amp; Asset Management</t>
  </si>
  <si>
    <t>Jl. Musyawarah No. 14 Rt.002/009 Rawa Mekar Jaya Serpong</t>
  </si>
  <si>
    <t>085221159915</t>
  </si>
  <si>
    <t>Mandiri : 1640001299421</t>
  </si>
  <si>
    <t>3206121411820001</t>
  </si>
  <si>
    <t>77.881.751.0-421.000</t>
  </si>
  <si>
    <t>15030896904</t>
  </si>
  <si>
    <t>arh_bagja@yahoo.co.id</t>
  </si>
  <si>
    <t>Joni</t>
  </si>
  <si>
    <t>Kuningan, 13 Juli 1990</t>
  </si>
  <si>
    <t>Dsn. Langensari Rt.11/003 Ds. Gunungsari Kec. Cimahi Kab Kuningan Jawa Barat</t>
  </si>
  <si>
    <t>BRI 427901000415503</t>
  </si>
  <si>
    <t>jhoni.njoon@yahoo.com;johnijon051@gmail.com</t>
  </si>
  <si>
    <t>M. Iska Alpiansyah</t>
  </si>
  <si>
    <t>Bogor, 22 Januari 1994</t>
  </si>
  <si>
    <t>Kp. Block Sukun Rt.002/004 Kec. Cibeteung Udik, Kec. Ciseeng Bogor</t>
  </si>
  <si>
    <t>3201332204940006</t>
  </si>
  <si>
    <t>alvin_10@gmail.com</t>
  </si>
  <si>
    <t>Agung Sandi Mulyana</t>
  </si>
  <si>
    <t>Depok, 16 Januari 1983</t>
  </si>
  <si>
    <t>Jl. Kenarok Kp. Plered Ujung Rt.006/002 Pabuaran Bojong Gede</t>
  </si>
  <si>
    <t>0895347544461 / 085711292264</t>
  </si>
  <si>
    <t>3275041601830009</t>
  </si>
  <si>
    <t>sandiagung_m@yahoo.com</t>
  </si>
  <si>
    <t>OS1510051</t>
  </si>
  <si>
    <t>Rahmad Hary Nurdi</t>
  </si>
  <si>
    <t>Mojokerto, 2 Juli 1982</t>
  </si>
  <si>
    <t>Kp. Buaran I Rt/Rw.006/008 Jatinegara, Cakung, Jakarta Timur</t>
  </si>
  <si>
    <t>082 330975900</t>
  </si>
  <si>
    <t>Mandiri : 0060005204122</t>
  </si>
  <si>
    <t>3175060207820031</t>
  </si>
  <si>
    <t>0001676635132</t>
  </si>
  <si>
    <t>rahmadhary.45@gmail.com</t>
  </si>
  <si>
    <t>cancel terminated e_24/3/2017</t>
  </si>
  <si>
    <t>OS1612039</t>
  </si>
  <si>
    <t>Ade Kris Seftian</t>
  </si>
  <si>
    <t>19-Des-16</t>
  </si>
  <si>
    <t>entitle OA per 13 Dec '16</t>
  </si>
  <si>
    <t>Jl. Harapan Mulya VI Rt.008/005 No. 14 Jakarta Pusat 10640 / Jl. Gardu Asem No. 1</t>
  </si>
  <si>
    <t>085245168987</t>
  </si>
  <si>
    <t>BCA : 3911354576</t>
  </si>
  <si>
    <t>3171030309860010</t>
  </si>
  <si>
    <t>adekriss7@gmail.com</t>
  </si>
  <si>
    <t>OS1611014</t>
  </si>
  <si>
    <t>Rizky Kurniadi</t>
  </si>
  <si>
    <t>Bandung, 25 Nopember 1988</t>
  </si>
  <si>
    <t>Kp. Buah Dua RT 03 / RW 12, Ds. Rancaekek Wetan, Kec. Rancaekek Kab. Bandung</t>
  </si>
  <si>
    <t>081224009697</t>
  </si>
  <si>
    <t>BCA 2830667396 A/N Deasy Septiani</t>
  </si>
  <si>
    <t>3204282511880006</t>
  </si>
  <si>
    <t>OS1510053</t>
  </si>
  <si>
    <t>Aston Medya</t>
  </si>
  <si>
    <t>Kerinci, 11 November 1982</t>
  </si>
  <si>
    <t>SF A</t>
  </si>
  <si>
    <t>entitle laptop</t>
  </si>
  <si>
    <t>Jl. Sirsak 2 Blok C 13 No.13 Pandau Permai, Pekanbaru, Riau</t>
  </si>
  <si>
    <t>087722092203 / 081285275027</t>
  </si>
  <si>
    <t>Mandiri : 9000032121189</t>
  </si>
  <si>
    <t>08018722523</t>
  </si>
  <si>
    <t>dyastone@gmail.com</t>
  </si>
  <si>
    <t>resign 21/1/2016</t>
  </si>
  <si>
    <t>OS1511029</t>
  </si>
  <si>
    <t>Ari Setiawan</t>
  </si>
  <si>
    <t>Bogor, 14 Agustus 1992</t>
  </si>
  <si>
    <t>Pedurenan Rt/Rw.001/010 Pabuaran, Cibinong, Kab. Bogor</t>
  </si>
  <si>
    <t>0812 87131135</t>
  </si>
  <si>
    <t>3201011408920006</t>
  </si>
  <si>
    <t>46.614.230.4.403.000</t>
  </si>
  <si>
    <t>resign 21 Januari 2016</t>
  </si>
  <si>
    <t>OS1510029</t>
  </si>
  <si>
    <t>Elbi Gutawa</t>
  </si>
  <si>
    <t>Tangerang, 1 Oktober 1995</t>
  </si>
  <si>
    <t>Jl. Raya Bukit Indah Kp. Buaran Rt/Rw.005/02 Ciputat, Tangerang Selatan</t>
  </si>
  <si>
    <t>0821 22576452</t>
  </si>
  <si>
    <t>0678141669</t>
  </si>
  <si>
    <t>3674040110950007</t>
  </si>
  <si>
    <t>737132415411000</t>
  </si>
  <si>
    <t>elbi_gutawa@yahoo.com</t>
  </si>
  <si>
    <t>terminated 5/1/2016, jarang masuk</t>
  </si>
  <si>
    <t>OS1510025</t>
  </si>
  <si>
    <t>Umarsa</t>
  </si>
  <si>
    <t>Kuningan, 28 Juni 1985</t>
  </si>
  <si>
    <t>0852 11898828</t>
  </si>
  <si>
    <t xml:space="preserve">Mandiri : 9000032161367 </t>
  </si>
  <si>
    <t>3312092806850001</t>
  </si>
  <si>
    <t>OS1505099</t>
  </si>
  <si>
    <t>Dedi Supriadi</t>
  </si>
  <si>
    <t>Tangerang, 23 Agustus 1979</t>
  </si>
  <si>
    <t>Kp. Perigi Rt/Rw.015/004 Lengkong Wetan, Serpong, Tangerang Selatan</t>
  </si>
  <si>
    <t>BCA : 6050423679</t>
  </si>
  <si>
    <t>3674012308790003</t>
  </si>
  <si>
    <t>NOT EXTEND  26/2/2016</t>
  </si>
  <si>
    <t>OS1506088</t>
  </si>
  <si>
    <t>Amir Barkah</t>
  </si>
  <si>
    <t>Jakarta, 29 Mei 1986</t>
  </si>
  <si>
    <t>Kp. Kramat Bahagia Rt/Rw.008/09 No.5 Kel. Grogol, Jakarta Barat</t>
  </si>
  <si>
    <t>0858 17799505 / 0858 17799553</t>
  </si>
  <si>
    <t>BCA : 3161491690</t>
  </si>
  <si>
    <t>3173022905860003</t>
  </si>
  <si>
    <t>zakranarema@gmail.com, zafranarema@gmail.com</t>
  </si>
  <si>
    <t>EOC 31 MARET 2016</t>
  </si>
  <si>
    <t>OS1506089</t>
  </si>
  <si>
    <t>Ahmad Basyari</t>
  </si>
  <si>
    <t>Jakarta, 29 Oktober 1992</t>
  </si>
  <si>
    <t>eff 1 Jan'16 prev BS 2.440.000 + No CA + DA 10.000</t>
  </si>
  <si>
    <t>0895 04451331</t>
  </si>
  <si>
    <t>BCA : 3161491592</t>
  </si>
  <si>
    <t>3173022910920003</t>
  </si>
  <si>
    <t>ahmadbasyari66@gmail.com</t>
  </si>
  <si>
    <t>OS1506090</t>
  </si>
  <si>
    <t>Ari Ismaya</t>
  </si>
  <si>
    <t>Tangerang, 23 Januari 1981</t>
  </si>
  <si>
    <t>0822 98909499</t>
  </si>
  <si>
    <t>BCA : 2684024131</t>
  </si>
  <si>
    <t>3173022301810010</t>
  </si>
  <si>
    <t>79.065.762.1.036.000</t>
  </si>
  <si>
    <t>ari_ismaya81@yahoo.com</t>
  </si>
  <si>
    <t>OS1510026</t>
  </si>
  <si>
    <t>Suhamad Guntur M</t>
  </si>
  <si>
    <t>Bogor, 4 Agustus 1984</t>
  </si>
  <si>
    <t>eff 4 Jan'16 entitle pro allow prev none</t>
  </si>
  <si>
    <t>Kp. Bojongpari Rt/Rw.002/003 Jayabakti, Cidahu, Kab. Sukabumi, Jawa Barat</t>
  </si>
  <si>
    <t>0852 80342664</t>
  </si>
  <si>
    <t>BCA : 0270779786</t>
  </si>
  <si>
    <t>3202170408840013</t>
  </si>
  <si>
    <t>73.930.037.4.405.000</t>
  </si>
  <si>
    <t>guntur.fsd23@gmail.com, guntur.fsd@gmail.com</t>
  </si>
  <si>
    <t>NOT EXTEND  5/3/2016</t>
  </si>
  <si>
    <t>OS1604013</t>
  </si>
  <si>
    <t>Suyanto</t>
  </si>
  <si>
    <t>Jakarta, 5 April 1978</t>
  </si>
  <si>
    <t>12 April 2016</t>
  </si>
  <si>
    <t>11 Juli 2016</t>
  </si>
  <si>
    <t>Jl. Bungur Rt/Rw.016/006 No.82 Kp. Rambutan Ciruas, Jakarta Timur</t>
  </si>
  <si>
    <t>OS1604018</t>
  </si>
  <si>
    <t>Rifqi Mawardi</t>
  </si>
  <si>
    <t>Bogor, 30 Maret 1985</t>
  </si>
  <si>
    <t>Cancel Join</t>
  </si>
  <si>
    <t>Doc Control</t>
  </si>
  <si>
    <t>25 April 2016</t>
  </si>
  <si>
    <t>31 Juli 2016</t>
  </si>
  <si>
    <t>Jl. Pembangunan 2 Kedung Halang Bogor Utara 16710</t>
  </si>
  <si>
    <t>085779265020</t>
  </si>
  <si>
    <t>3271053003850009</t>
  </si>
  <si>
    <t>rifqi_nerrazurri@yahoo.com</t>
  </si>
  <si>
    <t>Israldi Alioes</t>
  </si>
  <si>
    <t>Padang, 13 Juni 1980</t>
  </si>
  <si>
    <t>Komplek Kranggan Permai, Jl. Melati 9 No. 3, Kel. Jatisampurna Bekasi</t>
  </si>
  <si>
    <t xml:space="preserve">0000195288546
</t>
  </si>
  <si>
    <t>Resign 19/5/2016</t>
  </si>
  <si>
    <t>OS1603022</t>
  </si>
  <si>
    <t>Sudrajat Anshary</t>
  </si>
  <si>
    <t>BANDUNG, 23 SEPTEMBER 1980</t>
  </si>
  <si>
    <t>Jl.Dr.Djunjunan Dalam 3 RT 02/03 Bandung 40173</t>
  </si>
  <si>
    <t>087841758552</t>
  </si>
  <si>
    <t>BCA : 7890745614</t>
  </si>
  <si>
    <t>3273062309800001</t>
  </si>
  <si>
    <t xml:space="preserve">0001766453578
</t>
  </si>
  <si>
    <t>sudrajatanshary@gmail.com</t>
  </si>
  <si>
    <t>resign 23/4/2016</t>
  </si>
  <si>
    <t>OS1603025</t>
  </si>
  <si>
    <t>Achmad Ramdani</t>
  </si>
  <si>
    <t>BANDUNG, 24 JUNI 1993</t>
  </si>
  <si>
    <t>Kebon Kangkung V RT 05/06 Kebon Kangkung Kiara Condong</t>
  </si>
  <si>
    <t>082285726181</t>
  </si>
  <si>
    <t>BCA : 3462590951</t>
  </si>
  <si>
    <t>3273162406920004</t>
  </si>
  <si>
    <t>13043991820</t>
  </si>
  <si>
    <t>achmadramdani12@gmail.com</t>
  </si>
  <si>
    <t>Resign 29/4/2016</t>
  </si>
  <si>
    <t>OS1504018</t>
  </si>
  <si>
    <t>Zulfadhli Munawar</t>
  </si>
  <si>
    <t>Manado, 06 September 1982</t>
  </si>
  <si>
    <t>akan upgrade jr project manager, tunggu konfirmasi slnjtnya</t>
  </si>
  <si>
    <t>Jl. Empu Kanwa X No. 20 Perumnas 2 Karawaci Tangerang Banten 15138</t>
  </si>
  <si>
    <t>087775717218 / 082125187010 / 08999199566</t>
  </si>
  <si>
    <t>BCA : 7890744383</t>
  </si>
  <si>
    <t>3671090609820006</t>
  </si>
  <si>
    <t>54.252.795.7.402.000</t>
  </si>
  <si>
    <t>fadhli2508@gmail.com</t>
  </si>
  <si>
    <t>internal Mei 2016</t>
  </si>
  <si>
    <t>OS1510050</t>
  </si>
  <si>
    <t>eff Mar'16 No PA, eff 1 Jan'16 prev BS 2.440.000 + No CA + DA 10.000, eff 4 Jan'16 entitle pro allow prev none</t>
  </si>
  <si>
    <t>Jl. Menjangan 03 RT 05 / RW 15, Kec. Pondok Ranji Ciputat Timur, Tangerang, Jakarta Selatan</t>
  </si>
  <si>
    <t>BCA : 4740242631 a.n Akhmad Luki</t>
  </si>
  <si>
    <t>3674050101820011</t>
  </si>
  <si>
    <t>0001739542105 OK</t>
  </si>
  <si>
    <t>OS1603017</t>
  </si>
  <si>
    <t>M. Solehudin</t>
  </si>
  <si>
    <t>Kuningan, 1 Januari 1990</t>
  </si>
  <si>
    <t>089609314689</t>
  </si>
  <si>
    <t>MANDIRI : 125-00-1263901-9 a/n Ebon Sabaniah</t>
  </si>
  <si>
    <t>KTP: 3172040901901002</t>
  </si>
  <si>
    <t>0001766676802 OK</t>
  </si>
  <si>
    <t>Resign 1/5/2016</t>
  </si>
  <si>
    <t>OS1603018</t>
  </si>
  <si>
    <t>Wawan Hermawan</t>
  </si>
  <si>
    <t>Kuningan, 27 Agust 1985</t>
  </si>
  <si>
    <t>DS. Randobawa Ilir RT 04/01 Dusun Manis Kec.Mandirancan Kab.Kuningan</t>
  </si>
  <si>
    <t>083823713199</t>
  </si>
  <si>
    <t>MANDIRI : 126-00-0675406-2</t>
  </si>
  <si>
    <t>KTP: 3208142708850003</t>
  </si>
  <si>
    <t xml:space="preserve">0001766453567 - KELUARGA
</t>
  </si>
  <si>
    <t>wawan.globalone@gmail.com / wawam.pocatech@gmail.com</t>
  </si>
  <si>
    <t>resign 6/6/2016, no surat referensi</t>
  </si>
  <si>
    <t>OS1603023</t>
  </si>
  <si>
    <t>Epul Saefulloh</t>
  </si>
  <si>
    <t>TASIKMALAYA, 7 JULI 1976</t>
  </si>
  <si>
    <t>KP Citangtu RT 03/02 Kel.Citangtu Kec.Pangatikan Garut Jawa Barat</t>
  </si>
  <si>
    <t>089654705776</t>
  </si>
  <si>
    <t>BCA : 4460296311</t>
  </si>
  <si>
    <t>3205410707760003</t>
  </si>
  <si>
    <t xml:space="preserve">0001766453545 - KELUARGA
</t>
  </si>
  <si>
    <t>epulsaefulloh7@gmail.com</t>
  </si>
  <si>
    <t>resign 27/6/2016</t>
  </si>
  <si>
    <t>OS1508041</t>
  </si>
  <si>
    <t>Halid Maulana</t>
  </si>
  <si>
    <t>Jakarta, 20 Maret 1979</t>
  </si>
  <si>
    <t>Jl. Gurame VI No.87 Rt/Rw.002/004 Karawaci Baru, Karawaci, Kota Tangerang</t>
  </si>
  <si>
    <t>0813 32476214</t>
  </si>
  <si>
    <t>BCA : 8830922041</t>
  </si>
  <si>
    <t>3671072003790007</t>
  </si>
  <si>
    <t>0001138620442 -KELUARGA</t>
  </si>
  <si>
    <t>resign 18/7/2016</t>
  </si>
  <si>
    <t>Ririk Kuspriono</t>
  </si>
  <si>
    <t>Semarang, 26 Agustus 1976</t>
  </si>
  <si>
    <t>Jl. Warakas 3 Gg. 6 No.15A Rt/Rw.08/03 Kel. Warakas Kec. Tanjung Priok, Jakarta Utara 14340</t>
  </si>
  <si>
    <t>0001226284277 OK</t>
  </si>
  <si>
    <t>rikuspriono@yahoo.co.id</t>
  </si>
  <si>
    <t>Rohman Sobari</t>
  </si>
  <si>
    <t>Tangerang, 9 September 1980</t>
  </si>
  <si>
    <t>Kp. Dukuh Rt/Rw.002/007 Sudimara Selatan, Ciledug, Kota Tangerang</t>
  </si>
  <si>
    <t>0001634884615 OK</t>
  </si>
  <si>
    <t>rohman.sobari@gmail.com</t>
  </si>
  <si>
    <t>Erik Kurniawan Putra</t>
  </si>
  <si>
    <t>Sukabumi, 13 Mei 1984</t>
  </si>
  <si>
    <t>CAD Drafter</t>
  </si>
  <si>
    <t>Kp. Leuwi Orok RT 05 / RW 12 No. 25, Desa Sundawenang, Kec. Parungkuda Kab. Sukabumi 43357</t>
  </si>
  <si>
    <t xml:space="preserve">BCA : 3520384803   </t>
  </si>
  <si>
    <t>3202131305840004</t>
  </si>
  <si>
    <t>47.643.919.5.405.000</t>
  </si>
  <si>
    <t>1771257341 - KEL</t>
  </si>
  <si>
    <t>erick_ozhos@yahoo.co.id</t>
  </si>
  <si>
    <t>OS1505087</t>
  </si>
  <si>
    <t>Agung Akbar Gumelar</t>
  </si>
  <si>
    <t>Bandung, 11 jul 1997</t>
  </si>
  <si>
    <t>eff 1 jan'16 prev BS 2.440.000 + No CA + DA 10.000, prev magang 25 Mei 2015 75 rb /day</t>
  </si>
  <si>
    <t>Kp. Buah Dua Rt/Rw.003/012 Rancaekek Wetan, Rancaekek, Bandung</t>
  </si>
  <si>
    <t>0896 54151483</t>
  </si>
  <si>
    <t>BCA: 2830667396                  A/N Deasy Septiani</t>
  </si>
  <si>
    <t>3204281107970001 / Rancaekek</t>
  </si>
  <si>
    <t>0001738832242 OK</t>
  </si>
  <si>
    <t>Resign 10/08/2016</t>
  </si>
  <si>
    <t>OS1506111</t>
  </si>
  <si>
    <t>Mochamad Nurul Hadi</t>
  </si>
  <si>
    <t>Jakarta, 17 Februari 1985</t>
  </si>
  <si>
    <t>Kp. Kramat Bahagia Rt.010/009 Grogol Petamburan, Jakarta Barat</t>
  </si>
  <si>
    <t>021.5634744 / 087876142553</t>
  </si>
  <si>
    <t>CIMB NIAGA : 1770106656187</t>
  </si>
  <si>
    <t>3173021702850003</t>
  </si>
  <si>
    <t>0001299084592 -KELUARGA</t>
  </si>
  <si>
    <t>nurul.hadi1717@yahoo.co.id</t>
  </si>
  <si>
    <t>Resign 11/08/2016</t>
  </si>
  <si>
    <t>OS1510027</t>
  </si>
  <si>
    <t>Jubaedi</t>
  </si>
  <si>
    <t>Kuningan, 17 Agustus 1972</t>
  </si>
  <si>
    <t>Dsn. Manis Rt/Rw.01/01 Bandorasawetan, Cilimus, Kuningan</t>
  </si>
  <si>
    <t>08211 9654771</t>
  </si>
  <si>
    <t>Mandiri : 9000032161250</t>
  </si>
  <si>
    <t>320813170820002</t>
  </si>
  <si>
    <t>0001743302902 -KELUARGA</t>
  </si>
  <si>
    <t>bedijubaedi6@gmail.com</t>
  </si>
  <si>
    <t>OS1604012</t>
  </si>
  <si>
    <t>Adhi Noviardhi</t>
  </si>
  <si>
    <t>Jakarta, 2 Desember 1987</t>
  </si>
  <si>
    <t>Kp. Kelapa Desa Rawa Panjang Rt/Rw.003/004 Citayem Bogor</t>
  </si>
  <si>
    <t>089654729362</t>
  </si>
  <si>
    <t>BCA : 7150901043</t>
  </si>
  <si>
    <t>3201130212870010</t>
  </si>
  <si>
    <t>718272305403000</t>
  </si>
  <si>
    <t xml:space="preserve">0001766676868 OK
</t>
  </si>
  <si>
    <t>ADHINOVIARDHI@GMAIL.COM</t>
  </si>
  <si>
    <t>OS1604017</t>
  </si>
  <si>
    <t>Candra Priono</t>
  </si>
  <si>
    <t>Tangerang, 19 April 1987</t>
  </si>
  <si>
    <t>Jl. Menjangan III No. 105 Rt/Rw.005/015 Pondok Ranji, Ciputat</t>
  </si>
  <si>
    <t>089681123910</t>
  </si>
  <si>
    <t>BCA : 3011599239</t>
  </si>
  <si>
    <t>3674051905820003</t>
  </si>
  <si>
    <t xml:space="preserve">0001767496397 OK
</t>
  </si>
  <si>
    <t>chandrapriono@gmail.com</t>
  </si>
  <si>
    <t>OS1604019</t>
  </si>
  <si>
    <t>Muhamad Syarifudin</t>
  </si>
  <si>
    <t>Jakarta, 31 Desember 1983</t>
  </si>
  <si>
    <t>Kp. Kramat Bahagia RT/RW.008/009, Grogol, Grogol Petamburan</t>
  </si>
  <si>
    <t>085211152235</t>
  </si>
  <si>
    <t>Belum Mempunyai No Rek</t>
  </si>
  <si>
    <t>3173023112830006</t>
  </si>
  <si>
    <t>0001767496342 OK</t>
  </si>
  <si>
    <t>Resign 12/08/2016</t>
  </si>
  <si>
    <t>OS1506102</t>
  </si>
  <si>
    <t>Yaya Nursamsi</t>
  </si>
  <si>
    <t>Subang, 12 Februari 1983</t>
  </si>
  <si>
    <t>Document Controller</t>
  </si>
  <si>
    <t>Gunung Batu Gg. Mushola Rt/Rw.002/012 Gunung Batu, Kota Bogor Barat, Kota Bogor</t>
  </si>
  <si>
    <t>0813 80997340</t>
  </si>
  <si>
    <t>MANDIRI : 1330011701901 a.n Yaya Noorsyamsi</t>
  </si>
  <si>
    <t>3271041202830020</t>
  </si>
  <si>
    <t>75.478.358.7.404.000</t>
  </si>
  <si>
    <t>0001459727335 OK</t>
  </si>
  <si>
    <t>yaya.nursamsi@gmail.com</t>
  </si>
  <si>
    <t>Resign 05/09/16</t>
  </si>
  <si>
    <t>OS1509039</t>
  </si>
  <si>
    <t>Dadang Sony Setiawan</t>
  </si>
  <si>
    <t>Bandung, 28 Juni 1980</t>
  </si>
  <si>
    <t>Jl. Akasia No.15 Rt/Rw.002/001 Pamulang Timur, Pamulang, Tangerang Selatan 15417</t>
  </si>
  <si>
    <t>085891882938 / 087871816533</t>
  </si>
  <si>
    <t>Mandiri 9000006566229</t>
  </si>
  <si>
    <t>3674062806800005</t>
  </si>
  <si>
    <t>66.061.923.0.411.000</t>
  </si>
  <si>
    <t>0001393409946 OK</t>
  </si>
  <si>
    <t>dason.sony@gmail.com</t>
  </si>
  <si>
    <t>terminated 31/10/16</t>
  </si>
  <si>
    <t>OS1511030</t>
  </si>
  <si>
    <t>Thullatum Minal Awwalin</t>
  </si>
  <si>
    <t>Jakarta, 9 April 1985</t>
  </si>
  <si>
    <t>change posisi 14 Juni'16 BS prev 2.560.000 CA 150 rb DA 15 rb ; eff Mar'16 No PA, eff 1 Jan'16 prev BS 2.440.000 + No CA + DA 10.000, eff 4 Jan'16 entitle pro allow prev none</t>
  </si>
  <si>
    <t>Jl. Menjangan IV No.45 Rt/Rw.01/03 Pondok Ranji, Ciputat Timur</t>
  </si>
  <si>
    <t>0878 41510800</t>
  </si>
  <si>
    <t>BCA : 7550323961</t>
  </si>
  <si>
    <t>3674050107860025</t>
  </si>
  <si>
    <t>73.989.811.2.411.000</t>
  </si>
  <si>
    <t>OS1506094</t>
  </si>
  <si>
    <t>Indra Gustaman</t>
  </si>
  <si>
    <t>Tangerang, 19 April 1980</t>
  </si>
  <si>
    <t>Perumahan Puri Dewata Indah Blok AH No. 67 RT/RW 005/006 Kel. Poris Plawad Utara - Cipondoh - Tangerang</t>
  </si>
  <si>
    <t xml:space="preserve">0001393405749 OK
</t>
  </si>
  <si>
    <t>Resign 13/10/16</t>
  </si>
  <si>
    <t>OS1605021</t>
  </si>
  <si>
    <t>Ahmad Buhori</t>
  </si>
  <si>
    <t>Tanggerang 17 November 1983</t>
  </si>
  <si>
    <t>Jl. Kihajan Dewantoro No.29 RT/RW.001/006, Cipodoh Tanggerang</t>
  </si>
  <si>
    <t>085695775160/ 082146536335</t>
  </si>
  <si>
    <t>Mandiri : 1550003636654</t>
  </si>
  <si>
    <t>3671051711830003</t>
  </si>
  <si>
    <t>79.157.4577.416.000</t>
  </si>
  <si>
    <t>11042295912</t>
  </si>
  <si>
    <t>0001767928408 OK</t>
  </si>
  <si>
    <t>boca_rimba@yahoo.com, ahmad.buhori.ahmad@gmailcom</t>
  </si>
  <si>
    <t>Resign 04/10/16, alfa dr 30/9/16, HOLD salary until FCL signed</t>
  </si>
  <si>
    <t>OS1609018</t>
  </si>
  <si>
    <t>Iwan Andriyanto</t>
  </si>
  <si>
    <t>Lampung, 11 Juni 1977</t>
  </si>
  <si>
    <t xml:space="preserve">Jl. Kusuma Utara 10, Wisma Jaya, Kel. Duren Jaya, Bekasi Timur </t>
  </si>
  <si>
    <t>081284121288 / 085382315336</t>
  </si>
  <si>
    <t>1810021106770002</t>
  </si>
  <si>
    <t>rsl_iwan@yahoo.co.id</t>
  </si>
  <si>
    <t>OS1603029</t>
  </si>
  <si>
    <t>Ali</t>
  </si>
  <si>
    <t>Tanggerang, 08 Mei 1984</t>
  </si>
  <si>
    <t>Kp. Parung Benying Rt/Rw.002/003 Sarua, Ciputat, Tanggerang Selatan</t>
  </si>
  <si>
    <t>081932758836</t>
  </si>
  <si>
    <t>BCA : 0671848186</t>
  </si>
  <si>
    <t>3674040805840001</t>
  </si>
  <si>
    <t>98.482.888.9-411.000</t>
  </si>
  <si>
    <t>12033405551</t>
  </si>
  <si>
    <t>ali.cakrawala37@gmail.com</t>
  </si>
  <si>
    <t>Hold Salary Nov 2016, Resign 9/11/16</t>
  </si>
  <si>
    <t>OS1604020</t>
  </si>
  <si>
    <t>Nasrul Kamal</t>
  </si>
  <si>
    <t>Bandung, 9 Noveber 1995</t>
  </si>
  <si>
    <t>Document Maker</t>
  </si>
  <si>
    <t>?</t>
  </si>
  <si>
    <t>Jl. Sindang Sari Barat, Blok Cisegel 99 Bumisari III Rt.Rw/05.09</t>
  </si>
  <si>
    <t>089655442163</t>
  </si>
  <si>
    <t>BRI: 210401002668507</t>
  </si>
  <si>
    <t>3277010911950020</t>
  </si>
  <si>
    <t>0001767496386 OK</t>
  </si>
  <si>
    <t>shinasrul2412@gmail.com</t>
  </si>
  <si>
    <t>Resign 31/10/16, Hold Salary Nov 2016, Issue MIA</t>
  </si>
  <si>
    <t>OS1606012</t>
  </si>
  <si>
    <t>Alit Tresna Putra</t>
  </si>
  <si>
    <t>Jakarta, 25 Januari 1991</t>
  </si>
  <si>
    <t>NMS =&gt; CME</t>
  </si>
  <si>
    <t>move NPO</t>
  </si>
  <si>
    <t>Jl. Mirah IV Sawah Baru, Komplek Cilla Mutiara, Kec. Ciputat, Tangerang Selatan</t>
  </si>
  <si>
    <t xml:space="preserve">0877 8068 4537  </t>
  </si>
  <si>
    <t>BCA : 0671838431</t>
  </si>
  <si>
    <t>3674042501910002</t>
  </si>
  <si>
    <t>2069723428 OK</t>
  </si>
  <si>
    <t>ariy.tair@gmail.com</t>
  </si>
  <si>
    <t>move to NPO project per 1 Jan '17</t>
  </si>
  <si>
    <t>OS1610034</t>
  </si>
  <si>
    <t>Andi Rohman</t>
  </si>
  <si>
    <t>Bogor, 27 Februari 1976</t>
  </si>
  <si>
    <t>Jl. Raya Tajur Gg. Bale Desa RT 01 / RW 05 No. 26</t>
  </si>
  <si>
    <t>089509613569</t>
  </si>
  <si>
    <t>BRI : 053301013791508 cab. Tajur bogor</t>
  </si>
  <si>
    <t>3271022702760003</t>
  </si>
  <si>
    <t>48.953.350.5-404.000</t>
  </si>
  <si>
    <t>andirohman009@gmail.com</t>
  </si>
  <si>
    <t>Resign 01/11/16, Hold Salary Nov 2016, Issue MIA</t>
  </si>
  <si>
    <t>Saepuloh Permana</t>
  </si>
  <si>
    <t>Bandung, 24 Juni 1989</t>
  </si>
  <si>
    <t>Kp. Gandok RT 01/ RW 01, Kel. Cikadu Kec. Sindangkerta, Bandung Barat</t>
  </si>
  <si>
    <t>085659157258</t>
  </si>
  <si>
    <t>BRI : 411701011608535 a/n Martini</t>
  </si>
  <si>
    <t>3217142406890004</t>
  </si>
  <si>
    <t>Resign 5/12/16, FCL belum submit (hold salary)</t>
  </si>
  <si>
    <t>Kusnadi</t>
  </si>
  <si>
    <t>Bandung, 3 April 1973</t>
  </si>
  <si>
    <t>Kp. Sasak Luhur RT 01 / RW 06, Kel. Wargasaluyu Kec. Gunung Halu, Bandung Barat 40565</t>
  </si>
  <si>
    <t>085294590653</t>
  </si>
  <si>
    <t>BRI : 411701001148503 / BCA : 8380148197 An. Siti rina miranti (anak)</t>
  </si>
  <si>
    <t>3217150304750004</t>
  </si>
  <si>
    <t>Resign 8/12/16, FCL belum submit (hold salary)</t>
  </si>
  <si>
    <t>OS1504030</t>
  </si>
  <si>
    <t>Ali Akbar Felayati</t>
  </si>
  <si>
    <t>Jakarta, 13 August 1991</t>
  </si>
  <si>
    <t>Jl. Ali Andong No.10 Rt/Rw.002/008 Bojongsari, Kota Depok</t>
  </si>
  <si>
    <t>085775684423 / 081284281241</t>
  </si>
  <si>
    <t>MANDIRI : 1210005940188</t>
  </si>
  <si>
    <t>3276111308910001</t>
  </si>
  <si>
    <t>77.499.358.8.412.000</t>
  </si>
  <si>
    <t>0001393406921 OK</t>
  </si>
  <si>
    <t>Resign 04/01/17</t>
  </si>
  <si>
    <t>OS1508009</t>
  </si>
  <si>
    <t>Pirmansyah</t>
  </si>
  <si>
    <t>Jakarta, 13 September 1988</t>
  </si>
  <si>
    <t>Jurang Mangu Rt/Rw.002/003 Pondok Ranji, Ciputat Timur, Kota Tangerang Selatan</t>
  </si>
  <si>
    <t>021.97896680 / 081298233252</t>
  </si>
  <si>
    <t>BCA : 4740432929</t>
  </si>
  <si>
    <t>3674051309880002</t>
  </si>
  <si>
    <t>64.323.887.6.411.000</t>
  </si>
  <si>
    <t>0001428492993 OK</t>
  </si>
  <si>
    <t>firnan1388@gmail.com</t>
  </si>
  <si>
    <t>terminated 17/01/17 (NO S. REF)</t>
  </si>
  <si>
    <t>OS1509043</t>
  </si>
  <si>
    <t>Wawan Dika</t>
  </si>
  <si>
    <t>Magelang, 26 September 1982</t>
  </si>
  <si>
    <t>installer =&gt; Team Leader</t>
  </si>
  <si>
    <t>change posisi 16/10/2015 prev BS 2.440.000 CA none</t>
  </si>
  <si>
    <t>Pancoran Mas Rt/Rw.05/02 Kota Depok</t>
  </si>
  <si>
    <t>0897 3990317</t>
  </si>
  <si>
    <t>Mandiri : 9000032121262</t>
  </si>
  <si>
    <t>330404260982004</t>
  </si>
  <si>
    <t>0001632292053 OK</t>
  </si>
  <si>
    <t>Terminated 17/01/17, SP3 (NO S. REF)</t>
  </si>
  <si>
    <t>OS1512012</t>
  </si>
  <si>
    <t>Asep</t>
  </si>
  <si>
    <t>Depok, 18 Maret 1996</t>
  </si>
  <si>
    <t>Bendungan Rt/Rw.006/001 Cilodong, Kota Depok</t>
  </si>
  <si>
    <t>BRI: 217101002673501</t>
  </si>
  <si>
    <t>TERMINATED 28/2/2017</t>
  </si>
  <si>
    <t>OS1604029</t>
  </si>
  <si>
    <t>Aminudin</t>
  </si>
  <si>
    <t>Jakarta, 9 Mei 1984</t>
  </si>
  <si>
    <t>Jl. Kelapa Tiga No. 9 RT 06/ RW 03, Kel. Jagakarsa Kec. Jagakarsa, Jakarta Selatan, DKI Jakarta</t>
  </si>
  <si>
    <t>081290178334</t>
  </si>
  <si>
    <t>Mandiri : 900003212154</t>
  </si>
  <si>
    <t>3174090905840002</t>
  </si>
  <si>
    <t>70.475.340.9.017.000</t>
  </si>
  <si>
    <t>GANDA  PBI (APBN)</t>
  </si>
  <si>
    <t>ammynasiska@gmail.com</t>
  </si>
  <si>
    <t>OS1605033</t>
  </si>
  <si>
    <t>Jakarta, 5 Maret 1980</t>
  </si>
  <si>
    <t>Jl. H. Joko 3 RT 07 / RW 04 No. 03, Lenteng Agung, Jakarta Selatan</t>
  </si>
  <si>
    <t>0821 73876211</t>
  </si>
  <si>
    <t>3174090503800010</t>
  </si>
  <si>
    <t>0001428491981 -KELUARGA NO KK</t>
  </si>
  <si>
    <t>OS1606019</t>
  </si>
  <si>
    <t>Edy Sunarko</t>
  </si>
  <si>
    <t>Sragen, 31 Mei 1983</t>
  </si>
  <si>
    <t>Nglaran RT 29 / RW 18, Desa Gabus, Kec. Ngrampal Kab. Sragen, Jawa Tengah</t>
  </si>
  <si>
    <t>085769290165</t>
  </si>
  <si>
    <t>BCA : 0095409925</t>
  </si>
  <si>
    <t>3314083105830002</t>
  </si>
  <si>
    <t>46.074.992.2.528.000</t>
  </si>
  <si>
    <t>1771257339 - KEL</t>
  </si>
  <si>
    <t>edy.soenarko9@gmail.com</t>
  </si>
  <si>
    <t>Resign 31/12/16, FCL done</t>
  </si>
  <si>
    <t>OS1609017</t>
  </si>
  <si>
    <t>Choirul Anam</t>
  </si>
  <si>
    <t>Purwokerto, 30 Nopember 1992</t>
  </si>
  <si>
    <t>08992591411 / 085888117519</t>
  </si>
  <si>
    <t>BCA : 0678148361</t>
  </si>
  <si>
    <t>3674063011920008</t>
  </si>
  <si>
    <t>choinam130@gmail.com / hendriksa@gmail.com</t>
  </si>
  <si>
    <t>TERMINATED 28/2/2017, Hold S. Ref FCL blm</t>
  </si>
  <si>
    <t>Bandung, 11 Juli 1997</t>
  </si>
  <si>
    <t>089654151483</t>
  </si>
  <si>
    <t>Mandiri : 9000036848456</t>
  </si>
  <si>
    <t>3204281107970001</t>
  </si>
  <si>
    <t>15046493183</t>
  </si>
  <si>
    <t>agungakbar57@gmail.com</t>
  </si>
  <si>
    <t>last day 4/2/2017 resign 8/2/2017</t>
  </si>
  <si>
    <t>OS1612020</t>
  </si>
  <si>
    <t>Dolsalomni Rokki</t>
  </si>
  <si>
    <t>Jakarta, 27 Oktober 1984</t>
  </si>
  <si>
    <t>Jl. SMP 160 RT 04/ RW 05 No. 29, Kel. Ceger Kec. Cipayung, Jakarta</t>
  </si>
  <si>
    <t>081586070797</t>
  </si>
  <si>
    <t>Mandiri : 129.000.5205048</t>
  </si>
  <si>
    <t>3175102710840003</t>
  </si>
  <si>
    <t>dolsa.hutasoit@gmail.com</t>
  </si>
  <si>
    <t>OS1612035</t>
  </si>
  <si>
    <t>Hendriko Sulistianto</t>
  </si>
  <si>
    <t>Jakarta, 22 Nopember 1982</t>
  </si>
  <si>
    <t>15-Des-16</t>
  </si>
  <si>
    <t>Jl. Pekapuran Kp. Sindangkarsa Rt.02/06 Sukamaju Baru Tapos Depok</t>
  </si>
  <si>
    <t>089965758945</t>
  </si>
  <si>
    <t>3276022211820003</t>
  </si>
  <si>
    <t>hendrikosulistian@gmail.com</t>
  </si>
  <si>
    <t>cancel join, salary hold</t>
  </si>
  <si>
    <t>Project Allow.</t>
  </si>
  <si>
    <t>OS1505040</t>
  </si>
  <si>
    <t>Awan Widodo</t>
  </si>
  <si>
    <t>Pekalongan, 23 Juni 1983</t>
  </si>
  <si>
    <t>NMS</t>
  </si>
  <si>
    <t>Engineer =&gt; IP RAN Engineer</t>
  </si>
  <si>
    <t>eff 1 Nop '16 adj BS prev 4.2jt &amp; entitle OT</t>
  </si>
  <si>
    <t>Jl. Arya Putra Rt/Rw.009/010 Ds. Kedaung Kec. Pamulang, Tangerang Selatan</t>
  </si>
  <si>
    <t>0001658555796 OK</t>
  </si>
  <si>
    <t>OS1606013</t>
  </si>
  <si>
    <t>Matius Benrinson Raja M Nainggolan</t>
  </si>
  <si>
    <t>Surabaya, 11 Januari 1989</t>
  </si>
  <si>
    <t>Project Admin =&gt; Document Control</t>
  </si>
  <si>
    <t>change position eff 1 Nop '16 prev BS 3.4jt &amp; entitle OT</t>
  </si>
  <si>
    <t>Jl. Bali Raya No. 7 RT 11 RW 14, Cipinang Melayu, Jakarta Timur</t>
  </si>
  <si>
    <t>081291897698</t>
  </si>
  <si>
    <t>BCA : 4650409791</t>
  </si>
  <si>
    <t>3515141101890005</t>
  </si>
  <si>
    <t>PESERTA MANDIRI TUNGGAKAN</t>
  </si>
  <si>
    <t>Raja11_nainggolan@yahoo.com</t>
  </si>
  <si>
    <t>OS1508013</t>
  </si>
  <si>
    <t>Nugraha Setya Permana</t>
  </si>
  <si>
    <t>Jakarta, 1 September 1986</t>
  </si>
  <si>
    <t>Project Engineer</t>
  </si>
  <si>
    <t>Kp Nagrog Rt/Rw.002/005 Ciadeg, Cigombong, Kab. Bogor</t>
  </si>
  <si>
    <t>085694205857 / 088802631852</t>
  </si>
  <si>
    <t>BCA : 8015011439</t>
  </si>
  <si>
    <t>3603280109860001</t>
  </si>
  <si>
    <t>nugrahapermana61@gmail.com</t>
  </si>
  <si>
    <t>Bambang Saputro</t>
  </si>
  <si>
    <t>Lamongan, 8 Agustus 1975</t>
  </si>
  <si>
    <t>Komplek Arsip Nasional RI, Jl. Pramuka Blok R No.13, Pancoran Mas, Depok</t>
  </si>
  <si>
    <t>0001658555109 OK</t>
  </si>
  <si>
    <t>bams.saputro@gmail.com</t>
  </si>
  <si>
    <t>OS1505007</t>
  </si>
  <si>
    <t>Aang Muchtar</t>
  </si>
  <si>
    <t>Jakarta, 23 Maret 1983</t>
  </si>
  <si>
    <t>Jl. Gelatik 7 Blok G6 No.32 Rt/Rw.002/19 Bekasi Timur Regensi, Kel. Cimuning Kec. Mustika Jaya, Bekasi Timur 17151</t>
  </si>
  <si>
    <t>terminated 31/08/2016</t>
  </si>
  <si>
    <t>OS1605013</t>
  </si>
  <si>
    <t>Ady Setyadi</t>
  </si>
  <si>
    <t>Jakarta, 17 Mei 1976</t>
  </si>
  <si>
    <t>Jl. Tanah Tinggi No. 10 RT 02/ RW 02, Tanah Tinggi - Johar Baru, Jakarta Pusat</t>
  </si>
  <si>
    <t>0896 9949 1522 / 089630880778</t>
  </si>
  <si>
    <t>BCA : 6080266381</t>
  </si>
  <si>
    <t>3171081705760002</t>
  </si>
  <si>
    <t>25.385.660.3-024.000</t>
  </si>
  <si>
    <t>0001767928364 M3</t>
  </si>
  <si>
    <t>setiady_17@yahoo.com, ady.setyadi@gmail.com</t>
  </si>
  <si>
    <t>OS1605023</t>
  </si>
  <si>
    <t>Agung Priyono</t>
  </si>
  <si>
    <t>Jakarta, 13 Maret 1983</t>
  </si>
  <si>
    <t>FCL</t>
  </si>
  <si>
    <t>Jl. Bunga Rampai 1 Gg. Beringin IV No. 278 RT 06 / RW 10, Malaka Jaya, Prumnas Klender, Jakarta Timur, 13460</t>
  </si>
  <si>
    <t>0858 76910161</t>
  </si>
  <si>
    <t>BCA : 2300910508</t>
  </si>
  <si>
    <t>3201271303830009</t>
  </si>
  <si>
    <t>707860813434000</t>
  </si>
  <si>
    <t>1769545899 OK</t>
  </si>
  <si>
    <t>agungspriyono@gmail.com</t>
  </si>
  <si>
    <t>OS1505012</t>
  </si>
  <si>
    <t>Ada Apandri Siregar</t>
  </si>
  <si>
    <t>Sitopayan, 08 Desember 1990</t>
  </si>
  <si>
    <t>Jl. Perindustrian II Rt/Rw.001/001 Kel. Kebun Bunga Kec. Sukarami, Kota Palembang</t>
  </si>
  <si>
    <t>0001767928353 OK</t>
  </si>
  <si>
    <t>Not extend 31/10/16</t>
  </si>
  <si>
    <t>OS1505013</t>
  </si>
  <si>
    <t>Isran Siregar</t>
  </si>
  <si>
    <t>Sitopayan, 08 Desember 1992</t>
  </si>
  <si>
    <t>Sitopayan, Kel. Sitopayan Kec. Portibi Kab. Padang Lawas Utara, Sumatera Utara</t>
  </si>
  <si>
    <t>'1220060812920002</t>
  </si>
  <si>
    <t>0002064408197 OK</t>
  </si>
  <si>
    <t>isran44@gmail.com, siregar_isran@yahoo.co.id</t>
  </si>
  <si>
    <t>OS1505009</t>
  </si>
  <si>
    <t>KW. Eko Yuliarso</t>
  </si>
  <si>
    <t>Yogyakarta, 02 Juli 1975</t>
  </si>
  <si>
    <t>Badran JT 1/544 Rt/Rw.50/11 Kel. Bumijo Kec. Jetis, Yogyakarta 55231</t>
  </si>
  <si>
    <t>0001767928397 - KELUARGA</t>
  </si>
  <si>
    <t>not extend 31/01/17</t>
  </si>
  <si>
    <t>Actual on board</t>
  </si>
  <si>
    <t>PKWT ZEN (BREAK)</t>
  </si>
  <si>
    <t>HB Move All.</t>
  </si>
  <si>
    <t>Laptop</t>
  </si>
  <si>
    <t>Broadband / Internet</t>
  </si>
  <si>
    <t>Tunj. Jabatan/posisi</t>
  </si>
  <si>
    <t>other allowance / project allow. / standby allow</t>
  </si>
  <si>
    <t>TRANSPORT ALLOW</t>
  </si>
  <si>
    <t>Shift</t>
  </si>
  <si>
    <t>info pak johny 2/3/2017</t>
  </si>
  <si>
    <t>OS1311034</t>
  </si>
  <si>
    <t>Rizki Kusuma</t>
  </si>
  <si>
    <t>SF</t>
  </si>
  <si>
    <t>Project Engineer (RAN+TRS)</t>
  </si>
  <si>
    <t>No =&gt; yes</t>
  </si>
  <si>
    <t>Jl. Sumatra 2 No. 14, Komp. Cimone Mas Permai 1 Tangerang</t>
  </si>
  <si>
    <t>0821 25993225</t>
  </si>
  <si>
    <t>Mandiri : 155-00-0289508-7</t>
  </si>
  <si>
    <t>68.726.687.4-416.000</t>
  </si>
  <si>
    <t>New</t>
  </si>
  <si>
    <t>0001653611962 OK</t>
  </si>
  <si>
    <t>rizki.kusuma.ext@services.nsn.com, rizki_ksm@yahoo.com, rizki.kusuma@corphr-nokia.com</t>
  </si>
  <si>
    <t>P06 2017</t>
  </si>
  <si>
    <t>OS1412007</t>
  </si>
  <si>
    <t>Achmad Abizar Algifari</t>
  </si>
  <si>
    <t>Jakarta, 24 Januari 1992</t>
  </si>
  <si>
    <t>Isat</t>
  </si>
  <si>
    <t>Alarm Monitoring</t>
  </si>
  <si>
    <t>2nd 55.000 + 3rd/weekend 90.000 + special 200 rb + national 100 rb</t>
  </si>
  <si>
    <t>entitle laptop allw 500k per 1 Sep '16 ; adjust Jan '16 prev 3.150.000 ; adjust 1 Mar'15 BS prev 3.100.000 CA&amp;Internet N/E ; entitle Jamsostek+asuransi per 18 Jan'15 ; adjust 18 Jan'15 prev 2.441.000</t>
  </si>
  <si>
    <t>Jl. Kramat Pulo Gundul K.282, Senen, Jakarta Pusat 10540</t>
  </si>
  <si>
    <t>0896 56242856</t>
  </si>
  <si>
    <t>Mandiri : 1310007003405</t>
  </si>
  <si>
    <t>3171082401920005</t>
  </si>
  <si>
    <t>55.195.033.0.024.000</t>
  </si>
  <si>
    <t>0001459748597 -KELUARGA</t>
  </si>
  <si>
    <t>vilayama@gmail.com, achmad.abizar@corphr-nokia.com</t>
  </si>
  <si>
    <t>not extend 31/3/2017</t>
  </si>
  <si>
    <t>P03 2017</t>
  </si>
  <si>
    <t>OS1412011</t>
  </si>
  <si>
    <t>Iwan Hendrianto</t>
  </si>
  <si>
    <t>Blitar, 12 Maret 1988</t>
  </si>
  <si>
    <t>entitle BB Jan '16 prev none ; adjust Jan '16 prev 5 jt</t>
  </si>
  <si>
    <t>Link. Tumpuk Rt/Rw.1/6 Kel. Tangkil Kec. Wlingi, Blitar</t>
  </si>
  <si>
    <t>0342-694750 / 085604359495</t>
  </si>
  <si>
    <t>BCA : 3220423505</t>
  </si>
  <si>
    <t>3505171203880003</t>
  </si>
  <si>
    <t>98.328.469.6-653.000</t>
  </si>
  <si>
    <t>12044582612</t>
  </si>
  <si>
    <t>0001401839368 OK</t>
  </si>
  <si>
    <t>iwan.hendrianto@yahoo.com, iwan.hendrianto@corphr-nokia.com</t>
  </si>
  <si>
    <t>cancel terminated</t>
  </si>
  <si>
    <t>moved to OVH replacement of Jamery Agu</t>
  </si>
  <si>
    <t>OS1412022</t>
  </si>
  <si>
    <t>Ratih Andam Sari</t>
  </si>
  <si>
    <t>TL Betung, 4 September 1979</t>
  </si>
  <si>
    <t>Team Assistant</t>
  </si>
  <si>
    <t>adjust 8% per 1 Jul'16 prev 6,6 jt ; adjust 10% per 1 Nov'15 prev 6 jt ; adjust 1 Feb'15 prev 250 rb</t>
  </si>
  <si>
    <t>Jl. Angkutan H 112 KPAD Rt/Rw.003/006 Cipinang Melayu, Makasar, Jakarta Timur</t>
  </si>
  <si>
    <t>0899 8978949</t>
  </si>
  <si>
    <t>BCA : 6070154526</t>
  </si>
  <si>
    <t>3175084409790006</t>
  </si>
  <si>
    <t>49.476.419.4.005.000</t>
  </si>
  <si>
    <t>14023184741</t>
  </si>
  <si>
    <t>0001628834692 OK</t>
  </si>
  <si>
    <t>ratihandamsari@gmail.com, ratih.sari.ext@nokia.com</t>
  </si>
  <si>
    <t>P05 2017</t>
  </si>
  <si>
    <t>OS1207046</t>
  </si>
  <si>
    <t>Zufriyadi</t>
  </si>
  <si>
    <t>Project Engineer (Power&amp;CME)</t>
  </si>
  <si>
    <t>entitle BB Jan '16 prev none ; adjust Jan '16 prev 7.420.000 ; temp reloc 2 bln (des-Jan) saja prev 2 jt</t>
  </si>
  <si>
    <t>Perumahan The Address Blok H7A , Jl. Raya Leuwinanggung Kelurahan Leuwinanggung, kecamatan Tapos, Depok</t>
  </si>
  <si>
    <t>085813254525 / 08127125641</t>
  </si>
  <si>
    <t>BNI : 0057708926</t>
  </si>
  <si>
    <t>57.589.411.8-307.000</t>
  </si>
  <si>
    <t>09020741824</t>
  </si>
  <si>
    <t>0001628834488 -KELUARGA</t>
  </si>
  <si>
    <t xml:space="preserve"> zufriyadi3@yahoo.co.id, zufriyadi@corphr-nokia.com</t>
  </si>
  <si>
    <t>OS1311043</t>
  </si>
  <si>
    <t>Rudi Ruskandar</t>
  </si>
  <si>
    <t>Site Quality</t>
  </si>
  <si>
    <t>entitle laptop Jan '16 prev none ; adjust Jan '16 prev 7.841.869 ; internet allow per 1 Feb'15</t>
  </si>
  <si>
    <t>Dusun Kliwon, RT. 013/007, Kel. Kartayasa, Kec. Sindang Agung, Jawa Barat</t>
  </si>
  <si>
    <t>0815 8 555 1335 / 0815 55404515</t>
  </si>
  <si>
    <t>Mandiri : 07-0000-4339-359</t>
  </si>
  <si>
    <t>25.162.797.2-124.000</t>
  </si>
  <si>
    <t>04J00201451</t>
  </si>
  <si>
    <t>0001628834231 -KELUARGA</t>
  </si>
  <si>
    <t>rudi.ruskandar@gmail.com, rudi.ruskandar@corphr-nokia.com</t>
  </si>
  <si>
    <t>tetap hingga akhir kontraknya</t>
  </si>
  <si>
    <t>Didiet Priatmadji</t>
  </si>
  <si>
    <t>OS1501029</t>
  </si>
  <si>
    <t>Siti Amelia Sembiring</t>
  </si>
  <si>
    <t>Medan, 30 Desember 1993</t>
  </si>
  <si>
    <t>PCM Admin</t>
  </si>
  <si>
    <t>Yes 10</t>
  </si>
  <si>
    <t>entitle transp eff 1 Agust'16 prev none ; adjust Jan '16 prev 4.410.000 ; adjust Okt '15 prev 3.410.000 ; adjust 10% per 1 Agust'15 prev 3.1 jt &amp; no ot ; entitle Jamsostek+asuransi per 20 Mar'15 ; adjust 20 Mar'15 prev 2.441.000</t>
  </si>
  <si>
    <t>Jl. Bunga Asoka Komp. Asoka Raya Residence Clok C No.40 Medan</t>
  </si>
  <si>
    <t>0831 99459944 / 0888 7521397</t>
  </si>
  <si>
    <t>BNI : 0285905617</t>
  </si>
  <si>
    <t>0000008440964 OK</t>
  </si>
  <si>
    <t>amelsembiring.as@gmail.com, siti.amelia@corphr-nokia.com</t>
  </si>
  <si>
    <t>OS1502019</t>
  </si>
  <si>
    <t>Wijaya Bayu Murti</t>
  </si>
  <si>
    <t>Purworejo, 14 jun 1987</t>
  </si>
  <si>
    <t>adj Sep '16 prev 3.650.000; entitle laptop Okt '15</t>
  </si>
  <si>
    <t>Plaosan Gg. VI No.1473 Rt.04 Rw.14 Purworejo, Jawa Tengah 54111</t>
  </si>
  <si>
    <t>0275324156 / 081802804322</t>
  </si>
  <si>
    <t>BCA : 2551238255</t>
  </si>
  <si>
    <t>3306061406870001</t>
  </si>
  <si>
    <t>34.317.830.7.531.000</t>
  </si>
  <si>
    <t>0001656949746 OK</t>
  </si>
  <si>
    <t>ubay0520@gmail.com</t>
  </si>
  <si>
    <t>P1501004</t>
  </si>
  <si>
    <t>Priyo Adhi Wibowo</t>
  </si>
  <si>
    <t>Jakarta, 7 Januari 1983</t>
  </si>
  <si>
    <t>adjust Jan '16 prev 6.5 jt</t>
  </si>
  <si>
    <t>Lebak Bulus Raya 1 No.36 Rt/Rw.01/01 Cilandak, Jakarta Selatan</t>
  </si>
  <si>
    <t>021.7501460 / 085793072730</t>
  </si>
  <si>
    <t>Mandiri : 1030004315293</t>
  </si>
  <si>
    <t>3174060701830004</t>
  </si>
  <si>
    <t>77.172.430.9.016.000</t>
  </si>
  <si>
    <t>0001628833961 OK</t>
  </si>
  <si>
    <t>priyo.wibowo.ext@nsn.com, priyo.aw@gmail.com, priyo.wibowo@corphr-nokia.com</t>
  </si>
  <si>
    <t>P04 2017</t>
  </si>
  <si>
    <t>OS1309021</t>
  </si>
  <si>
    <t>Sri Rahayu</t>
  </si>
  <si>
    <t>Jakarta, 1 September 1977</t>
  </si>
  <si>
    <t>entitle post allw 200k per 1 Sep '16 ; adjust broadband per Des'15 prev 100 rb ; adjust 10% Okt '15 prev 5.520.000 jt</t>
  </si>
  <si>
    <t>Jl. Madrasah Al-Husna Rt/Rw.002/004 No.44 Lebak Bulus, Cilandak, Jakarta Selatan</t>
  </si>
  <si>
    <t>0815 9662927</t>
  </si>
  <si>
    <t>Mandiri : 070-00-0626719-4</t>
  </si>
  <si>
    <t>57.422.227.9-016.000</t>
  </si>
  <si>
    <t>0001454775851 OK</t>
  </si>
  <si>
    <t>sri.rahayu.nsn@gmail.com, sri.rahayu@corphr-nokia.com</t>
  </si>
  <si>
    <t>OS1504020</t>
  </si>
  <si>
    <t>Rizal Saiful Anwar</t>
  </si>
  <si>
    <t>Surabaya,16 November 1979</t>
  </si>
  <si>
    <t>entitle BB Jan '16 prev none ; adjust Jan '16 prev 7 jt</t>
  </si>
  <si>
    <t>Pandugo Baru, Blok C-12, RT.001, RW.004, Kel, Penjaringan Sari, Kec. Rungkut, Kota Surabaya</t>
  </si>
  <si>
    <t>08885145793 / 083831589957</t>
  </si>
  <si>
    <t>BCA : 7880716870</t>
  </si>
  <si>
    <t>3578031611790002</t>
  </si>
  <si>
    <t>09.749.221.9-615.000</t>
  </si>
  <si>
    <t>0001658555943 OK</t>
  </si>
  <si>
    <t>anwar.rizalsaiful@gmail.com</t>
  </si>
  <si>
    <t>OS1505019</t>
  </si>
  <si>
    <t>M. Syaifuddin Muis Toekan</t>
  </si>
  <si>
    <t>Jakarta, 7 April 1986</t>
  </si>
  <si>
    <t>Engineer =&gt; FLM</t>
  </si>
  <si>
    <t>yes 18</t>
  </si>
  <si>
    <t>entitle standby allow eff Okt '15 ; adjust 1 Okt '15 BS prev 5.5 jt broad prev 100 rb no OT</t>
  </si>
  <si>
    <t>Gg. Kunta No.38 Rt/Rw.006/003 Kel. Tengah Kec. Kramatjati, Jakarta Timur</t>
  </si>
  <si>
    <t>081287000074 / 082177237772</t>
  </si>
  <si>
    <t>Mandiri : 1010007111675</t>
  </si>
  <si>
    <t>3175040704860003</t>
  </si>
  <si>
    <t>87.895.7878.7.005.000</t>
  </si>
  <si>
    <t>0001658555223 OK</t>
  </si>
  <si>
    <t>muistoekan@gmail.com, muis.toekan.ext@nokia.com</t>
  </si>
  <si>
    <t>OS1505059</t>
  </si>
  <si>
    <t>Marihot Sumikkro Purba</t>
  </si>
  <si>
    <t>Sipinggan, 7 Maret 1988</t>
  </si>
  <si>
    <t>entitle standby allow eff Okt '15 ; adjust 1 Okt '15 BS prev 6 jt broad prev 100 rb no OT</t>
  </si>
  <si>
    <t>Sipinggan Kec. Purba Kab. Simalungun, Medan</t>
  </si>
  <si>
    <t>081361117079 / 081353222756</t>
  </si>
  <si>
    <t>BNI : 0226641530</t>
  </si>
  <si>
    <t>1208140703880001</t>
  </si>
  <si>
    <t>66.206.104.3.002.000</t>
  </si>
  <si>
    <t>marioalvarero@yahoo.com, marihotpurba07@gmail.com</t>
  </si>
  <si>
    <t>OS1506070</t>
  </si>
  <si>
    <t>Romi O Pardede</t>
  </si>
  <si>
    <t>Balige, 11 Desember 1990</t>
  </si>
  <si>
    <t>yes 10</t>
  </si>
  <si>
    <t>adjust Jan '16 prev 3.3 jt</t>
  </si>
  <si>
    <t>Hinalang Bagasan, Kelurahan Hinalang Bagasan kecamatan Balige</t>
  </si>
  <si>
    <t>081 223585145</t>
  </si>
  <si>
    <t>BNI : 0146785254</t>
  </si>
  <si>
    <t>1212015112900004</t>
  </si>
  <si>
    <t>75.820.573.6-127.000</t>
  </si>
  <si>
    <t xml:space="preserve">0001299999532 OK
</t>
  </si>
  <si>
    <t>pardederomi@yahoo.com</t>
  </si>
  <si>
    <t>OS1507006</t>
  </si>
  <si>
    <t>Reivina Munzirrian</t>
  </si>
  <si>
    <t>Malang, 14 Agustus 1989</t>
  </si>
  <si>
    <t>RAN Project</t>
  </si>
  <si>
    <t>no</t>
  </si>
  <si>
    <t>yes</t>
  </si>
  <si>
    <t>Jalan Rawa Dolar. Perum Grand Mutiara I A/50, Jatisampurna, Bekasi 17432</t>
  </si>
  <si>
    <t>BNI : 0204700909</t>
  </si>
  <si>
    <t>3275105408890009</t>
  </si>
  <si>
    <t>35.510.916.6-432.000</t>
  </si>
  <si>
    <t>0001738832512 OK</t>
  </si>
  <si>
    <t>mreivina@gmail.com</t>
  </si>
  <si>
    <t>OS1506075</t>
  </si>
  <si>
    <t>Sukur Mulia Siregar</t>
  </si>
  <si>
    <t>Bahal, 6 jun 1985</t>
  </si>
  <si>
    <t>Zone Manager</t>
  </si>
  <si>
    <t>adjust Jan '16 prev 27 jt nett</t>
  </si>
  <si>
    <t>Komplek Sandang Blok Q no 10 RT 010/017 Klender Duren Sawit Jakarta Timur</t>
  </si>
  <si>
    <t>0813 17698962</t>
  </si>
  <si>
    <t>BCA : 8275023937</t>
  </si>
  <si>
    <t>3201130606850003</t>
  </si>
  <si>
    <t>08.380.83.78-731.000</t>
  </si>
  <si>
    <t>08004733419</t>
  </si>
  <si>
    <t>sukurmulia@gmail.com</t>
  </si>
  <si>
    <t>OS1506092</t>
  </si>
  <si>
    <t>Abdul Hamid</t>
  </si>
  <si>
    <t>Jakarta, 5 Desember 1977</t>
  </si>
  <si>
    <t>adjust eff Jul '16 prev BS 28.035.000 e_4/10/16 ; adjust eff Nov'15 prev BS 25 jt nett transp allow 2 jt gross ; entitle transport allow eff Okt '15</t>
  </si>
  <si>
    <t>Jl. Taman Alamanda Blok H5 / 5, Kemang Pratama III, Sepanjang Jaya, Rawalumbu, Kota Bekasi</t>
  </si>
  <si>
    <t>08111890060 / 08557888887</t>
  </si>
  <si>
    <t>Mandiri : 1670000246339 a.n Heryanti Utami</t>
  </si>
  <si>
    <t>3275050512770016</t>
  </si>
  <si>
    <t>07.634.797.0.432.000</t>
  </si>
  <si>
    <t>0001603052605 -KELUARGA</t>
  </si>
  <si>
    <t>abdul_hmid@yahoo.it, abdul.hmid@gmail.com, abdul.hamid@corphr-nokia.com</t>
  </si>
  <si>
    <t>OS1507021</t>
  </si>
  <si>
    <t>Rita Ayu Wandira</t>
  </si>
  <si>
    <t>Brebes, 9 Maret 1990</t>
  </si>
  <si>
    <t>adjust Jan '16 prev 5.5 jt</t>
  </si>
  <si>
    <t>Kp Buaran. Jl. Swadaya No. 43 RT/RW 005/002 pakujaya, serpog utara, Tangerang Selatan</t>
  </si>
  <si>
    <t>021.53128234 / 081212409000</t>
  </si>
  <si>
    <t>Mandir : 1310006877627</t>
  </si>
  <si>
    <t>3674024909900010</t>
  </si>
  <si>
    <t>70.016.747.1.411.000</t>
  </si>
  <si>
    <t>0001738832826 OK</t>
  </si>
  <si>
    <t>rita.ayuwandira@yahoo.com, ayuwandira.rita@gmail.com</t>
  </si>
  <si>
    <t>terminated 31/3/2017</t>
  </si>
  <si>
    <t>OS1510033</t>
  </si>
  <si>
    <t>Rudy Harland Seniang Sakti, ST</t>
  </si>
  <si>
    <t>Tangerang, 30 Juli 1983</t>
  </si>
  <si>
    <t>Acceptance Leader</t>
  </si>
  <si>
    <t>adjust Jan '16 prev 15.567.740</t>
  </si>
  <si>
    <t>Jl. Kesadaran 1 Rt/Rw.02/05 No.94 Pondok Petir, Bojongsari, Depok, Jabar 16517</t>
  </si>
  <si>
    <t>021.74710551 / 085719536138</t>
  </si>
  <si>
    <t>Mandiri : 1210004617464</t>
  </si>
  <si>
    <t>3674063007830004</t>
  </si>
  <si>
    <t xml:space="preserve">0001766677059 - KELUARGA
</t>
  </si>
  <si>
    <t>rudyhss@yahoo.com</t>
  </si>
  <si>
    <t>terminated 8/3/2017</t>
  </si>
  <si>
    <t>P03 2017 cut</t>
  </si>
  <si>
    <t>OS1510039</t>
  </si>
  <si>
    <t>Surianti</t>
  </si>
  <si>
    <t>Medan, 14 Desember 1977</t>
  </si>
  <si>
    <t>Document Controller IP RAN</t>
  </si>
  <si>
    <t>increment 1 Juli'16 prev 8.8 jt ; adjust 10% 1 Apr'16 prev 8 jt</t>
  </si>
  <si>
    <t>Jl. Denai Gg. Aneka No.6 Tegal Sari Mandala III, Medan Denai, Kota Medan</t>
  </si>
  <si>
    <t>061-7355639 / 081375092267 / 08566292191</t>
  </si>
  <si>
    <t>BCA : 3831351312</t>
  </si>
  <si>
    <t>1271045412770004</t>
  </si>
  <si>
    <t>49.477.022.5-122.000</t>
  </si>
  <si>
    <t>11027795738 / 0001645940733</t>
  </si>
  <si>
    <t>0001645940733 OK</t>
  </si>
  <si>
    <t>surianti_pattan@yahoo.co.id</t>
  </si>
  <si>
    <t>OS1510040</t>
  </si>
  <si>
    <t>Vika Fatwa Onistyami</t>
  </si>
  <si>
    <t>Tegal, 28 Agustus 1991</t>
  </si>
  <si>
    <t>adj Jan '16 prev 3.213.000 e_11/1/2016 ; adjust Jan 2016 prev 3 jt</t>
  </si>
  <si>
    <t>Balapulang Wetan, Balapulang, Tegal RT
02/RW 03, Jawa Tengah 52464</t>
  </si>
  <si>
    <t>0852 26717162</t>
  </si>
  <si>
    <t>Mandiri : 1390009924337</t>
  </si>
  <si>
    <t>3328046808910005</t>
  </si>
  <si>
    <t>0000163358201 OK</t>
  </si>
  <si>
    <t>vikafatwa@gmail.com</t>
  </si>
  <si>
    <t>OS1512002</t>
  </si>
  <si>
    <t>Widuri Rochmahjatni</t>
  </si>
  <si>
    <t>Purwakarta, 19 November 1978</t>
  </si>
  <si>
    <t>Liaison Officer</t>
  </si>
  <si>
    <t>YES 10</t>
  </si>
  <si>
    <t>adj 10% prev BS 6jt eff 1 jan '17</t>
  </si>
  <si>
    <t>Kmp. Ubud Blok F 7 No.30 Perm. Bali View Rt/Rw.010/015 Pisangan, Ciputat Timur, Kota Tangerang Selatan</t>
  </si>
  <si>
    <t>0818 667723</t>
  </si>
  <si>
    <t>BCA : 6080143450</t>
  </si>
  <si>
    <t>3674055911780003</t>
  </si>
  <si>
    <t>0001739542116 OK</t>
  </si>
  <si>
    <t>widuri.rochmahjatni@corphr-nokia.com, wiwiduriku@yahoo.com</t>
  </si>
  <si>
    <t>OS1601003</t>
  </si>
  <si>
    <t>Henri Erikson Samosir</t>
  </si>
  <si>
    <t>Banda Aceh, 25 Mei 1982</t>
  </si>
  <si>
    <t>FM Transmission</t>
  </si>
  <si>
    <t>Aralia HY 31 No 69 Kota Harapan Indah Bekasi</t>
  </si>
  <si>
    <t>0812 14463388</t>
  </si>
  <si>
    <t>Mandiri : 1060004777812</t>
  </si>
  <si>
    <t>1212072505820001</t>
  </si>
  <si>
    <t>69.461.835.6.445.000</t>
  </si>
  <si>
    <t>0001644781702 OK</t>
  </si>
  <si>
    <t>henri_cebe@yahoo.com</t>
  </si>
  <si>
    <t>terminated 31/3/2017 e_2/3/2017</t>
  </si>
  <si>
    <t>OS1512027</t>
  </si>
  <si>
    <t>Ivan Riandy</t>
  </si>
  <si>
    <t>Medan, 15 Februari 1991</t>
  </si>
  <si>
    <t>Project Reporting Engineer</t>
  </si>
  <si>
    <t>Jl. Pantai Barat LK V No.31A, Cinta Damai, Medan Helvetia, Medan 20126</t>
  </si>
  <si>
    <t>0821 67623290</t>
  </si>
  <si>
    <t>BCA : 7865205643</t>
  </si>
  <si>
    <t>1271031502910004</t>
  </si>
  <si>
    <t>73.162.571.1.124.000</t>
  </si>
  <si>
    <t>0001879388267 OK</t>
  </si>
  <si>
    <t>riandy235@gmail.com</t>
  </si>
  <si>
    <t xml:space="preserve">OS1510009 </t>
  </si>
  <si>
    <t>Citra Elisabet</t>
  </si>
  <si>
    <t>Jakarta, 24 Agustus 1994</t>
  </si>
  <si>
    <t>Liasion Officer IBC</t>
  </si>
  <si>
    <t>adj BS 25% prev 4.5jt + adj CA prev 250k eff 1 jan '17</t>
  </si>
  <si>
    <t>Jl. Graha Tanjung Anom, Tanjung Anom, Pancur Batu, Deli Serdang, Sumatera Utara</t>
  </si>
  <si>
    <t>0821 66699494</t>
  </si>
  <si>
    <t>BNI : 0358525760</t>
  </si>
  <si>
    <t>120705640819940001</t>
  </si>
  <si>
    <t>81.589.776.4-411.000</t>
  </si>
  <si>
    <t>0001739541857 OK</t>
  </si>
  <si>
    <t>citraeliisabet@gmail.com</t>
  </si>
  <si>
    <t>OS1604015</t>
  </si>
  <si>
    <t>Ratu Ellyna Poppy Rosalina Permanawati</t>
  </si>
  <si>
    <t>3 Januari 1986</t>
  </si>
  <si>
    <t>NPO</t>
  </si>
  <si>
    <t>adj BS eff per 1 Jan '17 prev. 6jt</t>
  </si>
  <si>
    <t>Perum Mediterania Regency Cikunir Cluster The California Jl. California III Blok H3/30 Kota Bekasi</t>
  </si>
  <si>
    <t xml:space="preserve">082112078586 </t>
  </si>
  <si>
    <t>MANDIRI: 1240005424800</t>
  </si>
  <si>
    <t>3573014301860001</t>
  </si>
  <si>
    <t>24.893.500.9-654.000</t>
  </si>
  <si>
    <t>15003305651</t>
  </si>
  <si>
    <t>0001766676993 OK</t>
  </si>
  <si>
    <t>ratu.ellyna@gmail.com</t>
  </si>
  <si>
    <t>OS1604007</t>
  </si>
  <si>
    <t>Agung Pratama</t>
  </si>
  <si>
    <t>Sarang Giting, 12 September 1989</t>
  </si>
  <si>
    <t>Device Testing Engineer</t>
  </si>
  <si>
    <t>entitle laptop e_12/4/2016</t>
  </si>
  <si>
    <t>Jl. Rancho Indah Rt.02/02 No. 26A-K Kel. Tanjung Barat, Jakarta Selatan</t>
  </si>
  <si>
    <t>082168175155</t>
  </si>
  <si>
    <t>BNI SYARIAH: 0358208015</t>
  </si>
  <si>
    <t>1218091209890002</t>
  </si>
  <si>
    <t>0001485356343 OK</t>
  </si>
  <si>
    <t>AGUNG120989@GMAIL.COM</t>
  </si>
  <si>
    <t>OS1607010</t>
  </si>
  <si>
    <t>Salman Siregar</t>
  </si>
  <si>
    <t>Sitopayan, 9 Februari 1987</t>
  </si>
  <si>
    <t>Field Manager</t>
  </si>
  <si>
    <t xml:space="preserve">Jl. Tajem No. 40 RT 001/ RW 030, Manguwuharjo Depok, Sleman, Yogyakarta  </t>
  </si>
  <si>
    <t>081319768881</t>
  </si>
  <si>
    <t>BCA : 2531389893</t>
  </si>
  <si>
    <t>3175100902870009</t>
  </si>
  <si>
    <t>69.310.682.5.009.000</t>
  </si>
  <si>
    <t>14035444315</t>
  </si>
  <si>
    <t>0001644784018</t>
  </si>
  <si>
    <t>salman.sitopayan@gmail.com</t>
  </si>
  <si>
    <t>OS1607011</t>
  </si>
  <si>
    <t>Baedarus Farhiyanto</t>
  </si>
  <si>
    <t>28 Desember 1977</t>
  </si>
  <si>
    <t>Desa Andir, Desa Gudang Kahuripan RT. 01/ 05, No. 109, Kec. Lembang, Kab. Bandung Barat, Jawa Barat</t>
  </si>
  <si>
    <t xml:space="preserve">Mandiri : 1220004726959   </t>
  </si>
  <si>
    <t xml:space="preserve">3217012812770014   </t>
  </si>
  <si>
    <t xml:space="preserve">484103403-045000   </t>
  </si>
  <si>
    <t>15001898574</t>
  </si>
  <si>
    <t>2037695872 - KEL</t>
  </si>
  <si>
    <t>baedarus123@gmail.com</t>
  </si>
  <si>
    <t>OS1509007</t>
  </si>
  <si>
    <t>Salman</t>
  </si>
  <si>
    <t>Jakarta, 1 Januari 1983</t>
  </si>
  <si>
    <t>adj BS 20% prev. 4.025.000</t>
  </si>
  <si>
    <t xml:space="preserve">Ciater Permai Blok D.7 No.15 Rt/Rw.005/004 Ciater, Serpong, Kota Tangerang Selatan </t>
  </si>
  <si>
    <t>BCA : 8990709930</t>
  </si>
  <si>
    <t>3674010101830001</t>
  </si>
  <si>
    <t>343969663411000</t>
  </si>
  <si>
    <t>0001855749238 OK</t>
  </si>
  <si>
    <t>salman_lipan@yahoo.com, salmanrita22@gmail.com, salman@corphr-nokia.com, salman.salman.ext@nokia.com</t>
  </si>
  <si>
    <t>OS1608011</t>
  </si>
  <si>
    <t>Muhamad Saipudin</t>
  </si>
  <si>
    <t>Jakarta, 29 Mei 1982</t>
  </si>
  <si>
    <t>Palembang</t>
  </si>
  <si>
    <t>FLM</t>
  </si>
  <si>
    <t>Jl. Bhisma IV No. 7 RT 04 / RW 15, Kel. Tegal Gundil Kec. Kota Bogor Utara, Kota Bogor</t>
  </si>
  <si>
    <t xml:space="preserve">BCA : 0953387058   </t>
  </si>
  <si>
    <t>3271052905820009</t>
  </si>
  <si>
    <t>98.513.585.4.404.000</t>
  </si>
  <si>
    <t>0001257682127 OK</t>
  </si>
  <si>
    <t>saipudino.muhamad@gmail.com</t>
  </si>
  <si>
    <t xml:space="preserve">OS1608013   </t>
  </si>
  <si>
    <t>Prasetyo</t>
  </si>
  <si>
    <t>SF Ceragon</t>
  </si>
  <si>
    <t>Medang Lestari Blok DII/ E 16, RT. 005/ 002, Kel. Medang, Kec. Pagedangan, Tangerang</t>
  </si>
  <si>
    <t>0816 334177</t>
  </si>
  <si>
    <t>BCA : 3991475808</t>
  </si>
  <si>
    <t>3603222610840001</t>
  </si>
  <si>
    <t>69.789.975.5-045.000</t>
  </si>
  <si>
    <t>tyo_2610@gmail.com, tio_bc@yahoo.co.id, prasetyo@corphr-nokia.com</t>
  </si>
  <si>
    <t>OS1609008</t>
  </si>
  <si>
    <t>Merini Yenti</t>
  </si>
  <si>
    <t>Bisati, 4 Maret 1983</t>
  </si>
  <si>
    <t>Pekanbaru</t>
  </si>
  <si>
    <t xml:space="preserve">Document Controller  </t>
  </si>
  <si>
    <t>yes10</t>
  </si>
  <si>
    <t>Jl. Pandan sakti No. 90B, RT05 / RW012, kel. Labuh Baru Barat Kec. Payung sekaki, Pekanbaru</t>
  </si>
  <si>
    <t>081271512884</t>
  </si>
  <si>
    <t>BCA : 0222429879</t>
  </si>
  <si>
    <t>1371024403830006</t>
  </si>
  <si>
    <t>726548597201000</t>
  </si>
  <si>
    <t>0001648629099 OK</t>
  </si>
  <si>
    <t>meriniyenti29@gmail.com</t>
  </si>
  <si>
    <t>OS1609009</t>
  </si>
  <si>
    <t>Redhati Maulisa</t>
  </si>
  <si>
    <t>Palembang, 18 Desember 1983</t>
  </si>
  <si>
    <t>Regional Admin</t>
  </si>
  <si>
    <t>Lrg. Masjid No. 509 RT 8 / RW 3, Kel. Kemang Manis Kec. Ilir Barat II, Palembang 30144</t>
  </si>
  <si>
    <t>081281002062 / 08983022000 / 0711 370459</t>
  </si>
  <si>
    <t>Mandiri : 113‐00‐0465327‐9</t>
  </si>
  <si>
    <t>1671015812830004</t>
  </si>
  <si>
    <t>69.658.307.9‐307.000</t>
  </si>
  <si>
    <t xml:space="preserve">0001647482376 OK
</t>
  </si>
  <si>
    <t>redhati.maulisa@gmail.com / redhati_maulisa@yahoo.com</t>
  </si>
  <si>
    <t>OS1609011</t>
  </si>
  <si>
    <t>Rinaldi Nazir</t>
  </si>
  <si>
    <t>Bukittinggi, 11 Maret 1981</t>
  </si>
  <si>
    <t>Quality Engineering</t>
  </si>
  <si>
    <t>JL. PERWIRA UTAMA NO.A2 SUNGGAL, MEDAN</t>
  </si>
  <si>
    <t>081378385508</t>
  </si>
  <si>
    <t>BCA : 0342453676</t>
  </si>
  <si>
    <t>1306061103810002</t>
  </si>
  <si>
    <t>152700464202000</t>
  </si>
  <si>
    <t>rinaldi.nazir@gmail.com</t>
  </si>
  <si>
    <t>OS1610001</t>
  </si>
  <si>
    <t>Ramot Nimrot Simorangkir</t>
  </si>
  <si>
    <t>Binjai, 22 Pebruari 1965</t>
  </si>
  <si>
    <t>Sumatera Selatan</t>
  </si>
  <si>
    <t>Jl. Kelapa Sawit No. 2 Blok 6, Perumnas Talang Kelapa Kel. Talang Kelapa, Kec. Alang-Alang Lebar Palembang</t>
  </si>
  <si>
    <t>07117425839</t>
  </si>
  <si>
    <t>BCA : 6175025875</t>
  </si>
  <si>
    <t>1671072202650002</t>
  </si>
  <si>
    <t>15055705857</t>
  </si>
  <si>
    <t>ramot.simorangkir@yahoo.co.id</t>
  </si>
  <si>
    <t>OS1610002</t>
  </si>
  <si>
    <t>Diki Muhamad Ali Subroto</t>
  </si>
  <si>
    <t>Tasikmalaya, 4 Pebruari 1980</t>
  </si>
  <si>
    <t>FM RAN</t>
  </si>
  <si>
    <t>Bulak Ringin No 18C, RT/RW : 007/003, Kel : Cibubur, Kec : Ciracas Jakarta Timur</t>
  </si>
  <si>
    <t>0812-1077-4754</t>
  </si>
  <si>
    <t>BCA : 6280268168</t>
  </si>
  <si>
    <t>3175090402800015</t>
  </si>
  <si>
    <t>dicky.muhammad@gmail.com</t>
  </si>
  <si>
    <t>OS1610003</t>
  </si>
  <si>
    <t>Ivon Kartika Arianti</t>
  </si>
  <si>
    <t>Jakarta, 08 September 1985</t>
  </si>
  <si>
    <t>Jl.Kp.Bulak Rt 004/002, Pondok Kacang Timur – Pondok Aren</t>
  </si>
  <si>
    <t>081532708585 / 081368854704</t>
  </si>
  <si>
    <t>Mandiri : 120-000-4858-788</t>
  </si>
  <si>
    <t>3674034809850017</t>
  </si>
  <si>
    <t xml:space="preserve">
69.423.603.5-416.000</t>
  </si>
  <si>
    <t>ivon.anti08@gmail.com</t>
  </si>
  <si>
    <t>OS1610004</t>
  </si>
  <si>
    <t>Hernika Ari Wibowo</t>
  </si>
  <si>
    <t>Nganjuk, 21 Januari 1988</t>
  </si>
  <si>
    <t>Jl. Gajah Mada 08, Sengkut, Berbek, Nganjuk, Jawa Timur</t>
  </si>
  <si>
    <t>081392312888</t>
  </si>
  <si>
    <t>Mandiri : 136‐00‐0498462‐8</t>
  </si>
  <si>
    <t xml:space="preserve">3518032101880001
</t>
  </si>
  <si>
    <t>59.738.666.3‐655.000</t>
  </si>
  <si>
    <t>11023451310</t>
  </si>
  <si>
    <t>hernika.ariwibowo@gmail.com</t>
  </si>
  <si>
    <t>OS1610005</t>
  </si>
  <si>
    <t>Rizkan Nurdiansyah</t>
  </si>
  <si>
    <t>Jakarta, 21 Januari 1984</t>
  </si>
  <si>
    <t>Jabotabek</t>
  </si>
  <si>
    <t>SF =&gt; HCPT</t>
  </si>
  <si>
    <t>pindah project e_2/3/2017</t>
  </si>
  <si>
    <t>Jl Raya Pos Pengumben No.25 Rt.010/Rw.04 Kel. Sukabumi Utara Kec.Kebon Jeruk Jakarta Barat 11540</t>
  </si>
  <si>
    <t xml:space="preserve">08111003226 </t>
  </si>
  <si>
    <t>Permata : 3110804619</t>
  </si>
  <si>
    <t>3173052101840005</t>
  </si>
  <si>
    <t xml:space="preserve">49.155.312.9-035.000
</t>
  </si>
  <si>
    <t>rizkan.nurdiansyah@gmail.com</t>
  </si>
  <si>
    <t>1/3/2017 diassign ke H3I dgn cost dari SF PMS project</t>
  </si>
  <si>
    <t>OS1610006</t>
  </si>
  <si>
    <t>Gabby Arintasari</t>
  </si>
  <si>
    <t>Semarang, 5 Maret 1988</t>
  </si>
  <si>
    <t>Aston Rasuna Residence B / 12E, Jl. HR Rasuna Said, South Jakarta</t>
  </si>
  <si>
    <t>085740122225</t>
  </si>
  <si>
    <t>Mandiri : 102-00-5031988-5</t>
  </si>
  <si>
    <t>3174024503880004</t>
  </si>
  <si>
    <t>87.182.681.4-508.000</t>
  </si>
  <si>
    <t>gabbyarintasari@yahoo.com</t>
  </si>
  <si>
    <t>OS1610007</t>
  </si>
  <si>
    <t>Siti Ervina Sibuea</t>
  </si>
  <si>
    <t>Tukka, 12 Pebruari 1983</t>
  </si>
  <si>
    <t>Sumatera Utara</t>
  </si>
  <si>
    <t>PC (Regional)</t>
  </si>
  <si>
    <t>Jl. Permai No. 16, Medan</t>
  </si>
  <si>
    <t>081361691107 / 085207332700</t>
  </si>
  <si>
    <t>Mandiri : 900-00-1317671-5</t>
  </si>
  <si>
    <t>1271185202830006</t>
  </si>
  <si>
    <t>47.221.158.0-113.000</t>
  </si>
  <si>
    <t>siti.sibuea@gmail.com ; siti_ervina@yahoo.co.id</t>
  </si>
  <si>
    <t>OS1610008</t>
  </si>
  <si>
    <t>Firman</t>
  </si>
  <si>
    <t>Jakarta , 23 Maret 1980</t>
  </si>
  <si>
    <t>Jl. Tribrata No. 69 RT 029 / RW 005  Kel. Pahlawan Kec. Kemuning  Palembang , Sumatera Selatan</t>
  </si>
  <si>
    <t>081278004121</t>
  </si>
  <si>
    <t>Mandiri : 070-00-0216293-6</t>
  </si>
  <si>
    <t>1671092303800003</t>
  </si>
  <si>
    <t>69.423.590.4-033.000</t>
  </si>
  <si>
    <t>firman.2303@gmail.com</t>
  </si>
  <si>
    <t>OS1610009</t>
  </si>
  <si>
    <t>Karso</t>
  </si>
  <si>
    <t>Banyumas, 28 Oktober 1979</t>
  </si>
  <si>
    <t>Ds. Adisara RT.01 / RW.03, Kec. Jatilawang, Kab. Banyumas - Jawa Tengah</t>
  </si>
  <si>
    <t>081329230990</t>
  </si>
  <si>
    <t>Mandiri : 1390017251251</t>
  </si>
  <si>
    <t>3302032810790003</t>
  </si>
  <si>
    <t>57.206.121.6-004.000</t>
  </si>
  <si>
    <t>14018171950</t>
  </si>
  <si>
    <t>karso.fajri@gmail.com</t>
  </si>
  <si>
    <t>OS1610010</t>
  </si>
  <si>
    <t>Ahmad Faisal</t>
  </si>
  <si>
    <t>Medan,  29 Mei 1982</t>
  </si>
  <si>
    <t>PE Implementation</t>
  </si>
  <si>
    <t>Jl. Gaperta Ujung, gang.Wakaf no.8 Medan</t>
  </si>
  <si>
    <t>081534689900 / 085370002402</t>
  </si>
  <si>
    <t>BCA : 8205125180</t>
  </si>
  <si>
    <t>1271032905820007</t>
  </si>
  <si>
    <t>247582869124000</t>
  </si>
  <si>
    <t>14012991411</t>
  </si>
  <si>
    <t>ahmadfaisal.faisal@gmail.com</t>
  </si>
  <si>
    <t>OS1610011</t>
  </si>
  <si>
    <t>Ariansyah Ansyori</t>
  </si>
  <si>
    <t>Palembang, 14 September 1982</t>
  </si>
  <si>
    <t>Jl. Slamet Riady, Lr. HJ. Amah No.568 Rt.017/Rw.006, Kel. 11 Ilir Kec. Ilir Timur II, Palembang</t>
  </si>
  <si>
    <t>0711366573 / 081212217300</t>
  </si>
  <si>
    <t>BSM : 7045004157</t>
  </si>
  <si>
    <t>1671061409820026</t>
  </si>
  <si>
    <t>66.619.189.5-301.000</t>
  </si>
  <si>
    <t>ariansyah.a@gmail.com</t>
  </si>
  <si>
    <t>not extend 30/4/2017</t>
  </si>
  <si>
    <t>OS1610012</t>
  </si>
  <si>
    <t>Sendy Setiawan</t>
  </si>
  <si>
    <t>Jl. H.Junib No 49C RT 07/07 Kel. Duri Kosambi Kec. Cengkareng Jakarta Barat 11750</t>
  </si>
  <si>
    <t>082158886607</t>
  </si>
  <si>
    <t>BCA : 0701549570</t>
  </si>
  <si>
    <t>3174080610880002</t>
  </si>
  <si>
    <t>89.626.628.5-061.000</t>
  </si>
  <si>
    <t>always.sendy88@gmail.com</t>
  </si>
  <si>
    <t>OS1610015</t>
  </si>
  <si>
    <t>Zaelani Amsari</t>
  </si>
  <si>
    <t>Jakarta, 24 Maret 1977</t>
  </si>
  <si>
    <t>Project Engineer TRS =&gt; IP RAN Engineer</t>
  </si>
  <si>
    <t>Jl M Kahfi II, Gg H Misan Rt 001/03, Kel Cipedak, Kec Jagakarsa, Jakarta Selatan</t>
  </si>
  <si>
    <t>081514412393</t>
  </si>
  <si>
    <t>BCA : 7330360610</t>
  </si>
  <si>
    <t>3276012403770001</t>
  </si>
  <si>
    <t>47.621.554.6.412.000</t>
  </si>
  <si>
    <t>14000211483</t>
  </si>
  <si>
    <t>zaelani_zayz@yahoo.co.id</t>
  </si>
  <si>
    <t>terminated 28/2/2017, moved to H3I in P3</t>
  </si>
  <si>
    <t>moved to H3I in P3</t>
  </si>
  <si>
    <t>OS1610021</t>
  </si>
  <si>
    <t>Ifa Maylia Bangun</t>
  </si>
  <si>
    <t>Medan, 25 May 1979​</t>
  </si>
  <si>
    <t>Jl. Lizadri Putra, Perumahan Setia Budi Vista Blok G no. 8 Medan - 20135​</t>
  </si>
  <si>
    <t>081534604888</t>
  </si>
  <si>
    <t>Mandiri : 1010004130199</t>
  </si>
  <si>
    <t>1271076505790008</t>
  </si>
  <si>
    <t>58.478.232.0-121.000</t>
  </si>
  <si>
    <t>14025192577</t>
  </si>
  <si>
    <t>ifambangun@gmail.com</t>
  </si>
  <si>
    <t>OS1612006</t>
  </si>
  <si>
    <t>Adni Inggar Fadillah</t>
  </si>
  <si>
    <t>Wonosobo, 29 Januari 1995</t>
  </si>
  <si>
    <t>Admin Acceptance</t>
  </si>
  <si>
    <t>Perum bumi sentosa 1 Blok B12 No 12A, Cibinong, Bogor</t>
  </si>
  <si>
    <t xml:space="preserve">08122649334  </t>
  </si>
  <si>
    <t>BCA : 2390434785 a/n Adni Inggar Fadillah</t>
  </si>
  <si>
    <t xml:space="preserve">3307086901950004   </t>
  </si>
  <si>
    <t xml:space="preserve">adniinggar23@gmail       </t>
  </si>
  <si>
    <t>effective termination 8 March 2017</t>
  </si>
  <si>
    <t>OS1701003</t>
  </si>
  <si>
    <t>Apep Solihin Kamal</t>
  </si>
  <si>
    <t>Bandung, 05 Agustus 1970</t>
  </si>
  <si>
    <t xml:space="preserve">Jabo Banten =&gt; Surabaya </t>
  </si>
  <si>
    <t>PE TRS</t>
  </si>
  <si>
    <t>change HB &amp; entitle transport eff 20 Feb'17</t>
  </si>
  <si>
    <t>Perum Oma Indah Blok B No. 19 RT 007 / RW 11, Jatimulya Bekasi</t>
  </si>
  <si>
    <t>0817 085 1915</t>
  </si>
  <si>
    <t>Mandiri : 070-00-0106449-7</t>
  </si>
  <si>
    <t>3216060508700026</t>
  </si>
  <si>
    <t>24.773.882.6.- 061.000</t>
  </si>
  <si>
    <t>apepkamal@gmail.com</t>
  </si>
  <si>
    <t>moved to H3I in P2 dated on 13/2</t>
  </si>
  <si>
    <t>OS1701004</t>
  </si>
  <si>
    <t>Indra Suroto</t>
  </si>
  <si>
    <t>PE</t>
  </si>
  <si>
    <t>Ds. Tulung Sari RT. 004 RW. 003 No. 40, Kel. Tulung Sari, Kec. Belitang Mulya Kab. Oku Timur, Sumatera Selatan</t>
  </si>
  <si>
    <t>085758999282 / 081382052058</t>
  </si>
  <si>
    <t>Mandiri : 900-00-0142755-9</t>
  </si>
  <si>
    <t>79.302.638.6-034.000</t>
  </si>
  <si>
    <t>indrala21@yahoo.co.id, indra.suroto.ext@nsn.com, indra.suroto@corphr-nokia.com</t>
  </si>
  <si>
    <t>OS1701012</t>
  </si>
  <si>
    <t>Yuliani</t>
  </si>
  <si>
    <t>Jakarta, 16 Desember 1978</t>
  </si>
  <si>
    <t>Project Admin Core</t>
  </si>
  <si>
    <t>Jl. Kemuning Blok C III/19 Rt/Rw.001/009 Sukatani, Tapos, Kota Depok</t>
  </si>
  <si>
    <t>BCA : 5385059725</t>
  </si>
  <si>
    <t>3276025612780010</t>
  </si>
  <si>
    <t>68.874.013.3.042.000</t>
  </si>
  <si>
    <t>yullie.anggreannie@gmail.com</t>
  </si>
  <si>
    <t>OS1412015</t>
  </si>
  <si>
    <t>Umar Bassyarohul Haq</t>
  </si>
  <si>
    <t>Jakarta, 19 Oktober 1991</t>
  </si>
  <si>
    <t>adjust 1 Okt '15 prev 3.150.000 ; entitle Jamsostek+asuransi per 25 Feb'15 ; adjust 25 Feb'15 prev 2.441.000 CA+BB none</t>
  </si>
  <si>
    <t>Vila Pertiwi, Blok Q4/10 Rt/Rw.05/16, Sukamaju, Cilodong, Depok</t>
  </si>
  <si>
    <t>0812 20494945</t>
  </si>
  <si>
    <t>Bank Muamalat : 3070023252</t>
  </si>
  <si>
    <t>3276051910910003</t>
  </si>
  <si>
    <t>59.676.361.5-412.000</t>
  </si>
  <si>
    <t>umarbhaq@gmail.com</t>
  </si>
  <si>
    <t>resign 23/1/2016- AMPUH=31/1/16</t>
  </si>
  <si>
    <t>Pekalongan, 23 jun 1983</t>
  </si>
  <si>
    <t>Rigger</t>
  </si>
  <si>
    <t>YES 18</t>
  </si>
  <si>
    <t>087881656583 / 085777475101</t>
  </si>
  <si>
    <t>MANDIRI : 101-00-0522815-8</t>
  </si>
  <si>
    <t>3326072306830001</t>
  </si>
  <si>
    <t>77.328.292.6.411.000</t>
  </si>
  <si>
    <t>awidodo20@gmail.com</t>
  </si>
  <si>
    <t>resign 27/1/2016- kelebihan gaji 4 hari</t>
  </si>
  <si>
    <t>OS1501031</t>
  </si>
  <si>
    <t>Ahmad Sulaeman</t>
  </si>
  <si>
    <t>Sukabumi, 25 Februari 1991</t>
  </si>
  <si>
    <t>Alarm Monitoring Care</t>
  </si>
  <si>
    <t>adjust Jan '16 prev 3.150.000 ; entitle Jamsostek+asuransi per 3 Mar'15 ; adjust 3 Mar'15 prev 95.000</t>
  </si>
  <si>
    <t>Kp. Bojonggenteng Sukabumi</t>
  </si>
  <si>
    <t>0852 20106454</t>
  </si>
  <si>
    <t>3520249477</t>
  </si>
  <si>
    <t>ahmaddune@gmail.com, ahmad.sulaeman@corphr-nokia.com</t>
  </si>
  <si>
    <t>RESIGN 29/2/16</t>
  </si>
  <si>
    <t>KW Eko Yuliarso</t>
  </si>
  <si>
    <t>entitle Flexi Allow eff 1 Juli '15 e_27/7/2015</t>
  </si>
  <si>
    <t>0274.548917 / 085795135789 / 081250636789</t>
  </si>
  <si>
    <t>BCA : '1260640867</t>
  </si>
  <si>
    <t>3471020207750001</t>
  </si>
  <si>
    <t>68.726.708.8.541.000</t>
  </si>
  <si>
    <t>kw.eko.yuliarso@gmail.com</t>
  </si>
  <si>
    <t>HABIS KONTRAK  29/2/2016</t>
  </si>
  <si>
    <t>OS1505010</t>
  </si>
  <si>
    <t>Feliks Eko Kurnianto</t>
  </si>
  <si>
    <t>Malang, 30 September 1984</t>
  </si>
  <si>
    <t>BTS Engineer Sweeper</t>
  </si>
  <si>
    <t>Kp. Banen Rt/Rw.01/11 Limbangan Timur, Bl Limbangan, Garut 44186</t>
  </si>
  <si>
    <t>0857 23444450</t>
  </si>
  <si>
    <t>BCA : 1480789373</t>
  </si>
  <si>
    <t>3205383009840003</t>
  </si>
  <si>
    <t>68.751.336.6443.000</t>
  </si>
  <si>
    <t>feliks_echo@yahoo.co.id, feliks.kurnianto@corphr-nokia.com</t>
  </si>
  <si>
    <t xml:space="preserve"> 082-177-977-271</t>
  </si>
  <si>
    <t>BCA : 1510433901</t>
  </si>
  <si>
    <t>1671070812900011</t>
  </si>
  <si>
    <t>pandri.regar@gmail.com</t>
  </si>
  <si>
    <t xml:space="preserve">Engineer </t>
  </si>
  <si>
    <t>082276202281</t>
  </si>
  <si>
    <t>BCA : 8555010300</t>
  </si>
  <si>
    <t>1220060812920002</t>
  </si>
  <si>
    <t>siregar_isran@yahoo.co.id, isran44@gmail.com</t>
  </si>
  <si>
    <t>OS1505020</t>
  </si>
  <si>
    <t>Candra Nugroho</t>
  </si>
  <si>
    <t>Jakarta, 19 Juli 1991</t>
  </si>
  <si>
    <t>adjust Jan 2016 prev 3 jt</t>
  </si>
  <si>
    <t>Jl. Pancoran Barat III No.42 Rt/Rw.005/006 Pancoran, Jakarta Selatan</t>
  </si>
  <si>
    <t>085384537733</t>
  </si>
  <si>
    <t>BCA : 1280083948</t>
  </si>
  <si>
    <t>3174081907910003</t>
  </si>
  <si>
    <t>candranugroho91@yahoo.com</t>
  </si>
  <si>
    <t>OS1505024</t>
  </si>
  <si>
    <t>Jaya Saputra</t>
  </si>
  <si>
    <t>Depok, 29 Februari 1976</t>
  </si>
  <si>
    <t>Jl. Kp. Pitara Rt/Rw.005/015 No. 31 Pancoran Mas, Depok</t>
  </si>
  <si>
    <t>08568239926 / 082113594</t>
  </si>
  <si>
    <t>Mandiri : 1260004137567</t>
  </si>
  <si>
    <t>3276012902760008</t>
  </si>
  <si>
    <t>97.114.556.0.412.000</t>
  </si>
  <si>
    <t>jayasaputraeid@gmail.com</t>
  </si>
  <si>
    <t>OS1505032</t>
  </si>
  <si>
    <t>Heriyadi</t>
  </si>
  <si>
    <t>Cilacap, 22 Juli 1982</t>
  </si>
  <si>
    <t>Jl. Kenari No.12 Rt/Rw.03/13 Kel. Tambakreja Kec. Cilacap Selatan, Kab. Cilacap, Jawa Tengah</t>
  </si>
  <si>
    <t>0282535317 / 0816689179</t>
  </si>
  <si>
    <t>CIMB : 5060139900114</t>
  </si>
  <si>
    <t>3301212207820001</t>
  </si>
  <si>
    <t>heriyadi.hee@gmail.com, heriyadi@corphr-nokia.com</t>
  </si>
  <si>
    <t>OS1505033</t>
  </si>
  <si>
    <t>Kombang Siregar</t>
  </si>
  <si>
    <t>Ganal, 15 Maret 1983</t>
  </si>
  <si>
    <t>Ds. Pasar Binanga Kec. Barumun Tengah Kab. Padang Lawas, Sumatra Utara</t>
  </si>
  <si>
    <t>0853 72965990</t>
  </si>
  <si>
    <t>CIMB : 5060139898113</t>
  </si>
  <si>
    <t>1221031503830001</t>
  </si>
  <si>
    <t>59.535.075.2.016.000</t>
  </si>
  <si>
    <t>raja_kombang@yahoo.co.id</t>
  </si>
  <si>
    <t>OS1505035</t>
  </si>
  <si>
    <t>Dwi Aribowo</t>
  </si>
  <si>
    <t>Jakarta, 25 Februari 1982</t>
  </si>
  <si>
    <t>Ds. Kali Tengah Rt/Rw.002/008 Kec. Delanggu Kel. Tlobong, Klaten, Jawa Tengah</t>
  </si>
  <si>
    <t>0813 70184722</t>
  </si>
  <si>
    <t>BCA : 0205075557 a.n Safrida</t>
  </si>
  <si>
    <t>3310162502820002</t>
  </si>
  <si>
    <t>dwiaribowojk@gmail.com</t>
  </si>
  <si>
    <t>OS1505037</t>
  </si>
  <si>
    <t>Danang Wahono</t>
  </si>
  <si>
    <t>Wonogiri, 4 September 1979</t>
  </si>
  <si>
    <t>Jl. Menjangan 3 Rt/Rw.005/015 Pondok Ranji, Ciputat Timur, Tangerang Selatan</t>
  </si>
  <si>
    <t>0217425485 / 081517787839</t>
  </si>
  <si>
    <t>Mandiri : 9000003271393</t>
  </si>
  <si>
    <t>3674050409790001</t>
  </si>
  <si>
    <t>78.846.039.2.411.000</t>
  </si>
  <si>
    <t>wahono.danang@yahoo.com</t>
  </si>
  <si>
    <t>OS1505038</t>
  </si>
  <si>
    <t>Hendro Widiyanto</t>
  </si>
  <si>
    <t>Jakarta, 31 Januari 1982</t>
  </si>
  <si>
    <t>Jl. H. Moong Rt/Rw.006/002 No.12 Kp. Baru, Ps. Rebo, Jakarta Timur</t>
  </si>
  <si>
    <t>081296103339 / 085883762045</t>
  </si>
  <si>
    <t>Mandiri : 1640000895567</t>
  </si>
  <si>
    <t>3674053101820003</t>
  </si>
  <si>
    <t>59.573.545.7.411.000</t>
  </si>
  <si>
    <t>hendro.widiyanto@gmail.com</t>
  </si>
  <si>
    <t>OS1505039</t>
  </si>
  <si>
    <t>Ali Kuro</t>
  </si>
  <si>
    <t>Tangerang, 8 May 1984</t>
  </si>
  <si>
    <t>Ds. Sarua, Ciputat, Tangerang Selatan</t>
  </si>
  <si>
    <t>0819 32758836</t>
  </si>
  <si>
    <t>98.482.888.9.411.000</t>
  </si>
  <si>
    <t>OS1505041</t>
  </si>
  <si>
    <t>Yusuf Achmadi</t>
  </si>
  <si>
    <t>Tegal, 9 November 1985</t>
  </si>
  <si>
    <t>Komp. TNI AL Rawa Bambu, Jl. Teluk Mandar No.40 Rt/Rw.003/008 Pasar Minggu</t>
  </si>
  <si>
    <t>085643378999</t>
  </si>
  <si>
    <t>Mandiri : 1370006072983</t>
  </si>
  <si>
    <t>3216190911850006</t>
  </si>
  <si>
    <t>59.751.292.0.413.000</t>
  </si>
  <si>
    <t>yusuf.achmadi@gmail.com</t>
  </si>
  <si>
    <t>OS1506105</t>
  </si>
  <si>
    <t>Umar Cahyono</t>
  </si>
  <si>
    <t>Banyumas, 22 September 1981</t>
  </si>
  <si>
    <t>Sweeper Rigger</t>
  </si>
  <si>
    <t>Jl. KS Tubun Gg. Kurma Rt/Rw.001/006 Rejasari, Purwokerto Barat Kab. Banyumas</t>
  </si>
  <si>
    <t>Mandiri : 1010005283781</t>
  </si>
  <si>
    <t>3302252209810001</t>
  </si>
  <si>
    <t>78.712.905.5.521.000</t>
  </si>
  <si>
    <t>umar_cahyo@yahoo.com</t>
  </si>
  <si>
    <t>OS1508024</t>
  </si>
  <si>
    <t>Trisulfandi Sinaga</t>
  </si>
  <si>
    <t>Pematang Raya, 17 April 1984</t>
  </si>
  <si>
    <t>RIGGER</t>
  </si>
  <si>
    <t>Jl. Raden Saleh II/VII Rt/Rw.013/003 Cikini, Menteng, Jakarta Pusat</t>
  </si>
  <si>
    <t>0821 40726923</t>
  </si>
  <si>
    <t>CIMB Niaga : 5150134057119 a.n Trisulfandi Sinaga</t>
  </si>
  <si>
    <t>1208291704840003</t>
  </si>
  <si>
    <t>67.737.073.6.407.000</t>
  </si>
  <si>
    <t>jantrisinaga@gmail.com, jantrisulfa@gmail.com</t>
  </si>
  <si>
    <t>OS1508006</t>
  </si>
  <si>
    <t>Tangerang, 13 April 1983</t>
  </si>
  <si>
    <t>Kp.Maruga Rt 02 Rw 04 Serua-Ciputat Tangerang Selatan Banten</t>
  </si>
  <si>
    <t>0878 09240347</t>
  </si>
  <si>
    <t>OS1510032</t>
  </si>
  <si>
    <t>Mochammad Setyadi Wiguna</t>
  </si>
  <si>
    <t>Bandung, 27 Oktober 1976</t>
  </si>
  <si>
    <t>Sweeper</t>
  </si>
  <si>
    <t>Jl. Pagarsih Gg. Pamarhadi 12/88 Bandung 40231</t>
  </si>
  <si>
    <t>081 22027833 / 022.6075084</t>
  </si>
  <si>
    <t>Mandiri : 1300014118031</t>
  </si>
  <si>
    <t>3273042710760001</t>
  </si>
  <si>
    <t>67.635.088.7-422.000</t>
  </si>
  <si>
    <t>0001171581377</t>
  </si>
  <si>
    <t>setyadi76@yahoo.com</t>
  </si>
  <si>
    <t>OS1510034</t>
  </si>
  <si>
    <t>Syaiful Rahman</t>
  </si>
  <si>
    <t>Bandung, 20 November 1984</t>
  </si>
  <si>
    <t>Sweeper Engineer</t>
  </si>
  <si>
    <t>Jl. Melong Asih Perumnas Cijerah Gg. Galura 2 Rt/Rw.02/06 Melong, Cimahi Selatan, Kota Cimahi</t>
  </si>
  <si>
    <t>BCA : 1571427678 a.n S Rahman</t>
  </si>
  <si>
    <t>3277012011840001</t>
  </si>
  <si>
    <t>55.019.895.6.421.000</t>
  </si>
  <si>
    <t>rahman.man@windowslive.com</t>
  </si>
  <si>
    <t>OS1512020</t>
  </si>
  <si>
    <t>BTS Sweeper Engineer</t>
  </si>
  <si>
    <t>HABIS KONTRAK  21 Feb 2016</t>
  </si>
  <si>
    <t>OS1512021</t>
  </si>
  <si>
    <t>HABIS KONTRAK  22 Feb 2016</t>
  </si>
  <si>
    <t>OS1512022</t>
  </si>
  <si>
    <t>Alief Fajar Kriesna Manggala</t>
  </si>
  <si>
    <t>Bekasi, 10 Juli 1997</t>
  </si>
  <si>
    <t>SinduRaja Rt.001 Rw.001 Kec.Kaligondang Kel. SinduRaja</t>
  </si>
  <si>
    <t>BRI : 217101002748500</t>
  </si>
  <si>
    <t>HABIS KONTRAK  27 Feb 2016</t>
  </si>
  <si>
    <t>OS1512028</t>
  </si>
  <si>
    <t>Harry Budiman</t>
  </si>
  <si>
    <t>Jakarta, 10 Agustus 1977</t>
  </si>
  <si>
    <t>Perum Bumi Kencana Asri (Dharmais) Blok F-14 Kel. Kencana Kec. Tanah Sereal, Bogor</t>
  </si>
  <si>
    <t>BCA : 8490011952</t>
  </si>
  <si>
    <t>3271061008770027</t>
  </si>
  <si>
    <t>47.621.555.3.407.000</t>
  </si>
  <si>
    <t>Budiman.harry.10@gmail.com</t>
  </si>
  <si>
    <t>OS1502017</t>
  </si>
  <si>
    <t>Adriansyah</t>
  </si>
  <si>
    <t>30 Agustus 1970</t>
  </si>
  <si>
    <t>FPC CME</t>
  </si>
  <si>
    <t>entitle laptop e_18/6/2015</t>
  </si>
  <si>
    <t>Jl. Benda Barat 12 Blok D40/10A RT/RW 003/013 Pamulang 2 Tangerang Selatan</t>
  </si>
  <si>
    <t>081249630570 / 0811447078 / 0217405642</t>
  </si>
  <si>
    <t>BCA : 0220886662</t>
  </si>
  <si>
    <t>59.529.969.4.801-000</t>
  </si>
  <si>
    <t>adriansyah@corphr-nokia.com, adriansyah.roziq@yahoo.com</t>
  </si>
  <si>
    <t>OS1502020</t>
  </si>
  <si>
    <t>Belton Sihotang</t>
  </si>
  <si>
    <t>Medan, 2 Juli 1973</t>
  </si>
  <si>
    <t>Field Management IP</t>
  </si>
  <si>
    <t>adjust 20% per Des'15 prev 9.5 jt ; entitle transport allow eff Sept '15</t>
  </si>
  <si>
    <t>Kp.Jembatan RT/RW:11/12, Penggilingan Cakung Jakarta Timur</t>
  </si>
  <si>
    <t>081316818487</t>
  </si>
  <si>
    <t>BCA : 2331796141</t>
  </si>
  <si>
    <t>3175060207730010</t>
  </si>
  <si>
    <t>09.436.833.9-428.000</t>
  </si>
  <si>
    <t>14024612765</t>
  </si>
  <si>
    <t>besihotang@gmail.com</t>
  </si>
  <si>
    <t>OS1505082</t>
  </si>
  <si>
    <t>Budi Susanto Abdul Qudus</t>
  </si>
  <si>
    <t>Bandung, 27 Mei 1983</t>
  </si>
  <si>
    <t>Field Management Transmisi</t>
  </si>
  <si>
    <t>Jl. Andir Gg. Sastra No.277/78 Rt/Rw.05/07 Bandung 40182</t>
  </si>
  <si>
    <t>08112231383 / 08982420097</t>
  </si>
  <si>
    <t>mandiri : 1320004829330</t>
  </si>
  <si>
    <t>3273052705830007</t>
  </si>
  <si>
    <t>59.402.528.0.428.000</t>
  </si>
  <si>
    <t>budi.qudus@corphr-nokia.com</t>
  </si>
  <si>
    <t>OS1505083</t>
  </si>
  <si>
    <t>Endang</t>
  </si>
  <si>
    <t>Jakarta, 22 Mei 1983</t>
  </si>
  <si>
    <t>FPC Transmisi</t>
  </si>
  <si>
    <t>Kp. Tugu No.5 Rt/Rw.07/013 Tugu Utara, Koja, Jakarta Utara 14260</t>
  </si>
  <si>
    <t>081286513405 / 085767845967</t>
  </si>
  <si>
    <t>BCA : 0072708600</t>
  </si>
  <si>
    <t>3172032205830015</t>
  </si>
  <si>
    <t>77.214.167.7.045.000</t>
  </si>
  <si>
    <t>mr.endang38@gmail.com, Endang@corphr-nokia.com</t>
  </si>
  <si>
    <t>OS1509002</t>
  </si>
  <si>
    <t>Alex Setiawan</t>
  </si>
  <si>
    <t>Purwodadi, 13 Juni 1979</t>
  </si>
  <si>
    <t>RAN Project Controller</t>
  </si>
  <si>
    <t>Pondok Cikunir Indah Blok C1 No.3 Jl. Rajawali 2 (ujung) Jakamulya, Bekasi Selatan 17146</t>
  </si>
  <si>
    <t>0811 852 677</t>
  </si>
  <si>
    <t>CIMB Niaga : 0250104879150</t>
  </si>
  <si>
    <t>3275041306790017</t>
  </si>
  <si>
    <t>58.477.805.4.009.000</t>
  </si>
  <si>
    <t>04J00226623</t>
  </si>
  <si>
    <t>pulpenmerah@yahoo.com</t>
  </si>
  <si>
    <t>Erwan B. Rahmat</t>
  </si>
  <si>
    <t>Jawa Barat</t>
  </si>
  <si>
    <t>TI Inspector</t>
  </si>
  <si>
    <t>entitle other allow (pengganti HB) per 1 Sept '15</t>
  </si>
  <si>
    <t>erwan.br82@gmail.com, erwan@corphr-nokia.com</t>
  </si>
  <si>
    <t>OS1509012</t>
  </si>
  <si>
    <t>Aristianto Marsono</t>
  </si>
  <si>
    <t>Jakarta, 18 April 1985</t>
  </si>
  <si>
    <t>Jl. Lapangan Tembak No.47 Gg. Palem Rt/Rw.003/07 Kelapa Dua Wetan, Ciracas, Jakarta Timur 13730</t>
  </si>
  <si>
    <t>0853 12005351</t>
  </si>
  <si>
    <t>BCA : 6280744709</t>
  </si>
  <si>
    <t>3175091804850006</t>
  </si>
  <si>
    <t>trianto.aries@gmail.com</t>
  </si>
  <si>
    <t>OS1509013</t>
  </si>
  <si>
    <t>Edi Martono</t>
  </si>
  <si>
    <t>Bandung, 28 November 1970</t>
  </si>
  <si>
    <t>Cipaganti Rahayu Regency Blok E No.12A Rt/Rw.005/011 Mekarjaya, Rancasari, Kota Bandung</t>
  </si>
  <si>
    <t>022 7509013 / 08159506021</t>
  </si>
  <si>
    <t>CIMB Niaga : 2050 101434161</t>
  </si>
  <si>
    <t>3273232811700001</t>
  </si>
  <si>
    <t>58.457.973.4.429.000</t>
  </si>
  <si>
    <t>edi.martono1@gmail.com, e_martono@yahoo.com</t>
  </si>
  <si>
    <t>OS1512019</t>
  </si>
  <si>
    <t>Arnold Yudid Willianto</t>
  </si>
  <si>
    <t>Yogyakarta, 28 Juni 1983</t>
  </si>
  <si>
    <t>Jl. Haji Kirin Keman Cluster Villa Naira No B2 Jatirahayu, Pondok Melati, Bekasi 17414</t>
  </si>
  <si>
    <t>BCA : 0948088421</t>
  </si>
  <si>
    <t>3275122806830006</t>
  </si>
  <si>
    <t>24.569.777.6-432.000</t>
  </si>
  <si>
    <t>ywillianto@gmail.com</t>
  </si>
  <si>
    <t>resign eff 22 Maret 2016</t>
  </si>
  <si>
    <t>OS1502008</t>
  </si>
  <si>
    <t>Rizki Maulana</t>
  </si>
  <si>
    <t>Jakarta, 28 Desember 1982</t>
  </si>
  <si>
    <t>Jl. Pancoran Barat VII Rt/Rw.009/006 Pancoran, Jakarta Selatan</t>
  </si>
  <si>
    <t>0858 90096290</t>
  </si>
  <si>
    <t>Mandiri : 1260006175896</t>
  </si>
  <si>
    <t>3174082812820009</t>
  </si>
  <si>
    <t>87.012.512.7.061.000</t>
  </si>
  <si>
    <t>rizky.maulana@corphr-nokia.com, rizkimaulana.ied@gmail.com</t>
  </si>
  <si>
    <t>Terminated eff 20 april 2016</t>
  </si>
  <si>
    <t>terminated 31/3/2016</t>
  </si>
  <si>
    <t>OS1510065</t>
  </si>
  <si>
    <t>Siti Nur Fahadhilah</t>
  </si>
  <si>
    <t>Grobogan, 20 Februari 1991</t>
  </si>
  <si>
    <t>Liason Officer</t>
  </si>
  <si>
    <t>Dusun Nngamban Rt/Rw.002/004 Tunggulrejo, Gabus, Kab. Grobogan - Jateng</t>
  </si>
  <si>
    <t>BCA : 0810672323</t>
  </si>
  <si>
    <t>3315086002910006</t>
  </si>
  <si>
    <t>diladyu.dd@gmail.com, siti.fahadhilah@corphr-nokia.com</t>
  </si>
  <si>
    <t>OS1406013</t>
  </si>
  <si>
    <t>Rizki Fazarullah</t>
  </si>
  <si>
    <t>Jakarta, 4 November 1982</t>
  </si>
  <si>
    <t>internet allow per 1 Feb'15</t>
  </si>
  <si>
    <t>Jl. Dukuh 3 No.155 Rt/Rw.002/014, Depok Jaya, Pancoran Mas, Kota Depok</t>
  </si>
  <si>
    <t>0817 0111169 / 089 666392666</t>
  </si>
  <si>
    <t>MANDIRI : 157-00-0479478-1 a/n RIZKI FAZARULLAH</t>
  </si>
  <si>
    <t>3276010411820007</t>
  </si>
  <si>
    <t>68.276.018.6.412.000</t>
  </si>
  <si>
    <t>0001628022958 -KELUARGA</t>
  </si>
  <si>
    <t>rizkifazarullah@gmail.com, rizkifazarullah@corphr-nokia.com</t>
  </si>
  <si>
    <t>terminated 30/4/2016</t>
  </si>
  <si>
    <t>OS1412008</t>
  </si>
  <si>
    <t>Ageng Saputra</t>
  </si>
  <si>
    <t>Jakarta, 3 Desember 1983</t>
  </si>
  <si>
    <t>Project Admin =&gt; BTS Engineer =&gt; PE</t>
  </si>
  <si>
    <t>Yes 10 (612.716,76)</t>
  </si>
  <si>
    <t>change poisi Nov'15 prev 5.3 jt ; replace uus 11/6/2015 ; adjust 11/6/2015 prev BS 3.750 jt CA 250 rb &amp; OT 10 jam</t>
  </si>
  <si>
    <t>Jl. Menteng Wadas Selatan Rt/Rw.08/12 No.30 Kel. Pasar Manggis Kec. Setiabudi, Jakarta Selatan</t>
  </si>
  <si>
    <t>0856 97987783 / 087871409700</t>
  </si>
  <si>
    <t>Mandiri :  1580000561340</t>
  </si>
  <si>
    <t>3674040303830008</t>
  </si>
  <si>
    <t>54.210.387.4.441.000</t>
  </si>
  <si>
    <t>12034772132</t>
  </si>
  <si>
    <t>0001628023138 -KELUARGA</t>
  </si>
  <si>
    <t>agenk.telco12@gmail.com, ageng.saputra@corphr-nokia.com</t>
  </si>
  <si>
    <t>OS1502009</t>
  </si>
  <si>
    <t>085846324030 / 081385889276</t>
  </si>
  <si>
    <t>Mandiri : 1270006227464</t>
  </si>
  <si>
    <t>3174060808750008</t>
  </si>
  <si>
    <t>48.845.043.8.016.000</t>
  </si>
  <si>
    <t>bams.saputro@gmail.com, bambang_saputro@corphr-nokia.com</t>
  </si>
  <si>
    <t>OS1504012</t>
  </si>
  <si>
    <t>08128070092 / 08562681976 / (021) 4371650</t>
  </si>
  <si>
    <t>BCA : 4281258804</t>
  </si>
  <si>
    <t>3172022608760007</t>
  </si>
  <si>
    <t>59.060.018.5-042.000</t>
  </si>
  <si>
    <t>06002142906</t>
  </si>
  <si>
    <t>OS1505086</t>
  </si>
  <si>
    <t>Aprilla Magdalena</t>
  </si>
  <si>
    <t>Jakarta, 23 April 1987</t>
  </si>
  <si>
    <t>Project Controlling Transmission (IP RAN junper and MW Ceragon)</t>
  </si>
  <si>
    <t>adjust Jan '16 prev 5.6 jt</t>
  </si>
  <si>
    <t>Jl. Kelapa No.48 Rt/Rw.010/002 Ceger, Cipayung, Jakarta Timur</t>
  </si>
  <si>
    <t>021.84309091 / 081806943445</t>
  </si>
  <si>
    <t>BCA : 6870663569</t>
  </si>
  <si>
    <t>3175106304870005</t>
  </si>
  <si>
    <t>36.414.927.8.009.000</t>
  </si>
  <si>
    <t>0001673472846 OK</t>
  </si>
  <si>
    <t>aprillamagdalena.pangkey@gmail.com</t>
  </si>
  <si>
    <t>OS1505100</t>
  </si>
  <si>
    <t>Heri Gunawan</t>
  </si>
  <si>
    <t>23 Agustus 1980</t>
  </si>
  <si>
    <t>Material Management</t>
  </si>
  <si>
    <t>Jl. Raden Saleh Gg. H. Onan No. 22, RT. 04/07, Sukmajaya, Depok</t>
  </si>
  <si>
    <t>0812 97089764</t>
  </si>
  <si>
    <t>Mandiri : 124-00-0457668-3</t>
  </si>
  <si>
    <t>24.793.971.3-432.000</t>
  </si>
  <si>
    <t>hergunaw@gmail.com</t>
  </si>
  <si>
    <t>terminated 30/4/2016, absen sakit 2 mggu</t>
  </si>
  <si>
    <t>OS1506077</t>
  </si>
  <si>
    <t>Chandra Kirana</t>
  </si>
  <si>
    <t>Gunung Monako, 13 september 1985</t>
  </si>
  <si>
    <t>Jabo Banten =&gt; Jawa Barat</t>
  </si>
  <si>
    <t>other allow (pengganti kos) eff Sept '15 ; change eff 13 Sept '15 prev BS 3.860.000 HB allow 1.5 jt OT 18 ; entitle Flexi Allow eff 1 Juli '15 e_27/7/2015</t>
  </si>
  <si>
    <t>Jl. Bunga Pariama II LK-V Medan, Baru Ladang Bambu, Medan Tuntungan, Kota Medan</t>
  </si>
  <si>
    <t>0853 5997 9464</t>
  </si>
  <si>
    <t>BRI : 334601035957538</t>
  </si>
  <si>
    <t>1271071309850004</t>
  </si>
  <si>
    <t>0001433537515 OK</t>
  </si>
  <si>
    <t>chakir.chandra@gmail.com</t>
  </si>
  <si>
    <t>Quality Inspector</t>
  </si>
  <si>
    <t>0816 17665308</t>
  </si>
  <si>
    <t>BCA : 6580546704</t>
  </si>
  <si>
    <t>3671051904800005</t>
  </si>
  <si>
    <t>48.060.357.0-416.000</t>
  </si>
  <si>
    <t>indra.gustaman@yahoo.com</t>
  </si>
  <si>
    <t>OS1507025</t>
  </si>
  <si>
    <t>08773634 3328</t>
  </si>
  <si>
    <t>Mandiri : 900-001256712-0</t>
  </si>
  <si>
    <t>3671060909800007</t>
  </si>
  <si>
    <t>57.614.008.1.416.000</t>
  </si>
  <si>
    <t>13007843959</t>
  </si>
  <si>
    <t>OS1509009</t>
  </si>
  <si>
    <t>Denny Hartanto</t>
  </si>
  <si>
    <t>Jakarta, 9 Agustus 1985</t>
  </si>
  <si>
    <t>Pondok Melati Indah Jl. Krakatau 2 Blok C 7 / 10 RT008/005 Jatiwarna , Pondok Melati Bekasi 17415</t>
  </si>
  <si>
    <t>BCA : 3900377036</t>
  </si>
  <si>
    <t>3275120908850002</t>
  </si>
  <si>
    <t>88.900.043.6-432.000</t>
  </si>
  <si>
    <t>0001738832523 -KELUARGA</t>
  </si>
  <si>
    <t>denih99@gmail.com/ denny.hartanto@corphr-nokia.com</t>
  </si>
  <si>
    <t>OS1509011</t>
  </si>
  <si>
    <t>Firmansyah</t>
  </si>
  <si>
    <t>Jakarta, 13 Oktober 1982</t>
  </si>
  <si>
    <t>Jl. Raya Banjaran No. 201 Kp. Rengas Condong RT.007/RW.011 Kel. Andir Kec. Bale Endah Bandung 40375</t>
  </si>
  <si>
    <t>0811-208155</t>
  </si>
  <si>
    <t>BCA : 3371912329</t>
  </si>
  <si>
    <t>3204321310820007</t>
  </si>
  <si>
    <t>64.259.106.9-445.000</t>
  </si>
  <si>
    <t>0001647715792 M2</t>
  </si>
  <si>
    <t>syach.firmans@gmail.com, Firmansyah@corphr-nokia.com</t>
  </si>
  <si>
    <t>OS1509026</t>
  </si>
  <si>
    <t>Reza Aditya Azis</t>
  </si>
  <si>
    <t>Jakarta, 15 Januari 1983</t>
  </si>
  <si>
    <t>Project Engineer Acceptance</t>
  </si>
  <si>
    <t>Jl. Nusa Indah IV / 4 No. 177 Rt/Rw.005/004 Malaka Jaya, Duren Sawit, Jakarta Timur</t>
  </si>
  <si>
    <t>08788 5225374</t>
  </si>
  <si>
    <t>Mandiri : 1250010319689</t>
  </si>
  <si>
    <t>3175071501830009</t>
  </si>
  <si>
    <t>77.214.121.4.008.000</t>
  </si>
  <si>
    <t>0001738832174 -KELUARGA</t>
  </si>
  <si>
    <t>rezaaditya.eid@gmail.com, reza.aditya@corphr-nokia.com</t>
  </si>
  <si>
    <t>OS1509029</t>
  </si>
  <si>
    <t>Joko Susanto</t>
  </si>
  <si>
    <t>Sukoharjo, 7 Juli 1979</t>
  </si>
  <si>
    <t>Jl. Musi 2 no 1498 RT /RW : 005/006 Siring Agung , Ilir Barat I, Palembang</t>
  </si>
  <si>
    <t>BCA : 0212858437</t>
  </si>
  <si>
    <t>1671040707790014</t>
  </si>
  <si>
    <t>16.560.917.3-307.000</t>
  </si>
  <si>
    <t>joko.susanto0707@gmail.com</t>
  </si>
  <si>
    <t>OS1510035</t>
  </si>
  <si>
    <t>Winarto</t>
  </si>
  <si>
    <t>Yogyakarta, 23 Juni 1980</t>
  </si>
  <si>
    <t>Jl. Marzuki 8 Rt/Rw.005/14 Penggilingan, Cakung, Jakarta Timur</t>
  </si>
  <si>
    <t>081284306739 / 081573557882</t>
  </si>
  <si>
    <t>BCA : 4127012180</t>
  </si>
  <si>
    <t>3175062306800016</t>
  </si>
  <si>
    <t>79.854.666.9-004.000</t>
  </si>
  <si>
    <t>0001628022824 OK</t>
  </si>
  <si>
    <t>winarto.h@gmail.com</t>
  </si>
  <si>
    <t>OS1412029</t>
  </si>
  <si>
    <t>Oky Triyono</t>
  </si>
  <si>
    <t>Jakarta, 17 Oktober 1986</t>
  </si>
  <si>
    <t>BTS Engineer</t>
  </si>
  <si>
    <t>Jl. H. Naman Rt/Rw.002/02 No.47 Pondok Kelapa, Jakarta Timur</t>
  </si>
  <si>
    <t>089636869868 / 081289411186</t>
  </si>
  <si>
    <t>BCA : 1640475109</t>
  </si>
  <si>
    <t>3175071710860004</t>
  </si>
  <si>
    <t>59.517.964.9.008.000</t>
  </si>
  <si>
    <t>oky_triyo@yahoo.com</t>
  </si>
  <si>
    <t>Resign 20/5/2016, ngajuin KPR BTN hrs blg msh aktif akn tlp abis lebaran</t>
  </si>
  <si>
    <t>Sungai Gerong, 1 jun 1980</t>
  </si>
  <si>
    <t>081368301630 / 085764775014</t>
  </si>
  <si>
    <t>BCA : 7150-4834-62</t>
  </si>
  <si>
    <t>1671040106800010</t>
  </si>
  <si>
    <t>49.257.616.0.314.000</t>
  </si>
  <si>
    <t>12032099223</t>
  </si>
  <si>
    <t>0001738831972 -KELUARGA</t>
  </si>
  <si>
    <t>021-7983990 / 085852259184</t>
  </si>
  <si>
    <t>Mandiri : 0700006521459</t>
  </si>
  <si>
    <t>3174032107840007</t>
  </si>
  <si>
    <t>69.413.222.6-014.000</t>
  </si>
  <si>
    <t>14010272442</t>
  </si>
  <si>
    <t>085624897977 / 081268939394</t>
  </si>
  <si>
    <t>Mandiri : 105-00-1066420-3</t>
  </si>
  <si>
    <t>35.431.781.0.445.000</t>
  </si>
  <si>
    <t>10032638990</t>
  </si>
  <si>
    <t>kusno2501@gmail.com</t>
  </si>
  <si>
    <t>OS1506032</t>
  </si>
  <si>
    <t>Arief Rakhman</t>
  </si>
  <si>
    <t>Bandung, 26 jun 1981</t>
  </si>
  <si>
    <t>Field Project</t>
  </si>
  <si>
    <t>Jl. Raya Penggilingan No.20 Rt/Rw.005/007 Kel. Penggilingan Kec. Cakung, Jakarta Timur</t>
  </si>
  <si>
    <t>0813 18547922</t>
  </si>
  <si>
    <t>Mandiri : 1240004611910</t>
  </si>
  <si>
    <t>3216062606810001</t>
  </si>
  <si>
    <t>44.532.909.7.004.000</t>
  </si>
  <si>
    <t>ariefrakhman8@gmail.com</t>
  </si>
  <si>
    <t>kabur 1 april 2016</t>
  </si>
  <si>
    <t>OS1508016</t>
  </si>
  <si>
    <t>Wahyu Aji Sudrajad</t>
  </si>
  <si>
    <t>Banda Aceh, 16 Juli 1989</t>
  </si>
  <si>
    <t>Tmn. Pagelaran Blok F IV No.20 Rt/Rw.001/007 Padasuka, Ciomas, Kab. Bogor</t>
  </si>
  <si>
    <t>0821 10909052</t>
  </si>
  <si>
    <t>BNI : 0393494954</t>
  </si>
  <si>
    <t>3201291607890001</t>
  </si>
  <si>
    <t>0001658555357 OK</t>
  </si>
  <si>
    <t>wahyuajisudrajad@gmail.com</t>
  </si>
  <si>
    <t>Resign 15/5/2016</t>
  </si>
  <si>
    <t>OS1510030</t>
  </si>
  <si>
    <t>Eko Santoso</t>
  </si>
  <si>
    <t>13 September 1982</t>
  </si>
  <si>
    <t>Tuntungan UH3 No. 106B, RT/ RW. 42/10, Kel. Tahunan, Kec. Umbulharjo, Yogyakarta</t>
  </si>
  <si>
    <t>0816 46862086</t>
  </si>
  <si>
    <t>Mandiri : 124-00-0509169-0</t>
  </si>
  <si>
    <t>3471131309820004</t>
  </si>
  <si>
    <t>87.072.707.0-541.000</t>
  </si>
  <si>
    <t>0001738832005 OK</t>
  </si>
  <si>
    <t>eko_santoso@ymail.com, eko.santoso@corphr-nokia.com</t>
  </si>
  <si>
    <t>OS1605003</t>
  </si>
  <si>
    <t>Taukhid Wahyu Hidayat</t>
  </si>
  <si>
    <t>16 September 1975</t>
  </si>
  <si>
    <t>Grand Tembalang Regeny Blok A/ 8-9, Bulusan, Tembalang, Semarang 50277</t>
  </si>
  <si>
    <t>08996999669 / 0813 25120325 / 08999 222121</t>
  </si>
  <si>
    <t>Bukopin : 3401000490</t>
  </si>
  <si>
    <t>25.125.895.0-517.000</t>
  </si>
  <si>
    <t>0001847677994 OK</t>
  </si>
  <si>
    <t>taukhid.hidayat.ext@nokia.com, taukhid.hidayat@corphr-nokia.com</t>
  </si>
  <si>
    <t>kabur 30/5/2016</t>
  </si>
  <si>
    <t>OS1309026</t>
  </si>
  <si>
    <t>Afri Yenny</t>
  </si>
  <si>
    <t>Batusangkar, 5 April 1971</t>
  </si>
  <si>
    <t>Customer Acceptance =&gt; POR =&gt; Project Admin</t>
  </si>
  <si>
    <t>entitle BB Jan '16 prev none ; adjust Jan '16 prev 3.999.407 ; BS+OT LS eff 1/12/2014</t>
  </si>
  <si>
    <t>Sudimara Pinang Rt/Rw.10/003 Kel. Sudimara Pinang Kec. Pinang, Kota Tangerang</t>
  </si>
  <si>
    <t>021 92296109 / 08129563973</t>
  </si>
  <si>
    <t>BCA : 4970322073</t>
  </si>
  <si>
    <t>26.401.373.1-416.000</t>
  </si>
  <si>
    <t>0001630839486 OK</t>
  </si>
  <si>
    <t>yennyafri@gmail.com, afri.yenni@corphr-nokia.com</t>
  </si>
  <si>
    <t>OS1311035</t>
  </si>
  <si>
    <t>Muhammad Muhsin</t>
  </si>
  <si>
    <t>adjust Jan '16 prev 6.760.000</t>
  </si>
  <si>
    <t>Jl. Sumatra 57 RT/ RW 002/ 004, Kel. Gedeng sewu, Kec. Pare, Kab. Kediri</t>
  </si>
  <si>
    <t>0857 51443271</t>
  </si>
  <si>
    <t>Mandiri : 031-00-0981533-6</t>
  </si>
  <si>
    <t>34.983.225.3-655.000</t>
  </si>
  <si>
    <t>0001653611927 OK</t>
  </si>
  <si>
    <t>muhamad_muhsin@yahoo.co.id, muhammad.muhsin@corphr-nokia.com</t>
  </si>
  <si>
    <t>OS1501015</t>
  </si>
  <si>
    <t>A Freedian Nurpatria</t>
  </si>
  <si>
    <t>Cilacap, 17 Agustus 1979</t>
  </si>
  <si>
    <t>adjust Jan '16 prev 7 jt</t>
  </si>
  <si>
    <t>Otista III Komp. I No.25 Rt/Rw.005/002 Cipinang Cempedak, Jatinegara, Jakarta Timur</t>
  </si>
  <si>
    <t>0815 9396936</t>
  </si>
  <si>
    <t>Mandiri : 126-000621760-7</t>
  </si>
  <si>
    <t>3175031708790012</t>
  </si>
  <si>
    <t>24.230.700-002.000</t>
  </si>
  <si>
    <t>0001653611679 -KELUARGA</t>
  </si>
  <si>
    <t>freedian_dyan@yahoo.com</t>
  </si>
  <si>
    <t>OS1501020</t>
  </si>
  <si>
    <t>Rialis Zulkarnain</t>
  </si>
  <si>
    <t>Jakarta. 30 September 1981</t>
  </si>
  <si>
    <t>Project Admin =&gt; BTS Engineer</t>
  </si>
  <si>
    <t>adjust Jan '16 prev 5.3 jt ; adjust 1 Agust'15 prev BS 3.750 jt &amp; CA 250 rb</t>
  </si>
  <si>
    <t>Cipondoh Makmur Jl. Gelora 4 Blok G 8 No.14 Rt/Rw.008/006 Tangerang 15148</t>
  </si>
  <si>
    <t>0878 08465676 / 0812 95933035</t>
  </si>
  <si>
    <t>BCA : 5940110884</t>
  </si>
  <si>
    <t>3671053009810003</t>
  </si>
  <si>
    <t>68.593.383.0.446.000</t>
  </si>
  <si>
    <t>09017303521</t>
  </si>
  <si>
    <t>0001840321754 OK</t>
  </si>
  <si>
    <t>rialis@yahoo.com, rialis30@gmail.com</t>
  </si>
  <si>
    <t>OS1406019</t>
  </si>
  <si>
    <t>Anggian Deni Haikal Siagian</t>
  </si>
  <si>
    <t>Bandung, 6 jun 1984</t>
  </si>
  <si>
    <t>Jl. Jend. Sudirman Gg. Manunggal 2C Rt/Rw.01/10 No.27 Kel. Cijerah Kec. Bandung Kulon, Bandung 40213</t>
  </si>
  <si>
    <t>0853 24030331</t>
  </si>
  <si>
    <t>BCA : 8380128790</t>
  </si>
  <si>
    <t>3273150606840004</t>
  </si>
  <si>
    <t xml:space="preserve">69.001.452.7.422.000 </t>
  </si>
  <si>
    <t>0001738832376 -KELUARGA</t>
  </si>
  <si>
    <t>anggian.haikal@gmail.com</t>
  </si>
  <si>
    <t>OS1505029</t>
  </si>
  <si>
    <t>Ronika Widyastuti</t>
  </si>
  <si>
    <t>Program Controller</t>
  </si>
  <si>
    <t>Yes 18</t>
  </si>
  <si>
    <t>Kramat RT. 03/07, Trangsan Gatak, Sukoharjo</t>
  </si>
  <si>
    <t>0813 93444899</t>
  </si>
  <si>
    <t>BCA : 4620636148</t>
  </si>
  <si>
    <t>3311114705880002</t>
  </si>
  <si>
    <t>77.943.500.7-532.000</t>
  </si>
  <si>
    <t>0001658555774 OK</t>
  </si>
  <si>
    <t>ronikawidyastuti@gmail.com</t>
  </si>
  <si>
    <t>OS1505080</t>
  </si>
  <si>
    <t>Kusyanto</t>
  </si>
  <si>
    <t>16 Maret 1979</t>
  </si>
  <si>
    <t>Invoice Logistic</t>
  </si>
  <si>
    <t>3500000 =&gt; 4 jt</t>
  </si>
  <si>
    <t>YES 18 =&gt; No</t>
  </si>
  <si>
    <t>Bojong Depok Baru Blok NE/8D Rt/Rw.001/009 Kedung Waringin Bojong Gede Bogor</t>
  </si>
  <si>
    <t>0856 94202497</t>
  </si>
  <si>
    <t>BCA : 1281416567</t>
  </si>
  <si>
    <t>3201131603790003</t>
  </si>
  <si>
    <t>67.040.675.0.403.000</t>
  </si>
  <si>
    <t>0001652149899 OK</t>
  </si>
  <si>
    <t>kuspakacy@yahoo.com</t>
  </si>
  <si>
    <t>OS1506033</t>
  </si>
  <si>
    <t>Harry Bachry Rais</t>
  </si>
  <si>
    <t>Jakarta, 6 Maret 1973</t>
  </si>
  <si>
    <t>Project Controller Leader</t>
  </si>
  <si>
    <t>eff 1 Mei'16 not entitle laptop prev 500 rb</t>
  </si>
  <si>
    <t>Neo Permata Blok K3, Bintaro Jaya Sektor 9</t>
  </si>
  <si>
    <t>0811 910031</t>
  </si>
  <si>
    <t>BNI : 0284193326</t>
  </si>
  <si>
    <t>3674030603730013</t>
  </si>
  <si>
    <t>47.244.904.0.411.000</t>
  </si>
  <si>
    <t>0001652149945 OK</t>
  </si>
  <si>
    <t>rais.harry_bachry.ext@nokia.com</t>
  </si>
  <si>
    <t>terminated 30/6/2016, laptop tlt 1bln, done</t>
  </si>
  <si>
    <t>OS1508018</t>
  </si>
  <si>
    <t>Riko Purnama Adji Lesmana</t>
  </si>
  <si>
    <t>Pasuruan, 12 Juni 1976</t>
  </si>
  <si>
    <t>Jl. KH Mansyur 10 Rt/Rw.001/001 Ledok Wetan, Bojonegoro, Kab. Bojonegoro</t>
  </si>
  <si>
    <t>0813 59821976</t>
  </si>
  <si>
    <t>Mandiri : 1240006157813</t>
  </si>
  <si>
    <t>3522151206760005</t>
  </si>
  <si>
    <t>75.486.898.2.601.000</t>
  </si>
  <si>
    <t>13044954363</t>
  </si>
  <si>
    <t>0001738832668 OK</t>
  </si>
  <si>
    <t>rikopurnama@ymail.com</t>
  </si>
  <si>
    <t>OS1509008</t>
  </si>
  <si>
    <t>Tirza Destiara</t>
  </si>
  <si>
    <t>Palembang, 12 December 1990</t>
  </si>
  <si>
    <t>Jl. Dokter Angka No.42 Rt.04 / Rw.08 Sokanegara, Banyumas, Purwokerto Timur</t>
  </si>
  <si>
    <t>BRI : 051401036769504</t>
  </si>
  <si>
    <t>3302265212900001</t>
  </si>
  <si>
    <t>0000082178638 OK</t>
  </si>
  <si>
    <t>tirzadestiarasarierza@yahoo.com, tierza.destiara@corphr-nokia.com</t>
  </si>
  <si>
    <t>OS1510031</t>
  </si>
  <si>
    <t>Yudita Nugroho</t>
  </si>
  <si>
    <t>Jakarta 27-Juni-1983</t>
  </si>
  <si>
    <t>Jl. Irigasi Tamana IV D8 No:9 RT: 05 RW:11 Kel. Bekasi Jaya Indah Kec. Bekasi Timur</t>
  </si>
  <si>
    <t>021.8800402 / 085212447555</t>
  </si>
  <si>
    <t>Mandiri : 1260005150767</t>
  </si>
  <si>
    <t>3275012706830009</t>
  </si>
  <si>
    <t>50.231.895.0.407.000</t>
  </si>
  <si>
    <t>0001766676914 - KELUARGA</t>
  </si>
  <si>
    <t>yuditanugroho@gmail.com, yudita.nugroho@corphr-nokia.com</t>
  </si>
  <si>
    <t>OS1510041</t>
  </si>
  <si>
    <t>Arief Budiman</t>
  </si>
  <si>
    <t>Tanjung Enim, 1 Mei 1977</t>
  </si>
  <si>
    <t>ZM</t>
  </si>
  <si>
    <t>adjust Jan '16 prev 25 jt nett</t>
  </si>
  <si>
    <t>Komp Pondok Karya Permai, Cempaka Putih, Ciputat Timur Blok BB 3 No 67 RT/RW 05/10 Ciputat, Tangerang Selatan</t>
  </si>
  <si>
    <t>Mandiri : 1290096250481</t>
  </si>
  <si>
    <t>3674050105770012</t>
  </si>
  <si>
    <t>49.776.005.8.412.000</t>
  </si>
  <si>
    <t>ariefbudimans@outlook.com</t>
  </si>
  <si>
    <t>OS1604026</t>
  </si>
  <si>
    <t>Evfrianti Lira Insani</t>
  </si>
  <si>
    <t>Bandung, 19 November 1991</t>
  </si>
  <si>
    <t>LOM Admin</t>
  </si>
  <si>
    <t>Jl. Siliwangi No.8 Rt/Rw.08/01 Kec. Coblong Kel. Cipaganti, Bandung</t>
  </si>
  <si>
    <t>0822 16130411</t>
  </si>
  <si>
    <t>BCA : 4310333552 a.n Evfrianti Lira Insani</t>
  </si>
  <si>
    <t>3203055911910001</t>
  </si>
  <si>
    <t>72.301.960.0-406.000</t>
  </si>
  <si>
    <t>0000062208966 OK</t>
  </si>
  <si>
    <t>evfrilirainsani@yahoo.com</t>
  </si>
  <si>
    <t>OS1504008</t>
  </si>
  <si>
    <t>Cecep Atik Kurniawan</t>
  </si>
  <si>
    <t>Jakarta, 14 Maret 1983</t>
  </si>
  <si>
    <t>entitle BB Jan '16 prev none ; adjust Jan '16 prev 6.5 jt</t>
  </si>
  <si>
    <t>Kp. Malangnengah Rt/Rw.002/001 Malangnengah, Sukatani, Purwakarta</t>
  </si>
  <si>
    <t>0858 13747981 / 0817 0931983</t>
  </si>
  <si>
    <t>Mandiri : 1260004137583</t>
  </si>
  <si>
    <t>48.947.568.1.409.000</t>
  </si>
  <si>
    <t>11042467933</t>
  </si>
  <si>
    <t>0001630839251 OK</t>
  </si>
  <si>
    <t>cecepakurniawan@yahoo.co.id</t>
  </si>
  <si>
    <t>OS1511007</t>
  </si>
  <si>
    <t>Herry Gistliando Silitonga</t>
  </si>
  <si>
    <t>Medan, 16 Mei 1984</t>
  </si>
  <si>
    <t>Shift Leader =&gt;Alarm Monitoring Lead(sejak mid Feb 2016)</t>
  </si>
  <si>
    <t>posisi change &amp; posisi allow 1,5 eff Mar'16</t>
  </si>
  <si>
    <t>Jl. Kiwi 29 No.475 P Mandala, Medan 20226</t>
  </si>
  <si>
    <t>BCA : 8000588467</t>
  </si>
  <si>
    <t>1207261605840007</t>
  </si>
  <si>
    <t>69.560.947.9.125.000</t>
  </si>
  <si>
    <t>0001743302913 OK</t>
  </si>
  <si>
    <t>herry.gistliando@gmail.com, herry.silitonga@corphr-nokia.com</t>
  </si>
  <si>
    <t>terminated 6/7/2016 e_1/7/2016</t>
  </si>
  <si>
    <t>OS1602068</t>
  </si>
  <si>
    <t>Gunarto</t>
  </si>
  <si>
    <t>Ciamis, 20 Agustus 1982</t>
  </si>
  <si>
    <t>Shift Leader</t>
  </si>
  <si>
    <t>Jl. Raden Fatah No. 81 RT 02/ RW 06, Sudimara Barat, Ciledug Tangerang 15151</t>
  </si>
  <si>
    <t>0812 10215690 / 087808002042</t>
  </si>
  <si>
    <t>Mandiri : 1550005182814</t>
  </si>
  <si>
    <t>3671062008820008</t>
  </si>
  <si>
    <t>36.414.856.9.416.000</t>
  </si>
  <si>
    <t>0001652149585 -KELUARGA</t>
  </si>
  <si>
    <t>gunarto.1.gunarto@gmail.com, gun2082@gmail.com</t>
  </si>
  <si>
    <t>adjust broadband per Des'15 prev 100 rb ; adjust 10% Okt '15 prev 5.520.000 jt</t>
  </si>
  <si>
    <t>habisin cuti di Juni, new join 11 Juli</t>
  </si>
  <si>
    <t>adjust Jan '16 prev 3.5 jt</t>
  </si>
  <si>
    <t>terminated 31/7/2016, cuti kebanyakan hold gaji/referensi</t>
  </si>
  <si>
    <t>OS1509034</t>
  </si>
  <si>
    <t>Faisal Arafat Harianja</t>
  </si>
  <si>
    <t>Kotanopan, 15 Februari 1975</t>
  </si>
  <si>
    <t>entitle standby allow eff Okt '15</t>
  </si>
  <si>
    <t>Duta Mekar Asri P.1/6 Rt/Rw.08/15 Kel. Cileungsi Kidul Kec. Cileungsi, Bogor 16820</t>
  </si>
  <si>
    <t>0821 24130475 / 0857 6330 5350</t>
  </si>
  <si>
    <t>BCA : 8000625869</t>
  </si>
  <si>
    <t>32010715027571512</t>
  </si>
  <si>
    <t>32.362.239.0.436.000</t>
  </si>
  <si>
    <t>13009367688</t>
  </si>
  <si>
    <t>0001628834117 OK</t>
  </si>
  <si>
    <t>faisal.arafat11@gmail.com, faisal.arafat@corphr-nokia.com</t>
  </si>
  <si>
    <t>resign 26/7/2016, kabur jd PNS</t>
  </si>
  <si>
    <t>OS1510036</t>
  </si>
  <si>
    <t>Yustinus Febry Aribowo</t>
  </si>
  <si>
    <t>Balikpapan, 28 Februari 1983</t>
  </si>
  <si>
    <t>Perumahan Bekasi Timur Regensi Cluster Morganite Blok M10/7. Bantargebang Bekasi Timur, Jawa Barat</t>
  </si>
  <si>
    <t>BCA : 0060333661</t>
  </si>
  <si>
    <t>3504012802830001</t>
  </si>
  <si>
    <t>59.095.585.2-629.000</t>
  </si>
  <si>
    <t>08006183340</t>
  </si>
  <si>
    <t>0001370547213 OK</t>
  </si>
  <si>
    <t>febry.aribowo@gmail.com</t>
  </si>
  <si>
    <t>OS1510058</t>
  </si>
  <si>
    <t>Anton Indra Gunawan</t>
  </si>
  <si>
    <t>Serang, 17 Juli 1976</t>
  </si>
  <si>
    <t>PC</t>
  </si>
  <si>
    <t>Perum BGI Jl. Gelatik No.44 Rt/RW.006/011 Jaten, Jaten, Karanganyar, Jateng 57771</t>
  </si>
  <si>
    <t>Mandiri : 1250006013205</t>
  </si>
  <si>
    <t>3313061707760008</t>
  </si>
  <si>
    <t>59.231.896.8.528.000</t>
  </si>
  <si>
    <t>anton.indragunawan7684@gmail.com, indra.gunawan@corphr-nokia.com</t>
  </si>
  <si>
    <t>OS1510070</t>
  </si>
  <si>
    <t>Sulistyo Taufik</t>
  </si>
  <si>
    <t>Jakarta, 6 Januari 1992</t>
  </si>
  <si>
    <t>Office Assistant</t>
  </si>
  <si>
    <t>Yes 35</t>
  </si>
  <si>
    <t>eff Juli'16 OT prev 18 Jam ; adjust 15% Juli '16 prev 3.1 jt ; adjust Jan 2016 prev 2.7 jt</t>
  </si>
  <si>
    <t>Cipinang Jagal Rt/Rw.007/016 Cipinang, Pulogadung, Jakarta Timur</t>
  </si>
  <si>
    <t>021.4894266 / 081285569698</t>
  </si>
  <si>
    <t>BCA : 6310138248</t>
  </si>
  <si>
    <t>3175020601920011</t>
  </si>
  <si>
    <t>66.664.340.8.003.000</t>
  </si>
  <si>
    <t>0001624368047 OK</t>
  </si>
  <si>
    <t>sulistyo.taufik@yahoo.co.id</t>
  </si>
  <si>
    <t>OS1412020</t>
  </si>
  <si>
    <t>Dini Hendarwati</t>
  </si>
  <si>
    <t>Jakarta, 17 Juli 1987</t>
  </si>
  <si>
    <t>SF =&gt; Support Admin</t>
  </si>
  <si>
    <t>change project Support admin eff 01/09/16, adjust Jan '16 prev 3.5 jt</t>
  </si>
  <si>
    <t>Kp. Cipadu Gg. Sawo No.63 Rt/Rw.005/007 Cipadu, Larangan, Tangearang</t>
  </si>
  <si>
    <t>088 11322507</t>
  </si>
  <si>
    <t>BCA : 6560747525</t>
  </si>
  <si>
    <t>3671135707870006</t>
  </si>
  <si>
    <t>69.277.236.1.035.000</t>
  </si>
  <si>
    <t>0001272142056 OK</t>
  </si>
  <si>
    <t>dhinihendarwati@gmail.com</t>
  </si>
  <si>
    <t>OS1406016</t>
  </si>
  <si>
    <t>Ema Hermawati</t>
  </si>
  <si>
    <t>Sukabumi, 11 Juli 1976</t>
  </si>
  <si>
    <t>SM</t>
  </si>
  <si>
    <t>entitle BB Jan '16 prev none ; adjust Jan '16 prev 6 jt ; adjust Okt '15 CA prev 250 rb</t>
  </si>
  <si>
    <t>Jl. Parakan Saat Rt/Rw. 006/004 Cisaranten Endah, Arcamanik, Kota Bandung</t>
  </si>
  <si>
    <t>087888502330 / 088801106454</t>
  </si>
  <si>
    <t>Mandiri : 1360004418999</t>
  </si>
  <si>
    <t>3273245107760001</t>
  </si>
  <si>
    <t>58.477.804.7.405.000</t>
  </si>
  <si>
    <t>0001738832422 OK</t>
  </si>
  <si>
    <t>ehermawaty@gmail.com, ema.hermawati.ext@nsn.com, ema.hermawati.ext@nokia.com</t>
  </si>
  <si>
    <t>terminated 31/8/2016 e_10/08/16</t>
  </si>
  <si>
    <t>OS1311064</t>
  </si>
  <si>
    <t>Likson Sitio</t>
  </si>
  <si>
    <t>Project Engineer Sacme</t>
  </si>
  <si>
    <t>Karawaci Residence Blok C6 No. 15 RT. 02/32, Kel. Bojong Nangka, Kec. Kelapa Dua, Tangerang, Banten 15000</t>
  </si>
  <si>
    <t>0812 10048841 / 089620788800</t>
  </si>
  <si>
    <t>Mandiri : 1420005551907</t>
  </si>
  <si>
    <t>3603312407660001</t>
  </si>
  <si>
    <t>24.692.199.3-451.000</t>
  </si>
  <si>
    <t>0001628834613 M2</t>
  </si>
  <si>
    <t>likson_sitio@yahoo.com, likson.sitio@corphr-nokia.com</t>
  </si>
  <si>
    <t>OS1503015</t>
  </si>
  <si>
    <t>Pardani</t>
  </si>
  <si>
    <t>Jakarta, 21 Maret 1972</t>
  </si>
  <si>
    <t>IP Engineer</t>
  </si>
  <si>
    <t>Jl. Duta Prima 4 Blok E8/23 Rt/Rw.02/11 Perum Duta Harapan Kel. Harapan Baru Kec. Bekasi Utara, Kota Bekasi 17123</t>
  </si>
  <si>
    <t>02188870434 / 089687835576</t>
  </si>
  <si>
    <t>Mandiri : 0700004143165</t>
  </si>
  <si>
    <t>3171032103720010</t>
  </si>
  <si>
    <t>67.635.987.0-027.000</t>
  </si>
  <si>
    <t>14028457753</t>
  </si>
  <si>
    <t>0001637107312 OK</t>
  </si>
  <si>
    <t>Pardanifatin@gmail.com</t>
  </si>
  <si>
    <t>OS1501018</t>
  </si>
  <si>
    <t>Imansyah Sufri</t>
  </si>
  <si>
    <t>Jakarta 20 Mei 1983</t>
  </si>
  <si>
    <t>Jl. H. Japat 1 No. 63H RT. 006 RW. 001 Depok</t>
  </si>
  <si>
    <t>021.7718901 / 081314266493</t>
  </si>
  <si>
    <t>BCA : 8690845238</t>
  </si>
  <si>
    <t>3276052005830002</t>
  </si>
  <si>
    <t>09.813.780.5.412.000</t>
  </si>
  <si>
    <t>0001630839306 OK</t>
  </si>
  <si>
    <t>imansyah.sufri@gmail.com, imansyah.sufri@corphr-nokia.com</t>
  </si>
  <si>
    <t>OS1501028</t>
  </si>
  <si>
    <t>Tri Widodo</t>
  </si>
  <si>
    <t>Wonogiri, 5 Agustus 1985</t>
  </si>
  <si>
    <t>Kapuk Pulo Rt/Rw. 008/010 Kel. Kapuk Kec. Cengkareng, Jakarta Barat</t>
  </si>
  <si>
    <t>0811 686955</t>
  </si>
  <si>
    <t>BCA : 1781215762</t>
  </si>
  <si>
    <t>3173010508850017</t>
  </si>
  <si>
    <t>79.744.443.7.034.000</t>
  </si>
  <si>
    <t>0001738832049 -KELUARGA</t>
  </si>
  <si>
    <t>tri.widodo.ext@gmail.com</t>
  </si>
  <si>
    <t>terminated 30/9/16</t>
  </si>
  <si>
    <t>OS1506073</t>
  </si>
  <si>
    <t>Daryanto</t>
  </si>
  <si>
    <t>Banyumas, 20 Juli 1980</t>
  </si>
  <si>
    <t>adjust Jan '16 prev 7.2 jt</t>
  </si>
  <si>
    <t>Rusun Cinta Kasih Blok B8-4C Rt/Rw.006/017 Cengkareng Timur, Cengkareng, Jakarta Barat</t>
  </si>
  <si>
    <t>0818 070 106 61</t>
  </si>
  <si>
    <t>Mandiri : 1390003041054</t>
  </si>
  <si>
    <t>3173012007800027</t>
  </si>
  <si>
    <t>72.997.943.5-034.000</t>
  </si>
  <si>
    <t>0001625038918 - KELUARGA</t>
  </si>
  <si>
    <t>Dyanto00@gmail.com</t>
  </si>
  <si>
    <t>OS1506051</t>
  </si>
  <si>
    <t>Wisnu Widianto Permadi</t>
  </si>
  <si>
    <t>Mataram, 22 Januari 1986</t>
  </si>
  <si>
    <t>Order Controller</t>
  </si>
  <si>
    <t>OT lumpsum eff Juni'16</t>
  </si>
  <si>
    <t>Jl. Melati 123 F9 Rt/Rw.001/012 Rawa Badak Utara, Koja, Jakarta Utara</t>
  </si>
  <si>
    <t>08179430063 / 081316068363</t>
  </si>
  <si>
    <t>BCA : 2551266810</t>
  </si>
  <si>
    <t>3172032201860013</t>
  </si>
  <si>
    <t>26.268.786.6.045.000</t>
  </si>
  <si>
    <t>new sudah dicairkan</t>
  </si>
  <si>
    <t>0001652150013 -KELUARGA</t>
  </si>
  <si>
    <t>wisnuwp@yahoo.co.id</t>
  </si>
  <si>
    <t>OS1510066</t>
  </si>
  <si>
    <t>Teagal, 2 September 1991</t>
  </si>
  <si>
    <t>Kp. Sawah Rt/Rw.002/008 Bojonggede, Bojong Gede, Kab. Bogor</t>
  </si>
  <si>
    <t>08211 0521254</t>
  </si>
  <si>
    <t>BNI : 0186396180</t>
  </si>
  <si>
    <t>3201130209910011</t>
  </si>
  <si>
    <t>05.995.316.6.403.000</t>
  </si>
  <si>
    <t>0001742383462 OK</t>
  </si>
  <si>
    <t>rudi.10364025@gmail.com</t>
  </si>
  <si>
    <t>OS1201059</t>
  </si>
  <si>
    <t>Age Bincaro Damanik</t>
  </si>
  <si>
    <t>Medan =&gt; Jabo Banten</t>
  </si>
  <si>
    <t>Isat =&gt; SF</t>
  </si>
  <si>
    <t>Field Project Coordination =&gt; Project Controller Transmission</t>
  </si>
  <si>
    <t>change project 23 Nov'15 prev BS 7.339.564 CA 550 rb flexi 3.5 jt &amp; OT ; flexi eff 1 Apr'15 prev 2jt ; Temporary Relocation</t>
  </si>
  <si>
    <t>Jl. Bunga Rinte Gg. Saudara No. 23 Kel: Simpang Selayang Kec: Medan Tuntungan</t>
  </si>
  <si>
    <t>0857 67879994</t>
  </si>
  <si>
    <t>Mandiri : 125-000-510-1704</t>
  </si>
  <si>
    <t>02.691.478.8.036.000</t>
  </si>
  <si>
    <t>0001628833792 M2</t>
  </si>
  <si>
    <t>age.damanik.ext@services.nsn.com, age.damanik@gmail.com, age.damanik@corphr-nokia.com</t>
  </si>
  <si>
    <t>OS1602063</t>
  </si>
  <si>
    <t>Nicodemus Reno Anjasmoro</t>
  </si>
  <si>
    <t>Bogor, 18 Maret 1995</t>
  </si>
  <si>
    <t>RAN Survaillance</t>
  </si>
  <si>
    <t xml:space="preserve">Shifting: 11.14.00 - 22.00: Rp. 55.000,-gross/shift, Shifting: III. 22.00 - 06.00 : Rp, 90.000,-gross/shift, Shifting Weekend : Rp.90.000,-gross/shift, National Holiday : Rp. 100.000,- gross/day,                  Special Holliday : Rp. 200.000,- gross/day </t>
  </si>
  <si>
    <t>Tapos, Depok</t>
  </si>
  <si>
    <t>MANDIRI: 1290010688105</t>
  </si>
  <si>
    <t>76.012.606.0-412.000</t>
  </si>
  <si>
    <t>0001888508799 OK</t>
  </si>
  <si>
    <t>nicodemus.reno@gmail.com</t>
  </si>
  <si>
    <t>Resign 10/10/16</t>
  </si>
  <si>
    <t>OS1505092</t>
  </si>
  <si>
    <t>Dewy Muliyana Nullah</t>
  </si>
  <si>
    <t>Ujung Pandang, 17 Februari 1986</t>
  </si>
  <si>
    <t>adjust other allow. eff 1 Jul'16 prev 750 rb</t>
  </si>
  <si>
    <t>Jl. Abd Rasyid Dg. Lurang No.76, Kasomberamg Gowa</t>
  </si>
  <si>
    <t>0813 42670274</t>
  </si>
  <si>
    <t>BCA : 7890744031</t>
  </si>
  <si>
    <t>7306085702860002</t>
  </si>
  <si>
    <t>58.024.882.1.807.000</t>
  </si>
  <si>
    <t>10027018539</t>
  </si>
  <si>
    <t>0001452944878 OK</t>
  </si>
  <si>
    <t>dewi.muliyana@corphr-nokia.com</t>
  </si>
  <si>
    <t>terminated 31/10/16, per 1 nov '16 pindah ke HCPT</t>
  </si>
  <si>
    <t>OS1604023</t>
  </si>
  <si>
    <t>Agus Suwanto</t>
  </si>
  <si>
    <t>Garut, 26 Agustus 1981</t>
  </si>
  <si>
    <t>Project Engineer RAN+TRS</t>
  </si>
  <si>
    <t>Jl. Jawa Raya DM 2 No.8 Rt/Rw.006/006 Perumahan Kunciran Indah Kel. Kunciran, Kec. Pinang, Tangerang</t>
  </si>
  <si>
    <t>081266010998 / 089680590319</t>
  </si>
  <si>
    <t>BCA : 5520314476</t>
  </si>
  <si>
    <t>3671112608810004</t>
  </si>
  <si>
    <t>77.252.568.9.416.000</t>
  </si>
  <si>
    <t>agus2608@gmail.com, agus.suwanto@corphr-nokia.com</t>
  </si>
  <si>
    <t>refuse extend 31/08/2016</t>
  </si>
  <si>
    <t>OS1311067</t>
  </si>
  <si>
    <t>Deni Cahya Wijaya</t>
  </si>
  <si>
    <t>4 Desember 1979</t>
  </si>
  <si>
    <t>Dusun Cilegi RT. 002/ RW. 001, Mandalahayu, Salopa Tasikmalaya, Jawa Barat 46192</t>
  </si>
  <si>
    <t>089638636262 / 0813 96339333</t>
  </si>
  <si>
    <t>Mandiri : 131-000-513928-4</t>
  </si>
  <si>
    <t>0001738832275 OK</t>
  </si>
  <si>
    <t>deni.wijaya.ext@gmail.com, deni.wijaya.ext@nsn.com, deni.wijaya@corphr-nokia.com</t>
  </si>
  <si>
    <t xml:space="preserve">OS1408014 </t>
  </si>
  <si>
    <t>R. Wahyudi Alan Pangestu</t>
  </si>
  <si>
    <t>Lendang Nangka, 18 Januari 1989</t>
  </si>
  <si>
    <t>Kp. Dalem Lauk Kel. Lendang Nangka Kec. Masbagik, Lombok Timur</t>
  </si>
  <si>
    <t>0376.631524 / 0815 58977777</t>
  </si>
  <si>
    <t>Mandiri : 1450009901733</t>
  </si>
  <si>
    <t>5203051801890003</t>
  </si>
  <si>
    <t>45.394.546.1.915.000</t>
  </si>
  <si>
    <t>0001738832905 OK</t>
  </si>
  <si>
    <t>yutt.pangestu@gmail.com</t>
  </si>
  <si>
    <t>terminated 31/10/16, move to HCPT</t>
  </si>
  <si>
    <t>OS1604025</t>
  </si>
  <si>
    <t>Tomy Firmansyah</t>
  </si>
  <si>
    <t>Jombang, 18 Februari 1984</t>
  </si>
  <si>
    <t>Jl. Sidomulyo 2 No.44 Rt/Rw.026/007 Wandanpuro, Bululawang, Malang</t>
  </si>
  <si>
    <t>0896 58007267 / 081330029886</t>
  </si>
  <si>
    <t>BCA : 1130967821</t>
  </si>
  <si>
    <t>3507141802840002</t>
  </si>
  <si>
    <t>73.495.163.5-654.000</t>
  </si>
  <si>
    <t>14028457746</t>
  </si>
  <si>
    <t>0001658555886 OK</t>
  </si>
  <si>
    <t>tomy.firmansyah.myjob@gmail.com, tomy.firmansyah@corphr-nokia.com</t>
  </si>
  <si>
    <t>terminated 4/11/16</t>
  </si>
  <si>
    <t>OS1512024</t>
  </si>
  <si>
    <t>Ika Maya Damayanti</t>
  </si>
  <si>
    <t>Surabaya, 7 Mei 1986</t>
  </si>
  <si>
    <t>Jakarta =&gt; Jabo Banten</t>
  </si>
  <si>
    <t>Project Support =&gt; Project Admin</t>
  </si>
  <si>
    <t>change project eff 28 Apr'16 (posisi HB dll) BS prev 4 jt laptop none BB none</t>
  </si>
  <si>
    <t>Lidah Harapan Blok AF-05 Rt/Rw.001/005 Lidah Wetan, Lakar Santri, Kota Surabaya</t>
  </si>
  <si>
    <t>089632342001</t>
  </si>
  <si>
    <t>MANDIRI: 1410010990356</t>
  </si>
  <si>
    <t>3578184705860001</t>
  </si>
  <si>
    <t>08.561.169.7.604.000</t>
  </si>
  <si>
    <t>0001658555954 OK</t>
  </si>
  <si>
    <t>ikamaya.damayanti@gmail.com, ika.damayanti.ext@nokia.com, ika.maya@corphr-nokia.com</t>
  </si>
  <si>
    <t>OS1606027</t>
  </si>
  <si>
    <t>M. Febiansyah Hedi Pratama</t>
  </si>
  <si>
    <t>Jakarta, 3 Pebruari 1982</t>
  </si>
  <si>
    <t>Kp. Kondangrege RT 03/ RW 14 Kel. Regol Kec. Garut Kota, Kab. Garut Jawa Barat</t>
  </si>
  <si>
    <t>081322044101</t>
  </si>
  <si>
    <t>BCA : 8555012981</t>
  </si>
  <si>
    <t>3205010302820002</t>
  </si>
  <si>
    <t>89.307.795.8-443.000</t>
  </si>
  <si>
    <t>febiand.pratama@gmail.com</t>
  </si>
  <si>
    <t>tetap hingga akhir kontraknya, terminated 31/10/16</t>
  </si>
  <si>
    <t>OS1607012</t>
  </si>
  <si>
    <t>Agung Setyawan</t>
  </si>
  <si>
    <t>Malang, 26 Maret 1984</t>
  </si>
  <si>
    <t>RAN FLM Engineer</t>
  </si>
  <si>
    <t>Perum Graha Cibadak Blok A5 No. 22 RT 07 / RW 01, Kel. Pasir Nangka Kec. Tigaraksa, Tangerang</t>
  </si>
  <si>
    <t>02129017182 / 081510091213</t>
  </si>
  <si>
    <t>Mandiri : 9000012117819</t>
  </si>
  <si>
    <t>3603172603840005</t>
  </si>
  <si>
    <t>577162431451000</t>
  </si>
  <si>
    <t>14025144081</t>
  </si>
  <si>
    <t>1652425975 OK</t>
  </si>
  <si>
    <t>agung08arema@gmail.com</t>
  </si>
  <si>
    <t xml:space="preserve">OS1505100 </t>
  </si>
  <si>
    <t>P20 POR Admin</t>
  </si>
  <si>
    <t>0001772969207 OK</t>
  </si>
  <si>
    <t>OS1608012</t>
  </si>
  <si>
    <t>Oky Wardhana</t>
  </si>
  <si>
    <t>Kediri, 29 October 1982</t>
  </si>
  <si>
    <t>Pondok Maritim Indah Blok AJ-67 Surabaya</t>
  </si>
  <si>
    <t>089609990646</t>
  </si>
  <si>
    <t>Mandiri : 131-00-0125471-5</t>
  </si>
  <si>
    <t>3578012910820003</t>
  </si>
  <si>
    <t>57.875.823.7-622.000</t>
  </si>
  <si>
    <t>0002038379499 OK</t>
  </si>
  <si>
    <t>oky.wardhana@gmail.com</t>
  </si>
  <si>
    <t>OS1608018</t>
  </si>
  <si>
    <t>Aryanti</t>
  </si>
  <si>
    <t>Kalianda, 28 Pebruari 1973</t>
  </si>
  <si>
    <t>SF PMS</t>
  </si>
  <si>
    <t>SO Controller</t>
  </si>
  <si>
    <t>Jl. Teratai Putih I / III No. 133 RT 04 / RW 04, Malaka Sari, Duren Sawit, Jakarta Timur</t>
  </si>
  <si>
    <t>08128007343</t>
  </si>
  <si>
    <t>Mandiri : 070-00-0594825-7</t>
  </si>
  <si>
    <t>3175076802730015</t>
  </si>
  <si>
    <t>07.164.482 7-008.000</t>
  </si>
  <si>
    <t>13043605065 000</t>
  </si>
  <si>
    <t>aryanthi2003@yahoo.com</t>
  </si>
  <si>
    <t>Transmission Engineer</t>
  </si>
  <si>
    <t xml:space="preserve">Gg. Bringin IV No. 278 RT 06 / RW 10, Kel. Malaka Jaya Kec. Duren Sawit, Jakarta Timur </t>
  </si>
  <si>
    <t>085876910161</t>
  </si>
  <si>
    <t>0001769545899 OK</t>
  </si>
  <si>
    <t>OS1610013</t>
  </si>
  <si>
    <t>Arief Susanto</t>
  </si>
  <si>
    <t>Sukoharjo, 26 April 2016</t>
  </si>
  <si>
    <t>Project Engineer TRS</t>
  </si>
  <si>
    <t>Kompleks Bojong Koneng Makmur, Jl. BKM Tengah No. 13, Sukapada, Cibeunying Kidul, Kota Bandung</t>
  </si>
  <si>
    <t>022 88883865 / 0811 2213976</t>
  </si>
  <si>
    <t>BNI : 0028158738</t>
  </si>
  <si>
    <t>3310012604820001</t>
  </si>
  <si>
    <t>247921166525000</t>
  </si>
  <si>
    <t>arief.susanto@gmail.com</t>
  </si>
  <si>
    <t>OS1610022</t>
  </si>
  <si>
    <t>OS1406024</t>
  </si>
  <si>
    <t>Tony Pilcan</t>
  </si>
  <si>
    <t>Jakarta, 8 April 1985</t>
  </si>
  <si>
    <t>adjust 10% 1 Apr'16 prev 6.5 jt ; internet allow per 1 Feb'15</t>
  </si>
  <si>
    <t>Jl. Bhakti Rt/Rw.003/007 Ciputat, Kota Tangerang Selatan</t>
  </si>
  <si>
    <t>085775512422 / 081281509408</t>
  </si>
  <si>
    <t>BCA : 0712220617</t>
  </si>
  <si>
    <t>3674040804850002</t>
  </si>
  <si>
    <t>67.019.646.8-411.000</t>
  </si>
  <si>
    <t>0001738832848 OK</t>
  </si>
  <si>
    <t>tony_pilcan@yahoo.com, tony.pilcan@corphr-nokia.com</t>
  </si>
  <si>
    <t>not extend 30/11/16</t>
  </si>
  <si>
    <t>OS1505053</t>
  </si>
  <si>
    <t>Project Assistant</t>
  </si>
  <si>
    <t>adjust Jan '16 prev 4 jt</t>
  </si>
  <si>
    <t>Resign 30/11/16</t>
  </si>
  <si>
    <t>OS1605022</t>
  </si>
  <si>
    <t>Hendra Simanjuntak</t>
  </si>
  <si>
    <t>02 April 1978</t>
  </si>
  <si>
    <t>Transmission Specialist</t>
  </si>
  <si>
    <t>Komplek Putra Mandiri Rt.004 Rw.011 Kel. Tanah Baru Kec. Beji, Depok</t>
  </si>
  <si>
    <t>Mandiri: 900-00-0796690-7</t>
  </si>
  <si>
    <t>3276060204780005</t>
  </si>
  <si>
    <t>58.409.632.5-017.000</t>
  </si>
  <si>
    <t>13002196056</t>
  </si>
  <si>
    <t>0002060107784 - KELUARGA TERDAFTAR DI PT BAKRIELAND DEVELOPMENT</t>
  </si>
  <si>
    <t>hendra.syms@gmail.com</t>
  </si>
  <si>
    <t>OS1505084</t>
  </si>
  <si>
    <t>Exaudi Silalahi</t>
  </si>
  <si>
    <t>Sidamanik, 12 November 1984</t>
  </si>
  <si>
    <t>Jl. Administrasi Negara I No.46 Rt/Rw.001/07 Kel. Bendungan Hilir, Kec. Tanah Abang, Jakarta Pusat 10210</t>
  </si>
  <si>
    <t>0215743589 / 081298152953</t>
  </si>
  <si>
    <t>MANDIRI : 1310004075190</t>
  </si>
  <si>
    <t>3173011211840017</t>
  </si>
  <si>
    <t>57.691.123.4.445.000</t>
  </si>
  <si>
    <t>09017602849</t>
  </si>
  <si>
    <t>0001658555054 OK</t>
  </si>
  <si>
    <t>exaudi.silalahi1@gmail.com</t>
  </si>
  <si>
    <t>Resign 2/12/16</t>
  </si>
  <si>
    <t>OS1506072</t>
  </si>
  <si>
    <t>Jones Sintong Sirait</t>
  </si>
  <si>
    <t>Pematang Siantar, 11 Oktober 1987</t>
  </si>
  <si>
    <t>adj Sep '16 prev 6.5jt</t>
  </si>
  <si>
    <t>Jl. Lumbu Tengah 4E No.227 Blok IX, Bekasi Timur</t>
  </si>
  <si>
    <t>0853 6022 6522</t>
  </si>
  <si>
    <t>BNI 0382290624</t>
  </si>
  <si>
    <t>1272051110870005</t>
  </si>
  <si>
    <t>0001738831961 OK</t>
  </si>
  <si>
    <t>jones_sirait@yahoo.com</t>
  </si>
  <si>
    <t>OS1508017</t>
  </si>
  <si>
    <t>David Victor Martua Sitompul</t>
  </si>
  <si>
    <t>Pangkalan Branda, 19 Mei 1979</t>
  </si>
  <si>
    <t>Komp Timah Blok AA No.18 Rt/Rw.003/012 Tugu, Cimanggis, Kota Depok</t>
  </si>
  <si>
    <t>BCA : 7865137621</t>
  </si>
  <si>
    <t>3276021905790007</t>
  </si>
  <si>
    <t>59.227.125.8.124.000</t>
  </si>
  <si>
    <t>08023227062</t>
  </si>
  <si>
    <t>0001738832534 -KELUARGA</t>
  </si>
  <si>
    <t>wahyu.sudrajat@corphr-nokia.com, dav3.victory@gmail.com</t>
  </si>
  <si>
    <t>OS1509030</t>
  </si>
  <si>
    <t>Alfredy Sinuhaji</t>
  </si>
  <si>
    <t>Kabanjahe, 6 Agustus 1989</t>
  </si>
  <si>
    <t>Jl. Udara Gg. Tambah No.131, Gundaling II, Berastagi, Kab. Karo, Sumut</t>
  </si>
  <si>
    <t>0852 73987233</t>
  </si>
  <si>
    <t>Mandiri : 9000024470529</t>
  </si>
  <si>
    <t>1206020608890002</t>
  </si>
  <si>
    <t>75.602.400.6-128.000</t>
  </si>
  <si>
    <t>0001739541802 OK</t>
  </si>
  <si>
    <t>adjie07@gmail.com</t>
  </si>
  <si>
    <t>OS1509032</t>
  </si>
  <si>
    <t>Heru Sasongko</t>
  </si>
  <si>
    <t>Purworejo, 13 Februari 1985</t>
  </si>
  <si>
    <t>Core Survaillance</t>
  </si>
  <si>
    <t>Argasoka Rt/Rw.003/012 Argasoka, Banjarnegara, Jawa Tengah</t>
  </si>
  <si>
    <t>081281180967 / 08562276275</t>
  </si>
  <si>
    <t>BCA : 7750786604</t>
  </si>
  <si>
    <t>3304061302850004</t>
  </si>
  <si>
    <t>71.849.236.6.529.000</t>
  </si>
  <si>
    <t>0001739542061 -KELUARGA</t>
  </si>
  <si>
    <t>heruwasiman@gmail.com</t>
  </si>
  <si>
    <t>OS1509033</t>
  </si>
  <si>
    <t>Juandi Lumban Raja</t>
  </si>
  <si>
    <t>Pearaja 29 desember 1984</t>
  </si>
  <si>
    <t>Jl. Pancasila sakti gang forum no.41 kel sumberrejo kec. kemiling Tanjung Karang/Bandar Lampung</t>
  </si>
  <si>
    <t>0813 81953393</t>
  </si>
  <si>
    <t>BCA : 2920577213</t>
  </si>
  <si>
    <t>1871132912840009</t>
  </si>
  <si>
    <t>97.094.627.3.002.000</t>
  </si>
  <si>
    <t>0001739541925 OK</t>
  </si>
  <si>
    <t>andigolanz@gmail.com</t>
  </si>
  <si>
    <t>OS1603020</t>
  </si>
  <si>
    <t>Nando Boy Inton Sidauruk</t>
  </si>
  <si>
    <t>Simanindo, 26 Januari 1985</t>
  </si>
  <si>
    <t>JAKARTA</t>
  </si>
  <si>
    <t>RAN Surveillance</t>
  </si>
  <si>
    <t>entitle laptop eff 17 Mar'16 e_25/5/2016</t>
  </si>
  <si>
    <t>Jl. Viyata Yudha No.27 Bah Kapul, Sitalasari, Pematangsiantar</t>
  </si>
  <si>
    <t>0813 75905720</t>
  </si>
  <si>
    <t>BCA : 0221989782</t>
  </si>
  <si>
    <t>1271212601850007</t>
  </si>
  <si>
    <t>88.972.915.8.121.000</t>
  </si>
  <si>
    <t>14010272418</t>
  </si>
  <si>
    <t>1653611692 -KELUARGA</t>
  </si>
  <si>
    <t>nando.sidauruk@gmail.com</t>
  </si>
  <si>
    <t>OS1604011</t>
  </si>
  <si>
    <t>Teguh Putra Sofyanto</t>
  </si>
  <si>
    <t>Jakarta, 22 Maret 1994</t>
  </si>
  <si>
    <t>AM Core</t>
  </si>
  <si>
    <t>Komplek Griya Ciledug Blok B 19 Rt.002/016 Paninggilan Ciledug Tangerang 15153</t>
  </si>
  <si>
    <t>085710555495</t>
  </si>
  <si>
    <t>MANDIRI: 157-00-0354142-3</t>
  </si>
  <si>
    <t>3671062203940003</t>
  </si>
  <si>
    <t>75.988.472.9-416.000</t>
  </si>
  <si>
    <t xml:space="preserve">0001766677015 OK
</t>
  </si>
  <si>
    <t>Teguh_sofyanto@yahoo.com</t>
  </si>
  <si>
    <t>OS1610014</t>
  </si>
  <si>
    <t>Didik Hariyanto</t>
  </si>
  <si>
    <t>Jombang, 12 Februari 1983</t>
  </si>
  <si>
    <t>Dsn medanbhakti RT 001/ RW 004 , Kel. Sumobito, Kec. Sumobito Kab. Jombang, Jawa timur</t>
  </si>
  <si>
    <t>081330058104</t>
  </si>
  <si>
    <t>Mandiri : 1420004539002</t>
  </si>
  <si>
    <t>3517111202830005</t>
  </si>
  <si>
    <t>57.507.712.8-602.000</t>
  </si>
  <si>
    <t>didik.hrynt@gmail.com</t>
  </si>
  <si>
    <t>adj 20% prev BS 3.750.000 eff per 1 Jan '17</t>
  </si>
  <si>
    <t>73.698.211.7-434.000</t>
  </si>
  <si>
    <t>refuse extend 31/12/16</t>
  </si>
  <si>
    <t>OS1412025</t>
  </si>
  <si>
    <t>Sri Hardinah</t>
  </si>
  <si>
    <t>Tegal, 26 Februari 1985</t>
  </si>
  <si>
    <t>adjust Jan '16 prev 3.5 jt ; adjust Okt '15 prev 3 jt</t>
  </si>
  <si>
    <t>Jl. Radio IV No.25 Rt/Rw.004/004 Kel. Kramat Pela Kec. Kebayoran Baru, Jakarta Selatan</t>
  </si>
  <si>
    <t>08567802111 / 081902704400</t>
  </si>
  <si>
    <t>BCA : 6790173552</t>
  </si>
  <si>
    <t>3328056602850004</t>
  </si>
  <si>
    <t>74.186.372.4.019.000</t>
  </si>
  <si>
    <t>0001738832602 OK</t>
  </si>
  <si>
    <t>srihardinah86@gmail.com, sri.hardinah.ext@nokia.com</t>
  </si>
  <si>
    <t>terminated 28/2/2017</t>
  </si>
  <si>
    <t>OS1505028</t>
  </si>
  <si>
    <t>Imam Wahyudi</t>
  </si>
  <si>
    <t>Jakarta, 12 August 1981</t>
  </si>
  <si>
    <t>Field Project Coordinator</t>
  </si>
  <si>
    <t>adjust Jan '16 prev 13 jt</t>
  </si>
  <si>
    <t>Jalan Legoso Raya Rt.04/ Rw.011 No.24 Pisangan Ciputat Timur Tangsel 15419</t>
  </si>
  <si>
    <t>081286784600</t>
  </si>
  <si>
    <t>CIMB : 8360101532118</t>
  </si>
  <si>
    <t>3674051208820013</t>
  </si>
  <si>
    <t>69.789.990.4.411.000</t>
  </si>
  <si>
    <t>0001814020187 -KELUARGA</t>
  </si>
  <si>
    <t>imamw81@gmail.com</t>
  </si>
  <si>
    <t>resign 12/3/2017 e_24/3/2017</t>
  </si>
  <si>
    <t>OS1701002</t>
  </si>
  <si>
    <t>Zulfadly</t>
  </si>
  <si>
    <t>Medan, 15 Juni 1980</t>
  </si>
  <si>
    <t>Jl. Purwo Gg. Melati Tengah Dsn 3 RT 06 / RW 04, Kel. Sukamakmur Kec. Deli Tua, Deli Serdang</t>
  </si>
  <si>
    <t>08163179015 / 081269447527</t>
  </si>
  <si>
    <t>Mandiri : 106 000 222 1615</t>
  </si>
  <si>
    <t>1207221506800002</t>
  </si>
  <si>
    <t>24.764.693.8-11300</t>
  </si>
  <si>
    <t>zulfadly.3003@yahoo.co.id</t>
  </si>
  <si>
    <t>resign 28/2/2017</t>
  </si>
  <si>
    <t>Extend</t>
  </si>
  <si>
    <t>Extend I</t>
  </si>
  <si>
    <t>PKWT ZEN (Break)</t>
  </si>
  <si>
    <t>Position All.</t>
  </si>
  <si>
    <t>Transport All.</t>
  </si>
  <si>
    <t>Meal All.</t>
  </si>
  <si>
    <t>insentiv</t>
  </si>
  <si>
    <t>Other All.</t>
  </si>
  <si>
    <t>Email PM Indohr</t>
  </si>
  <si>
    <t xml:space="preserve">From </t>
  </si>
  <si>
    <t>FROM</t>
  </si>
  <si>
    <t>TO</t>
  </si>
  <si>
    <t>OS1506019</t>
  </si>
  <si>
    <t>Adi Krisnanto</t>
  </si>
  <si>
    <t>Jakarta, 23 aug 1981</t>
  </si>
  <si>
    <t>Bali - Lombok</t>
  </si>
  <si>
    <t>Hcpt</t>
  </si>
  <si>
    <t>PE TI</t>
  </si>
  <si>
    <t>Jl. Serayu No. 43, Cilacap Jawa Tengah</t>
  </si>
  <si>
    <t>089668400706 / 08172825550</t>
  </si>
  <si>
    <t>BCA : 0960639251</t>
  </si>
  <si>
    <t>3301222308810003</t>
  </si>
  <si>
    <t>36.089.842.3-522.000</t>
  </si>
  <si>
    <t>0001653611916 -KELUARGA</t>
  </si>
  <si>
    <t>adi.krisnanto08@gmail.com, adi.krisnanto@corphr-nokia.com</t>
  </si>
  <si>
    <t>1 Apr - 31 May 2017</t>
  </si>
  <si>
    <t>OS1506020</t>
  </si>
  <si>
    <t>Afrian</t>
  </si>
  <si>
    <t>Serang, 01 April 1981</t>
  </si>
  <si>
    <t xml:space="preserve">Pre Implementation </t>
  </si>
  <si>
    <t>eff per 1 Jan '17 HB allw move to other allw e_06/12/16</t>
  </si>
  <si>
    <t>Perumahan Grand Depok City Cluster Acacia Blok K-35, Depok Jawa Barat</t>
  </si>
  <si>
    <t>08970044748 / 08176905467</t>
  </si>
  <si>
    <t>Mandiri : 126-00-0623359-6</t>
  </si>
  <si>
    <t xml:space="preserve"> 3174080104810004</t>
  </si>
  <si>
    <t>47.621.561.1-401.000</t>
  </si>
  <si>
    <t>12006584622</t>
  </si>
  <si>
    <t>0001653611747 OK</t>
  </si>
  <si>
    <t>afrian_ks@yahoo.co.id, afrian@corphr-nokia.com</t>
  </si>
  <si>
    <t>1 Apr - 30 Jun 2017</t>
  </si>
  <si>
    <t>OS1505064</t>
  </si>
  <si>
    <t>Ananda Maryam Pradini</t>
  </si>
  <si>
    <t>Ujung Pandang, 2 November 1992</t>
  </si>
  <si>
    <t>Sulawesi Selatan</t>
  </si>
  <si>
    <t>adj 10% eff 1 Feb'17 prev 3 jt</t>
  </si>
  <si>
    <t>Jln. Bayam No. 42 A Rt/Rw.003/002 Wajo Baru, Bontoala, Makassar</t>
  </si>
  <si>
    <t>085231454101</t>
  </si>
  <si>
    <t>BRI : 3816-01-002555-50-4</t>
  </si>
  <si>
    <t>7371064211920002</t>
  </si>
  <si>
    <t>73.010.324.9-801.000</t>
  </si>
  <si>
    <t>0000210148817 OK</t>
  </si>
  <si>
    <t>anandampradini@gmail.com, ananda.pradini@corphr-nokia.com</t>
  </si>
  <si>
    <t>1 Mar - 30 Jun 2017</t>
  </si>
  <si>
    <t>OS1409005</t>
  </si>
  <si>
    <t>Bayu Kurniawan Suryanto</t>
  </si>
  <si>
    <t>Denpasar, 23 Januari 1986</t>
  </si>
  <si>
    <t>Network Optimization</t>
  </si>
  <si>
    <t>adj BS 20% eff per 1 Jan '17 prev. 24.187.560</t>
  </si>
  <si>
    <t>Jl Pandugo Timur I A-8 Surabaya</t>
  </si>
  <si>
    <t>031.8792964 / 0856 3330990</t>
  </si>
  <si>
    <t>BCA : 4290543709</t>
  </si>
  <si>
    <t>3578032301860001</t>
  </si>
  <si>
    <t>24.784.396.4.615.000</t>
  </si>
  <si>
    <t>1461040233 OK</t>
  </si>
  <si>
    <t>bayu02@gmail.com, bayu.kurniawan.ext@netservices.nokia.com</t>
  </si>
  <si>
    <t>Keep it like this</t>
  </si>
  <si>
    <t>OS1511023</t>
  </si>
  <si>
    <t>Desi Wiguntari</t>
  </si>
  <si>
    <t>Tanjung Karang, 24 Desember 1978</t>
  </si>
  <si>
    <t>BOQ Admin</t>
  </si>
  <si>
    <t>Jl. Imam Bonjol Gg. H Mutholib No.98 Rt.002 Gedong Air, Tanjung Karang Barat, Kota Bandar Lampung</t>
  </si>
  <si>
    <t>Mandiri : 1410004895231</t>
  </si>
  <si>
    <t>1871036412780005</t>
  </si>
  <si>
    <t>24.809.510.1.322.000</t>
  </si>
  <si>
    <t>0001644781882 OK</t>
  </si>
  <si>
    <t>wiguntari@yahoo.com</t>
  </si>
  <si>
    <t>OS1510011</t>
  </si>
  <si>
    <t>Endang Sri Wahyuni</t>
  </si>
  <si>
    <t>Padang, 13 April 1981</t>
  </si>
  <si>
    <t>Batam =&gt; Surabaya =&gt; Medan</t>
  </si>
  <si>
    <t>adj 15% eff 1 Mar'17 prev 4 jt n/e OT prev 10 jam ; eff 1 Mar'17 change HB ; eff per 1 Jan '17 HB allw move to other allw e_06/12/16; entitle temp reloc eff 1 Apr'16</t>
  </si>
  <si>
    <t>Jl. Payakumbuh 2, No 590 RT 2, RW 12. Kel. Surau Gadang, Kec. Nanggalo Padang, Sumatera Barat</t>
  </si>
  <si>
    <t>BCA : 0321945740</t>
  </si>
  <si>
    <t>1371105304810004</t>
  </si>
  <si>
    <t>68.657.051.6-201.000</t>
  </si>
  <si>
    <t>0001739541879 OK</t>
  </si>
  <si>
    <t>endang.4215@gmail.com</t>
  </si>
  <si>
    <t>OS1411010</t>
  </si>
  <si>
    <t>Gunarti Handayani</t>
  </si>
  <si>
    <t>Jakarta, 11 Desember 1976</t>
  </si>
  <si>
    <t>PMIS Admin =&gt; DCC =&gt; Project Admin MS</t>
  </si>
  <si>
    <t>entitle insetive per 12 oct '16 ; adj salary eff per 5 Sept '16 prev. 6,5jt ;
 change posisi 26/6/2016</t>
  </si>
  <si>
    <t>Jl. Nangka RT. 07/15, Beji Kukusan Depok</t>
  </si>
  <si>
    <t>081222212076 / 087737308686</t>
  </si>
  <si>
    <t>Mandiri : 070-00-0599759-3</t>
  </si>
  <si>
    <t>3276065112760006</t>
  </si>
  <si>
    <t>49.915.993.7-015.000</t>
  </si>
  <si>
    <t>0001630479328 M1</t>
  </si>
  <si>
    <t>inong.sweety@gmail.com</t>
  </si>
  <si>
    <t>OS1506050</t>
  </si>
  <si>
    <t>Irma Dwianti Huranisa Santoso</t>
  </si>
  <si>
    <t>Jakarta Pusat, 21 April 1978</t>
  </si>
  <si>
    <t>SAAF Leader</t>
  </si>
  <si>
    <t>Jl. Penataran Raya Rt/Rw.005/003 Kalipancur, Ngaliyan, Kota Semarang</t>
  </si>
  <si>
    <t>089667999111 / 08562699111</t>
  </si>
  <si>
    <t>Mandiri : 1360001092714</t>
  </si>
  <si>
    <t>3374096104780001</t>
  </si>
  <si>
    <t xml:space="preserve">58.477.864.1.503.000 / </t>
  </si>
  <si>
    <t>10032701467</t>
  </si>
  <si>
    <t>0001652149934 OK</t>
  </si>
  <si>
    <t>irma.santoso@gmail.com</t>
  </si>
  <si>
    <t>OS1511024</t>
  </si>
  <si>
    <t>Melike Widiakusuma</t>
  </si>
  <si>
    <t>Jakarta, 5 Februari 1977</t>
  </si>
  <si>
    <t>Komplek BPK IV No.C9 Rt/Rw.004/011 Kebon Jeruk, Jakarta Barat</t>
  </si>
  <si>
    <t>Mandiri : 1170094006418</t>
  </si>
  <si>
    <t>3173054502770001</t>
  </si>
  <si>
    <t>57.589.401.9.035.000</t>
  </si>
  <si>
    <t>0001647669543 OK</t>
  </si>
  <si>
    <t>m_widiakusuma@yahoo.com</t>
  </si>
  <si>
    <t>1 May - 30 Jun 2017</t>
  </si>
  <si>
    <t>OS1506096</t>
  </si>
  <si>
    <t>Ria Budi Utami</t>
  </si>
  <si>
    <t>Jakarta, 29 Desember 1988</t>
  </si>
  <si>
    <t>Project Support</t>
  </si>
  <si>
    <t>Jl. Ramah No.122 Rt/Rw.02/01 Pondok Rajeg, Cibinong Bogor</t>
  </si>
  <si>
    <t>0857 18889388</t>
  </si>
  <si>
    <t>Mandiri : 9000004622768</t>
  </si>
  <si>
    <t xml:space="preserve"> 3201016912880004</t>
  </si>
  <si>
    <t>44.352.794.0.412.000</t>
  </si>
  <si>
    <t>0001658555335 -KELUARGA</t>
  </si>
  <si>
    <t>riabudiutami@yahoo.com, ria.budi@corphr-nokia.com</t>
  </si>
  <si>
    <t>OS1311058</t>
  </si>
  <si>
    <t>Siti Mujenah</t>
  </si>
  <si>
    <t>adj 15% eff Juli 2016 prev 5.304.256 ; adjust per Des'14 prev 4.420.213</t>
  </si>
  <si>
    <t>Jl. Radio IV No. 31, RT/ RW. 004/004, Kramat Pela, Keb. Baru, Jakarta Selatan 12130</t>
  </si>
  <si>
    <t>0817 829543</t>
  </si>
  <si>
    <t>BCA : 2551215140</t>
  </si>
  <si>
    <t>59.060.066.4-019.000</t>
  </si>
  <si>
    <t>siti.mujenah.ext@nsn.com, siti.mujenah@corphr-nokia.com</t>
  </si>
  <si>
    <t>OS1311065</t>
  </si>
  <si>
    <t>Susilo Subekti</t>
  </si>
  <si>
    <t>Flexi Assign / Martapura/Lampung =&gt; Surabaya</t>
  </si>
  <si>
    <t>HCPT</t>
  </si>
  <si>
    <t>Field Project Coordination</t>
  </si>
  <si>
    <t>eff per 1 Jan '17 HB allw move to other allw e_06/12/16; normal area</t>
  </si>
  <si>
    <t>Jl. Jelidro Makam Islam Kav. 16, Surabay</t>
  </si>
  <si>
    <t>0812 19377388</t>
  </si>
  <si>
    <t>BNI : 0099345372</t>
  </si>
  <si>
    <t>75.680.730.1.614.000</t>
  </si>
  <si>
    <t>0001628834523 OK</t>
  </si>
  <si>
    <t>susilo.subekti@gmail.com, susilo.subekti@corphr-nokia.com</t>
  </si>
  <si>
    <t>1 Mar - 31 May 2017</t>
  </si>
  <si>
    <t>OS1506053</t>
  </si>
  <si>
    <t>Yogie Pratama</t>
  </si>
  <si>
    <t>Jakarta, 20 Februari 1987</t>
  </si>
  <si>
    <t>adjust eff 1 Feb '16 prev 7.144.509</t>
  </si>
  <si>
    <t>Jl. Tirtayasa Gg. H. Asep No.57 Kel. Kunciran, Kec. Pinang, 15144</t>
  </si>
  <si>
    <t>0821 26877971</t>
  </si>
  <si>
    <t>BCA : 3451896693</t>
  </si>
  <si>
    <t>3671112002870001</t>
  </si>
  <si>
    <t>69.008.901.6.416.000</t>
  </si>
  <si>
    <t>10015597148</t>
  </si>
  <si>
    <t>0001457721718 OK</t>
  </si>
  <si>
    <t>yogie.pratama.ext@nokia.com, yogie_moza@ymail.com</t>
  </si>
  <si>
    <t>OS1602072</t>
  </si>
  <si>
    <t>Harry Setyadji Wicaksono</t>
  </si>
  <si>
    <t>Jakarta, 30 September 1983</t>
  </si>
  <si>
    <t>Sulawesi =&gt; Jakarta</t>
  </si>
  <si>
    <t>RNP</t>
  </si>
  <si>
    <t xml:space="preserve">change HB eff 1 Mar'17 ; eff per 1 Jan '17 HB allw move to other allw e_06/12/16; per 1 Sep '16 entitle insentive, position allw &amp; adj call allw prev 250rb </t>
  </si>
  <si>
    <t>Nirwana Estate Blok G No.19 Rt/Rw.003/011 Kel. Harapan Jaya Kec. Cibinong, Bogor</t>
  </si>
  <si>
    <t>0812 12649376 / 08567-334455</t>
  </si>
  <si>
    <t>BCA : 1670427087</t>
  </si>
  <si>
    <t>3201013009830007</t>
  </si>
  <si>
    <t>45.264.876.9.403.000</t>
  </si>
  <si>
    <t>0001630839205 OK</t>
  </si>
  <si>
    <t>f1606gd@yahoo.com</t>
  </si>
  <si>
    <t>P1312003</t>
  </si>
  <si>
    <t>Fathin Hasnanyah</t>
  </si>
  <si>
    <t>Jakarta, 11 Januari 1984</t>
  </si>
  <si>
    <t>POR &amp; WCC Admin</t>
  </si>
  <si>
    <t>entitle broadband allw eff 1 nop '16; change to external eff 1 Apr'16 entitle insentif</t>
  </si>
  <si>
    <t>Jl. Bawal 1 No. 27 Rt.007/Rw.008, Rawamangun</t>
  </si>
  <si>
    <t>Mandiri : 102-00-06202292</t>
  </si>
  <si>
    <t>3175025101840002</t>
  </si>
  <si>
    <t>24.923.693.6.003.000</t>
  </si>
  <si>
    <t>0001628022767 OK</t>
  </si>
  <si>
    <t>fathin@corphr.com</t>
  </si>
  <si>
    <t>resign 3/3/2017</t>
  </si>
  <si>
    <t>Resign 3 Mar last day</t>
  </si>
  <si>
    <t>OS1506108</t>
  </si>
  <si>
    <t>Shinta Renggowani</t>
  </si>
  <si>
    <t>Bogor, 5 November 1989</t>
  </si>
  <si>
    <t>DCC</t>
  </si>
  <si>
    <t>635,838</t>
  </si>
  <si>
    <t>eff per 1 jan '16 prev. OT Yes 10hrs</t>
  </si>
  <si>
    <t>Gg. Puma Bondol Rt/Rw.01/05 No.21 Kemang Semplak Atang Sanjaya Bogor Barat 16310</t>
  </si>
  <si>
    <t>0818 02926333</t>
  </si>
  <si>
    <t>BCA : 6820370382</t>
  </si>
  <si>
    <t>3201124511890009</t>
  </si>
  <si>
    <t xml:space="preserve">0 / </t>
  </si>
  <si>
    <t>0001234026922 OK</t>
  </si>
  <si>
    <t>shinta.renggowani@gmail.com</t>
  </si>
  <si>
    <t>OS1506018</t>
  </si>
  <si>
    <t>Badrul Muniriyadi</t>
  </si>
  <si>
    <t>Situbondo, 25 Agustus 1979</t>
  </si>
  <si>
    <t>Pre Implementation Coordinator</t>
  </si>
  <si>
    <t>Jl. Bumirejo Gg. III No. 2, Ds. Bumirejo RT 03/ RW 06, Desa Cukir Kec. Diwek, Jombang Jawa Timur</t>
  </si>
  <si>
    <t xml:space="preserve">081239535798 / 089680567925 / 0321 874918   </t>
  </si>
  <si>
    <t xml:space="preserve">BCA : 1210378541   </t>
  </si>
  <si>
    <t>3517082508790001</t>
  </si>
  <si>
    <t>59.447.563.4.602.000</t>
  </si>
  <si>
    <t>badrul.muniriyadi@gmail.com</t>
  </si>
  <si>
    <t>OS1510014</t>
  </si>
  <si>
    <t>Marisitua Soham Batan Samosir</t>
  </si>
  <si>
    <t>Pasir Ajibata, 22 Maret 1983</t>
  </si>
  <si>
    <t>Jakarta =&gt; Medan</t>
  </si>
  <si>
    <t>Project Technical Support</t>
  </si>
  <si>
    <t>change HB eff 1 Mar'17 ; eff per 1 Jan '17 HB allw move to other allw e_06/12/16; adj HB allw eff 1 okt '16 prev. 1.5jt</t>
  </si>
  <si>
    <t>Perum Grya Permata IV no.12 E, Tanjung Anom - Medan</t>
  </si>
  <si>
    <t>081260229155</t>
  </si>
  <si>
    <t>BCA : 7300107286</t>
  </si>
  <si>
    <t>1271142203830007</t>
  </si>
  <si>
    <t>89.627.292.9-008.000</t>
  </si>
  <si>
    <t>0001739541813 OK</t>
  </si>
  <si>
    <t>marisitua.samosir@gmail.com</t>
  </si>
  <si>
    <t>OS1506002</t>
  </si>
  <si>
    <t>Andri Prasetia</t>
  </si>
  <si>
    <t>Pasuruan, 1 Mei 1981</t>
  </si>
  <si>
    <t xml:space="preserve">Bali  </t>
  </si>
  <si>
    <t>Pre Implementation</t>
  </si>
  <si>
    <t>Semolowaru Elok L 26, Surabaya - East Java, Post Code 60119</t>
  </si>
  <si>
    <t>08980106969</t>
  </si>
  <si>
    <t>Mandiri : 145 000 5562323</t>
  </si>
  <si>
    <t>3578090105810002</t>
  </si>
  <si>
    <t>97.755.455.9-606.000</t>
  </si>
  <si>
    <t>001124412671 OK</t>
  </si>
  <si>
    <t>andprasetia@gmail.com</t>
  </si>
  <si>
    <t>OS1506006</t>
  </si>
  <si>
    <t>Deddy Priambodo Setiansyah</t>
  </si>
  <si>
    <t>Surabaya, 3 September 1984</t>
  </si>
  <si>
    <t>Bali =&gt; Medan</t>
  </si>
  <si>
    <t>entitle transp allw eff per 12 feb '17</t>
  </si>
  <si>
    <t>Jl.Manukan Asri Blok 33D/12 Tandes Surabaya 60185</t>
  </si>
  <si>
    <t>089660797851 / 08992682243</t>
  </si>
  <si>
    <t>BCA : 3701106693</t>
  </si>
  <si>
    <t>3578140309840001</t>
  </si>
  <si>
    <t>deddy.setiansyah@gmail.com</t>
  </si>
  <si>
    <t>1 Feb - 31 Mar 2017</t>
  </si>
  <si>
    <t>OS1107070</t>
  </si>
  <si>
    <t>Herry Setyo Nugroho</t>
  </si>
  <si>
    <t>Kendal, 1 Maret 1976</t>
  </si>
  <si>
    <t>SAAF Coordinator</t>
  </si>
  <si>
    <t>Perum Mutiara Gading Timur II, Blok Q1 No. 42 RT 01 / RW 28, Kel. Mustikajaya Kec. Mustika Jaya, Kota Bekasi</t>
  </si>
  <si>
    <t>081219957799</t>
  </si>
  <si>
    <t>BCA : 2551195912</t>
  </si>
  <si>
    <t>3275110103760003</t>
  </si>
  <si>
    <t>48.143.924.8-407.000</t>
  </si>
  <si>
    <t xml:space="preserve">0001630839284 OK </t>
  </si>
  <si>
    <t>herrysn95@gmail.com</t>
  </si>
  <si>
    <t>OS1610032</t>
  </si>
  <si>
    <t>Aris Nasrul</t>
  </si>
  <si>
    <t>Padang, 25 Maret 1983</t>
  </si>
  <si>
    <t>Surabaya =&gt; Medan</t>
  </si>
  <si>
    <t>QHSE Engineer</t>
  </si>
  <si>
    <t>eff 1 Apr'17 BS 10% prev 6.5 jt CA prev 500 rb ; change HB 1 Mar'17 ; eff per 1 Jan '17 HB allw move to other allw e_06/12/16</t>
  </si>
  <si>
    <t>Jl. Payakumbuh II No. 590, Siteba, Padang, Sumatera Barat</t>
  </si>
  <si>
    <t>082178069707</t>
  </si>
  <si>
    <t>BCA : 4300438631</t>
  </si>
  <si>
    <t>137110253830001</t>
  </si>
  <si>
    <t>58.387.631-311.000</t>
  </si>
  <si>
    <t>0001739541881 OK</t>
  </si>
  <si>
    <t>areis.nasrul@gmail.com</t>
  </si>
  <si>
    <t>OS1112003</t>
  </si>
  <si>
    <t>Eko Purwanto</t>
  </si>
  <si>
    <t>Solo, 2 April 1984</t>
  </si>
  <si>
    <t>Jl. H. Taiman Barat No. 14e Rt 04 Rw 02 Kel. Gedong
Kec. Pasar Rebo Jakarta Timur</t>
  </si>
  <si>
    <t>0812 123 2683</t>
  </si>
  <si>
    <t>Mandiri : 124-00-0560742-0</t>
  </si>
  <si>
    <t>09.5406.020484.8535</t>
  </si>
  <si>
    <t>25.777.143.6 - 009.000</t>
  </si>
  <si>
    <t>0001630479418 OK</t>
  </si>
  <si>
    <t>exopoer@gmail.com &amp; epurwant84@yahoo.com.sg</t>
  </si>
  <si>
    <t>Jabo Banten =&gt; Makassar</t>
  </si>
  <si>
    <t>Jabo Banten =&gt; Jakarta</t>
  </si>
  <si>
    <t>change HB eff 1 Mar'17</t>
  </si>
  <si>
    <t>20 Apr - 30 Jun 2017</t>
  </si>
  <si>
    <t>OS1611004</t>
  </si>
  <si>
    <t>Juhan Willyanto</t>
  </si>
  <si>
    <t>Pekalongan, 23 Juni 1985</t>
  </si>
  <si>
    <t>Field Manager Core</t>
  </si>
  <si>
    <t>Karet Pedurenan Gg. H. Sidik No. 8, Kuningan - Setiabudi, Jakarta Selatan</t>
  </si>
  <si>
    <t>081519015785 / 08999958703</t>
  </si>
  <si>
    <t>Mandiri : 0700006254390</t>
  </si>
  <si>
    <t>3326172306850001</t>
  </si>
  <si>
    <t>47.621.538.9-502.000</t>
  </si>
  <si>
    <t>13043606238</t>
  </si>
  <si>
    <t>juhan.willyanto@gmail.com ; juhan.willyanto@nokia.com</t>
  </si>
  <si>
    <t>OS1611005</t>
  </si>
  <si>
    <t>Achmad Abdil Mansyuri</t>
  </si>
  <si>
    <t>Jakarta, 10 November 1990</t>
  </si>
  <si>
    <t>adj BS eff 1 Jan '17 prev. 7jt &amp; Transp Allw prev 1jt; move HB to Medan eff per 13/12/16 (entitle tunj. Posisi &amp; Transp); eff per 1 Jan '17 HB allw move to other allw e_06/12/16</t>
  </si>
  <si>
    <t>Jl. Swantantra I Kav.3 No.105 Rt/Rw.009/005 Jatirasa Jatiasih, Kota Bekasi</t>
  </si>
  <si>
    <t>08114004354 / 081335933205</t>
  </si>
  <si>
    <t>BNI : 189594757</t>
  </si>
  <si>
    <t>3275091011900003</t>
  </si>
  <si>
    <t>572384485432000</t>
  </si>
  <si>
    <t>10010158300</t>
  </si>
  <si>
    <t>dindunk13@gmail.com ; achmad.abdil@gmail.com</t>
  </si>
  <si>
    <t>Info Resign on 24 Feb 2017</t>
  </si>
  <si>
    <t>OS1408014</t>
  </si>
  <si>
    <t>Jabo Banten =&gt; Surabaya =&gt; Bali</t>
  </si>
  <si>
    <t>TSEL =&gt; HCPT</t>
  </si>
  <si>
    <t>Project Engineer =&gt; Field Manager</t>
  </si>
  <si>
    <t>change HB eff 1 Mar'17 ; change title eff 1 Mar'17 adj BS 10% prev 6.5 jt posisi prev 2 jt transport prev none ; per 2 Nov '16 move to HCPT (entitle post allw &amp; laptop allw)</t>
  </si>
  <si>
    <t>ridwan0901@gmail.com, ridwan_hardian@yahoo.com, ridwan.hardian@corphr-nokia.com</t>
  </si>
  <si>
    <t xml:space="preserve">OS1611008    </t>
  </si>
  <si>
    <t>Shafta Sulistyo Puteri</t>
  </si>
  <si>
    <t>Jakarta, 25 Juli 1993</t>
  </si>
  <si>
    <t>SBM Uploader</t>
  </si>
  <si>
    <t>Kamp. Slipi Jl. K No. 5 RT 09 / RW 03, Kel. Slipi Kec. Palmerah, Jakarta Barat 11410</t>
  </si>
  <si>
    <t>Mandiri : 1170006437016</t>
  </si>
  <si>
    <t>3173076507930001</t>
  </si>
  <si>
    <t>80.201.532.1-031.000</t>
  </si>
  <si>
    <t>shaftasulistyop@yahoo.com</t>
  </si>
  <si>
    <t>11 May - 30 Jun 2017</t>
  </si>
  <si>
    <t xml:space="preserve">OS1209004  </t>
  </si>
  <si>
    <t>Project Support - Office Assistant</t>
  </si>
  <si>
    <t>adj 1 Jan'17 prev 3.1 jt</t>
  </si>
  <si>
    <t>3603230505810001</t>
  </si>
  <si>
    <t>ahmadsof79@gmail.com, asofian692@gmail.com</t>
  </si>
  <si>
    <t>OS1612010</t>
  </si>
  <si>
    <t>Dedi Irwan Kusuma</t>
  </si>
  <si>
    <t>Surabaya, 14 September 1974</t>
  </si>
  <si>
    <t>Jl. Samadar No.40 Pulungan, Sedati, Sidoarjo 61253</t>
  </si>
  <si>
    <t>0318671760 / 08997612345</t>
  </si>
  <si>
    <t>BCA : 5065047834</t>
  </si>
  <si>
    <t>3515171409740001</t>
  </si>
  <si>
    <t>36.068.795.8.643.000</t>
  </si>
  <si>
    <t>12005444216</t>
  </si>
  <si>
    <t>jhalie46@yahoo.co.uk</t>
  </si>
  <si>
    <t>OS1508029</t>
  </si>
  <si>
    <t>Medan =&gt; Surabaya =&gt; Bali</t>
  </si>
  <si>
    <t>change HB eff 8 Apr'17 ; change HB eff 1 Mar'17</t>
  </si>
  <si>
    <t>agus2608@gmail.com</t>
  </si>
  <si>
    <t>OS1505093</t>
  </si>
  <si>
    <t>Hotbaru Silalahi</t>
  </si>
  <si>
    <t>Tapanuli Utara, 4 September 1971</t>
  </si>
  <si>
    <t>Field Manager  =&gt; Zone Manager</t>
  </si>
  <si>
    <t>change posisi+posisi allow eff 1 Feb'17 prev 2 jt</t>
  </si>
  <si>
    <t>Perum PWI Jaya Blok A1 No.2 Rt/Rw.001/008 Cilebut Barat, Sukaraja, Bogor</t>
  </si>
  <si>
    <t>082122297709 / 089605278808</t>
  </si>
  <si>
    <t>MANDIRI : 1330004320123</t>
  </si>
  <si>
    <t>3201040409710003</t>
  </si>
  <si>
    <t xml:space="preserve">25.341.324.9.403.000 / </t>
  </si>
  <si>
    <t>14010272798</t>
  </si>
  <si>
    <t>0001738832984 OK</t>
  </si>
  <si>
    <t>hotbaru_sie@yahoo.com;
hotbaru.silalahi@corphr-nokia.com</t>
  </si>
  <si>
    <t>OS1506054</t>
  </si>
  <si>
    <t>Rony Febriyanto</t>
  </si>
  <si>
    <t>Jakarta, 23 Februari 1980</t>
  </si>
  <si>
    <t>Project Engineer =&gt; Zone Manager</t>
  </si>
  <si>
    <t>change posisi+entitle posisi allow eff 1 Feb'17</t>
  </si>
  <si>
    <t>Jl. Bulak Ringin No.49 Rt/Rw.008/003 Cibubur, Ciracas, Jakarta Timur 13720</t>
  </si>
  <si>
    <t>021.83704203 / 085216208478 / 089621824660</t>
  </si>
  <si>
    <t>BCA : 0212835704</t>
  </si>
  <si>
    <t>3174012302800007</t>
  </si>
  <si>
    <t>77.239.889.7.064.000</t>
  </si>
  <si>
    <t>ronny.febryanto@gmail.com, ronny.febryanto@ymail.com, rony.febriyanto@corphr-nokia.com</t>
  </si>
  <si>
    <t>12 Mar - 30 Jun 2017</t>
  </si>
  <si>
    <t>12020268921</t>
  </si>
  <si>
    <t>Resign 20/01/17</t>
  </si>
  <si>
    <t>Not Extend</t>
  </si>
  <si>
    <t>OS1612033</t>
  </si>
  <si>
    <t>Bayu Pratama</t>
  </si>
  <si>
    <t>Medan, 4 Maret 1996</t>
  </si>
  <si>
    <t>Jl. Bakti Luhur Gg Simbok LK III No. 99-B, Kel. Dwikora Kec. Medan Helvetia</t>
  </si>
  <si>
    <t>0896 3000 9677</t>
  </si>
  <si>
    <t>Mandiri : 1060007680153 a/n Surya Indrawati</t>
  </si>
  <si>
    <t>1271030403960003</t>
  </si>
  <si>
    <t>terminated 16/1/2017 OVERPAID FEB</t>
  </si>
  <si>
    <t>OS1701010</t>
  </si>
  <si>
    <t>Agung Prayitno</t>
  </si>
  <si>
    <t>Pati, 26 Januari 1982</t>
  </si>
  <si>
    <t>Sumatera (Bengkulu, Medan, Batam)</t>
  </si>
  <si>
    <t>Kp. Bojong Rangkong RT 05 / RW 01, Kel. Bintara Kec. Bekasi Barat, Bekasi</t>
  </si>
  <si>
    <t>081210851617 / 089611313288</t>
  </si>
  <si>
    <t>BCA : 6630410051</t>
  </si>
  <si>
    <t>3275022601820009</t>
  </si>
  <si>
    <t>49.148.850.8-407.000</t>
  </si>
  <si>
    <t>agung.prayitno.ext@gmail.com</t>
  </si>
  <si>
    <t>cancel resign</t>
  </si>
  <si>
    <t>OS1701011</t>
  </si>
  <si>
    <t>Diana Dwi Larasatie</t>
  </si>
  <si>
    <t>Sukabumi, 12 Agustus 1991</t>
  </si>
  <si>
    <t>Perumahan Gentong Mas Indah, Jl. Flamboyan D No. 18 Desa Limbangan, Sukaraja - Sukabumi</t>
  </si>
  <si>
    <t>0266-262098 / 08112226966</t>
  </si>
  <si>
    <t>Mandiri : 127-00-0767027-4</t>
  </si>
  <si>
    <t>3202335208910003</t>
  </si>
  <si>
    <t>44.186.269.5-405.000</t>
  </si>
  <si>
    <t>diana.larasatie@gmail.com</t>
  </si>
  <si>
    <t>OS1612040</t>
  </si>
  <si>
    <t>Liana Hesti Lestari</t>
  </si>
  <si>
    <t>Binjai, 08 Maret 1988</t>
  </si>
  <si>
    <t>Jl. Gunung Raya LK VI, Kel. Binjai Estate Kec. Binjai Selatan, Kota Binjai</t>
  </si>
  <si>
    <t>0895379119901</t>
  </si>
  <si>
    <t>Mandiri : 1060010826264</t>
  </si>
  <si>
    <t>1275054803880004</t>
  </si>
  <si>
    <t>733490916119000</t>
  </si>
  <si>
    <t>15038864698</t>
  </si>
  <si>
    <t>0001742537621</t>
  </si>
  <si>
    <t>liana@corphr-nokia.com</t>
  </si>
  <si>
    <t>23 Mar - 31 May 2017</t>
  </si>
  <si>
    <t>Bernanda Purba</t>
  </si>
  <si>
    <t>Medan, 29 Oktober 1987</t>
  </si>
  <si>
    <t>BSC Engineer</t>
  </si>
  <si>
    <t>Jl. K.H. Royabi I No. 19 , Setiabudi, Jakarta selatan</t>
  </si>
  <si>
    <t>081221441576</t>
  </si>
  <si>
    <t>BCA : 2601247846</t>
  </si>
  <si>
    <t>1208292910870002</t>
  </si>
  <si>
    <t>796139285445000</t>
  </si>
  <si>
    <t>12007456648</t>
  </si>
  <si>
    <t>Bernanda.purba.s@gmail.com</t>
  </si>
  <si>
    <t>25 Mar - 30 Apr 2017</t>
  </si>
  <si>
    <t>adj 1 Mar '17 transp allow prev 750 rb</t>
  </si>
  <si>
    <t>12 Mar - 30 April 2017</t>
  </si>
  <si>
    <t>Hery Hernawan</t>
  </si>
  <si>
    <t>Kuningan, 24 Oktober 1976</t>
  </si>
  <si>
    <t>Kp.Cibarengkok No.73, RT 001 RW 002, Kel.Pengasinan, Kec. Gunung Sindur, Kab.Bogor, 16340</t>
  </si>
  <si>
    <t>08388010056</t>
  </si>
  <si>
    <t>BCA : 4970409373</t>
  </si>
  <si>
    <t>3201112410760001</t>
  </si>
  <si>
    <t>24.853.191.5-403.000</t>
  </si>
  <si>
    <t>hernawan_hery@yahoo.com</t>
  </si>
  <si>
    <t>Dila Ardisa Sjaerodji</t>
  </si>
  <si>
    <t>Bandung, 16 April 1980</t>
  </si>
  <si>
    <t>RNP Engineer (NPO Part)</t>
  </si>
  <si>
    <t>Komp. Sukup Baru No.12 RT.006/006, Kel. Pasir Endah, Kec. Ujungberung - Kota Bandung</t>
  </si>
  <si>
    <t>022-7800578 / 0812 9428 9055</t>
  </si>
  <si>
    <t>Mandiri : 131-00-1389067-0</t>
  </si>
  <si>
    <t>3273261604800003</t>
  </si>
  <si>
    <t>69.222.999.0-429.000</t>
  </si>
  <si>
    <t>KIS : 0002212886529</t>
  </si>
  <si>
    <t>dila.ardisa@gmail.com</t>
  </si>
  <si>
    <t>Tomiky Bollyn Hutagaol</t>
  </si>
  <si>
    <t>Balige, 13 May 1980</t>
  </si>
  <si>
    <t>Pre Implementation Lead Area Sumatra (NS-SS)</t>
  </si>
  <si>
    <t>Komp. Grand Monaco Blok Q NO. 15, Jl. Eka Surya Johor, Medan;
KTP: Komp. Menteng Indah Blok B-II No. 6, Kel. Medan Tenggara Kec. Medan Denai, Medan</t>
  </si>
  <si>
    <t>0811 6401305</t>
  </si>
  <si>
    <t>BCA : 0221724193</t>
  </si>
  <si>
    <t>1271041305800010</t>
  </si>
  <si>
    <t>24.693.515.9-122.000</t>
  </si>
  <si>
    <t>tomyhutagaol@gmail.com</t>
  </si>
  <si>
    <t>resign 27/2/2017</t>
  </si>
  <si>
    <t xml:space="preserve">Beslin Gultom </t>
  </si>
  <si>
    <t>Malang &amp; Surabaya</t>
  </si>
  <si>
    <t>Perumahan Papan Mas, Jalan Garuda VIII Blok D17 No 17 Kel Mangun Jaya Kec. Tambun Selatan  Bekasi Timur</t>
  </si>
  <si>
    <t>08111174803</t>
  </si>
  <si>
    <t>Mandiri : 1050005431048</t>
  </si>
  <si>
    <t>3216060109830020</t>
  </si>
  <si>
    <t>58.477.796.5-445.000</t>
  </si>
  <si>
    <t>beslin.gultom@yahoo.co.id, beslin.gultom.ext@nsn.com, beslin.gultom@corphr-nokia.com</t>
  </si>
  <si>
    <t>John Bubu</t>
  </si>
  <si>
    <t>Waingapu, 19 Desember 1972</t>
  </si>
  <si>
    <t>BSC Engineer =&gt; GNIC Engineer</t>
  </si>
  <si>
    <t>change title 1 Apr'17 entitle lumpsum shift allow</t>
  </si>
  <si>
    <t>Griya Pesona Alam Blok C No. 4 RT 06 / RW 10, Kel. Sukmajaya Kec. Sukmajaya, Kota Depok</t>
  </si>
  <si>
    <t>089696361248 /
081381008765</t>
  </si>
  <si>
    <t>Mandiri : 0-700006366699</t>
  </si>
  <si>
    <t>3175021912720006</t>
  </si>
  <si>
    <t>49.148.935.7-003.000</t>
  </si>
  <si>
    <t>john.bubu@corphr-nokia.com, john1bubu@gmail.com</t>
  </si>
  <si>
    <t>1 Apr - 30 April 2017</t>
  </si>
  <si>
    <t>Budi Setiawan</t>
  </si>
  <si>
    <t>Prabumulih, 24 April 1973</t>
  </si>
  <si>
    <t>Jl. Merpati Gg. VI / 32, Kel. Pendem Kec. Jembrana, Jembrana</t>
  </si>
  <si>
    <t xml:space="preserve">0817-5188333  </t>
  </si>
  <si>
    <t xml:space="preserve">MANDIRI : 1450010168785   </t>
  </si>
  <si>
    <t xml:space="preserve">5101052404730008   </t>
  </si>
  <si>
    <t xml:space="preserve">18.578.631.6-604.000   </t>
  </si>
  <si>
    <t xml:space="preserve">Budi.setiawan73@gmail.com       </t>
  </si>
  <si>
    <t>Uus Kusni Jatnika</t>
  </si>
  <si>
    <t>Bandung, 31 Mei 1977</t>
  </si>
  <si>
    <t>PE Material</t>
  </si>
  <si>
    <t>Komp. Adipura 3, Jl. Cemara Blok F.31 Gede Bage, Bandung</t>
  </si>
  <si>
    <t>081 220509011</t>
  </si>
  <si>
    <t>BCA : 2830475047</t>
  </si>
  <si>
    <t xml:space="preserve">3273273105770002   </t>
  </si>
  <si>
    <t>14.238.325.6.429.000</t>
  </si>
  <si>
    <t>10018956481</t>
  </si>
  <si>
    <t>kusni.jatnika@gmail.com</t>
  </si>
  <si>
    <t>Kp. Banen Rt/Rw.001/011 Limbangan Timur, BL. Limbangan, Kab. Garut</t>
  </si>
  <si>
    <t xml:space="preserve">0857 23444450 / 082240301110   </t>
  </si>
  <si>
    <t>feliks_echo@yahoo.co.id, feliks.kurnianto@corphr-nsn.com</t>
  </si>
  <si>
    <t>Daniel Butar Butar</t>
  </si>
  <si>
    <t>Pabatu, 5 Oktober 1980</t>
  </si>
  <si>
    <t>Perumahan Kota Serang Baru Blok H-14 No. 12A Desa Wibawa Mulia, Kec. Cibarusah, Bekasi, Jawa Barat</t>
  </si>
  <si>
    <t>081237297709 / 0895332478675</t>
  </si>
  <si>
    <t>MANDIRI : 1310004041176</t>
  </si>
  <si>
    <t>3173080510801001</t>
  </si>
  <si>
    <t>24.999.700.8-445.000</t>
  </si>
  <si>
    <t>daniel.butar1980@gmail.com</t>
  </si>
  <si>
    <t>Feby Yolanda</t>
  </si>
  <si>
    <t>Jakarta, 9 Pebruari 1986</t>
  </si>
  <si>
    <t>BoQ Cash In Admin</t>
  </si>
  <si>
    <t>THP = 7.457.533 incl. komunikasi, laptop, broadband</t>
  </si>
  <si>
    <t>Jl. Batu Kramat No. 41A RT 10 / RW 05, Kel. Batu Ampar Kec. Kramat Jati, Jakarta Timur</t>
  </si>
  <si>
    <t>021-8093260 / 081283172954</t>
  </si>
  <si>
    <t>BCA : 2551199748</t>
  </si>
  <si>
    <t>3175104902860001</t>
  </si>
  <si>
    <t>47.244.903.2-005.000</t>
  </si>
  <si>
    <t xml:space="preserve">Feby.yolanda@yahoo.com </t>
  </si>
  <si>
    <t>Try Rahayu Handayani</t>
  </si>
  <si>
    <t>Jakarta, 03 February 1983</t>
  </si>
  <si>
    <t>BoQ Sales</t>
  </si>
  <si>
    <t>Complex Timah Blok HH1/17 RT.007/12 Cimanggis Depok</t>
  </si>
  <si>
    <t xml:space="preserve">08170102234  </t>
  </si>
  <si>
    <t xml:space="preserve">BCA : 1662233018   </t>
  </si>
  <si>
    <t xml:space="preserve">3276024302830003   </t>
  </si>
  <si>
    <t>24.902.602.2.412.000</t>
  </si>
  <si>
    <t>10026778224 / 13043605586</t>
  </si>
  <si>
    <t xml:space="preserve">nandarahayu@yahoo.com       </t>
  </si>
  <si>
    <t>Aceh - Medan</t>
  </si>
  <si>
    <t>RAN Engineer</t>
  </si>
  <si>
    <t>0001658555752</t>
  </si>
  <si>
    <t>heriyadi.hee@gmail.com</t>
  </si>
  <si>
    <t>Daud Ronald Situmorang</t>
  </si>
  <si>
    <t>Medan, 19 September 1982</t>
  </si>
  <si>
    <t>Batam</t>
  </si>
  <si>
    <t>Jl. Merpati 3 No. 21 C RT 03 / RW 15, Kel. Menteng Dalam Kec. Tebet, Jakarta Selatan</t>
  </si>
  <si>
    <t xml:space="preserve">08121950811  </t>
  </si>
  <si>
    <t xml:space="preserve">BCA : 6000038642   </t>
  </si>
  <si>
    <t xml:space="preserve">1703121909820002   </t>
  </si>
  <si>
    <t xml:space="preserve">16.939.535.7-015.000   </t>
  </si>
  <si>
    <t xml:space="preserve">daudronald@gmail.com       </t>
  </si>
  <si>
    <t>Angger Bagus Wulang Driyo</t>
  </si>
  <si>
    <t>Boyolali, 15 April 1979</t>
  </si>
  <si>
    <t>TSSR + Colo Form + SAAF + Issue Site + Documentation (CAD Drafter)</t>
  </si>
  <si>
    <t>Ksatrian 41 Blok S/9, Kodam V Brawijaya Surabaya</t>
  </si>
  <si>
    <t>0812 94775599</t>
  </si>
  <si>
    <t xml:space="preserve">MANDIRI : 102-00-0591313-9   </t>
  </si>
  <si>
    <t>3578111504790006</t>
  </si>
  <si>
    <t>24.857.392.061.000</t>
  </si>
  <si>
    <t xml:space="preserve">Angger.Bagus@gmail.com       </t>
  </si>
  <si>
    <t>Roni</t>
  </si>
  <si>
    <t>Bandung, 12 November 1984</t>
  </si>
  <si>
    <t>Sukagalih Gg. H. Gojali No.140 Rt/Rw.006/007 Kel. Cipedes Kec. Sukajadi, Kota Bandung</t>
  </si>
  <si>
    <t xml:space="preserve">0896 71139132 /  0838-2251-6526   </t>
  </si>
  <si>
    <t xml:space="preserve">MANDIRI :  900 00 3664139 8    </t>
  </si>
  <si>
    <t xml:space="preserve"> 3273071211840005    </t>
  </si>
  <si>
    <t xml:space="preserve"> 66.530.962.1-614.000    </t>
  </si>
  <si>
    <t xml:space="preserve"> ronyy.ext@gmail.com, roni02270914@gmail.com, roniquinsha@yahoo.co.id</t>
  </si>
  <si>
    <t>Regional Progress Control and IPM Administrator</t>
  </si>
  <si>
    <t>0813 25120325 / 08999 222121</t>
  </si>
  <si>
    <t>Febrinaldi</t>
  </si>
  <si>
    <t>Jakarta, 11 Pebruari 1981</t>
  </si>
  <si>
    <t>Technical Core and RAN</t>
  </si>
  <si>
    <t>Kp. Pisangan RT 08 / RW 04, Kel. Ragunan Kec. Pasar Minggu</t>
  </si>
  <si>
    <t>081294170112 / 081210690118</t>
  </si>
  <si>
    <t>BCA : 7330353664</t>
  </si>
  <si>
    <t>3174041102810002</t>
  </si>
  <si>
    <t>59.573.621.6.017.000</t>
  </si>
  <si>
    <t xml:space="preserve">febrinaldi_nld@yahoo.co.id </t>
  </si>
  <si>
    <t xml:space="preserve"> 
1 Apr - 31 May 2017</t>
  </si>
  <si>
    <t>Kediri, 29 Oktober 1982</t>
  </si>
  <si>
    <t>THP = 25 juta</t>
  </si>
  <si>
    <t>Mochamad Cholilur Rochman</t>
  </si>
  <si>
    <t>Blora, 2 Juni 1988</t>
  </si>
  <si>
    <t>Perum Graha Aisyah No. 24 RT 01 / RW 01, Kel. Kalianyar Kec. Kapas, Bojonegoro</t>
  </si>
  <si>
    <t xml:space="preserve">081333039494  / 089682699109   </t>
  </si>
  <si>
    <t xml:space="preserve">BCA : 196 030 7361   </t>
  </si>
  <si>
    <t xml:space="preserve">33.1609.020688.0004   </t>
  </si>
  <si>
    <t xml:space="preserve">59.573.604.2-514.000   </t>
  </si>
  <si>
    <t xml:space="preserve">cholil.project@gmail.com       </t>
  </si>
  <si>
    <t>Tika Valentina</t>
  </si>
  <si>
    <t>Pemalang, 14 Agustus 1986</t>
  </si>
  <si>
    <t>POR Admin</t>
  </si>
  <si>
    <t>entitle OT lumpsum eff 1 Mar'17 prev none</t>
  </si>
  <si>
    <t>Jl. H. Mahmud 1 No. 2A Pancoran Timur 3 RT 10/ RW 08, Pancoran 3, Jakarta Selatan 12770</t>
  </si>
  <si>
    <t>082112471329</t>
  </si>
  <si>
    <t>BCA : 80300636679</t>
  </si>
  <si>
    <t>3174085408861001</t>
  </si>
  <si>
    <t>24.989.645.7.502.000</t>
  </si>
  <si>
    <t>14041803181</t>
  </si>
  <si>
    <t>TIKA.ANJANI@GMAIL.COM</t>
  </si>
  <si>
    <t>Feryanto Effendy</t>
  </si>
  <si>
    <t>Jakarta, 22 Juli 1981</t>
  </si>
  <si>
    <t>Jawa Timur</t>
  </si>
  <si>
    <t>Blok Cibonteng Rt/Rw.002/001 Kel. Panambangan Kec. Sedong Kab. Cirebon</t>
  </si>
  <si>
    <t>081322640022</t>
  </si>
  <si>
    <t>MANDIRI : 134-00-0646698-0</t>
  </si>
  <si>
    <t>3209092207810002</t>
  </si>
  <si>
    <t>49.148.914.2-009.000</t>
  </si>
  <si>
    <t>14005059754</t>
  </si>
  <si>
    <t>feryanto.effendy@gmail.com</t>
  </si>
  <si>
    <t>Cornelia Verdiana</t>
  </si>
  <si>
    <t>Jakarta, 9 Mei 1995</t>
  </si>
  <si>
    <t>Project Admin Acceptance</t>
  </si>
  <si>
    <t>entitle laptop eff 9 feb'17 prev none CA prev 100 rb</t>
  </si>
  <si>
    <t>Jl. Zamrud Utara Blok S.3/1, Dukuh Zamrud Kota Legenda RT 02 / RW 11</t>
  </si>
  <si>
    <t>021.2211490 / 081295097722</t>
  </si>
  <si>
    <t>MANDIRI : 1560011934231</t>
  </si>
  <si>
    <t>3275114905950004</t>
  </si>
  <si>
    <t>81.238.266.143.2.000</t>
  </si>
  <si>
    <t>0000038824705 MUSTIKA JAYA</t>
  </si>
  <si>
    <t>CORNELIAVERDIANA9@GMAIL.COM</t>
  </si>
  <si>
    <t>Widarto</t>
  </si>
  <si>
    <t>Jakarta, 15 Maret 1973</t>
  </si>
  <si>
    <t>Network Configuration Engineer</t>
  </si>
  <si>
    <t>NE laptop allow e_21/2/2017</t>
  </si>
  <si>
    <t>Jl. Raya Lenteng Agung RT 10 / RW 05, Kel. Lenteng Agung Kec. Jagakarsa, Jakarta Selatan</t>
  </si>
  <si>
    <t xml:space="preserve">0811290783  </t>
  </si>
  <si>
    <t>MANDIRI : 1360005002990</t>
  </si>
  <si>
    <t>3174091503730011</t>
  </si>
  <si>
    <t>59.010.356.0.017.000</t>
  </si>
  <si>
    <t xml:space="preserve">widarto.widie@gmail.com       </t>
  </si>
  <si>
    <t>Edwinanto</t>
  </si>
  <si>
    <t>Jakarta, 10 Juli 1969</t>
  </si>
  <si>
    <t>Jl. Pinus III/50, Taman Royal I, RT 02 / RW 16, Kel. Tanah Tinggi Kec. Tangerang, Kota Tangerang</t>
  </si>
  <si>
    <t xml:space="preserve">087774219186   </t>
  </si>
  <si>
    <t>BCA : 5700081267</t>
  </si>
  <si>
    <t>3671011007690009</t>
  </si>
  <si>
    <t>09.667.927.9.036.000</t>
  </si>
  <si>
    <t>0001629974632 PT GARUDA INDONESIA</t>
  </si>
  <si>
    <t xml:space="preserve">edwinanto1988@gmail.com       </t>
  </si>
  <si>
    <t>Sari Endah Prastiwi</t>
  </si>
  <si>
    <t>Jakarta, 2 Desember 1982</t>
  </si>
  <si>
    <t>PEGNIC</t>
  </si>
  <si>
    <t>Jl. Sabar No. 27 RT 06 / RW 04, Kel. Petukangan Selatan Kec. Pesanggrahan, Jakarta Selatan</t>
  </si>
  <si>
    <t>021 - 7346302</t>
  </si>
  <si>
    <t>BCA : 5390130343</t>
  </si>
  <si>
    <t>3173064212820014</t>
  </si>
  <si>
    <t>38.309.856.3.085.000</t>
  </si>
  <si>
    <t>prastiwi0212@gmail.com</t>
  </si>
  <si>
    <t>Freddy Sasgita</t>
  </si>
  <si>
    <t>Bogor, 12 Maret 1978</t>
  </si>
  <si>
    <t>Perum Bukit Randu Asri No A6 Rt 006 Rw 022 Cibadak, Jawa Barat</t>
  </si>
  <si>
    <t>MANDIRI : 1330005316872</t>
  </si>
  <si>
    <t>3202111203780007</t>
  </si>
  <si>
    <t>49.148.916.7.405.000</t>
  </si>
  <si>
    <t>0000169825509</t>
  </si>
  <si>
    <t>freddy.st@gmail.com</t>
  </si>
  <si>
    <t>Ferdy Oktiadi</t>
  </si>
  <si>
    <t>Klaten, 05 Oktober 1979</t>
  </si>
  <si>
    <t>Jl. Nuri 4 No 72 RT.06 / RW.08, Pancoran Mas, Depok Jaya, Depok</t>
  </si>
  <si>
    <t xml:space="preserve">082122128191  / 021 7753378   </t>
  </si>
  <si>
    <t>MANDIRI : 9000020741337</t>
  </si>
  <si>
    <t>3272050510790001</t>
  </si>
  <si>
    <t>68.545.738.4.444.000</t>
  </si>
  <si>
    <t>13043607061</t>
  </si>
  <si>
    <t>Ferdy.oktiadi@gmail.com</t>
  </si>
  <si>
    <t>Ibnu Ali Firmansyah</t>
  </si>
  <si>
    <t>Surabaya, 28 Mei 1991</t>
  </si>
  <si>
    <t>Documentation Controling and Permit</t>
  </si>
  <si>
    <t>Jl. Setro Baru Utara 4/130 Rt/Rw.008/003 Kel. Dukuh Setro Kec. Tambak Sari, Surabaya</t>
  </si>
  <si>
    <t>081232303314 / 085655058014</t>
  </si>
  <si>
    <t>BCA : 2582125849</t>
  </si>
  <si>
    <t>3578102805910009</t>
  </si>
  <si>
    <t>73.059.572.5.619.000</t>
  </si>
  <si>
    <t>firmansyahibnuali@gmail.com</t>
  </si>
  <si>
    <t>Lesman Sudianto Nainggolan</t>
  </si>
  <si>
    <t>Panti, 27 Nopember 1979</t>
  </si>
  <si>
    <t>QHS</t>
  </si>
  <si>
    <t>Jl. Jayapura RT 27, Kel. Sumber Sari Kec. Rimbo Ulu, Tebo</t>
  </si>
  <si>
    <t xml:space="preserve">081272467222  </t>
  </si>
  <si>
    <t xml:space="preserve">BCA : 0050349641   </t>
  </si>
  <si>
    <t xml:space="preserve">1509072711790001   </t>
  </si>
  <si>
    <t xml:space="preserve">79.744.432.0-332.000   </t>
  </si>
  <si>
    <t>lesman.sudianto@gmail.com</t>
  </si>
  <si>
    <t>Septian Edy Saputra</t>
  </si>
  <si>
    <t>Jakarta, 19 September 1990</t>
  </si>
  <si>
    <t>change HB + entitle transp allw eff per 1 Mar'17</t>
  </si>
  <si>
    <t>Kav. Setiabudi RT 01 / RW 05, Kel. Cipadu Kec. Larangan, Kota Tangerang</t>
  </si>
  <si>
    <t>081291701650</t>
  </si>
  <si>
    <t>MANDIRI : 9000016080906</t>
  </si>
  <si>
    <t>3671131909900004</t>
  </si>
  <si>
    <t>46.300.250.1.416.000</t>
  </si>
  <si>
    <t>0001369795331</t>
  </si>
  <si>
    <t>SEPTIANFREE@GMAIL.COM, SEPTIAN227@GMAIL.COM</t>
  </si>
  <si>
    <t>Sofyan Syukur</t>
  </si>
  <si>
    <t>Ujung Pandang, 21 Agustus 1989</t>
  </si>
  <si>
    <t>Jl. Yos Sudarso II No. 14 RT 02 / RW 04, Kel. Tabaringan Kec. Ujung Tanah, Kota Makassar</t>
  </si>
  <si>
    <t>085221937667</t>
  </si>
  <si>
    <t>BCA : 7300104392 a/n Sofyan Syukur</t>
  </si>
  <si>
    <t xml:space="preserve">7371082108890005   </t>
  </si>
  <si>
    <t xml:space="preserve">57.915.751.2-801.000   </t>
  </si>
  <si>
    <t>0001796941629</t>
  </si>
  <si>
    <t>sofyan_syukur@yahoo.com</t>
  </si>
  <si>
    <t>Bindu Butar Butar</t>
  </si>
  <si>
    <t>Sitalolo, 14 April 1982</t>
  </si>
  <si>
    <t>Aceh</t>
  </si>
  <si>
    <t>Jl. Saudara Gg. Tapian Daya No 7 C Kel. Sudirejo I Kec. Medan Kota, Sumatera Utara</t>
  </si>
  <si>
    <t xml:space="preserve">085270769458 / 08887502138  </t>
  </si>
  <si>
    <t>BCA : 8430174291</t>
  </si>
  <si>
    <t>1271011404820009</t>
  </si>
  <si>
    <t>54.581.496.4.113.000</t>
  </si>
  <si>
    <t>bindu.dekker@gmail.com</t>
  </si>
  <si>
    <t>Rofin Farianto</t>
  </si>
  <si>
    <t>Malang, 28 Oktober 1979</t>
  </si>
  <si>
    <t>Bali</t>
  </si>
  <si>
    <t>Jl. Sumedang 54 Rt/Rw.0/3 Kepanjen, Malang, Jatim</t>
  </si>
  <si>
    <t>089672094398 / 081338756809</t>
  </si>
  <si>
    <t>BNI : 0433764747</t>
  </si>
  <si>
    <t>3374092810790002</t>
  </si>
  <si>
    <t>r.farianto@gmail.com</t>
  </si>
  <si>
    <t>Surabaya =&gt; Bali =&gt; Jakarta</t>
  </si>
  <si>
    <t>change HB eff 25 Mar'17</t>
  </si>
  <si>
    <t xml:space="preserve">08112231383   / 08982420097  </t>
  </si>
  <si>
    <t>MANDIRI : 1300004974211 A.N AULIA ALFA FITHRIYAH</t>
  </si>
  <si>
    <t>budi.abdulqudus@gmail.com</t>
  </si>
  <si>
    <t>Rio Inrianto Tana</t>
  </si>
  <si>
    <t>Jakarta, 5 September 1981</t>
  </si>
  <si>
    <t>Taman Wisma Asri CC 36 No.12 Rt/Rw.002/026 Teluk Pucung, Bekasi Utara, Kota Bekasi</t>
  </si>
  <si>
    <t xml:space="preserve">021-8879572   / 081382927981  </t>
  </si>
  <si>
    <t xml:space="preserve">BRI : 0183-01-006406-53-9   </t>
  </si>
  <si>
    <t>3275030509810022</t>
  </si>
  <si>
    <t xml:space="preserve">46.345.343.1-407.000   </t>
  </si>
  <si>
    <t>15037584172</t>
  </si>
  <si>
    <t>rio.inrianto.tana@gmail.com</t>
  </si>
  <si>
    <t xml:space="preserve">0821-7797-7271  </t>
  </si>
  <si>
    <t>1871070812900011</t>
  </si>
  <si>
    <t>N/A</t>
  </si>
  <si>
    <t>16027069919</t>
  </si>
  <si>
    <t>pandri.regar@gmail.com, apandri.siregar@corphr-nokia.com</t>
  </si>
  <si>
    <t>Hena Christina Tarigan</t>
  </si>
  <si>
    <t>Ciamis, 24 Desember 1985</t>
  </si>
  <si>
    <t>Pamarican Rt.05 Rw.02 No.418 Kel. Pamarican, Ciamis - Jawa Barat 46382</t>
  </si>
  <si>
    <t>081233668393</t>
  </si>
  <si>
    <t>MANDIRI : 1310010772343</t>
  </si>
  <si>
    <t>3516096412850001</t>
  </si>
  <si>
    <t>79.089.669.0.442.000</t>
  </si>
  <si>
    <t>HENA.CTGAN@GMAIL.COM</t>
  </si>
  <si>
    <t>Yoga Satriatama</t>
  </si>
  <si>
    <t>Blitar, 12 April 1988</t>
  </si>
  <si>
    <t>Jl. Pusaka 15 Rt/Rw.001/002 Ngebrak kel. Tawangsari Kec. Garum Kab. Blitar</t>
  </si>
  <si>
    <t>0895350747123 / 082244279992</t>
  </si>
  <si>
    <t>MANDIRI : 142-00-1554556-8</t>
  </si>
  <si>
    <t>3505111204880001</t>
  </si>
  <si>
    <t>64.145.851.653.000</t>
  </si>
  <si>
    <t>yoga.satriatama666@gmail.com</t>
  </si>
  <si>
    <t>Hendry Mulyana</t>
  </si>
  <si>
    <t>Bandung, 11 April 1985</t>
  </si>
  <si>
    <t>Kp. Karang Tengah Ds. Lumajang</t>
  </si>
  <si>
    <t xml:space="preserve">081223861455   </t>
  </si>
  <si>
    <t xml:space="preserve">MANDIRI : 1420015545550   </t>
  </si>
  <si>
    <t xml:space="preserve">3204151104850005   </t>
  </si>
  <si>
    <t xml:space="preserve">46.117.227.2-445.000   </t>
  </si>
  <si>
    <t xml:space="preserve">hendrycandika@gmail.com       </t>
  </si>
  <si>
    <t>Undang Gani M M Nainggolan</t>
  </si>
  <si>
    <t>P Siantar, 18 Mei 1982</t>
  </si>
  <si>
    <t>Jl. Kuba Gg. Keluarga Lorong I Kp. Bahari, Besar, Medan Labuhan, Kota Medan</t>
  </si>
  <si>
    <t xml:space="preserve">08163104271  </t>
  </si>
  <si>
    <t xml:space="preserve">MANDIRI : 106-0004-526-029   </t>
  </si>
  <si>
    <t xml:space="preserve">120803180582001   </t>
  </si>
  <si>
    <t xml:space="preserve">77.816.962.3-117.000   </t>
  </si>
  <si>
    <t>0001468938341 MARTUBUNG</t>
  </si>
  <si>
    <t xml:space="preserve">undang.gani@gmail.com       </t>
  </si>
  <si>
    <t>I Putu Arya Sarjana</t>
  </si>
  <si>
    <t>Surabaya, 29 Desember 1983</t>
  </si>
  <si>
    <t>Material Management =&gt; Field Manager</t>
  </si>
  <si>
    <t>change posisi eff 1 Mar'17</t>
  </si>
  <si>
    <t>Jl. Puspa 57A, Utan Kayu Selatan, Jakarta</t>
  </si>
  <si>
    <t>082140474917 / 089638922078</t>
  </si>
  <si>
    <t>BCA : 0330064030</t>
  </si>
  <si>
    <t xml:space="preserve"> 3571012912830010</t>
  </si>
  <si>
    <t>25.819.614.6.622.000</t>
  </si>
  <si>
    <t>14038558525</t>
  </si>
  <si>
    <t>0001658555921 OK</t>
  </si>
  <si>
    <t>i.putu.arya.sarjana@gmail.com, putu.arya@corphr-nokia.com</t>
  </si>
  <si>
    <t>Apryan Budyharto</t>
  </si>
  <si>
    <t>Lamongan, 06 April 1987</t>
  </si>
  <si>
    <t>Bali Lombok</t>
  </si>
  <si>
    <t>Documentation Controlling &amp; Permit</t>
  </si>
  <si>
    <t>Ds. Mojodadi RT. 001/RW. 004 Kec. Kedungpring Kab. Lamongan</t>
  </si>
  <si>
    <t>089515908889 / 082232340405</t>
  </si>
  <si>
    <t>BCA : 2582141615</t>
  </si>
  <si>
    <t>3524060604870001</t>
  </si>
  <si>
    <t>46.450.732.6.645.000</t>
  </si>
  <si>
    <t>0001653611938 DRADAH</t>
  </si>
  <si>
    <t>apryan.budyharto@gmail.com</t>
  </si>
  <si>
    <t>Dhedik Riki Into</t>
  </si>
  <si>
    <t>Bojonegoro, 22 Juli 1979</t>
  </si>
  <si>
    <t>Greenland Forestpark Residence Cluster Regia Blok K-13 Kel. Curug, Kec. Bojongsari, Kota Depok</t>
  </si>
  <si>
    <t xml:space="preserve">081220100794  </t>
  </si>
  <si>
    <t xml:space="preserve">MANDIRI : 1420004077201   </t>
  </si>
  <si>
    <t>3276112207790004</t>
  </si>
  <si>
    <t>47.774.661.4.601.000</t>
  </si>
  <si>
    <t>0001644743924 BOJONGSARI</t>
  </si>
  <si>
    <t xml:space="preserve">dhedik.into@gmail.com       </t>
  </si>
  <si>
    <t>Hari Susanto</t>
  </si>
  <si>
    <t>Surabaya, 24 September 1973</t>
  </si>
  <si>
    <t>Lombok =&gt; Bali</t>
  </si>
  <si>
    <t>Jl. Taman Indah I NO: 36    Tugu  Cimanngis Depok Jawa Barat</t>
  </si>
  <si>
    <t>0218722567 / 081245157655 / 081241741927</t>
  </si>
  <si>
    <t>MANDIRI : 129.00.0429417-5</t>
  </si>
  <si>
    <t>3276022409730008</t>
  </si>
  <si>
    <t>59.481.258.3.412.000</t>
  </si>
  <si>
    <t>15060886544</t>
  </si>
  <si>
    <t>susantohasrie@gmail.com, harisusanto2409@gmail.com, haridedesusanto@yahoo.com</t>
  </si>
  <si>
    <t>Hendra Hutajulu</t>
  </si>
  <si>
    <t>Jambi, 14 Februari 1980</t>
  </si>
  <si>
    <t>Jl. Yulius Usman No. 05 Rt. 21, Komplek Pemda, Kel. Pematang Sulur, Kec. Telanaipura, Jambi 36122</t>
  </si>
  <si>
    <t>082245555316</t>
  </si>
  <si>
    <t>BCA : 0921391748</t>
  </si>
  <si>
    <t>1571011402800021</t>
  </si>
  <si>
    <t>97.054.693.3-331.000</t>
  </si>
  <si>
    <t>0001632315565 BP KLINIK NURANI JAYA 66</t>
  </si>
  <si>
    <t>hendra.jhulu@gmail.com</t>
  </si>
  <si>
    <t>Imam Djakwan</t>
  </si>
  <si>
    <t>Pati, 20 Oktober 1977</t>
  </si>
  <si>
    <t>Makassar =&gt; Surabaya</t>
  </si>
  <si>
    <t xml:space="preserve">2G PLO </t>
  </si>
  <si>
    <t>revisi HB di PKWT eff join e_24/3/2017</t>
  </si>
  <si>
    <t>Sukoharjo RT 2/ RW 5 Kec. Wedarijaksa, Kab. Pati. Jawa Tengah</t>
  </si>
  <si>
    <t xml:space="preserve">08157656794  </t>
  </si>
  <si>
    <t xml:space="preserve">MANDIRI : 0700006015528   </t>
  </si>
  <si>
    <t xml:space="preserve">3318152010770003   </t>
  </si>
  <si>
    <t xml:space="preserve">247311376507000   </t>
  </si>
  <si>
    <t xml:space="preserve">djakwan@gmail.com       </t>
  </si>
  <si>
    <t>Jl.K.H Dewantara Wek V.Pasar Binanga.Kec.Barumun Tengah,Kab Padang Lawas,Prov Sumatra Utara.Kode Pos 22755</t>
  </si>
  <si>
    <t xml:space="preserve">085372965990   </t>
  </si>
  <si>
    <t xml:space="preserve">CIMB NIAGA : 506-01-39898-11-3   </t>
  </si>
  <si>
    <t xml:space="preserve">1221031503830001   </t>
  </si>
  <si>
    <t xml:space="preserve">59.535.075.2-016.000   </t>
  </si>
  <si>
    <t xml:space="preserve">kombang.siregar83@gmail.com       </t>
  </si>
  <si>
    <t>Yogi Permadi</t>
  </si>
  <si>
    <t>Bandung, 11 Agustus 1980</t>
  </si>
  <si>
    <t>PE GNIC Integration</t>
  </si>
  <si>
    <t>Jalan Rancakasumba No.132 RT 02 RW 07 Bandung</t>
  </si>
  <si>
    <t>Mandiri syariah : 7104377941</t>
  </si>
  <si>
    <t>yogi1permadi@gmail.com</t>
  </si>
  <si>
    <t>Faisal Ramadhan</t>
  </si>
  <si>
    <t>Bogor, 18 April 1990</t>
  </si>
  <si>
    <t>Kp. Citeko Rt/Rw. 002/003 Citeko, Cisarua, Bogor, Jawa Barat</t>
  </si>
  <si>
    <t xml:space="preserve">081253259054  </t>
  </si>
  <si>
    <t xml:space="preserve">MANDIRI : 1330009811514   </t>
  </si>
  <si>
    <t xml:space="preserve">320125180490003   </t>
  </si>
  <si>
    <t xml:space="preserve">46.422.088.8-434.000   </t>
  </si>
  <si>
    <t>16016878890</t>
  </si>
  <si>
    <t xml:space="preserve">Ramadhan.faisal06@gmail.com       </t>
  </si>
  <si>
    <t>Dedi Permana</t>
  </si>
  <si>
    <t>Sawahlunto, 2 Maret 1986</t>
  </si>
  <si>
    <t>Pekabaru, Padang, Batam</t>
  </si>
  <si>
    <t>Jl. Malaka III Gg. 3 No. 116 Rt/Rw. 002/006 Malaka Sari, Duren Sawit, Jakarta Timur</t>
  </si>
  <si>
    <t>081219962341 / 085643835550</t>
  </si>
  <si>
    <t>CIMB Niaga : 702361002000</t>
  </si>
  <si>
    <t>3175050203860005</t>
  </si>
  <si>
    <t>70.275.920.0-008.000</t>
  </si>
  <si>
    <t>14024612732</t>
  </si>
  <si>
    <t>dedy.permana86@gmail.com</t>
  </si>
  <si>
    <t>Jery Mardhani</t>
  </si>
  <si>
    <t>Bandung, 12 Januari 1974</t>
  </si>
  <si>
    <t>Perum De Livina Blok A2/1 Gg.Langgar Ds Rawa Panjang RT/RW.06/02 Kel. Pabuaran Kec. Bojong Gede Kab. Bogor Jawa Barat</t>
  </si>
  <si>
    <t xml:space="preserve">089662292559 / 081280999656  </t>
  </si>
  <si>
    <t xml:space="preserve">BCA : 6000355371   </t>
  </si>
  <si>
    <t xml:space="preserve">3276061201740002   </t>
  </si>
  <si>
    <t>67.618.016.9-412.000</t>
  </si>
  <si>
    <t>v10.jerym@gmail.com</t>
  </si>
  <si>
    <t>Fitriyanto</t>
  </si>
  <si>
    <t>Jakarta, 6 Oktober 1975</t>
  </si>
  <si>
    <t>Jl. Pancawarga 26 No. 11Rt/Rw.009/001 Cipinang Besar Selatan, Jatinegara, Jakarta Timur</t>
  </si>
  <si>
    <t xml:space="preserve">BNI : 0178602344   </t>
  </si>
  <si>
    <t xml:space="preserve">3175030610750011   </t>
  </si>
  <si>
    <t xml:space="preserve">45.216.761.2-002.000   </t>
  </si>
  <si>
    <t xml:space="preserve">vit3yanto06@gmail.com       </t>
  </si>
  <si>
    <t>Air Molek, 10 Juni 1981</t>
  </si>
  <si>
    <t>17 juta NETT</t>
  </si>
  <si>
    <t>Jl. Bunga Rinte Gg. Saudara No. 23 Kel. Simpang SelayangKec. Medan Tuntungan</t>
  </si>
  <si>
    <t>1271071006810006</t>
  </si>
  <si>
    <t>age.damanik@gmail.com</t>
  </si>
  <si>
    <t>Asep Patriana</t>
  </si>
  <si>
    <t>Majalengka, 17 April 1981</t>
  </si>
  <si>
    <t>Blok Cibogo RT 04 RW 16 Desa Burujul Kulon Kecamatan Jatiwangi Kabupaten Majalengka, Jawa Barat 45454</t>
  </si>
  <si>
    <t>081319005354</t>
  </si>
  <si>
    <t>BNI : 0024416434</t>
  </si>
  <si>
    <t>3210111704810141</t>
  </si>
  <si>
    <t>58.478.234.6.438.000</t>
  </si>
  <si>
    <t>0001643867908 JATIWANGI</t>
  </si>
  <si>
    <t>asep.patriana@gmail.com, asp_ptr@yahoo.com</t>
  </si>
  <si>
    <t>OS1506012</t>
  </si>
  <si>
    <t>Ridwan Hardian</t>
  </si>
  <si>
    <t>Jakarta, 5 November 1979</t>
  </si>
  <si>
    <t>Jakarta =&gt; Makassar</t>
  </si>
  <si>
    <t>XL =&gt; HCPT</t>
  </si>
  <si>
    <t>Transmission Engineer =&gt; Field Manager</t>
  </si>
  <si>
    <t>adj eff 1 Feb'17 prev 7.5 jt ; entitle posisi, change HB &amp; transport allow eff 1 Feb'17 ; HB allow none prev 3.5 jt,</t>
  </si>
  <si>
    <t>Jl. Raya Poncol Gg H.Jiung Rt 08/09 No 66, Ciracas, Jakarta Timur 13740</t>
  </si>
  <si>
    <t>08982377395</t>
  </si>
  <si>
    <t>BCA : 0341432773</t>
  </si>
  <si>
    <t>3175090511790005</t>
  </si>
  <si>
    <t>872039953009000</t>
  </si>
  <si>
    <t>ridwan0901@gmail.com/ridwan_hardian@yahoo.com</t>
  </si>
  <si>
    <t>Henry Haryadi Djundjunan</t>
  </si>
  <si>
    <t>Bandung, 8 Mei 1979</t>
  </si>
  <si>
    <t>Surabaya =&gt; Jakarta</t>
  </si>
  <si>
    <t>change HB eff 22 Mar'17</t>
  </si>
  <si>
    <t>Jl. DR. Junjunan Dalam 4 No.1 RT/RW 002/003, Kel. Pajajaran, Kec. Cicendo, Bandung</t>
  </si>
  <si>
    <t>08112231385</t>
  </si>
  <si>
    <t>MANDIRI : 132 000 460 5938</t>
  </si>
  <si>
    <t>3273060805790001</t>
  </si>
  <si>
    <t>47.635.271.1-428.000</t>
  </si>
  <si>
    <t>0001278229959 PASIRKALIKI</t>
  </si>
  <si>
    <t>henryharyadi@gmail.com</t>
  </si>
  <si>
    <t>Haris Fauzan</t>
  </si>
  <si>
    <t>Medan, 27 Januari 1981</t>
  </si>
  <si>
    <t>Jl. H. Abdul Majid 2 no.20, Cipete Utara, Kebayoran Baru, Jakarta</t>
  </si>
  <si>
    <t xml:space="preserve">08129439700 </t>
  </si>
  <si>
    <t>BCA : 7300080604</t>
  </si>
  <si>
    <t>3174072701810002</t>
  </si>
  <si>
    <t>368449336019000</t>
  </si>
  <si>
    <t>11023451633</t>
  </si>
  <si>
    <t>001628152953 KEL CIPETE UTARA</t>
  </si>
  <si>
    <t>hrsfauzan@gmail.com</t>
  </si>
  <si>
    <t>Harseno Ridhol Haqqi</t>
  </si>
  <si>
    <t>Surabaya, 28 Juli 1984</t>
  </si>
  <si>
    <t>PLO 2G + LTE</t>
  </si>
  <si>
    <t>Jl. Raflesia Vi No. 29 Rt. 10/08 Kav. Perwirasari Kel. Perwira Kec. Bekasi Utara Bekasi 17122</t>
  </si>
  <si>
    <t xml:space="preserve">+628122586658  </t>
  </si>
  <si>
    <t xml:space="preserve">MANDIRI : 070-00-0541200-7   </t>
  </si>
  <si>
    <t xml:space="preserve">3275032807840017   </t>
  </si>
  <si>
    <t xml:space="preserve">50.010.385.9-526.000   </t>
  </si>
  <si>
    <t>0001461980384 KLINIK SIERRA MITRA</t>
  </si>
  <si>
    <t xml:space="preserve">ridholhaq@gmail.com       </t>
  </si>
  <si>
    <t>Arnoldus Leo Karra</t>
  </si>
  <si>
    <t>Makassar, 27 Januari 1981</t>
  </si>
  <si>
    <t>Komp Ambar Cibinong Residences Blok A12, No 3. Harapan Jaya.Cibinong Bogor 16914 Jawa Barat</t>
  </si>
  <si>
    <t xml:space="preserve">+6281287795789  </t>
  </si>
  <si>
    <t xml:space="preserve">BCA : 7180233762   </t>
  </si>
  <si>
    <t xml:space="preserve">1205022701810003   </t>
  </si>
  <si>
    <t xml:space="preserve">72.189.438.4-017.000   </t>
  </si>
  <si>
    <t xml:space="preserve">11023541698   </t>
  </si>
  <si>
    <t>0001785091083 KEL PASAR MINGGU II</t>
  </si>
  <si>
    <t xml:space="preserve">komisidelapan26@gmail.com       </t>
  </si>
  <si>
    <t>Jimmy Carter Nababan</t>
  </si>
  <si>
    <t>Siborong Borong, 15 Juni 1976</t>
  </si>
  <si>
    <t>TSSR + Colo Form + SAAF + Issue Site + Documentation</t>
  </si>
  <si>
    <t>Dsn X Gg Raharjo RT/RW 001/001,Desa Sei Rotan Kec.Percut Sei Tuan Kab.Deliserdang</t>
  </si>
  <si>
    <t xml:space="preserve">081397412597  </t>
  </si>
  <si>
    <t xml:space="preserve">MANDIRI : 106.00.0596724.8   </t>
  </si>
  <si>
    <t xml:space="preserve">1207261506760011   </t>
  </si>
  <si>
    <t xml:space="preserve">58.477.798.1-125.000   </t>
  </si>
  <si>
    <t>jimmynababan76@gmail.com, jimmy_nababan2000@yahoo.com</t>
  </si>
  <si>
    <t>Rizky Rahmanto</t>
  </si>
  <si>
    <t>Surabaya, 30 Juni 1985</t>
  </si>
  <si>
    <t>DCC + Support Engineer (VLAN)</t>
  </si>
  <si>
    <t>Jalan Pakis 67 Surabaya</t>
  </si>
  <si>
    <t>0897376399</t>
  </si>
  <si>
    <t>MANDIRI : 1410011100047</t>
  </si>
  <si>
    <t>3578060101850005</t>
  </si>
  <si>
    <t>15037584206</t>
  </si>
  <si>
    <t>rizq.rahman67@gmail.com</t>
  </si>
  <si>
    <t>Dika Agustiyo Saputro</t>
  </si>
  <si>
    <t>Jember, 12 Agustus 1991</t>
  </si>
  <si>
    <t>Ds Wangkalkepuh Rt/rw 02/01 Gudo Jombang</t>
  </si>
  <si>
    <t xml:space="preserve">08113076888 / 085646769494  </t>
  </si>
  <si>
    <t xml:space="preserve">BCA : 3971246489   </t>
  </si>
  <si>
    <t xml:space="preserve">3517021208910002   </t>
  </si>
  <si>
    <t xml:space="preserve">14024713282   </t>
  </si>
  <si>
    <t xml:space="preserve">dikaas01@gmail.com, agustiyodika@gmail.com       </t>
  </si>
  <si>
    <t>Siska Maya Sari</t>
  </si>
  <si>
    <t>Banda Dalam, 06 Mei 1990</t>
  </si>
  <si>
    <t>2G LTE</t>
  </si>
  <si>
    <t>Jl.Wisma PGRI Gang PGRI No.2 RT.003/ RW.012 Kel.Delima Kec.Tampan, Pekanbaru</t>
  </si>
  <si>
    <t xml:space="preserve">08117099605  </t>
  </si>
  <si>
    <t xml:space="preserve">MANDIRI : 1080013378071   </t>
  </si>
  <si>
    <t xml:space="preserve">1307104605900001   </t>
  </si>
  <si>
    <t>0001507119142 KLINIK SANSANI</t>
  </si>
  <si>
    <t xml:space="preserve">siskamayasari48@gmail.com       </t>
  </si>
  <si>
    <t>Mohammad Reza</t>
  </si>
  <si>
    <t>Medan, 25 April 1984</t>
  </si>
  <si>
    <t>B.Katamso Gg.Lampu I no.12 Rt/Rw. 001/016 Kampung Baru, Medan Maimun, Kota Medan</t>
  </si>
  <si>
    <t>+6281992223133 / +6282298920777</t>
  </si>
  <si>
    <t>MANDIRI : 1050092022452</t>
  </si>
  <si>
    <t>1271152504840001</t>
  </si>
  <si>
    <t>59.038.171.1.121.000</t>
  </si>
  <si>
    <t>15025006790</t>
  </si>
  <si>
    <t>r3za.2504@gmail.com</t>
  </si>
  <si>
    <t>Amin Susmanto</t>
  </si>
  <si>
    <t>Bandung, 21 September 1973</t>
  </si>
  <si>
    <t>Jl. Karet Pasar Baru Barat I no. 1 Karet Tengsin, Tanah Abang Jakarta Pusat</t>
  </si>
  <si>
    <t xml:space="preserve">081295236369  </t>
  </si>
  <si>
    <t xml:space="preserve">MANDIRI : 0700005648832   </t>
  </si>
  <si>
    <t xml:space="preserve">3171072109730004   </t>
  </si>
  <si>
    <t xml:space="preserve">273100560-424000   </t>
  </si>
  <si>
    <t xml:space="preserve">amin_susmanto@yahoo.com       </t>
  </si>
  <si>
    <t>Jakarta,22 Mei 1983</t>
  </si>
  <si>
    <t>Pekanbaru, Aceh (temporary support Batam)</t>
  </si>
  <si>
    <t>PE TRX RTN</t>
  </si>
  <si>
    <t>Beverly Park Blok E / 8 Rt/Rw.001/028 Belian, Batam Kota, Kota Batam, Riau</t>
  </si>
  <si>
    <t xml:space="preserve">6282178878400  </t>
  </si>
  <si>
    <t xml:space="preserve">BCA : 0072708600   </t>
  </si>
  <si>
    <t xml:space="preserve">3172032205830015   </t>
  </si>
  <si>
    <t xml:space="preserve">772141677045000   </t>
  </si>
  <si>
    <t xml:space="preserve">mr.endang38@gmail.com       </t>
  </si>
  <si>
    <t>Mirna Setiawati</t>
  </si>
  <si>
    <t>Bandung, 8 Mei 1978</t>
  </si>
  <si>
    <t>CR Admin</t>
  </si>
  <si>
    <t>Komp. Taman Galaxy Jl. Pulo Sirih Barat 5 / FE.367 Bekasi Selatan 17147</t>
  </si>
  <si>
    <t xml:space="preserve">081296998787  </t>
  </si>
  <si>
    <t xml:space="preserve">BNI : 0015234579   </t>
  </si>
  <si>
    <t xml:space="preserve">3275044805780022   </t>
  </si>
  <si>
    <t xml:space="preserve">24.433.539.4.432.000   </t>
  </si>
  <si>
    <t xml:space="preserve">inamirna78@gmail.com       </t>
  </si>
  <si>
    <t>Yuswan Kamil</t>
  </si>
  <si>
    <t>Bandung, 5 Februari 1970</t>
  </si>
  <si>
    <t>Cibiru Asri Blok E6 Rt/Rw.07/011 Kel. Cibiru Wetan Kec. Cileunyi Kab. Bandung 40265</t>
  </si>
  <si>
    <t xml:space="preserve"> 08999989200</t>
  </si>
  <si>
    <t>BCA : 2800378241</t>
  </si>
  <si>
    <t>3204050502700024</t>
  </si>
  <si>
    <t>36.300.518.2.444.000</t>
  </si>
  <si>
    <t>yuswan.nokia@gmail.com, yuswankamil@gmail.com</t>
  </si>
  <si>
    <t>Andi Rahman Ruhimat</t>
  </si>
  <si>
    <t>Bandung, 13 Juli 1979</t>
  </si>
  <si>
    <t>Komp. Jatihandap Regency Blok A No. 5 RT 05 / RW 17, Kel. Cimenyan Bandung</t>
  </si>
  <si>
    <t>022-88883708 / 081320175355</t>
  </si>
  <si>
    <t>BCA : 5015117980</t>
  </si>
  <si>
    <t>3204061307790004</t>
  </si>
  <si>
    <t>14.199.532.4-422.000</t>
  </si>
  <si>
    <t>0001833942071 KIRANA MEDIKA</t>
  </si>
  <si>
    <t>andi.rahman.ruhimat@gmail.com</t>
  </si>
  <si>
    <t>Purwo Suprihanto</t>
  </si>
  <si>
    <t>Cimahi, 9 Januari 1978</t>
  </si>
  <si>
    <t>SHIFT</t>
  </si>
  <si>
    <t>Jl. Padat Karya. Kp. Gn Leutik. RT 06, RW 04. Keluharan Cibeber, Kec. Cimahi Selatan 40521</t>
  </si>
  <si>
    <t xml:space="preserve">0813 1475 2590  </t>
  </si>
  <si>
    <t xml:space="preserve">BCA : 139 117 3821   </t>
  </si>
  <si>
    <t xml:space="preserve">3174080901780007   </t>
  </si>
  <si>
    <t xml:space="preserve">14.343.966.9-821.000   </t>
  </si>
  <si>
    <t xml:space="preserve">1304 3606 766   </t>
  </si>
  <si>
    <t xml:space="preserve">purwo.suprihanto.acc01@gmail.com       </t>
  </si>
  <si>
    <t>Poetra Meizul Nagga</t>
  </si>
  <si>
    <t>Makasar, 21 Juli 1988</t>
  </si>
  <si>
    <t>Permata Depok Blok B2/1 Sektor Mutiara RT 01 / RW 07, Kel. Pondok Jaya Kec. Cipayung, Kota Depok</t>
  </si>
  <si>
    <t>089695661819 / 08114129696</t>
  </si>
  <si>
    <t>BCA : 7685074451</t>
  </si>
  <si>
    <t>3276072107880001</t>
  </si>
  <si>
    <t>59.227.129.0.412.000</t>
  </si>
  <si>
    <t>poetrameizulnagga@gmail.com</t>
  </si>
  <si>
    <t>Dedy Syah Putra</t>
  </si>
  <si>
    <t>Langsa, 28 Maret 1983</t>
  </si>
  <si>
    <t>20 Pebruari 2017</t>
  </si>
  <si>
    <t>Bancak 1, Rt 03/02, Gebyog, Mojogedang, Karang Anyar, Jawa Tengah</t>
  </si>
  <si>
    <t xml:space="preserve">085799777928   </t>
  </si>
  <si>
    <t xml:space="preserve">BCA : 8030089228   </t>
  </si>
  <si>
    <t xml:space="preserve">3313152809830001   </t>
  </si>
  <si>
    <t xml:space="preserve">55.321.113.7-528.000   </t>
  </si>
  <si>
    <t xml:space="preserve">putra.ace@gmail.com   </t>
  </si>
  <si>
    <t>Achmad Fauzi</t>
  </si>
  <si>
    <t>Tangerang, 01 Oktober 1982</t>
  </si>
  <si>
    <t>Kampung Baru RT.05 RW.04 Kelurahan Nusajaya Kecamatan Karawaci Kota Tangerang 15116</t>
  </si>
  <si>
    <t xml:space="preserve">081284940183   / 08979689781  </t>
  </si>
  <si>
    <t xml:space="preserve">MANDIRI : 900-00-1433-564-1   </t>
  </si>
  <si>
    <t xml:space="preserve">3671070110810003   </t>
  </si>
  <si>
    <t xml:space="preserve">57.714.159.1-402.000   </t>
  </si>
  <si>
    <t xml:space="preserve">jobs_zie@yahoo.com       </t>
  </si>
  <si>
    <t>Hadi Kusumo</t>
  </si>
  <si>
    <t>Jakarta, 13 Oktober 1974</t>
  </si>
  <si>
    <t>Transport Engineer</t>
  </si>
  <si>
    <t>Jl. Stella Maris Kp. Rawa Bugel Rt/Rw.08/26 No.17 Harapan Jaya, Bekasi</t>
  </si>
  <si>
    <t>Mandiri : 1660001108497 a.n Hesti Nuraini Wijayanti</t>
  </si>
  <si>
    <t>kusumo1310@yahoo.com</t>
  </si>
  <si>
    <t>RESIGN 16/3/2017</t>
  </si>
  <si>
    <t>Lampung, 28 Februari 1973</t>
  </si>
  <si>
    <t>Jl. Teratai Putih 1/3/133 RT.004/04 Malaka Sari Perumnas Klender, Jakarta Timur</t>
  </si>
  <si>
    <t xml:space="preserve">08128007343   </t>
  </si>
  <si>
    <t xml:space="preserve">MANDIRI : 070-00-0594825-7   </t>
  </si>
  <si>
    <t xml:space="preserve">3175076802730015   </t>
  </si>
  <si>
    <t xml:space="preserve">07.164.482 7-008.000   </t>
  </si>
  <si>
    <t xml:space="preserve">16048240614 </t>
  </si>
  <si>
    <t xml:space="preserve">aryanthi2003@yahoo.com       </t>
  </si>
  <si>
    <t>Rochmat Pamuji</t>
  </si>
  <si>
    <t>Semarang, 31 Januari 1990</t>
  </si>
  <si>
    <t>17 Pebruari 2017</t>
  </si>
  <si>
    <t>Jl. Pekunden Barat No.885 Rt/Rw.003/001 Pekunden, Semarang Tengah, Kota Semarang</t>
  </si>
  <si>
    <t xml:space="preserve">089677014808   / 085799890217  </t>
  </si>
  <si>
    <t xml:space="preserve">BCA : 6115091780   </t>
  </si>
  <si>
    <t xml:space="preserve">3374013101900001   </t>
  </si>
  <si>
    <t xml:space="preserve">08017915094   </t>
  </si>
  <si>
    <t xml:space="preserve">freddychiko31@gmail.com       </t>
  </si>
  <si>
    <t>Agus Murdjani</t>
  </si>
  <si>
    <t>Bandung, 01 Agustus 1969</t>
  </si>
  <si>
    <t>Project Manager Subcont H3I</t>
  </si>
  <si>
    <t>Jl. Sriwijaya IX No. 38, RT 006 / RW 008, Ds. Setiamanah, Kec. Cimahi Tengah, Kota Cimahi 40524</t>
  </si>
  <si>
    <t xml:space="preserve">+62226641488   / +628988088777  </t>
  </si>
  <si>
    <t xml:space="preserve">BNI : 0022626487   </t>
  </si>
  <si>
    <t xml:space="preserve">3204110108690009   </t>
  </si>
  <si>
    <t xml:space="preserve">59.096.953.1-421.000   </t>
  </si>
  <si>
    <t>0001742011132 KLINIK RAHMANI CIMAHI</t>
  </si>
  <si>
    <t xml:space="preserve">gusmur69@gmail.com       </t>
  </si>
  <si>
    <t>Alfreddy Maruli</t>
  </si>
  <si>
    <t>Jakarta, 24 April 1985</t>
  </si>
  <si>
    <t>Project Admin Document ( Pre Implementation – Post Implementation)</t>
  </si>
  <si>
    <t>15 Maret 2017</t>
  </si>
  <si>
    <t>Jl. Pelopor 3 Rt 001/ 05 No. 5 Kel Tegal ALur Kec : Kalideres Jakarta Barat 11820</t>
  </si>
  <si>
    <t xml:space="preserve">081381211029  </t>
  </si>
  <si>
    <t xml:space="preserve">MANDIRI : 1180007241291   </t>
  </si>
  <si>
    <t xml:space="preserve">3173062404850009   </t>
  </si>
  <si>
    <t xml:space="preserve">24.969.728.5-085.000   </t>
  </si>
  <si>
    <t>001314601929 KLINIK YADIKA TEGAL ALUR</t>
  </si>
  <si>
    <t xml:space="preserve">alfreddy.maruli@gmail.com       </t>
  </si>
  <si>
    <t>Melisara Br Pinem</t>
  </si>
  <si>
    <t>Medan, 19 Oktober 1991</t>
  </si>
  <si>
    <t>Material Admin</t>
  </si>
  <si>
    <t>Jl. Bunga Sedap Malam III-D No. 27 Kelurahan Sempakata, Medan Selayang</t>
  </si>
  <si>
    <t xml:space="preserve">085276863638  </t>
  </si>
  <si>
    <t xml:space="preserve">BCA : 8250037652   </t>
  </si>
  <si>
    <t>1271215910910004</t>
  </si>
  <si>
    <t xml:space="preserve">1271215910910004   </t>
  </si>
  <si>
    <t xml:space="preserve">13042742539   </t>
  </si>
  <si>
    <t xml:space="preserve">mellysara.pinem@gmail.com       </t>
  </si>
  <si>
    <t>Sunoto</t>
  </si>
  <si>
    <t>Purworejo,09 November 1982</t>
  </si>
  <si>
    <t>Jl. Moch Kahfi RT.07/06, Kel.Jaga Karsa, Kec.Jaga Karsa, Jakarta Selaran</t>
  </si>
  <si>
    <t xml:space="preserve">082165809585  </t>
  </si>
  <si>
    <t xml:space="preserve">MANDIRI : 9000002474980   </t>
  </si>
  <si>
    <t xml:space="preserve">3174090911820002   </t>
  </si>
  <si>
    <t xml:space="preserve">772141297017000   </t>
  </si>
  <si>
    <t xml:space="preserve">12026437108   </t>
  </si>
  <si>
    <t xml:space="preserve">sunoto77@gmail.com       </t>
  </si>
  <si>
    <t>Hafiz Alamsyah</t>
  </si>
  <si>
    <t>Jakarta, 05 November 1983</t>
  </si>
  <si>
    <t>Jl. Kampung Kalibata Rt.010 Rw.007 No. 39 Kel. Srengseng sawah Kec. Jagakarsa, Jakarta Selatan 12640</t>
  </si>
  <si>
    <t>MANDIRI : 1270006284523</t>
  </si>
  <si>
    <t>3174040511830004</t>
  </si>
  <si>
    <t>alamsyah.hafiz@gmail.com</t>
  </si>
  <si>
    <t>Project Engineer TRS =&gt; IP RAN Engineer =&gt; Field Manager Core H3I</t>
  </si>
  <si>
    <t>adj BS 10% eff 1 Mar'17 prev 12 jt ; change posisi &amp; project eff 1 Mar'17 ; posisi allow 1 Mar'17 prev none</t>
  </si>
  <si>
    <t>Ari Topan</t>
  </si>
  <si>
    <t>Jakarta, 01 Desember 1987</t>
  </si>
  <si>
    <t>14 Maret 2017</t>
  </si>
  <si>
    <t>Taman Wisma Asri Blok N.36 No.165 Rt/Rw.006/032 Teluk Pucung, Bekasi Utara, Kota Bekasi</t>
  </si>
  <si>
    <t>08119988374</t>
  </si>
  <si>
    <t>Mandiri : 900-000-278150-9 a.n Nani Maria Dewi</t>
  </si>
  <si>
    <t>3275030112870014</t>
  </si>
  <si>
    <t>579009523407000</t>
  </si>
  <si>
    <t>arie.topan@gmail.com</t>
  </si>
  <si>
    <t>Aryo Mahardiko</t>
  </si>
  <si>
    <t>Tegal, 10 Juli 1985</t>
  </si>
  <si>
    <t>PLO Engineer for NPO</t>
  </si>
  <si>
    <t>20 Maret 2017</t>
  </si>
  <si>
    <t>Jl. Bina Muda No.76 Rt/Rw.005/016 Citeureup, Cimahi Utara, Kota Cimahi, Jawa Barat</t>
  </si>
  <si>
    <t>081510001500 / 022-6641025</t>
  </si>
  <si>
    <t>Mandiri : 1320004559093</t>
  </si>
  <si>
    <t>3277031007850022</t>
  </si>
  <si>
    <t>58.246.714.8-421.000</t>
  </si>
  <si>
    <t>10016232133</t>
  </si>
  <si>
    <t>aryo.mahardiko@gmail.com</t>
  </si>
  <si>
    <t>Garut, 04 Desember 1979</t>
  </si>
  <si>
    <t>Kp Cilegi, RT/RW. 002/001, Desa Mandalahayu, Kecamatan Salopa, Kabupaten Tasikmalaya - Jawa Barat 46192</t>
  </si>
  <si>
    <t>081396339333 / 089637769888</t>
  </si>
  <si>
    <t>Mandiri : 131-00-0513928-4</t>
  </si>
  <si>
    <t>3206180412790001</t>
  </si>
  <si>
    <t>deni.wijaya.ext@gmail.com</t>
  </si>
  <si>
    <t>Rahman Wanse</t>
  </si>
  <si>
    <t>Ambon, 18 November 1973</t>
  </si>
  <si>
    <t>Kp. Dua Rt/Rw.002/001 Jaka Sampurna, Bekasi Barat, Kota Bekasi 17146</t>
  </si>
  <si>
    <t>081384010720 / 081311521642</t>
  </si>
  <si>
    <t>Mandiri : 1560007812557</t>
  </si>
  <si>
    <t>3275021811730018</t>
  </si>
  <si>
    <t>97J80073998</t>
  </si>
  <si>
    <t>rahman.onese@gmail.com</t>
  </si>
  <si>
    <t>Juniar Fajrien</t>
  </si>
  <si>
    <t>Brebes, 13 Juni 1989</t>
  </si>
  <si>
    <t>GNIC Engineer</t>
  </si>
  <si>
    <t>19 Maret 2017</t>
  </si>
  <si>
    <t>Jl. Tongkol Rt/Rw.005/008 Tanjung Priok, Jakarta Utara</t>
  </si>
  <si>
    <t>Mandiri : 1240005919486 a.n Juniar Fajrien B Suharto</t>
  </si>
  <si>
    <t>3329121306890001</t>
  </si>
  <si>
    <t>87.396.122.1.501.000</t>
  </si>
  <si>
    <t>fajrien.juniar@gmail.com</t>
  </si>
  <si>
    <t>Parulian Enike Hartati Napitupulu</t>
  </si>
  <si>
    <t>Medan, 10 April 1980</t>
  </si>
  <si>
    <t>WCC Partner</t>
  </si>
  <si>
    <t>Jl. Seroja III Blok XIV No. 155 Kel. Helvetia Tengah, Kec. Medan Helvetia Kota Medan</t>
  </si>
  <si>
    <t>BCA : 3490894844</t>
  </si>
  <si>
    <t>1271035004800003</t>
  </si>
  <si>
    <t>24.701.872.4.124.000</t>
  </si>
  <si>
    <t>enike.napitupulu@gmail.com, napitupulu_uli@yahoo.co.id</t>
  </si>
  <si>
    <t>Muhammad Fikri Nurgroho</t>
  </si>
  <si>
    <t>Ponorogo, 6 Januari 1994</t>
  </si>
  <si>
    <t>22 Maret 2017</t>
  </si>
  <si>
    <t>Dukuh Tempel Rt/Rw.001/001 Turi, Jetis, Ponorogo, Jawa Timur</t>
  </si>
  <si>
    <t>Abdul Rahim</t>
  </si>
  <si>
    <t>Gowa, 21 Agustus 1979</t>
  </si>
  <si>
    <t>Jl. Kelincin No.8 B Kel. Bontonglebang, Makassar</t>
  </si>
  <si>
    <t>Amat Akbar</t>
  </si>
  <si>
    <t>Medan, 29 Desember 1991</t>
  </si>
  <si>
    <t>22 Pebruari 2017</t>
  </si>
  <si>
    <t>Jl. Pintu Air IV Gg. Damai No.1B Lk IU Medan, Kwala Bekala, Medan Johor, Kota Medan</t>
  </si>
  <si>
    <t>Bahtiar</t>
  </si>
  <si>
    <t>Ujung Pandang, 15 April 1979</t>
  </si>
  <si>
    <t>Jl. Abubakar Lambogo Lr.17/47 Rt/Rw. 006/002 Bara Baraya Timur, Makassar, Sulawesi Selatan</t>
  </si>
  <si>
    <t>Sukabumi 5 Juni 1970</t>
  </si>
  <si>
    <t>Documentation Controlling and Permit</t>
  </si>
  <si>
    <t>PCP1, Jl. Anak Krakatau Blok A4 No. 12 A Cibeureum - Sukabumi</t>
  </si>
  <si>
    <t>Masry Ompusunggu</t>
  </si>
  <si>
    <t>Sisangkae, 01 Desember 1988</t>
  </si>
  <si>
    <t>Sisangkae Desa Paranginan Utara Kecamatan Paranginan Kab. Humbang Hasundutan, Medan, Sumatera Utara</t>
  </si>
  <si>
    <t>Muhammad Andre</t>
  </si>
  <si>
    <t>Pekanbaru, 13 September 1992</t>
  </si>
  <si>
    <t>9 Maret 2017</t>
  </si>
  <si>
    <t>Jl. Riau Gg. Hj. Siti Nisab No.7 Rt/Rw.001/001 Air Hitam, Payung Sekaki, Kota Pekanbaru, Riau</t>
  </si>
  <si>
    <t>OS1512011</t>
  </si>
  <si>
    <t>Lilik Dina Lestari</t>
  </si>
  <si>
    <t>Pacitan, 9 Maret 1985</t>
  </si>
  <si>
    <t>Lingkungan Ngampel Rt/Rw.005/007 Kel. Ploso Kec. Pacitan, Pacitan</t>
  </si>
  <si>
    <t>not extend 7/1/2016</t>
  </si>
  <si>
    <t>OS1311054</t>
  </si>
  <si>
    <t>Donny Harmawan</t>
  </si>
  <si>
    <t>Flexi Assign / Denpasar =&gt; Surabaya</t>
  </si>
  <si>
    <t>normal area</t>
  </si>
  <si>
    <t>JL. Tenggilis Timur IV no 1, Surabaya</t>
  </si>
  <si>
    <t>0813 31823299</t>
  </si>
  <si>
    <t>Mandiri : 141-00-0494271-0 an. Monic Amadea</t>
  </si>
  <si>
    <t>24.843.609.9-615.000</t>
  </si>
  <si>
    <t>donny.harmawan@gmail.com, donny.harmawan@corphr-nokia.com</t>
  </si>
  <si>
    <t>BPJS PROSES, TUNGGAKAN</t>
  </si>
  <si>
    <t>OS1104006</t>
  </si>
  <si>
    <t>Flexi Assign / Surabaya</t>
  </si>
  <si>
    <t>adjust Agust'14 prev 6jt ; normal area</t>
  </si>
  <si>
    <t>Mandiri : 131-00-1077234-3</t>
  </si>
  <si>
    <t>79.089.669.0-442.000</t>
  </si>
  <si>
    <t>hena.tarigan.ext@nokia.com, hena01.nsn@gmail.com, hna_my@yahoo.com, hena.tarigan@corphr-nokia.com</t>
  </si>
  <si>
    <t>OS1401018</t>
  </si>
  <si>
    <t>Iman Mulyana</t>
  </si>
  <si>
    <t>Jakarta, 6 Januari 1972</t>
  </si>
  <si>
    <t>Field Project Coordination SACME</t>
  </si>
  <si>
    <t>Teluk Gong Jl. B 1 No.210 B Rt.001 Rw.008 Kel. Penjagalan Kec. Penjaringan, Jakarta Utara</t>
  </si>
  <si>
    <t>0896 17917410 / 081382491010</t>
  </si>
  <si>
    <t>Niaga : 003-01-04505-14-3</t>
  </si>
  <si>
    <t>47.244.887.7-013.000</t>
  </si>
  <si>
    <t>iman.mulyana@corphr-nokia.com, iman.mulyana.ext@nsn.com</t>
  </si>
  <si>
    <t>OS1410023</t>
  </si>
  <si>
    <t>Pre Ordering</t>
  </si>
  <si>
    <t>adjust 1 Okt '15 prev 3.250.000</t>
  </si>
  <si>
    <t>320305591191001</t>
  </si>
  <si>
    <t>OS1412013</t>
  </si>
  <si>
    <t>Sonia Viantiana</t>
  </si>
  <si>
    <t>Jakarta, 18 aug 1988</t>
  </si>
  <si>
    <t>POR Team =&gt; Project Support =&gt; DCC &amp; ISR Frequency License</t>
  </si>
  <si>
    <t>JL.Gas Alam Komplek Departemen Koperasi Blok B No:1 RT/RW:01/09 Cimanggis Depok</t>
  </si>
  <si>
    <t>0856 97787102</t>
  </si>
  <si>
    <t>Mandiri : 1570002811231</t>
  </si>
  <si>
    <t>3276025808880014</t>
  </si>
  <si>
    <t>69.432.506.9-412.000</t>
  </si>
  <si>
    <t>11042879228</t>
  </si>
  <si>
    <t>sonia_viantiana@yahoo.com, sonia.viantiana@corphr-nokia.com</t>
  </si>
  <si>
    <t>OS1404007</t>
  </si>
  <si>
    <t>Puspita Linda Sari</t>
  </si>
  <si>
    <t>Kebumen, 28 September 1983</t>
  </si>
  <si>
    <t>adjust mei'15 prev BS 4.5 jt CA 500 rb &amp; no OT</t>
  </si>
  <si>
    <t>Jl. Cilayu Cisalak Pasar Rt/Rw.001/003 Kel. Cisalak Pasar Kec. Cimanggis, Kota Depok</t>
  </si>
  <si>
    <t>021.33500822 / 085718757985</t>
  </si>
  <si>
    <t>Mandiri : 1570000588963</t>
  </si>
  <si>
    <t>3276026809830009</t>
  </si>
  <si>
    <t>59.057.432.3.412.000</t>
  </si>
  <si>
    <t>linda.puspita09@yahoo.com</t>
  </si>
  <si>
    <t>OS1505055</t>
  </si>
  <si>
    <t>Semarang, 1 jun 1987</t>
  </si>
  <si>
    <t>Sulawesi Selatan =&gt; Bali</t>
  </si>
  <si>
    <t>Progress Controller</t>
  </si>
  <si>
    <t>OS1506005</t>
  </si>
  <si>
    <t>Jl. Anggraini Raya No.4 Rt/Rw.005/002 Kel. Sukorame Kec. Mojoroto, Kota Kediri</t>
  </si>
  <si>
    <t>OS1506110</t>
  </si>
  <si>
    <t>adjust 1 Nov'15 prev BS 5.5 jt transport 1.5 jt ; change HB e_25/9/2015 ; change 1 Juli'15 BS prev 5 jt+position 1 jt+other 2jt+broadband 0+transport 0</t>
  </si>
  <si>
    <t>Jawa Timur =&gt; Batam</t>
  </si>
  <si>
    <t>Project Engineer =&gt; PE TI</t>
  </si>
  <si>
    <t>change HB + posisi per Okt '15</t>
  </si>
  <si>
    <t>CAF Coordinator</t>
  </si>
  <si>
    <t>Semolowaru Elok L 26, Surabaya 60119</t>
  </si>
  <si>
    <t>081338386869</t>
  </si>
  <si>
    <t>MANDIRI : 1450005562323</t>
  </si>
  <si>
    <t xml:space="preserve"> 3578090105810002</t>
  </si>
  <si>
    <t>97.755.455.9.606.000</t>
  </si>
  <si>
    <t>14018171869</t>
  </si>
  <si>
    <t>andprasetia@gmail.com, andri.prasetya@corphr-nokia.com</t>
  </si>
  <si>
    <t>OS1510006</t>
  </si>
  <si>
    <t>Irma Sofiana</t>
  </si>
  <si>
    <t>Mataram, 28 September 1990</t>
  </si>
  <si>
    <t>Colo</t>
  </si>
  <si>
    <t>Lingkungan Majeluk Mataram Rt/Rw.003/084 Pejanggik, Mataram, Kota Mataram</t>
  </si>
  <si>
    <t>BRI : 4701-01-015875-53-3</t>
  </si>
  <si>
    <t>5271026809900001</t>
  </si>
  <si>
    <t>irmasofiana90@ymail.com, irma.sofiana@corphr-nokia.com</t>
  </si>
  <si>
    <t>OS1510007</t>
  </si>
  <si>
    <t>Ni Luh Putu Krisma Ekawathi</t>
  </si>
  <si>
    <t>Tabanan, 14 Mei 1980</t>
  </si>
  <si>
    <t>Project Administration</t>
  </si>
  <si>
    <t>Jl. Pahlawan No.42 Tabanan, Delod Peken, Tabanan, Bali</t>
  </si>
  <si>
    <t>Mandiri : 1450004770539</t>
  </si>
  <si>
    <t>5102055405800002</t>
  </si>
  <si>
    <t>48.001.627.8.908.001</t>
  </si>
  <si>
    <t>13041635437</t>
  </si>
  <si>
    <t>krisma_nia@yahoo.com</t>
  </si>
  <si>
    <t>not extend 31/1/2016, EC 269.033</t>
  </si>
  <si>
    <t>OS1510009</t>
  </si>
  <si>
    <t>OS1510010</t>
  </si>
  <si>
    <t>Dolok Martumbur Simaremare</t>
  </si>
  <si>
    <t>Pematang Siantar, 26 Februari 1981</t>
  </si>
  <si>
    <t>FM Pre Implementation</t>
  </si>
  <si>
    <t>Jl. Jamin Ginting Gg. Pancur Siwah No.10, Lk. VI, Kel. Kwala Bekala, Kec. Medan Johor, Medan-20142</t>
  </si>
  <si>
    <t>061.8364241 / 081927700886 / 081210003898</t>
  </si>
  <si>
    <t>Mandiri : 1050011799057 a.n Dolok Martumbur S</t>
  </si>
  <si>
    <t>1271112602810003</t>
  </si>
  <si>
    <t>59.545.405.9.023.000</t>
  </si>
  <si>
    <t>13003127001</t>
  </si>
  <si>
    <t>dolokms1@gmail.com</t>
  </si>
  <si>
    <t>OS1511016</t>
  </si>
  <si>
    <t>24 September 1973</t>
  </si>
  <si>
    <t>Project Engineer TI</t>
  </si>
  <si>
    <t>Jl Taman Indah 1 No 36 RT.07 RW.05 Tugu Cimanggis Depok</t>
  </si>
  <si>
    <t>021.8722567 / 081245157655 / 081241741927</t>
  </si>
  <si>
    <t>Mandiri : 1290004294175</t>
  </si>
  <si>
    <t>susantohasrie@gmail.com, susantohasri24@gmail.com, haridedesusanto@yahoo.com, hari.susanto@corphr-nokia.com</t>
  </si>
  <si>
    <t>Material Coordinator</t>
  </si>
  <si>
    <t>14010272384</t>
  </si>
  <si>
    <t>OS1510059</t>
  </si>
  <si>
    <t>Ni Nengah Muliarti</t>
  </si>
  <si>
    <t>Klungkung, 10 September 1982</t>
  </si>
  <si>
    <t>SAAF &amp; Doc. Controller</t>
  </si>
  <si>
    <t>BR. Suka Duka Lingkungan Lebah Kelurahan Semarapura Kangin, Klungkung, Bali</t>
  </si>
  <si>
    <t>081338321521 / 081933090302</t>
  </si>
  <si>
    <t>Mandiri : 1450009728797</t>
  </si>
  <si>
    <t xml:space="preserve"> 5105035009820002</t>
  </si>
  <si>
    <t>57.875.830.2.907.000</t>
  </si>
  <si>
    <t>13004584366</t>
  </si>
  <si>
    <t>cmbalnus_nsn@yahoo.co.id, nengah.muliarti@corphr-nokia.com</t>
  </si>
  <si>
    <t>OS1510068</t>
  </si>
  <si>
    <t>Andi Nur Aisyiah</t>
  </si>
  <si>
    <t>Makassar, 5 Desember 1978</t>
  </si>
  <si>
    <t>IPM Admin</t>
  </si>
  <si>
    <t>Abdullah Dg Sirua 70/110 Makassar</t>
  </si>
  <si>
    <t>08533 9542 1978 / 0411.451118</t>
  </si>
  <si>
    <t>Mandiri : 1520011765498</t>
  </si>
  <si>
    <t>7371094512780007</t>
  </si>
  <si>
    <t>59.449.834.7.805.000</t>
  </si>
  <si>
    <t>13004584416</t>
  </si>
  <si>
    <t>ichax.cmsulmapua@gmail.com, andi.nuraisyiah@corphr-nokia.com</t>
  </si>
  <si>
    <t>resign 31/12/2015</t>
  </si>
  <si>
    <t>OS1511022</t>
  </si>
  <si>
    <t>Abdurrahman Rizky</t>
  </si>
  <si>
    <t>Palembang, 14 Februari 1988</t>
  </si>
  <si>
    <t>Komplek Taman Istana No A 2 Rt/Rw.038/010 Demang Lebar Daun, Ilir Barat I, Kota Palembang - Sumsel</t>
  </si>
  <si>
    <t>08127120628 / 08117101141</t>
  </si>
  <si>
    <t>BCA : 2060151647</t>
  </si>
  <si>
    <t xml:space="preserve"> 1671041402880011</t>
  </si>
  <si>
    <t>16.789.735.4.307.000</t>
  </si>
  <si>
    <t>monil_ho3x@yahoo.co.id</t>
  </si>
  <si>
    <t>OS1601027</t>
  </si>
  <si>
    <t>PLO</t>
  </si>
  <si>
    <t>OS1507011</t>
  </si>
  <si>
    <t>Sulawesi</t>
  </si>
  <si>
    <t>PE TI - Pre Implementation</t>
  </si>
  <si>
    <t>achmad.abdil@gmail.com</t>
  </si>
  <si>
    <t>resign 31/12/2015 e_28122015</t>
  </si>
  <si>
    <t>OS1504034</t>
  </si>
  <si>
    <t>Dinari Mandra Wuni</t>
  </si>
  <si>
    <t>Jakarta, 28 Maret 1981</t>
  </si>
  <si>
    <t>Project Support-ISR Frequency License</t>
  </si>
  <si>
    <t>Jl. Cibubur IV No.55 Rt/Rw.005/002 Cibubur, Ciracas, Jakarta Timur</t>
  </si>
  <si>
    <t>021.8705432 / 08388001022</t>
  </si>
  <si>
    <t>MANDIRI : 1290002073845</t>
  </si>
  <si>
    <t>3175096803810003</t>
  </si>
  <si>
    <t>58.177.525.1.009.000</t>
  </si>
  <si>
    <t>dindunk13@gmail.com</t>
  </si>
  <si>
    <t>resign 31/12/2015 e_31122015</t>
  </si>
  <si>
    <t>OS1506048</t>
  </si>
  <si>
    <t>Ervin Kurniawan</t>
  </si>
  <si>
    <t>Garut, 3 Juni 1992</t>
  </si>
  <si>
    <t>Kp. Ciarileu Rt/Rw.02/07 Kec. Cikajang Kab. Garut</t>
  </si>
  <si>
    <t>0897 8888738</t>
  </si>
  <si>
    <t>BCA : 7750 741392</t>
  </si>
  <si>
    <t>3205220306920002</t>
  </si>
  <si>
    <t>14035804294</t>
  </si>
  <si>
    <t>ervin.kang1@gmail.com, ervin123@corphr-nokia.com</t>
  </si>
  <si>
    <t>OS1510022</t>
  </si>
  <si>
    <t>Alimuddin</t>
  </si>
  <si>
    <t>Manado, 2 Februari 1978</t>
  </si>
  <si>
    <t>Kompleks Villa racing Center Blok G no.1,Makassar,Sulawesi Selatan</t>
  </si>
  <si>
    <t>BCA : 3900276906</t>
  </si>
  <si>
    <t>7371090202780018</t>
  </si>
  <si>
    <t>58.478.262.7-809.000</t>
  </si>
  <si>
    <t>04J00250797</t>
  </si>
  <si>
    <t>alhie.p@gmail.com</t>
  </si>
  <si>
    <t>NOT EXTEND 29/2/2016</t>
  </si>
  <si>
    <t>OS1505063</t>
  </si>
  <si>
    <t>Lamongan, 6 April 1987</t>
  </si>
  <si>
    <t>Dsn. Ngingas Rt/Rw.004/004 Ds. Mojodadi Kec. Kedungpiring Kab. Lamongan 62272</t>
  </si>
  <si>
    <t>082232340405</t>
  </si>
  <si>
    <t>13030894276</t>
  </si>
  <si>
    <t>terminated 29/2/2016</t>
  </si>
  <si>
    <t>OS1505101</t>
  </si>
  <si>
    <t>Diana Priska</t>
  </si>
  <si>
    <t>Depok, 3 April 1987</t>
  </si>
  <si>
    <t>PLO &amp; Performance</t>
  </si>
  <si>
    <t>Jl. Mandorbasyir III No.30 Rt/Rw.03/08 Kukusan, Beji, Kota Depok 16425</t>
  </si>
  <si>
    <t>0812 84390209</t>
  </si>
  <si>
    <t>BCA : 7150849149</t>
  </si>
  <si>
    <t>3276064304870001</t>
  </si>
  <si>
    <t>88.683.869.7.412.000</t>
  </si>
  <si>
    <t>12017945622</t>
  </si>
  <si>
    <t>diana.priska.depe@gmail.com</t>
  </si>
  <si>
    <t>Denpasar =&gt; Surabaya</t>
  </si>
  <si>
    <t>adjust 10% Jan'15 prev 3.912.300 ; Temporary Relocation</t>
  </si>
  <si>
    <t>Jl. H. Taiman No.14 E Rt.004 Rw.002 Kel. Gedong Kec. Pasar Rebo, Jakarta Timur</t>
  </si>
  <si>
    <t>0812 1232683</t>
  </si>
  <si>
    <t>25.777.143.6-009.000</t>
  </si>
  <si>
    <t>09014429170</t>
  </si>
  <si>
    <t>eko.purwanto.ext@nsn.com, exopoer@gmail.com, eko.purwanto@corphr-nokia.com</t>
  </si>
  <si>
    <t>OS1506008</t>
  </si>
  <si>
    <t>Hadis Haly</t>
  </si>
  <si>
    <t>Jakarta, 6 November 1981</t>
  </si>
  <si>
    <t>PE Colo</t>
  </si>
  <si>
    <t>Billy &amp; Moon Blk Q.I/19 Rt/Rw.001/010 Pondok Kelapa, Duren Sawit, Jakarta Timur</t>
  </si>
  <si>
    <t>0218642916 / 081281919172 / 08561729927</t>
  </si>
  <si>
    <t>BCA : 2308930764</t>
  </si>
  <si>
    <t>3175070611810018</t>
  </si>
  <si>
    <t>72.499.200.3.008.000</t>
  </si>
  <si>
    <t>08026992092</t>
  </si>
  <si>
    <t>hadis_haly@yahoo.com, hadishaly@gmail.com, hadis.haly@corphr-nokia.com</t>
  </si>
  <si>
    <t>SHORTEN 29 FEB 2016-KABUR</t>
  </si>
  <si>
    <t>OS1510008</t>
  </si>
  <si>
    <t>I Putu Herman Darmawan</t>
  </si>
  <si>
    <t>Dusun Saba, 1 Maret 1986</t>
  </si>
  <si>
    <t>Br. Pangkung, Desa Pandak Gede, Kec. Kediri, Kab. Tabanan, Bali</t>
  </si>
  <si>
    <t>08993171891 / 087862020193</t>
  </si>
  <si>
    <t>BCA : 1420228763</t>
  </si>
  <si>
    <t>5102060103860003</t>
  </si>
  <si>
    <t>55.447.620.2-908.000</t>
  </si>
  <si>
    <t>herman.putu@gmail.com, putu.herman@corphr-nokia.com</t>
  </si>
  <si>
    <t>OS1410019</t>
  </si>
  <si>
    <t>Lukita Padja Wardhani</t>
  </si>
  <si>
    <t>Jakarta, 13 Mei 1981</t>
  </si>
  <si>
    <t>adjust 1 Juni '15 prev 5.250.000</t>
  </si>
  <si>
    <t>Taman Alamanda FI No.20, Jl. Alamanda Molek III Bekasi 17510</t>
  </si>
  <si>
    <t>0898 9319508</t>
  </si>
  <si>
    <t>Mandiri : 900-00-2679920-6</t>
  </si>
  <si>
    <t>3573055305810005</t>
  </si>
  <si>
    <t>59.059.952.8-652.999</t>
  </si>
  <si>
    <t>lukita.wardhani@gmail.com</t>
  </si>
  <si>
    <t>OS1601028</t>
  </si>
  <si>
    <t>Moh Indra Wijaya</t>
  </si>
  <si>
    <t>Palembang, 17 September 1984</t>
  </si>
  <si>
    <t>Acceptance Coordinator</t>
  </si>
  <si>
    <t>Jl. Rawa Jaya 2 No.277 Rt/Rw.05/02 Kel. Pahlawan Kec. Kemuning, Palembang 30126</t>
  </si>
  <si>
    <t>OS1510060</t>
  </si>
  <si>
    <t>Novia Risma</t>
  </si>
  <si>
    <t>Pekanbaru, 29 November 1985</t>
  </si>
  <si>
    <t>Jl. Prof M Yamin SH Rt/Rw.003/001 Suka Ramai, Pekan Baru Kota, Kota Pekanbaru</t>
  </si>
  <si>
    <t>0822 83826223</t>
  </si>
  <si>
    <t>BII : 1513210953</t>
  </si>
  <si>
    <t>1471026911850001</t>
  </si>
  <si>
    <t>via.outshiners.batam@gmail.com</t>
  </si>
  <si>
    <t>Jl. Raya Poncol Gg. H Jiung Rt/Rw.08/09 No.66 Ciracas, Jakarta Timur 13740</t>
  </si>
  <si>
    <t>0898 2377395</t>
  </si>
  <si>
    <t>87.203.995.3.009.000</t>
  </si>
  <si>
    <t>NOT EXTEND 29/2/2016, EC 312.240</t>
  </si>
  <si>
    <t>PETOJO SELATAN</t>
  </si>
  <si>
    <t>OS1506011</t>
  </si>
  <si>
    <t>Jakarta, 4 September 1981</t>
  </si>
  <si>
    <t>021-8879572</t>
  </si>
  <si>
    <t>BCA : 0662517117</t>
  </si>
  <si>
    <t>46.345.343.1-407.000</t>
  </si>
  <si>
    <t>OS1506059</t>
  </si>
  <si>
    <t>Susetyo Abdi Saputra</t>
  </si>
  <si>
    <t>Salatiga, 05 Mei 1982</t>
  </si>
  <si>
    <t xml:space="preserve">CR Admin Core </t>
  </si>
  <si>
    <t>Blok B-65 Klipang Pesona Asri III, Pedurungan, Semarang</t>
  </si>
  <si>
    <t>0899 5566555</t>
  </si>
  <si>
    <t>Mandiri : 1050007666674</t>
  </si>
  <si>
    <t>3374060505820002</t>
  </si>
  <si>
    <t>25.097.945.7.505.000</t>
  </si>
  <si>
    <t>12031614667</t>
  </si>
  <si>
    <t>susetyaabdi.saputra@gmail.com, susetyo.abdi@corphr-nokia.com</t>
  </si>
  <si>
    <t>OS1510020</t>
  </si>
  <si>
    <t>Syamsu Rizal</t>
  </si>
  <si>
    <t>Ujung Pandang, 5 Juli 1982</t>
  </si>
  <si>
    <t>PC LTE</t>
  </si>
  <si>
    <t>Jl. Gunung Lokon Lr.59e No.9 Makassar</t>
  </si>
  <si>
    <t>0411.3621643 / 08981544505</t>
  </si>
  <si>
    <t>Mandiri : 1520010295646</t>
  </si>
  <si>
    <t>7371040507820001</t>
  </si>
  <si>
    <t>15.885.938.9.804.000</t>
  </si>
  <si>
    <t>10035261691</t>
  </si>
  <si>
    <t>syamsurizal@outlook.com</t>
  </si>
  <si>
    <t>OS1510067</t>
  </si>
  <si>
    <t>Wahyuddin</t>
  </si>
  <si>
    <t>Ujung Pandang, 19 April 1992</t>
  </si>
  <si>
    <t>Drafter</t>
  </si>
  <si>
    <t>Jl. Pelita IIA No.9 Rt/Rw.006/007 Buakana, Rappocini, Kota Makassar</t>
  </si>
  <si>
    <t>0411-443231 / 085299335323</t>
  </si>
  <si>
    <t xml:space="preserve">BCA : 7890834595 </t>
  </si>
  <si>
    <t>7371131904920006</t>
  </si>
  <si>
    <t>72.980.217.3.805.000</t>
  </si>
  <si>
    <t>Wahyucmcs@gmail.com, Wahyuddin@corphr-nokia.com</t>
  </si>
  <si>
    <t>OS1510021</t>
  </si>
  <si>
    <t>Wahyuni</t>
  </si>
  <si>
    <t>Makassar, 27 Juni 1980</t>
  </si>
  <si>
    <t>TSSR Coord =&gt; IPM Admin</t>
  </si>
  <si>
    <t>change posisi &amp; entitle project allow 1 Jan '16</t>
  </si>
  <si>
    <t>Jl. M. Jufri III No.7 Kel. Rappojawa Kec. Tallo, Kota Makassar, Sulawesi Selatan</t>
  </si>
  <si>
    <t>081354916011 / 08991718667</t>
  </si>
  <si>
    <t>Mandiri : 1520011017882</t>
  </si>
  <si>
    <t>7371076706800004</t>
  </si>
  <si>
    <t>73.863.688.5.801.000</t>
  </si>
  <si>
    <t>0 / 0001429057001</t>
  </si>
  <si>
    <t>w.yuni80@ymail.com, uny.jhiee@gmail.com</t>
  </si>
  <si>
    <t>OS1505054</t>
  </si>
  <si>
    <t>Material Controller</t>
  </si>
  <si>
    <t>089625363013</t>
  </si>
  <si>
    <t>36.300.518.2‐444.000</t>
  </si>
  <si>
    <t>14010272582</t>
  </si>
  <si>
    <t>yuswan.dgep@gmail.com, yuswan.kamil@corphr-nokia.com</t>
  </si>
  <si>
    <t>Situbondo, 25 aug 1979</t>
  </si>
  <si>
    <t>SAQ and Colo Coordinator</t>
  </si>
  <si>
    <t>0321 874918 / 081239535798 / 089680567925</t>
  </si>
  <si>
    <t>BCA : 1210378541</t>
  </si>
  <si>
    <t>31 MARET 2016- FCL</t>
  </si>
  <si>
    <t>Confirmed - FCL</t>
  </si>
  <si>
    <t>Dedy Priambodo S</t>
  </si>
  <si>
    <t>Manukan Asri III Blok 33 D/12 Rt/Rw.007/014 Manukan Kulon, Tandes, Kota Surabaya</t>
  </si>
  <si>
    <t>3701106693</t>
  </si>
  <si>
    <t>14038558483</t>
  </si>
  <si>
    <t>Flexi Assign / Medan</t>
  </si>
  <si>
    <t>adjust Des'14 prev BS 7.2jt ; normal area</t>
  </si>
  <si>
    <t>OS1506009</t>
  </si>
  <si>
    <t>I Made Denny Supandi</t>
  </si>
  <si>
    <t>Gianyar, 27 November 1983</t>
  </si>
  <si>
    <t>PE Colo =&gt; FM Pre Implementasi</t>
  </si>
  <si>
    <t>change posisi 1 Nov '15</t>
  </si>
  <si>
    <t>Jl. Lettu Wayan Sutha II, Sebelah Selatan SMU I Sukawati, Sukawati, Gianyar, Bali 80582</t>
  </si>
  <si>
    <t>0361.297026 / 08156262475</t>
  </si>
  <si>
    <t>Mandiri : 1450001115324</t>
  </si>
  <si>
    <t>5104012711830001</t>
  </si>
  <si>
    <t>47.621.594.2.903.000</t>
  </si>
  <si>
    <t>14024713324</t>
  </si>
  <si>
    <t>denny0214@gmail.com</t>
  </si>
  <si>
    <t>OS1506013</t>
  </si>
  <si>
    <t>Minang Mulya</t>
  </si>
  <si>
    <t>Jakarta, 5 Mei 1985</t>
  </si>
  <si>
    <t>Project Engineer Quality</t>
  </si>
  <si>
    <t>Korong Lantak Mingkudu, Padang Bintungan, Nan Sabaris, Padang Pariaman, Sumbar</t>
  </si>
  <si>
    <t>082170952225 / 08989796338</t>
  </si>
  <si>
    <t>Mandiri : 1110006829655</t>
  </si>
  <si>
    <t>1305030505850005</t>
  </si>
  <si>
    <t>89.627.275.4-004.000</t>
  </si>
  <si>
    <t>14030710116</t>
  </si>
  <si>
    <t>minang.mulya@gmail.com, minang.mulya@corphr-nokia.com</t>
  </si>
  <si>
    <t>EOC 31 MARET 2016- FCL</t>
  </si>
  <si>
    <t>TBC by P'Anggara 20 Mar 2016</t>
  </si>
  <si>
    <t>OS1510062</t>
  </si>
  <si>
    <t>Mita Kharisma</t>
  </si>
  <si>
    <t>Bandung, 9 Juli 1987</t>
  </si>
  <si>
    <t>Komp. Bumi Panyawangan, Cluster Meranti, Jl. Meranti Elok 3 No.1 Rt/Rw.02/23 Cimekar, Cileunyi, Kab. Bandung 40623</t>
  </si>
  <si>
    <t>022.6628457 / 089699220797</t>
  </si>
  <si>
    <t>BCA : 1392921669</t>
  </si>
  <si>
    <t>3277034907870010</t>
  </si>
  <si>
    <t>24.982.137.2.421.000</t>
  </si>
  <si>
    <t>10012062559</t>
  </si>
  <si>
    <t>mitakharisma@gmail.com, mita.kharisma@corphr-nokia.com</t>
  </si>
  <si>
    <t>RESIGN 31 MARET- GAJI NUNGGU FCL</t>
  </si>
  <si>
    <t>Resign 31 Mar 2016 - FCL, handover to Pipit</t>
  </si>
  <si>
    <t>OS1404013</t>
  </si>
  <si>
    <t>Raoli Maulae Nainggolan</t>
  </si>
  <si>
    <t>Medan, 1 Mei 1973</t>
  </si>
  <si>
    <t>Indosat =&gt; HCPT</t>
  </si>
  <si>
    <t>CME Engineer</t>
  </si>
  <si>
    <t>laptop allow. n/e eff 19 Feb'15 prev 500 rb</t>
  </si>
  <si>
    <t>Bogor Baru No.7 Rt/Rw.005/008 Kel. Tegal Gundil, Kota Bogor Utara</t>
  </si>
  <si>
    <t>0812 96987275</t>
  </si>
  <si>
    <t>BCA : 786-505-2898</t>
  </si>
  <si>
    <t>3271050105730020</t>
  </si>
  <si>
    <t>14.638.364.1-701.000</t>
  </si>
  <si>
    <t>raoli.nainggolan@gmail.com, raoli.nainggolan@corphr-nokia.com</t>
  </si>
  <si>
    <t>OS1510018</t>
  </si>
  <si>
    <t>Sumanto</t>
  </si>
  <si>
    <t>Jakarta, 17 Juni 1986</t>
  </si>
  <si>
    <t>Jl. Pengadegan Utara Rt/Rw.001/008 Kel. Pengadegan Kec. Pancoran, Jakarta Selatan</t>
  </si>
  <si>
    <t>0899364 1111 / 0812104333 02</t>
  </si>
  <si>
    <t>Mandiri : 1440011550073 a.n Wiwin Handayani</t>
  </si>
  <si>
    <t>3174081707860002</t>
  </si>
  <si>
    <t>57-915-746.2.061.000</t>
  </si>
  <si>
    <t>13041635502</t>
  </si>
  <si>
    <t>sumanto1707@gmail.com</t>
  </si>
  <si>
    <t>31 MARET 2016- FCL 23 MARET 2016</t>
  </si>
  <si>
    <t>Spec FCL 20 Mar 2016 - Confirmed Terminate</t>
  </si>
  <si>
    <t>OS1602073</t>
  </si>
  <si>
    <t>Sherly Anjly</t>
  </si>
  <si>
    <t>Bandung, 19 April 1986</t>
  </si>
  <si>
    <t>PRE ORDERING</t>
  </si>
  <si>
    <t>PPI, Jl. Pakis Raya Blok AA15/1, Bekasi Selatan</t>
  </si>
  <si>
    <t>08112060186</t>
  </si>
  <si>
    <t>BCA: 2551268987</t>
  </si>
  <si>
    <t>3276045904860021</t>
  </si>
  <si>
    <t>59.447.601.2-423.000</t>
  </si>
  <si>
    <t>anjly.sherly@gmail.com</t>
  </si>
  <si>
    <t>31 MARET 2016- FCL -bekerja di tempat lain</t>
  </si>
  <si>
    <t>adjust 15% eff 28 Okt '15 prev 5.5 jt</t>
  </si>
  <si>
    <t>OS1311055</t>
  </si>
  <si>
    <t>Progress Monitoring</t>
  </si>
  <si>
    <t>Temporary Relocation</t>
  </si>
  <si>
    <t>Terminated 31/3/2016</t>
  </si>
  <si>
    <t>OS1508001</t>
  </si>
  <si>
    <t>Budi Widyawan</t>
  </si>
  <si>
    <t>Bandung, 20 Mei 1980</t>
  </si>
  <si>
    <t>PE Post Implementation =&gt; RPM Sulawesi</t>
  </si>
  <si>
    <t>change job pos 1 Apr'16</t>
  </si>
  <si>
    <t>Perum Bukit Cemara Residence Blok 7J Rt/Rw.006/005 Bulusan, Tembalang, Semarang 50277</t>
  </si>
  <si>
    <t>08995677778 / 08122396542</t>
  </si>
  <si>
    <t>BCA : 8030087080</t>
  </si>
  <si>
    <t>3374152005800003</t>
  </si>
  <si>
    <t>67.296.782.5‐422.000</t>
  </si>
  <si>
    <t>0001652149765 -KELUARGA</t>
  </si>
  <si>
    <t>budi.widyawan@gmail.com, budi.widyawan@corphr-nokia.com</t>
  </si>
  <si>
    <t>move to internal eff 1 Apr 2016</t>
  </si>
  <si>
    <t>Extend Internal, TBC by P'Anggara</t>
  </si>
  <si>
    <t>OS1107014</t>
  </si>
  <si>
    <t>Adrian Soltis</t>
  </si>
  <si>
    <t>Komp. Bpk V Blok E-5 Gandul, Rt. 015/Rw. 004,  Ds. Gandul  Kec. Limo, Depok 16512</t>
  </si>
  <si>
    <t>081388993074; 081513972487</t>
  </si>
  <si>
    <t>BCA : 2671429127</t>
  </si>
  <si>
    <t>68.533.475.7-412.000</t>
  </si>
  <si>
    <t>09013208302</t>
  </si>
  <si>
    <t>0001628834477 PROSES RE-AKTIF</t>
  </si>
  <si>
    <t>dian_0502@yahoo.com, adrian.soltis@corphr-nokia.com</t>
  </si>
  <si>
    <t>kirim email kontrak tidak diperpanjang, handover ke Juhan</t>
  </si>
  <si>
    <t>OS1506097</t>
  </si>
  <si>
    <t>Agus Tri Laksono</t>
  </si>
  <si>
    <t>Kediri, 30 aug 1975</t>
  </si>
  <si>
    <t>Perum Mojoroto Indah Blok A-111, Kediri, Jawa Timur 64114</t>
  </si>
  <si>
    <t>089667944576</t>
  </si>
  <si>
    <t>Mandiri : 144-00-0683419-3</t>
  </si>
  <si>
    <t>3571013008750004</t>
  </si>
  <si>
    <t>47.621.575.1.622.000</t>
  </si>
  <si>
    <t>0001844164552 OK</t>
  </si>
  <si>
    <t>agustril@gmail.com</t>
  </si>
  <si>
    <t>kirim email kontrak tidak diperpanjang, handover ke Afrian</t>
  </si>
  <si>
    <t>OS1401024</t>
  </si>
  <si>
    <t>Eko Wardoyo</t>
  </si>
  <si>
    <t>Indragiri Hulu, 21 Februari 1984</t>
  </si>
  <si>
    <t>adjust Jan 2016 prev 2.7 jt ; UMP 2015 prev 2.441.000</t>
  </si>
  <si>
    <t>Jl. Kupu-kupu No.50 Rt/Rw.010/005 Pondok Ranggon, Cipayung, Jakarta</t>
  </si>
  <si>
    <t>087 887777906</t>
  </si>
  <si>
    <t>070-000-478433-1</t>
  </si>
  <si>
    <t>3175102102840008</t>
  </si>
  <si>
    <t>67.040.679.2.432.000</t>
  </si>
  <si>
    <t>09019072694</t>
  </si>
  <si>
    <t>0001636167262 ok</t>
  </si>
  <si>
    <t>eko.wardoyo85@yahoo.com, eko.wardoyo17@gmail.com, eko.wardoyo@corphr-nokia.com</t>
  </si>
  <si>
    <t>terminated 30/6/2016, refuse extend</t>
  </si>
  <si>
    <t>extend  1 bulan sampai 31-Juli-2016</t>
  </si>
  <si>
    <t>OS1506052</t>
  </si>
  <si>
    <t>Faedah</t>
  </si>
  <si>
    <t>Jakarta, 5 April 1981</t>
  </si>
  <si>
    <t>Jl. Kalianyar IV Rt/Rw.011/002 Kali Anyar, Tambora, Jakarta Barat</t>
  </si>
  <si>
    <t>BCA : 2291416219</t>
  </si>
  <si>
    <t>3173044504810010</t>
  </si>
  <si>
    <t>59.060.007.8.033.000</t>
  </si>
  <si>
    <t>09004359395</t>
  </si>
  <si>
    <t>0001653611714 -KELUARGA</t>
  </si>
  <si>
    <t>faedah.gonza@gmail.com, faedah@corphr-nokia.com</t>
  </si>
  <si>
    <t>kirim email kontrak tidak diperpanjang, handover ke Yogie P</t>
  </si>
  <si>
    <t>OS1506021</t>
  </si>
  <si>
    <t>Ferdianto Saryono Putro</t>
  </si>
  <si>
    <t>Madiun, 16 jun 1983</t>
  </si>
  <si>
    <t>FM TI</t>
  </si>
  <si>
    <t>Jl. Raya Tj Barat Gg. Kamboja Rt/Rw.006/004 Tanjung Barat, Jagakarsa, Jakarta Selatan</t>
  </si>
  <si>
    <t>BCA : 5470523591</t>
  </si>
  <si>
    <t>3174091606830012</t>
  </si>
  <si>
    <t>14038558517</t>
  </si>
  <si>
    <t>0001652150024 -KELUARGA</t>
  </si>
  <si>
    <t>ferdianto.putro16@gmail.com, ferdianto.saryono@corphr-nokia.com</t>
  </si>
  <si>
    <t>kirim email kontrak tidak diperpanjang, handover ke Ferdinand Tjahjadi</t>
  </si>
  <si>
    <t>adjust Okt '15 prev BS 8 jt</t>
  </si>
  <si>
    <t>hotbaru_sie@yahoo.com, hotbaru.silalahi@corphr-nokia.com</t>
  </si>
  <si>
    <t>kirim email kontrak tidak diperpanjang, handover ke Budi Widyawan</t>
  </si>
  <si>
    <t>OS1406022</t>
  </si>
  <si>
    <t>Mauriche Odheta Dinary</t>
  </si>
  <si>
    <t>Surabaya, 28 Juni 1992</t>
  </si>
  <si>
    <t>adjust Des'14 prev 2.583.061</t>
  </si>
  <si>
    <t>Jl. Petemon Sidomulyo 2 / 20 Surabaya</t>
  </si>
  <si>
    <t>0899 0940435</t>
  </si>
  <si>
    <t>BCA : 6840239347</t>
  </si>
  <si>
    <t>0 / 09.50003.680692.0281</t>
  </si>
  <si>
    <t>maurice.odetta.ext@nsn.com, modetta@ymail.com, maurice.odetta.ext@nokia.com</t>
  </si>
  <si>
    <t>kirim email kontrak tidak diperpanjang, handover ke Endang SW</t>
  </si>
  <si>
    <t>OS1401025</t>
  </si>
  <si>
    <t>Muhammad Purwanto</t>
  </si>
  <si>
    <t>Tegal, 19 November 1983</t>
  </si>
  <si>
    <t>Jl. Lautze Dalam Rt/Rw.009/006 Kel. Kartini Kec. Sawah Besar, Jakarta Pusat</t>
  </si>
  <si>
    <t>0878 78740392 / 085876707596</t>
  </si>
  <si>
    <t>Mandiri : 0700004662826 an. Muhammad Purwanto</t>
  </si>
  <si>
    <t>78.838.392.5-075.000</t>
  </si>
  <si>
    <t>0001630479341 OK</t>
  </si>
  <si>
    <t>muhammad_pur@yahoo.com, mpurwanto90@gmail.com, muhammad.purwanto@corphr-nokia.com</t>
  </si>
  <si>
    <t>kirim email kontrak tidak diperpanjang, handover ke Siti Mujenah</t>
  </si>
  <si>
    <t>OS1405013</t>
  </si>
  <si>
    <t>Pipit Handayani Restuningrum</t>
  </si>
  <si>
    <t>Semarang, 4 Februari 1981</t>
  </si>
  <si>
    <t>SAAF</t>
  </si>
  <si>
    <t>Jl. Giyanti 29 Rt/Rw.005/008 Kel. Cacaban Kec. Magelang Tengah, Kota Magelang</t>
  </si>
  <si>
    <t>0812 2885870</t>
  </si>
  <si>
    <t>BCA : 1220446413</t>
  </si>
  <si>
    <t>3371014402810003</t>
  </si>
  <si>
    <t xml:space="preserve">25.442.721.4.524.000 a.n Arif Budi Prasetyo </t>
  </si>
  <si>
    <t>0001839302943 PROSES RE-AKTIF</t>
  </si>
  <si>
    <t>pipit_hr@yahoo.com</t>
  </si>
  <si>
    <t>kirim email kontrak tidak diperpanjang, handover ke Irma Santoso</t>
  </si>
  <si>
    <t>OS1510019</t>
  </si>
  <si>
    <t>Susi Susanti</t>
  </si>
  <si>
    <t>7 Septemberr 1992</t>
  </si>
  <si>
    <t>Jl. M Kahfi II Rt/Rw.005/005 No.45 Cipedak, Jagakarsa, Jakarta Selatan</t>
  </si>
  <si>
    <t>Mandiri : 9000027209254</t>
  </si>
  <si>
    <t>3174094709920004</t>
  </si>
  <si>
    <t>72.401.330.5.017.000</t>
  </si>
  <si>
    <t>'0001256692004 OK</t>
  </si>
  <si>
    <t>seputarsanti@gmail.com, susi.susanti@corphr-nokia.com</t>
  </si>
  <si>
    <t>Resign 26/6/2016</t>
  </si>
  <si>
    <t>resign, efektif tanggal 26-Juni-2016, digantikan Gunarti Handayani</t>
  </si>
  <si>
    <t>OS1506049</t>
  </si>
  <si>
    <t>Yenny Herawaty</t>
  </si>
  <si>
    <t>Jakarta, 15 jun 1982</t>
  </si>
  <si>
    <t>adjust 13% per 1 Nov'15 prev 4 jt</t>
  </si>
  <si>
    <t>Gg. F No.10 Rt/Rw.009/007 Kebon Baru, Tebet, Jakarta Selatan</t>
  </si>
  <si>
    <t>0812 9950149</t>
  </si>
  <si>
    <t>BCA : 2721675361</t>
  </si>
  <si>
    <t>3174015506820002</t>
  </si>
  <si>
    <t>47.643.799.1.015.000</t>
  </si>
  <si>
    <t>13010716788</t>
  </si>
  <si>
    <t>0001641709888 -KELUARGA</t>
  </si>
  <si>
    <t>herawaty_yenny@yahoo.co.id, yenny.herawati@corphr-nokia.com</t>
  </si>
  <si>
    <t>kirim email kontrak tidak diperpanjang, handover ke Ria Budi U</t>
  </si>
  <si>
    <t xml:space="preserve">0001658555829 OK
</t>
  </si>
  <si>
    <t>Flexi Assign / Jakarta</t>
  </si>
  <si>
    <t>Perum Mutiara Gading Timur II Blok Q1 No.42 Mustikajaya, Bekasi 17158</t>
  </si>
  <si>
    <t>03J20112342</t>
  </si>
  <si>
    <t>0001630839284 OK</t>
  </si>
  <si>
    <t>herry.nugroho.ext@nsn.com, herrysn95@gmail.com, herry.nugroho@corphr-nokia.com</t>
  </si>
  <si>
    <t>resign 31/7/2016, refuse extend</t>
  </si>
  <si>
    <t>Extend until 31-Agustus-2016</t>
  </si>
  <si>
    <t>OS1405008</t>
  </si>
  <si>
    <t>Jairullah</t>
  </si>
  <si>
    <t>Sumberjo, 24 Februari 1981</t>
  </si>
  <si>
    <t>Medan =&gt; Surabaya =&gt; Sulawesi =&gt; Batam</t>
  </si>
  <si>
    <t>Field Manager =&gt; FM Implementation</t>
  </si>
  <si>
    <t>change HB + posisi e_25/9/2015 ; adj HB allow eff 1 Jul'15 prev 3.5 jt ; adjust 1 nov'14 prev BS 6.5jt &amp; HB+laptop none</t>
  </si>
  <si>
    <t>Komp. Rida Residence No.12, Jl. Karya Bhakti Kec. Meda Johor, Medan, Sumatera Utara</t>
  </si>
  <si>
    <t>081273740443 / 081273740443</t>
  </si>
  <si>
    <t>Mandiri : '9000004680964</t>
  </si>
  <si>
    <t>'1209142402810001</t>
  </si>
  <si>
    <t>24.928.970.3-306.000</t>
  </si>
  <si>
    <t>12005444646</t>
  </si>
  <si>
    <t>0001738831904 OK</t>
  </si>
  <si>
    <t>jairullah.jairullah@yahoo.co.id</t>
  </si>
  <si>
    <t>terminated 27/10/16 (SP 3)</t>
  </si>
  <si>
    <t>Colo Coordinator</t>
  </si>
  <si>
    <t>0001628022879</t>
  </si>
  <si>
    <t>not extend 14/11/16</t>
  </si>
  <si>
    <t>Surabaya , 29 Desember1983</t>
  </si>
  <si>
    <t>refuse extend 30/11/16</t>
  </si>
  <si>
    <t xml:space="preserve">OS1611007   </t>
  </si>
  <si>
    <t>Lisi Aulia Athari</t>
  </si>
  <si>
    <t>Jakarta, 10 April 1993</t>
  </si>
  <si>
    <t>Jl. Bumi Indah No. 39, RT 11 / RW 09, Sukabumi Utara, Kebon Jeruk, Jakarta Barat</t>
  </si>
  <si>
    <t>082111240525  / 08567631204</t>
  </si>
  <si>
    <t>BCA : 3080255887</t>
  </si>
  <si>
    <t>3174055004930003</t>
  </si>
  <si>
    <t xml:space="preserve">57.978.003.2-013.000 </t>
  </si>
  <si>
    <t>0001433959536</t>
  </si>
  <si>
    <t xml:space="preserve">lisiauliaath@gmail.com </t>
  </si>
  <si>
    <t>Resign 22/11/16</t>
  </si>
  <si>
    <t>Posisi Allow</t>
  </si>
  <si>
    <t>BROAD BAND</t>
  </si>
  <si>
    <t>Transp Allw</t>
  </si>
  <si>
    <t>OS1401004</t>
  </si>
  <si>
    <t>Rose Anastha</t>
  </si>
  <si>
    <t>Telkomsel</t>
  </si>
  <si>
    <t>Project Support service A</t>
  </si>
  <si>
    <t>Jl. Poncol Jaya Rt/Rw.11/04 Kuningan Barat, Mampang Prapatan, Jakarta Selatan</t>
  </si>
  <si>
    <t>0899 0420529</t>
  </si>
  <si>
    <t>Mandiri : 1270002068136</t>
  </si>
  <si>
    <t>3174036911800009</t>
  </si>
  <si>
    <t>59.060.070.6.432.000</t>
  </si>
  <si>
    <t>r.anastha@gmail.com, rose.anastha@corphr-nokia.com</t>
  </si>
  <si>
    <t>OS1401013</t>
  </si>
  <si>
    <t>Netty Herawaty Edy</t>
  </si>
  <si>
    <t>Sengkang, 5 November 1978</t>
  </si>
  <si>
    <t>Vila Mutiara, Jl. Mutiara Elok 3/28 Rt.004 Rw.005 Kel. Bulurokeng Kec. Biring Kanaya, Makassar</t>
  </si>
  <si>
    <t>0812 42002383</t>
  </si>
  <si>
    <t>Mandiri : 152-00-0454423-1</t>
  </si>
  <si>
    <t>7371114511780006</t>
  </si>
  <si>
    <t>08.269.253.4-801.001</t>
  </si>
  <si>
    <t>0001260073631 - KELUARGA</t>
  </si>
  <si>
    <t>nettyedy@gmail.com, netty.edy@corphr-nokia.com</t>
  </si>
  <si>
    <t>OS1501033</t>
  </si>
  <si>
    <t>Andhy Ferdian</t>
  </si>
  <si>
    <t>Jakarta, 30 Juli 1986</t>
  </si>
  <si>
    <t>Bast Document</t>
  </si>
  <si>
    <t>adjust 10% 1 Apr'16 prev 6.5 jt</t>
  </si>
  <si>
    <t>Kp.Payangan No.58 RT/RW 006/007, Kelurahan Jatisari, Kecmatan Jatiasih</t>
  </si>
  <si>
    <t>0857 11228813 / 0813 81461204</t>
  </si>
  <si>
    <t>BCA : 2551248404</t>
  </si>
  <si>
    <t>87.609.328.7-432.000</t>
  </si>
  <si>
    <t>13004584390</t>
  </si>
  <si>
    <t>0001738832501 S</t>
  </si>
  <si>
    <t>andhy.ferdian@corphr-nokia.com, andhy.ferdian.ext@yahoo.com, andhyverdian@yahoo.com, andhy.ferdian@corphr-nokia.com</t>
  </si>
  <si>
    <t>OS1401003</t>
  </si>
  <si>
    <t>Tuminah</t>
  </si>
  <si>
    <t>UMP 2017 prev. 3,1jt; adjust 1 Jan'16 prev 2.7 jt ; adjust Jan'15 prev 2.5 jt</t>
  </si>
  <si>
    <t>Jl. Barkah No.15 Rt.09 Rw.005 Ciganjur, Jagakarsa, Jakarta Selatan</t>
  </si>
  <si>
    <t>0813 88151734</t>
  </si>
  <si>
    <t>Mandiri : 070-00-0671496-3</t>
  </si>
  <si>
    <t>67.040.674.3-411.000</t>
  </si>
  <si>
    <t>0001640200781 OK</t>
  </si>
  <si>
    <t>inahanika@yahoo.com, tuminah@corphr-nokia.com</t>
  </si>
  <si>
    <t>OS1509028</t>
  </si>
  <si>
    <t>Syifa Mustikawati</t>
  </si>
  <si>
    <t>Bogor, 14 Februari 1984</t>
  </si>
  <si>
    <t>Jl. Lebak Para No. 43 RT. 002/002 Cijantung, Ps. Rebo Jakarta Timur</t>
  </si>
  <si>
    <t>BCA : 0950840251</t>
  </si>
  <si>
    <t>3175055402841001</t>
  </si>
  <si>
    <t>59.532.304.9-401.000</t>
  </si>
  <si>
    <t>0001457798951 - KELUARGA (SUAMI &amp; ANAK 1 MANDIRI)</t>
  </si>
  <si>
    <t>syifamustikawati@gmail.com</t>
  </si>
  <si>
    <t>OS1107092</t>
  </si>
  <si>
    <t>Kristin Agustina</t>
  </si>
  <si>
    <t>BALIKPAPAN</t>
  </si>
  <si>
    <t>Tsel</t>
  </si>
  <si>
    <t>entitle laptop allw 500k per 1 Sep '16 ; adjust 1 Jan'16 prev 5.180.587 ; adjust 5% Jan'15 prev 4.933.892</t>
  </si>
  <si>
    <t>Jl. Batin Batuah No.15 Rt.01 Rw.02 Kel. Pematang Pudu Kec. Mandau, Duri - Riau</t>
  </si>
  <si>
    <t>Mandiri : 131-00-0000605-8</t>
  </si>
  <si>
    <t>59.261.012.5-219.000</t>
  </si>
  <si>
    <t>kristin.agustina@gmail.com, kristin.agustina.ext@nsn.com, kristin.agustina@corphr-nokia.com</t>
  </si>
  <si>
    <t>OS1311018</t>
  </si>
  <si>
    <t>Angela Vita Sendow</t>
  </si>
  <si>
    <t>S0</t>
  </si>
  <si>
    <t>Denpasar</t>
  </si>
  <si>
    <t>entitle laptop allw eff per 14 okt '16 e_071116 ; adjust 10% Jan'15 prev BS 4.697.525 CA none HB 2 jt ; Temporary Relocation</t>
  </si>
  <si>
    <t>Jl. Subur Gg. Merah Mandiri No. 18 Denpasar Bali</t>
  </si>
  <si>
    <t>0812 3887782</t>
  </si>
  <si>
    <t>Mandiri : 145-00-0491079-6 an Ancela Vita Sendow</t>
  </si>
  <si>
    <t>59.412.204.6-901.000</t>
  </si>
  <si>
    <t>shela.sendow@gmail.com, angela.sendow.ext@nsn.com, angela.sendow@corphr-nokia.com</t>
  </si>
  <si>
    <t>OS1311019</t>
  </si>
  <si>
    <t>Nia Ajeng Clara Shinta</t>
  </si>
  <si>
    <t>entitle laptop allw 500k per 1 Sep '16 ; adjust 1 Juli'15 prev 4.596.011 ; adjust 7% prev 4.295.337 ; OT 18 jam E 3/6/2014</t>
  </si>
  <si>
    <t>Mutiara Gading Timur 1, Blok D1 No. 20, Bekasi Timur</t>
  </si>
  <si>
    <t>0813 83122948</t>
  </si>
  <si>
    <t>BCA : 5020257697</t>
  </si>
  <si>
    <t>49.476.670.2-432.000</t>
  </si>
  <si>
    <t>0001628834321 OK</t>
  </si>
  <si>
    <t>niashinta52@gmail.com, nia.shinta.ext@nsn.com, nia.shinta@corphr-nokia.com</t>
  </si>
  <si>
    <t>OS1201116</t>
  </si>
  <si>
    <t>Fransisca Ediningsih</t>
  </si>
  <si>
    <t>entitle call allw eff per 1 jan '17</t>
  </si>
  <si>
    <t>Jl. Halim Golf Gg. Bunga No. 15 Rt.004 Rw.003 Makasar, Jakarta Timur</t>
  </si>
  <si>
    <t>0811800464 / 085885660229</t>
  </si>
  <si>
    <t>BCA :  2551282777</t>
  </si>
  <si>
    <t>47.245.028.7-005.000</t>
  </si>
  <si>
    <t>05J70004022</t>
  </si>
  <si>
    <t>0001744977813</t>
  </si>
  <si>
    <t>fransisca.ediningsih.ext@nsn.com, fransisca.ediningsih@corphr-nokia.com</t>
  </si>
  <si>
    <t>OS1406014</t>
  </si>
  <si>
    <t>Yunita Ardina Putri</t>
  </si>
  <si>
    <t>Mataram, 22 Januari 1984</t>
  </si>
  <si>
    <t>No =&gt; Yes</t>
  </si>
  <si>
    <t>entitle LA 500k per 1 Peb '17; adj BS eff per 1 Jan '16 prev. 6.512.500; adjust 1 Juli '15 prev 5.512.500 ; OT max 10 jam eff 1/6/2014</t>
  </si>
  <si>
    <t>Jl. Jawa No.150 Rt/Rw.04/08 Beji, Depok</t>
  </si>
  <si>
    <t>0819 15954052</t>
  </si>
  <si>
    <t>BCA : 2181563585</t>
  </si>
  <si>
    <t>5271056201840002</t>
  </si>
  <si>
    <t>78.451.978.7.911.000</t>
  </si>
  <si>
    <t>ardinabelle@gmail.com; yunitaputri221@yahoo.com</t>
  </si>
  <si>
    <t>OS1406018</t>
  </si>
  <si>
    <t>Fatmawaty BN</t>
  </si>
  <si>
    <t>Jeneponto, 16 Januari 1990</t>
  </si>
  <si>
    <t>adjust 1 Jan'16 prev 5 jt ; entitle laptop Jan'15 prev none ; adjust Okt'14 prev 4.000.000</t>
  </si>
  <si>
    <t>Jl. Tidung X/5 Rt/Rw.001/010 Mappala, Rappocini, Kota Makassar</t>
  </si>
  <si>
    <t>0823 46663456</t>
  </si>
  <si>
    <t>Mandiri : 9000006700455</t>
  </si>
  <si>
    <t>7371135601900016</t>
  </si>
  <si>
    <t>46.423.639.7.805.000</t>
  </si>
  <si>
    <t>0001628834725 OK</t>
  </si>
  <si>
    <t>fatmawatysangka@yahoo.com, fatmawatysangka@gmail.com</t>
  </si>
  <si>
    <t>OS1407006</t>
  </si>
  <si>
    <t>Devi Miftarachmi Adianti</t>
  </si>
  <si>
    <t>Jakarta, 20 Agustus 1984</t>
  </si>
  <si>
    <t xml:space="preserve"> Project Management Services</t>
  </si>
  <si>
    <t>change mom E_2/9/2014 prev 6.055.500</t>
  </si>
  <si>
    <t>Cipinang Elok II Blok AH No.15, Jakarta 13420</t>
  </si>
  <si>
    <t>0856 91292004</t>
  </si>
  <si>
    <t>Mandiri : 006-00-0707742-7</t>
  </si>
  <si>
    <t>36.311.738.3-002.000</t>
  </si>
  <si>
    <t>devimifta@yahoo.com, devimifta@gmail.com</t>
  </si>
  <si>
    <t>OS1204013</t>
  </si>
  <si>
    <t>Rahmat Fauzi</t>
  </si>
  <si>
    <t>DKI Jakarta</t>
  </si>
  <si>
    <t>Level 1</t>
  </si>
  <si>
    <t>UMP 2017 prev. 3,1jt; adjust 1 Jan'16 prev 2.7 jt ; UMP 2015 prev 2.441.000 ; UMP 2014 per Jan'14 prev 2.200.000 E 3/3/2014 ; adjust 1 Jan'13 prev Rp. 1.529.150 email 5/2/2013</t>
  </si>
  <si>
    <t>Asuransi max M2, OT max 25 jam</t>
  </si>
  <si>
    <t>Desa Pabuaran, Jl. Pajajaran Rt.01 Rw.04 Pabuaran, Bojong Gede, Bogor</t>
  </si>
  <si>
    <t>0838 707 84427</t>
  </si>
  <si>
    <t>Mandiri : 157-00-0155570-6</t>
  </si>
  <si>
    <t>70.923.529.5.403.000</t>
  </si>
  <si>
    <t>0001636167071 OK</t>
  </si>
  <si>
    <t>rahmat.fauzi02@gmail.com</t>
  </si>
  <si>
    <t>OS1606028</t>
  </si>
  <si>
    <t>Arnida Aras</t>
  </si>
  <si>
    <t>Abepura, 27 July 1991</t>
  </si>
  <si>
    <t>Jayapura</t>
  </si>
  <si>
    <t>Perumnas 2 Waena Gg. Jati 6 No. 87</t>
  </si>
  <si>
    <t>08114832712 / 082199755072</t>
  </si>
  <si>
    <t>Mandiri : 1540010292229</t>
  </si>
  <si>
    <t>9171056707910004</t>
  </si>
  <si>
    <t>0001144392333 dr evi toriki</t>
  </si>
  <si>
    <t>arnida.aras@vmail.com, arnida.aras@vmail.com</t>
  </si>
  <si>
    <t>OS1610025</t>
  </si>
  <si>
    <t>Dessy Hermayanti</t>
  </si>
  <si>
    <t>Jakarta, 31 Desember 1979</t>
  </si>
  <si>
    <t>Pontianak</t>
  </si>
  <si>
    <t>TA</t>
  </si>
  <si>
    <t>Jl. Adisucipto KM 13,2 Gg. Janur No. 17, Pontianak 78391</t>
  </si>
  <si>
    <t>085654410353 / 087832007531</t>
  </si>
  <si>
    <t>BCA : 1710562870</t>
  </si>
  <si>
    <t>6112017112790014</t>
  </si>
  <si>
    <t>590599825701000</t>
  </si>
  <si>
    <t>dessy.hermayanti@yahoo.com</t>
  </si>
  <si>
    <t>Replace Agustina Ira</t>
  </si>
  <si>
    <t>OS1612041</t>
  </si>
  <si>
    <t>Maluku</t>
  </si>
  <si>
    <t>Ds.Gondangbaru RT 016/000 Kel.Gondang Kec. Gondang Kab. Sragen</t>
  </si>
  <si>
    <t>081359821976</t>
  </si>
  <si>
    <t>75.486.898.2-601.000</t>
  </si>
  <si>
    <t>OS1612032</t>
  </si>
  <si>
    <t>Gede Dharmawan</t>
  </si>
  <si>
    <t>Kupang, 22 Januari 1985</t>
  </si>
  <si>
    <t>NTS Engineer</t>
  </si>
  <si>
    <t>Jl. Soeharto 133 RT 06 / RW 03, Kel. Oepura Kec. Maulafa, Kota Kupang 85117</t>
  </si>
  <si>
    <t>Mandiri : 161-00-0115285-4</t>
  </si>
  <si>
    <t>5371042201850008</t>
  </si>
  <si>
    <t>14025144180</t>
  </si>
  <si>
    <t>ikut BPJS istri</t>
  </si>
  <si>
    <t>godambagoes@gmail.com</t>
  </si>
  <si>
    <t>Aris Karangan</t>
  </si>
  <si>
    <t>Ujung Pandang, 24 Nov 1986</t>
  </si>
  <si>
    <t>Papua Maluku</t>
  </si>
  <si>
    <t>SOW Rollout Site Base – DC</t>
  </si>
  <si>
    <t>Jl. Toddopuli 2 Stp. 8 No. 361 Rt/Rw. 010/006 Pandang, Panakkukang, Kota Makassar</t>
  </si>
  <si>
    <t>Astri Ferani</t>
  </si>
  <si>
    <t>Jakarta, 29 Juli 1976</t>
  </si>
  <si>
    <t>Jl. Gunung Balong I/16D Rt/Rw.009/004 Lebak Bulus, Cilandak, Jakarta Selatan</t>
  </si>
  <si>
    <t>Noviandi</t>
  </si>
  <si>
    <t>Sum-bar, 1 Nopember 1970</t>
  </si>
  <si>
    <t>SOW Rollout Site Base – Pre Order</t>
  </si>
  <si>
    <t>Jl. Duta Lestari II Blok C2 No.45 Rt/Rw.003/011 Harapan baru, Bekasi Utara, Kota Bekasi</t>
  </si>
  <si>
    <t>Nur Kholik</t>
  </si>
  <si>
    <t>Brebes 28 September 1978</t>
  </si>
  <si>
    <t>SOW Rollout Site Base – Log</t>
  </si>
  <si>
    <t>Jl. Misar RT.006 / RW.011 No. 42 Petukangan Utara Pesanggrahan, Jakarta Selatan</t>
  </si>
  <si>
    <t>Yadi Hidayat</t>
  </si>
  <si>
    <t>Bandung, 17 Pebruari 1969</t>
  </si>
  <si>
    <t>SOW Rollout Site Base - Log</t>
  </si>
  <si>
    <t>Jl. Pancoran Barat IV-C No. 36 Rt.04/11 Kelurahan Pancoran, Jakarta Selatan 12780</t>
  </si>
  <si>
    <t>Arpen Yudi</t>
  </si>
  <si>
    <t>Padang, 23 April 1971</t>
  </si>
  <si>
    <t>Jl. Kerja Bakti VII Rt 001/007 Kel. Makasar Kec. Makasar, Jakarta Timur</t>
  </si>
  <si>
    <t>Imam Sugiharto</t>
  </si>
  <si>
    <t>Sungai Deras, 09 April 1990</t>
  </si>
  <si>
    <t>Kalimantan</t>
  </si>
  <si>
    <t>SOW Rollout Site Base - DC</t>
  </si>
  <si>
    <t>Dusun Banjar Tengah RT. 018 RW.007 Kel. Rasau Jaya Dua, Kab. Kubu Raya, Prov. Kalimantan Barat 78382</t>
  </si>
  <si>
    <t>M. Iqbal Muhti</t>
  </si>
  <si>
    <t>Medan, 14 September 1980</t>
  </si>
  <si>
    <t>Jl. Tomang B Kanal No 16 Rt/Rw 5/11 Grogol Petamburan, Jakarta Barat</t>
  </si>
  <si>
    <t>Muhammad Alfia Rizki</t>
  </si>
  <si>
    <t>Jakarta, 14 Oktober 1988</t>
  </si>
  <si>
    <t>Jl Keamanan no 56 RT 002 RW 05, Kel Pondok Bambu, Kec Duren Sawit Jakarta Timur, 13430</t>
  </si>
  <si>
    <t>Nurul Yulianti</t>
  </si>
  <si>
    <t>Kalijati, 20 Januari 1977</t>
  </si>
  <si>
    <t>Jl. Pancoran Barat I No. 26 RT 003 RW 01 Pancoran Jaksel 12780</t>
  </si>
  <si>
    <t>Nyoman Desi Sartika</t>
  </si>
  <si>
    <t>Maros Sulsel, 11 Juni 1991</t>
  </si>
  <si>
    <t>Bali Nusra</t>
  </si>
  <si>
    <t>Br Pekandelan, Bedulu, Blahbatuh, Gianyar, Bali</t>
  </si>
  <si>
    <t>Slamet Arifin</t>
  </si>
  <si>
    <t>Purbalingga, 15 Agustus 1976</t>
  </si>
  <si>
    <t>Pamulang Village Blok F No. 18, Bojongsari, Pondok Petir, Kota Depok</t>
  </si>
  <si>
    <t>OS1604022</t>
  </si>
  <si>
    <t>Febri Iriani Leni Agustina</t>
  </si>
  <si>
    <t>Jayapura, 29 Februari 1980</t>
  </si>
  <si>
    <t>BTN Puskopad Atas Blok B No.8 Kamkey Rt.002/016 Kel. Awiyo Kec. Abepura</t>
  </si>
  <si>
    <t xml:space="preserve">082399567640  </t>
  </si>
  <si>
    <t xml:space="preserve">Mandiri : 1540012135988   </t>
  </si>
  <si>
    <t xml:space="preserve">9103016902808859
</t>
  </si>
  <si>
    <t>0001767496408 OK</t>
  </si>
  <si>
    <t>riantisweet80@gmail.com</t>
  </si>
  <si>
    <t>terminated 18/7/2016</t>
  </si>
  <si>
    <t>OS1512023</t>
  </si>
  <si>
    <t>Juanitha Judya Rahakbauw</t>
  </si>
  <si>
    <t>Jayapura, 21 Juni 1978</t>
  </si>
  <si>
    <t>Papua</t>
  </si>
  <si>
    <t>Jl. Kanguru No 7 Dok V Rt/Rw.001/002 Mandala, Jayapura Utara, Kota Jayapura, Papua</t>
  </si>
  <si>
    <t>Mandiri: 1540012369132</t>
  </si>
  <si>
    <t>9171056106780002</t>
  </si>
  <si>
    <t>0001743306129 M1</t>
  </si>
  <si>
    <t>juanithaj@gmail.com</t>
  </si>
  <si>
    <t>resign 30/6/2016</t>
  </si>
  <si>
    <t>OS1401010</t>
  </si>
  <si>
    <t>Agustina Ira</t>
  </si>
  <si>
    <t>Tembawang Muda, 16 Agustus 1989</t>
  </si>
  <si>
    <t>adjust Jan'15 22% prev 3.3 jt</t>
  </si>
  <si>
    <t>Dusun Teraju Timur Kec. Toba Kab. Sanggau, Kalimantan Barat</t>
  </si>
  <si>
    <t>0561.766488 / 0821 43585556 / 0853 45036366</t>
  </si>
  <si>
    <t>BCA : '0291940471</t>
  </si>
  <si>
    <t>6103135608890001</t>
  </si>
  <si>
    <t>45.972.212.0.705.000</t>
  </si>
  <si>
    <t>agustina.ira1212@gmail.com, agustina.ira@corphr-nokia.com</t>
  </si>
  <si>
    <t>THP (Nett)</t>
  </si>
  <si>
    <t>Vehicle &amp; Gasoline All</t>
  </si>
  <si>
    <t>Rigger Allw</t>
  </si>
  <si>
    <t>OS1612013</t>
  </si>
  <si>
    <t>Ari Mulyono</t>
  </si>
  <si>
    <t>Semarang, 17 Januari 1983</t>
  </si>
  <si>
    <t>Drive Test Engineer</t>
  </si>
  <si>
    <t>Purwosari Perbalan i/33</t>
  </si>
  <si>
    <t>0819 15456224</t>
  </si>
  <si>
    <t>Mandiri : 135-00-1500645-3</t>
  </si>
  <si>
    <t>3374021701830001</t>
  </si>
  <si>
    <t>arimulyono@rocketmail.com</t>
  </si>
  <si>
    <t>OS1612014</t>
  </si>
  <si>
    <t>Daniel Yulistian</t>
  </si>
  <si>
    <t>Semarang, 10 Juli 1978</t>
  </si>
  <si>
    <t>PLO Engineer</t>
  </si>
  <si>
    <t>Jl. Brotojoyo Timur 3 No 31</t>
  </si>
  <si>
    <t>0819 01888550 / 0812 73898600</t>
  </si>
  <si>
    <t>Mandiri : 136-00-1569740-9</t>
  </si>
  <si>
    <t>3374021007780001</t>
  </si>
  <si>
    <t>79.586.578.1-504.000</t>
  </si>
  <si>
    <t>110-296-668-12</t>
  </si>
  <si>
    <t>daniel.yulistian.7055@gmail.com</t>
  </si>
  <si>
    <t>OS1612015</t>
  </si>
  <si>
    <t>Hendra Lambo</t>
  </si>
  <si>
    <t>Makassar, 27 September 1969</t>
  </si>
  <si>
    <t>Jl. Pringgodani RT 03 / RW 03, Kel. Pondok Labu Kec. Cilandak, Jakarta Selatan</t>
  </si>
  <si>
    <t>BCA : 8780147220</t>
  </si>
  <si>
    <t>3174062709690008</t>
  </si>
  <si>
    <t>24.906.177.1-016.000</t>
  </si>
  <si>
    <t>hendralambo@yahoo.com</t>
  </si>
  <si>
    <t>TERMINATED 19/4/2017</t>
  </si>
  <si>
    <t>OS1612016</t>
  </si>
  <si>
    <t xml:space="preserve">Umbaran Fathilah Kencana </t>
  </si>
  <si>
    <t>Jakarta, 17 Desember 1982</t>
  </si>
  <si>
    <t>adj LA eff 1 jan '17 prev. 300rb</t>
  </si>
  <si>
    <t>Griya sawangan asri blok a3/20 Rt.04 Rw.06 pasirputih Depok, Jawa Barat</t>
  </si>
  <si>
    <t>087878883017 / 082384970420</t>
  </si>
  <si>
    <t>Mandiri : 900-00-1717618-2</t>
  </si>
  <si>
    <t>3175071712820015</t>
  </si>
  <si>
    <t>35.165.772.1.008.000</t>
  </si>
  <si>
    <t>13019009987</t>
  </si>
  <si>
    <t>0001621055103</t>
  </si>
  <si>
    <t>dopiobara@gmail.com</t>
  </si>
  <si>
    <t>OS1612017</t>
  </si>
  <si>
    <t>Nursaid Andi Putra</t>
  </si>
  <si>
    <t>Jakarta, 17 Januari 1978</t>
  </si>
  <si>
    <t>Jl. Kp Bandan RT 03/ RW 02 No. 24, Ancol Pademangan, Jakarta 14430</t>
  </si>
  <si>
    <t>081938383547 / 081293126991</t>
  </si>
  <si>
    <t>BCA : 0241701785</t>
  </si>
  <si>
    <t>3172051701780010</t>
  </si>
  <si>
    <t>34.163.065.5-901.000</t>
  </si>
  <si>
    <t>putranursaid@yahoo.co.id;
      putranursaid@gmail.com</t>
  </si>
  <si>
    <t>NMS =&gt; CME =&gt; NPO</t>
  </si>
  <si>
    <t>Admin =&gt; DCC</t>
  </si>
  <si>
    <t>Yes with family eff Mar'17</t>
  </si>
  <si>
    <t>move to NPO eff per 1 jan '17 prev BS 3.4jt</t>
  </si>
  <si>
    <t>OS1612029</t>
  </si>
  <si>
    <t>Dinta Gola</t>
  </si>
  <si>
    <t>Jakarta, 23 September 1993</t>
  </si>
  <si>
    <t>RF Engineer</t>
  </si>
  <si>
    <t>Jln. Yudistira No.8 RT 004/06 Durensawit Jakarta timur 13440</t>
  </si>
  <si>
    <t>085717598002</t>
  </si>
  <si>
    <t>Mandiri : 127 000 7332974</t>
  </si>
  <si>
    <t>3175076309930013</t>
  </si>
  <si>
    <t>75.503.495.6-008.000</t>
  </si>
  <si>
    <t>dintagola23@gmail.com</t>
  </si>
  <si>
    <t>OS1612030</t>
  </si>
  <si>
    <t>Yudhi Ariyatama</t>
  </si>
  <si>
    <t>Jakarta, 3 Juli 1989</t>
  </si>
  <si>
    <t>Drive Test Analyst / RF Engineer</t>
  </si>
  <si>
    <t>JL. Nangka Rt 002 / 002 Kel. Cipayung Kec. Cipayung Jakarta Timur</t>
  </si>
  <si>
    <t>0812 5410 6564</t>
  </si>
  <si>
    <t>Mandiri : 121-00-0644971-8</t>
  </si>
  <si>
    <t>3175100307880008</t>
  </si>
  <si>
    <t>55.407.231.4-009.000</t>
  </si>
  <si>
    <t>12039953125</t>
  </si>
  <si>
    <t>yudhi.ariya@gmail.com</t>
  </si>
  <si>
    <t>OS1612034</t>
  </si>
  <si>
    <t>Mondang Fernando Turnip</t>
  </si>
  <si>
    <t>Lumban Buntu, 27 September 1981</t>
  </si>
  <si>
    <t>Technical Lead NPO</t>
  </si>
  <si>
    <t>Cipedak Raya Dalam Street No.61 Block.D4, Residential Park Cipedak (Taman Cipedak),South Jakarta 12640</t>
  </si>
  <si>
    <t>'08388002003</t>
  </si>
  <si>
    <t>BCA : 0060259356</t>
  </si>
  <si>
    <t>3174082709810012</t>
  </si>
  <si>
    <t>59.097.004.2-061.000</t>
  </si>
  <si>
    <t>mondangft.ptsi@gmail.com</t>
  </si>
  <si>
    <t>Guswar Angga Putra</t>
  </si>
  <si>
    <t>Jakarta, 18 September 1985</t>
  </si>
  <si>
    <t>Cluster California, Jl. California 4 Blok H3/30, Jatikramat, Jatiasih, Bekasi 17421</t>
  </si>
  <si>
    <t>081311369191 / 08158865951</t>
  </si>
  <si>
    <t>Mandiri : 1560002613620</t>
  </si>
  <si>
    <t>3275041809850024</t>
  </si>
  <si>
    <t>24.911.784.7-432.000</t>
  </si>
  <si>
    <t>0001440285693</t>
  </si>
  <si>
    <t>guswar.angga@gmail.com</t>
  </si>
  <si>
    <t>OS1701027</t>
  </si>
  <si>
    <t>Agus Trianto</t>
  </si>
  <si>
    <t>Bandung, 28 Mei 1982</t>
  </si>
  <si>
    <t>employee only</t>
  </si>
  <si>
    <t>Jl. Perum PINDAD Selatan, KPAD Pindad Selatan blok B 13, Kel. Sukapura Kec. Kiaracondong, Kota Bandung 40285</t>
  </si>
  <si>
    <t>081210659250</t>
  </si>
  <si>
    <t>Mandiri : 130-00-1383797-9</t>
  </si>
  <si>
    <t>3273162805820003</t>
  </si>
  <si>
    <t>64.270.362.3-424.000</t>
  </si>
  <si>
    <t>Agustrianto2910@gmail.com</t>
  </si>
  <si>
    <t>OS1701028</t>
  </si>
  <si>
    <t>Topik Heryadi</t>
  </si>
  <si>
    <t>Garut, 23 Agustus 1989</t>
  </si>
  <si>
    <t>Kp. Cilimus RT/RW 003/002 Sukarame Bayongbong Garut</t>
  </si>
  <si>
    <t>085221223239</t>
  </si>
  <si>
    <t>Mandiri : 131-00-1137741-5</t>
  </si>
  <si>
    <t>3205172308890003</t>
  </si>
  <si>
    <t>59.959.417.3-443.000</t>
  </si>
  <si>
    <t>nemanja.ovick@gmail.com</t>
  </si>
  <si>
    <t>OS1612028</t>
  </si>
  <si>
    <t>Ikfal Adransyah Hendrarto</t>
  </si>
  <si>
    <t>Jakarta, 21 Agustus 1990</t>
  </si>
  <si>
    <t>Jabodetabek max 25 days 30rb/day ; luar Jabodetabek max 5 days 60rb/day ; hari libur/minggu max 4 days 100rb/day</t>
  </si>
  <si>
    <t>Jl.Cipinang Pulo Maja RT.007 RW.011 No.52 JATINEGARA ,JAKARTA TIMUR 13410</t>
  </si>
  <si>
    <t>08128861788</t>
  </si>
  <si>
    <t>Mandiri : 9000028199579</t>
  </si>
  <si>
    <t>3175032108900003</t>
  </si>
  <si>
    <t>0001238653743</t>
  </si>
  <si>
    <t>adrian.ikfal58@gmail.com</t>
  </si>
  <si>
    <t>cancel resign e_27/2/2017</t>
  </si>
  <si>
    <t>Depok, 27 September 1982</t>
  </si>
  <si>
    <t>7 Maret 2017</t>
  </si>
  <si>
    <t>Jabodetabek max 25 days 30rb/day;
luar Jabodetabek max 5 days 60rb/day;
hari libur/minggu max 4 days 100rb/day</t>
  </si>
  <si>
    <t>Jl. Rokan 2 No 166 RT / RW. 04/05 Baktijaya, Sukmajaya, Depok 16418</t>
  </si>
  <si>
    <t>sunoto.aulia@yahoo.com</t>
  </si>
  <si>
    <t>Edy Rahman Iskandar</t>
  </si>
  <si>
    <t>Garut, 8 April 1988</t>
  </si>
  <si>
    <t>Driver NPO</t>
  </si>
  <si>
    <t>Kp. Kaum Kidul Rt.03 Rw. 02 Desa Bayongbong Kec. Bayongbong, Garut</t>
  </si>
  <si>
    <t>0812 2148 0480</t>
  </si>
  <si>
    <t>BCA : 2550034118</t>
  </si>
  <si>
    <t>3205170804880001</t>
  </si>
  <si>
    <t>edyrahman98@yahoo.com</t>
  </si>
  <si>
    <t>Suryani</t>
  </si>
  <si>
    <t>Lubuklinggau, 08 Agustus 1994</t>
  </si>
  <si>
    <t>Junior RF Engineer</t>
  </si>
  <si>
    <t>Desa Kalikotes, Kecamatan. Pituruh, kabupaten Purworejo, Jawa Tengah</t>
  </si>
  <si>
    <t>Mandiri : 900-00-3468576-9</t>
  </si>
  <si>
    <t>16.0521.480894.0001</t>
  </si>
  <si>
    <t>suyani0894@gmail.com</t>
  </si>
  <si>
    <t>TB Ari Regista Yudistira</t>
  </si>
  <si>
    <t>Pandeglang, 15 Mei 1986</t>
  </si>
  <si>
    <t>Cipedak Rt/Rw.003/004 Ds. Cipedak Kec. Jagakarsa, Jakarta Selatan</t>
  </si>
  <si>
    <t>0852 13714660</t>
  </si>
  <si>
    <t>3601121505860003</t>
  </si>
  <si>
    <t>ari.regista.pajak@gmail.com</t>
  </si>
  <si>
    <t>Yudi Setiawan</t>
  </si>
  <si>
    <t>16 September 1991</t>
  </si>
  <si>
    <t>Jl. Mangun Jaya Gg. Murni Rt/Rw.004/02 Tambun Selatan, Bekasi</t>
  </si>
  <si>
    <t>0896 16704664</t>
  </si>
  <si>
    <t>yudipaul178@gmail.com</t>
  </si>
  <si>
    <t xml:space="preserve">Extend </t>
  </si>
  <si>
    <t>Position Allow</t>
  </si>
  <si>
    <t>Transport Allow</t>
  </si>
  <si>
    <t>OS1311032</t>
  </si>
  <si>
    <t>Daniel Darwis Krisharjanto</t>
  </si>
  <si>
    <t>Indosat</t>
  </si>
  <si>
    <t>Network Maintenance</t>
  </si>
  <si>
    <t>adj BS eff 1 Jan '17 prev. 6.3jt; entitle laptop allw 500k per 1 Sep '16 ; entitle BB eff April 2016 e_30/5/2016 ; adjust 5% Des'15 prev 6 jt; change OT eff per Mar '15 prev 18jam, entitle OT 18 jam eff per Feb '15</t>
  </si>
  <si>
    <t>Jl. Rancho Indah No. 3 RT. 006/ 02, tanjung Barat, Jakarta Selatan 12530</t>
  </si>
  <si>
    <t>0815 8762533</t>
  </si>
  <si>
    <t>Mandiri : 129-000-787351-2</t>
  </si>
  <si>
    <t>89.627.348.9-017.000</t>
  </si>
  <si>
    <t>0001371090791 -KELUARGA</t>
  </si>
  <si>
    <t xml:space="preserve">daniel.krisharjanto.ext@nsn.com, daniel.krisharjanto@corphr-nokia.com, daniel.krisharjanto.ext@nokia.com </t>
  </si>
  <si>
    <t>OS1401006</t>
  </si>
  <si>
    <t>Jupito Saragih</t>
  </si>
  <si>
    <t>BTS Engineer =&gt; Project Engineer</t>
  </si>
  <si>
    <t>adjust 5% Des'15 prev 7 jt ; normal area</t>
  </si>
  <si>
    <t>Jl. Bunga Rinte Gg. Saudara No.23 Kel. Simpang Selayang Kec. Medan Tuntungan, Kota Medan</t>
  </si>
  <si>
    <t>0857 62908646 / 0812 10802955</t>
  </si>
  <si>
    <t>Mandiri : 156-00-0122556-6</t>
  </si>
  <si>
    <t>1271071510850002</t>
  </si>
  <si>
    <t>68.751.332.5-125.000</t>
  </si>
  <si>
    <t>0001738831948 -KELUARGA</t>
  </si>
  <si>
    <t>jupito.saragih@gmail.com, jupito.saragih@corphr-nokia.com</t>
  </si>
  <si>
    <t>OS1403004</t>
  </si>
  <si>
    <t>Eko Ribudi Santoso</t>
  </si>
  <si>
    <t>Pati, 1 Maret 1982</t>
  </si>
  <si>
    <t>entitle laptop allow eff Apr'17 prev none ; adjust 5% Des'15 prev 7 jt</t>
  </si>
  <si>
    <t>Jl. Mawar RT. 02 RW. 03 Desa Growong Kidul, Kec. Juwana, Pati</t>
  </si>
  <si>
    <t>0813 10011622 / 0858 65132226</t>
  </si>
  <si>
    <t>Mandiri : 1290005934043</t>
  </si>
  <si>
    <t>34.000.191.6.507.000</t>
  </si>
  <si>
    <t>0001628834534 OK</t>
  </si>
  <si>
    <t>ribudi82@gmail.com, eko.ribudi@corphr-nokia.com / KTP : 3318080103820001</t>
  </si>
  <si>
    <t>OS1311030</t>
  </si>
  <si>
    <t>Junaedi</t>
  </si>
  <si>
    <t>entitle Laptop Allw per 16 Aug '16; adjust 5% Des'15 prev 8.215.000</t>
  </si>
  <si>
    <t>Perum Kedaung Blok AH No. 02, RT. 006/006, Kel. Kutajaya, Kec. Pasar Kemis, Tangerang</t>
  </si>
  <si>
    <t>0858-80685885 / 021-5903634</t>
  </si>
  <si>
    <t>Mandiri : 118-00-0312124-0</t>
  </si>
  <si>
    <t>59.143.069.9-418.000</t>
  </si>
  <si>
    <t>06002139043</t>
  </si>
  <si>
    <t>0001636167126 OK</t>
  </si>
  <si>
    <t>junaedisie@yahoo.com, junaedi.junaedi.ext@nsn.com, junaedi@corphr-nokia.com</t>
  </si>
  <si>
    <t>OS1502010</t>
  </si>
  <si>
    <t>Arief Wicaksono</t>
  </si>
  <si>
    <t>Care Engineer</t>
  </si>
  <si>
    <t>adj BS eff 1 jan '17 prev 5.3jt; entitle laptop allw 500k per 9 Sep '16; 
entitle OT eff per Mar '15</t>
  </si>
  <si>
    <t>Jl. Bangau Blok D No.117 Rt/Rw.04/04 Jaka Mulya, Bekasi Selatan 17146</t>
  </si>
  <si>
    <t>081256209744</t>
  </si>
  <si>
    <t>CIMB : 4200110511187</t>
  </si>
  <si>
    <t>3275043009830014</t>
  </si>
  <si>
    <t>70.288.599.7-432.000</t>
  </si>
  <si>
    <t>0001738832477 -KELUARGA</t>
  </si>
  <si>
    <t>arief.wicaksono85@gmail.com</t>
  </si>
  <si>
    <t>OS1503002</t>
  </si>
  <si>
    <t>Herry Heryana</t>
  </si>
  <si>
    <t>Jakarta, 14 April 1981</t>
  </si>
  <si>
    <t>adj BS eff 1 jan '17 prev. 7jt; entitle laptop allw 500k per 9 Sep '16 ;
 entitle BB eff April 2016 e_30/5/2016; entitle OT eff per Mar '15</t>
  </si>
  <si>
    <t>Jl. Lematang IV No. 189 Rt/Rw.001/004 Kel. Baktijaya Kec. Sukmajaya, Kota Depok</t>
  </si>
  <si>
    <t>0217713616 / 081283077073</t>
  </si>
  <si>
    <t>BCA : 6610509493</t>
  </si>
  <si>
    <t>3276051404810003</t>
  </si>
  <si>
    <t>77.675.646.2.412.000</t>
  </si>
  <si>
    <t>0001738832556 -KELUARGA</t>
  </si>
  <si>
    <t>herry_heryana@ymail.com</t>
  </si>
  <si>
    <t>OS1309023</t>
  </si>
  <si>
    <t>Julia Permata Sari</t>
  </si>
  <si>
    <t>Jakarta, 25 Juli 1989</t>
  </si>
  <si>
    <t>Project Administartion Services</t>
  </si>
  <si>
    <t>adj BS eff 1 jan '17 prev. 5.886.563; adjust 5% Des'15 prev 5.606.250 ; adjust 15% per 1 Jan'15 prev 4.875.000 ; only sept'14 entitle laptop prev 750rb ; eff 1 Jul '14 BS prev 4.125.000 CA prev 300rb meal 300rb trans 400rb ; adjust 1/5/2014 prev 2.750.000</t>
  </si>
  <si>
    <t>Jl. H. Sanusi No.34 Rt/Rw.002/013 Duri Kosambi, Cengkareng, Jakarta Barat 11750</t>
  </si>
  <si>
    <t>0815 19900187</t>
  </si>
  <si>
    <t>BCA : 6540137232</t>
  </si>
  <si>
    <t>88.087.534.9-034.000</t>
  </si>
  <si>
    <t>jladpo@gmail.com, julia.sari@corphr-nokia.com</t>
  </si>
  <si>
    <t>OS1309025</t>
  </si>
  <si>
    <t>Helda Agustina</t>
  </si>
  <si>
    <t>Bogor, 18 Agustus 1986</t>
  </si>
  <si>
    <t>PO - BAST Monitoring</t>
  </si>
  <si>
    <t>adj BS eff per 1 jan '17 prev. 3.885.000 + entitle BA ; adjust 5% Des'15 prev 3.700.000 ; adjust 1 Mei'15 prev 3.2 jt e_27/5/2015 ; E_15/12/2014 rev extension ; eff 1 Jul '14 BS prev 2.500.000 CA prev 200rb meal 300rb trans 400rb OT 416.185 ; new salary per 1 Jan'14 prev Rp. 2.000.000</t>
  </si>
  <si>
    <t>Tegal Gundil Rt/Rw.005/018 Kel. Tegal Gundil Kec. Kota Bogor Utara, Kota Bogor</t>
  </si>
  <si>
    <t>0857 16797880</t>
  </si>
  <si>
    <t>BCA : 2551237496</t>
  </si>
  <si>
    <t>45.302.867.2.404.000</t>
  </si>
  <si>
    <t>0001628834253 OK</t>
  </si>
  <si>
    <t>heldaagustina@yahoo.com, helda.agustina@corphr-nokia.com</t>
  </si>
  <si>
    <t>OS1311028</t>
  </si>
  <si>
    <t>Elly Hutauruk</t>
  </si>
  <si>
    <t>entitle LA eff per 1 Jan '17; adjust 15% Des'15 BS prev 4.012.500 CA 250 rb</t>
  </si>
  <si>
    <t>Jl. P. Candranidi Gg. Sapta Jaya No. 10 RT/ RW. 001/ 009, Pontianak Kota, Sei Bangkong Pontianak 78116</t>
  </si>
  <si>
    <t>0811 560888</t>
  </si>
  <si>
    <t>Mandiri : 146-00-0466576-1</t>
  </si>
  <si>
    <t>58.477.916.9-701.000</t>
  </si>
  <si>
    <t>0001738832916 OK</t>
  </si>
  <si>
    <t>elly.hutauruk@yahoo.com, elly.hutauruk@corphr-nokia.com</t>
  </si>
  <si>
    <t>Field Manager =&gt; Pre Assembly Engineer</t>
  </si>
  <si>
    <t xml:space="preserve">change project eff 1 Jun'16 change posisi not entitle = HB prev 3 jt transp prev 2 jt </t>
  </si>
  <si>
    <t>OS1311042</t>
  </si>
  <si>
    <t>Himawan Rosidi</t>
  </si>
  <si>
    <t>Network Design</t>
  </si>
  <si>
    <t>Jl. Moch. Kahfi I No. 2, RT. 06/04, Cipedak, Jakarsa</t>
  </si>
  <si>
    <t>0817 9559933 / 02178881463</t>
  </si>
  <si>
    <t>BCA : 7330729109</t>
  </si>
  <si>
    <t>49.200.025.2-003.000</t>
  </si>
  <si>
    <t>0001628834016 OK</t>
  </si>
  <si>
    <t>himawan.semarang@gmail.com, himawan.rosidi@corphr-nokia.com</t>
  </si>
  <si>
    <t>terminated 10/5/2016, ADA EKSES KLAIM (sdh dibayar 27/10/16)</t>
  </si>
  <si>
    <t>OS1509015</t>
  </si>
  <si>
    <t>Melisara BR Pinem</t>
  </si>
  <si>
    <t>Jl. B Sedap Malam III D No.27 Sempakata, Medan Selayang, Kota Medan</t>
  </si>
  <si>
    <t>BRI : 108801000921530</t>
  </si>
  <si>
    <t>73.774.436.7-121.000</t>
  </si>
  <si>
    <t>13042742539</t>
  </si>
  <si>
    <t>0001738831959 OK</t>
  </si>
  <si>
    <t>mellysara.pinem@gmail.com</t>
  </si>
  <si>
    <t>OS1201219</t>
  </si>
  <si>
    <t>Putut Adhi Sasongko</t>
  </si>
  <si>
    <t>Flexi Assign / Surabaya =&gt; Semarang =&gt; Jakarta</t>
  </si>
  <si>
    <t>adjust 3% Des'15 prev 14.252.625 ; flexi eff 10 Sep'14 3hr btr reg.</t>
  </si>
  <si>
    <t>Cipinang Kebembem No.20, Jakarta Timur 13240</t>
  </si>
  <si>
    <t>0815 53742317</t>
  </si>
  <si>
    <t>BCA : 006-023-6313</t>
  </si>
  <si>
    <t>44.627515.8.525.000</t>
  </si>
  <si>
    <t>0001628022993 OK</t>
  </si>
  <si>
    <t>putut.adhi_sasongko.ext@nsn.com, adhiputut@gmail.com, putut.sasongko@corphr-nokia.com</t>
  </si>
  <si>
    <t>OS1105002</t>
  </si>
  <si>
    <t>Juvian Candra Febriko Sirait</t>
  </si>
  <si>
    <t>adjust 7% Des'15 prev 7.5 jt ; flexi normal eff 1 Juli'14 prev 2jt ; Temporary Relocation</t>
  </si>
  <si>
    <t>Jl. H. Ten IV No.43 Rt/Rw.006/003 Kel. Rawamangun Kec. Pulo Gadung, Jakarta Timur --- Perumahan Mega Regency Blok H26 No.16 Cikarang</t>
  </si>
  <si>
    <t>081537565827 / 085214303227</t>
  </si>
  <si>
    <t>BCA : 0948482978</t>
  </si>
  <si>
    <t>15.039.940.0-216.000</t>
  </si>
  <si>
    <t>09002979244</t>
  </si>
  <si>
    <t>0001630839093 OK</t>
  </si>
  <si>
    <t>Vian_sirait@yahoo.co.id, juvian.sirait@corphr-nokia.com</t>
  </si>
  <si>
    <t>OS1612042</t>
  </si>
  <si>
    <t>Arthur Wijaya</t>
  </si>
  <si>
    <t>Jl. Bangau 117 RT/ RW. 004/004, Kel. Jaka Mulya, Kec. Bekasi Selatan</t>
  </si>
  <si>
    <t>0857 80097494 / 0813 83725248</t>
  </si>
  <si>
    <t>Mandiri : 156-000-393-5543</t>
  </si>
  <si>
    <t>3275040504860029</t>
  </si>
  <si>
    <t>59.517.958.1-432.000</t>
  </si>
  <si>
    <t>15017048958</t>
  </si>
  <si>
    <t>aa.arthur86@gmail.com, arthur.wijaya.ext@nsn.com, arthur.wijaya@corphr-nokia.com</t>
  </si>
  <si>
    <t>Actual Join Date</t>
  </si>
  <si>
    <t>Other Allow.</t>
  </si>
  <si>
    <t>OS1107001</t>
  </si>
  <si>
    <t>Rina</t>
  </si>
  <si>
    <t>adjust Okt'15 prev BS 5.395.654 CA 250 rb BB none</t>
  </si>
  <si>
    <t>Jl. Kayu Tinggi Gg. Dahlia 1 No.21 Rt.003 Rw.05 Cakung, Jakarta Timur 13910</t>
  </si>
  <si>
    <t>02146827278 / 081311518527</t>
  </si>
  <si>
    <t>Mandiri : 070-00-0453771-3</t>
  </si>
  <si>
    <t>59.059.935.3-006.000</t>
  </si>
  <si>
    <t>hizkya@yahoo.com, rina.rina.ext@nokia.com, rina@corphr-nokia.com</t>
  </si>
  <si>
    <t>OS1107011</t>
  </si>
  <si>
    <t>Ade Wahyudi</t>
  </si>
  <si>
    <t>entitle laptop allw Jun '16 e_09/08/16, adjust Okt'15 prev BS 5.317.366CA 250 rb BB none</t>
  </si>
  <si>
    <t>Perum. Depok Maharaja Blok M4 /12 Rt.04 Rw.16 Kel. Rangkapan Jaya, Kec. Pancoran Mas, Depok 16435</t>
  </si>
  <si>
    <t>081384486000</t>
  </si>
  <si>
    <t>BCA : 2551155767</t>
  </si>
  <si>
    <t>25.145.551.5.412.000</t>
  </si>
  <si>
    <t>0001848296294 OK</t>
  </si>
  <si>
    <t>ade.wahyudi.ext@nokia.com, ade.wahyudi@corphr-nokia.com</t>
  </si>
  <si>
    <t>OS1406007</t>
  </si>
  <si>
    <t>Ajeng Diah Ivana Mohede</t>
  </si>
  <si>
    <t>adjust Okt'15 prev BS 5.750 jt CA 550 rb BB none</t>
  </si>
  <si>
    <t>Bali Matraman Gg. Sadar Rt/Rw.008/003 Manggarai Selatan, Tebet, Jakarta Selatan</t>
  </si>
  <si>
    <t>0858 13821155</t>
  </si>
  <si>
    <t>BCA : 5750138260</t>
  </si>
  <si>
    <t>3174016601810006</t>
  </si>
  <si>
    <t>24.841.594.5.015.000</t>
  </si>
  <si>
    <t>0001628833948 -KELUARGA</t>
  </si>
  <si>
    <t>ajeng.mohede.ext@nsn.com</t>
  </si>
  <si>
    <t>OS1406008</t>
  </si>
  <si>
    <t>Ameria Giriyanti</t>
  </si>
  <si>
    <t>Bandung, 17 April 1977</t>
  </si>
  <si>
    <t>entitle laptop allow eff Maret'17 ; adjust Okt'15 prev BS 8.531.317CA 300 rb BB none</t>
  </si>
  <si>
    <t>Graha Raya Bintaro Jaya Cluster Fedora J20/16 Rt/Rw.006/015 Kel. Pakujaya Kec. Serpong Utara, Tangerang Selatan</t>
  </si>
  <si>
    <t>71076606 / 08999551777</t>
  </si>
  <si>
    <t>BCA : 4501236751</t>
  </si>
  <si>
    <t>3674025704770010</t>
  </si>
  <si>
    <t>57.875.805.4.016.000</t>
  </si>
  <si>
    <t>ameria.giriyanti@gmail.com</t>
  </si>
  <si>
    <t>OS1406009</t>
  </si>
  <si>
    <t>Arief Vera Aprilia</t>
  </si>
  <si>
    <t>Jakarta, 19 April 1966</t>
  </si>
  <si>
    <t>adjust Okt'15 prev BS 7.016.159 BB none</t>
  </si>
  <si>
    <t>Perum. Gema Pesona Blok AF/3 Jl. Tole Iskandar No.45, Depok II Tengah</t>
  </si>
  <si>
    <t>77832010 / 08551055591</t>
  </si>
  <si>
    <t>BII : 1121204334</t>
  </si>
  <si>
    <t>3276055904660002</t>
  </si>
  <si>
    <t>45.769.961.9.412.000</t>
  </si>
  <si>
    <t>0001630839341 -OK</t>
  </si>
  <si>
    <t>arief.vera@yahoo.com</t>
  </si>
  <si>
    <t>OS1406012</t>
  </si>
  <si>
    <t>Linda Prameswari Maharani</t>
  </si>
  <si>
    <t>Cirebon, 18 April 1980</t>
  </si>
  <si>
    <t>reimburse max 300.000</t>
  </si>
  <si>
    <t>adjust Okt'15 prev BS 7.5 jt CA none ; entitle broadband reimb e_28/7/2015 ; fix berubah 7.5jt eff 1 Jun'14 E20/8/2014 prev 6.304.666</t>
  </si>
  <si>
    <t>Jl. Tanah Merdeka No.16 Komp. Perumahan Nuansa Baru Kav.11, Jakarta Timur 13830</t>
  </si>
  <si>
    <t>8415677 / 08121087120</t>
  </si>
  <si>
    <t>BCA : 3740493921</t>
  </si>
  <si>
    <t>3175095804800010</t>
  </si>
  <si>
    <t>59.060.016.9.009.000</t>
  </si>
  <si>
    <t>0001628834073 OK</t>
  </si>
  <si>
    <t>linda.murniati.ext@nsn.com, linda.prameswari@gmail.com</t>
  </si>
  <si>
    <t>OS1412026</t>
  </si>
  <si>
    <t>Yovita Rahardianty</t>
  </si>
  <si>
    <t>Jakarta, 17 September 1977</t>
  </si>
  <si>
    <t>Project Support RSO</t>
  </si>
  <si>
    <t>adjust 1 Apr'16 prev 9.5 jt ; adjust Okt'15 prev 9.264.829 ; entitle laptop allow Mei'15 ; adjust Jan'15 BS prev 8.753.801 + CA 500 rb</t>
  </si>
  <si>
    <t>Jl. Mesjid Darul Falah Rt/Rw.005/003 Petukangan Utara, Pesanggrahan, Jakarta Selatan</t>
  </si>
  <si>
    <t>082124090807 / 082114076203</t>
  </si>
  <si>
    <t>Mandiri : 102-00-0604033-8</t>
  </si>
  <si>
    <t>3174105709770009</t>
  </si>
  <si>
    <t>24.723.280.4.013.000</t>
  </si>
  <si>
    <t>0001371134687 OK</t>
  </si>
  <si>
    <t>yovitar@hotmail.com, yovita.rahardianty.ext@nokia.com</t>
  </si>
  <si>
    <t>OS1110013</t>
  </si>
  <si>
    <t>Juki Mardika</t>
  </si>
  <si>
    <t>Level 3</t>
  </si>
  <si>
    <t>adj Jan'17 prev 3.267.000 e_16/3/2017 ; adj Okt'15 prev 2.970 jt ; adj 1 Jan'15 prev 2.673.879 ; adjust 1 Apr'14 prev 2.408.900 E 4/4/2014 ; adjust 1 Jan'13 prev Rp. 1.853.000 email 23/1/2012 ; change sal per 1 Apr'12 prev Rp.1.700.000 + Rp.130.000</t>
  </si>
  <si>
    <t>Jl. H. Katim No.46 Rt.004 Rw.001 Kel. Meruyung Kec. Limo, Depok 16515</t>
  </si>
  <si>
    <t>0857 19468941</t>
  </si>
  <si>
    <t>BCA : 2551217410</t>
  </si>
  <si>
    <t>25.6092354412.000</t>
  </si>
  <si>
    <t>0001628834398 OK</t>
  </si>
  <si>
    <t>jmardika@yahoo.com</t>
  </si>
  <si>
    <t>renewal contract</t>
  </si>
  <si>
    <t>OS1110035</t>
  </si>
  <si>
    <t>Imam Santoso</t>
  </si>
  <si>
    <t>adj Jan'17 prev 3.267.000 e_16/3/2017 ; adj Okt'15 prev 2.970 jt ; adj 1 Apr'15 prev 2.941.267 ; adjust 1 Okt'14 prev 2.673.879 ; adjust 1 Jan'14 prev 2.408.900 E 26/3/2014 ; adjust 1 Jan'13 prev 1.853.000 ; change sal per 1 Apr'12 prev Rp.1.700.000 + Rp.130.000</t>
  </si>
  <si>
    <t>Kp. Siluman Rt.001 Rw.001 Ds. Mangunjaya Kec. Tambun Selatan, Bekasi</t>
  </si>
  <si>
    <t>0813 10427969</t>
  </si>
  <si>
    <t>BCA : 2551240331</t>
  </si>
  <si>
    <t>0001628834242 OK</t>
  </si>
  <si>
    <t>imamsentosa@gmail.com</t>
  </si>
  <si>
    <t>OS1112012</t>
  </si>
  <si>
    <t>Siti Sumartini</t>
  </si>
  <si>
    <t>Project Suppot</t>
  </si>
  <si>
    <t>break</t>
  </si>
  <si>
    <t>adjust Okt'15 prev CA 300 rb BB none</t>
  </si>
  <si>
    <t>Komp. Peruri, Jl. Yayasan II No.44 Kav.91 Rt.002 Rw.010 Kel. Sudimara Timur, Ciledug, Tangerang</t>
  </si>
  <si>
    <t>021.7316829 / 08170071188</t>
  </si>
  <si>
    <t>BCA : 3451695442</t>
  </si>
  <si>
    <t>24.681.036.0-416.000</t>
  </si>
  <si>
    <t>0001628834668 OK</t>
  </si>
  <si>
    <t>menik.sumartini.ext@nsn.com</t>
  </si>
  <si>
    <t>OS1201016</t>
  </si>
  <si>
    <t>Pujianto</t>
  </si>
  <si>
    <t>adj Jan'17 prev 3.267.000 e_16/3/2017 ; adj Okt'15 prev 2.970 jt ; adj 1 Jan'15 prev 2.673.879 ; adjust 1 Jan'14 prev 2.408.900 E     ; adjust 1 Jan'13 prev 1.700.000 + 130.000 e 11/3/2013</t>
  </si>
  <si>
    <t>Batu Ampar RT 10/ RW 05 Kelurahan Batu Ampar Kecamatan Kramat Jati - Jakarta Timur</t>
  </si>
  <si>
    <t>0813 14799324</t>
  </si>
  <si>
    <t>BCA : 2551116443</t>
  </si>
  <si>
    <t>47.245.001.4.005.000</t>
  </si>
  <si>
    <t>0001630839137 OK</t>
  </si>
  <si>
    <t>antopujianto55@yahoo.co.id</t>
  </si>
  <si>
    <t>OS1201237</t>
  </si>
  <si>
    <t>Rochmadi</t>
  </si>
  <si>
    <t>adj Jan'17 prev 3.267.000 e_16/3/2017 ; adj Okt'15 prev 2.970 jt ; adj 1 Jan'15 prev 2.673.879 ; adjust 1 Jan'14 prev 2.408.900 E 25/2/2014 ; adjust 1 Jan'13 prev Rp. 1.853.000</t>
  </si>
  <si>
    <t>Jl. Haji Muslim Rt.007 Rw.010 Pondok Labu, Cilandak, Jakarta Selatan</t>
  </si>
  <si>
    <t>0812 8946191</t>
  </si>
  <si>
    <t>BCA : 2551156852</t>
  </si>
  <si>
    <t>36.572.455.8.016.000</t>
  </si>
  <si>
    <t>0001630839058 OK</t>
  </si>
  <si>
    <t>rochmadi.rochmadi09@gmail.com</t>
  </si>
  <si>
    <t>OS1201238</t>
  </si>
  <si>
    <t>Wandy Cahyono</t>
  </si>
  <si>
    <t>Jl. H. Joan Rt.001 Rw.004 No.12 Pondok Karya, Pondok Aren, Bintaro, Tangerang Selatan</t>
  </si>
  <si>
    <t>0813 87209679</t>
  </si>
  <si>
    <t>Mandiri : 1240000030628</t>
  </si>
  <si>
    <t>78.525.520.9.411.000</t>
  </si>
  <si>
    <t>0001630839521 M3</t>
  </si>
  <si>
    <t>wandy_cahyono@yahoo.com</t>
  </si>
  <si>
    <t>OS1201240</t>
  </si>
  <si>
    <t>Fudoli</t>
  </si>
  <si>
    <t>adj Jan'17 prev 3.267.000 e_16/3/2017 ; adj Okt'15 prev 2.970 jt ; adj 1 Apr'15 prev 2.673.879 ; adjust 1 Jan '14 prev 2.408.900 E 26/2/2014 ; adjust 1 Jan'13 prev Rp. 1.853.000</t>
  </si>
  <si>
    <t>Jl. Pemuda No.68 Rt.002 Rw.004 Kranji, Bekasi Barat, Kota Bekasi</t>
  </si>
  <si>
    <t>0857 80733030</t>
  </si>
  <si>
    <t>Mandiri : 0700004837501</t>
  </si>
  <si>
    <t>73.664.279.4-407.000</t>
  </si>
  <si>
    <t>07K10025867</t>
  </si>
  <si>
    <t>dolliahmad@rocketmail.com, a.dolli@yahoo.com</t>
  </si>
  <si>
    <t>OS1202013</t>
  </si>
  <si>
    <t>Muhamad Fahrudi</t>
  </si>
  <si>
    <t>adj Jan'17 prev 3.267.000 e_16/3/2017 ; adj Okt'15 prev 2.970 jt ; adj 1 Jan'15 prev 2.673.879 ; adjust 1 Apr'14 prev 2.408.900 E 4/4/2014 ; adjust 1 Feb'13 prev Rp. 1.853.000</t>
  </si>
  <si>
    <t>Perum Bojong Depok Baru Blok NE 8C Bojonggede, Bogor</t>
  </si>
  <si>
    <t>0857 11651249</t>
  </si>
  <si>
    <t>BCA : 2551264213</t>
  </si>
  <si>
    <t>58.167.669.9.039.000</t>
  </si>
  <si>
    <t>0001628834141 OK</t>
  </si>
  <si>
    <t>rudi99911@yahoo.com</t>
  </si>
  <si>
    <t>OS1206003</t>
  </si>
  <si>
    <t>Kemas Sani</t>
  </si>
  <si>
    <t>adj Jan'17 prev 3.238.704 e_16/3/2017 ; adjust Jan 2016 prev 3.024.000 jt ; adjust Okt'15 prev 2.7 jt ; UMP 2015 per Jan'15 prev 2.441.000 ; UMP 2014 per Jan'14 &amp; status per Mar'14 prev 2.200.000 E 12/3/2014 ; adjust 1 Jan'13 prev Rp. 1.529.150 e 11/3/2013</t>
  </si>
  <si>
    <t>Bendungan Udik Rt/Rw.002/004 Karet Semanggi, Setia Budi, Jakarta Selatan</t>
  </si>
  <si>
    <t>0856-9166-7980 / 021 97198176</t>
  </si>
  <si>
    <t>BCA : 8690932564</t>
  </si>
  <si>
    <t>72.238.248.8.063.000</t>
  </si>
  <si>
    <t>0001628022633 OK</t>
  </si>
  <si>
    <t>kemassani@gmail.com</t>
  </si>
  <si>
    <t>OS1312092</t>
  </si>
  <si>
    <t>Heri Prabowo</t>
  </si>
  <si>
    <t>Doc. Scanning Service</t>
  </si>
  <si>
    <t>adj 10% eff Jan'17 prev 3.726.000 ; adj Jul '16 prev BS 3.240.000, ajd Okt'15 prev BS 2.7 jt meal 154 rb trnsprt 325 rb ; adjust 1 Jun'14 BS prev 2.5 jt + CA prev 0 ; new salary per 1 Jan'14 prev Rp. 2.200.000</t>
  </si>
  <si>
    <t>Jl. Al Mutaqin No.43 Rt/Rw.001/005 Kel. Kreo Selatan Kec. Larangan, Kota Tangerang</t>
  </si>
  <si>
    <t>0815 11167901</t>
  </si>
  <si>
    <t>Mandiri : 070-00-0466281-8</t>
  </si>
  <si>
    <t>24.681.730.8-416.000</t>
  </si>
  <si>
    <t>0001738832804 -KELUARGA</t>
  </si>
  <si>
    <t>heri_prabowo85@yahoo.com</t>
  </si>
  <si>
    <t>OS1502011</t>
  </si>
  <si>
    <t>Enggal Suwiknyo</t>
  </si>
  <si>
    <t>Bogor, 5 Juni 1995</t>
  </si>
  <si>
    <t>General</t>
  </si>
  <si>
    <t>adj Jan'17 prev 3.180.870 e_16/3/2017 ; adjust Jan 2016 prev 2.970.000 ; Adjust Okt'15 prev 2.7 jt</t>
  </si>
  <si>
    <t>Kp. Sumurwangi Rt/Rw.002/007 Kel. Kayumanis Kec. Tanah Sareal, Kota Bogor</t>
  </si>
  <si>
    <t>089608855862</t>
  </si>
  <si>
    <t>BCA : 2551276297</t>
  </si>
  <si>
    <t>3271060506950019</t>
  </si>
  <si>
    <t>70.804.321.1.404.000</t>
  </si>
  <si>
    <t>0001640200577 OK</t>
  </si>
  <si>
    <t>enggal.suwiknyo@yahoo.com, mochamad.januar@corphr-nokia.com</t>
  </si>
  <si>
    <t>OS1611010</t>
  </si>
  <si>
    <t>Mariska</t>
  </si>
  <si>
    <t>Jakarta, 4 Juni 1979</t>
  </si>
  <si>
    <t>CT BD</t>
  </si>
  <si>
    <t>Jl. Wijaya Kusuma Raya No. 4 RT 04/ RW 06, Depok 1</t>
  </si>
  <si>
    <t>62811869645</t>
  </si>
  <si>
    <t>BCA : 7150259686</t>
  </si>
  <si>
    <t>3276014406790001</t>
  </si>
  <si>
    <t>24.680.956.0-412.000</t>
  </si>
  <si>
    <t>mariska.mariska.ext@nokia.com</t>
  </si>
  <si>
    <t>OS1611011</t>
  </si>
  <si>
    <t>Dewi Kurniasari</t>
  </si>
  <si>
    <t>11 Maret 1975</t>
  </si>
  <si>
    <t>CT Telkomsel</t>
  </si>
  <si>
    <t>Kharisma Residence No. A 10, Jl. Pangkalan Jati 1, Gandul Cinere</t>
  </si>
  <si>
    <t>021 7512326 / 0811 858856</t>
  </si>
  <si>
    <t>BCA : 071 105 1201</t>
  </si>
  <si>
    <t>3276045103750004</t>
  </si>
  <si>
    <t>24.757.221.7-412.000</t>
  </si>
  <si>
    <t>13043605081000</t>
  </si>
  <si>
    <t>dewi.kurniasari@nokia.com</t>
  </si>
  <si>
    <t>terminated 27 maret 2016</t>
  </si>
  <si>
    <t>OS1602077</t>
  </si>
  <si>
    <t>Jakarta, 18 Agustus 1988</t>
  </si>
  <si>
    <t>Admin Quality</t>
  </si>
  <si>
    <t>terminated 15 Maret 2016</t>
  </si>
  <si>
    <t>sudah lebih dr 5th</t>
  </si>
  <si>
    <t>adj Okt'15 prev 2.970 jt ; adj 1 Jan'15 prev 2.673.879 ; adjust 1 Apr'14 prev 2.408.900 E 4/4/2014 ; adjust 1 Jan'13 prev Rp. 1.853.000 email 23/1/2012 ; change sal per 1 Apr'12 prev Rp.1.700.000 + Rp.130.000</t>
  </si>
  <si>
    <t>renewal contract 31/01/16</t>
  </si>
  <si>
    <t>adj Okt'15 prev 2.970 jt ; adj 1 Apr'15 prev 2.941.267 ; adjust 1 Okt'14 prev 2.673.879 ; adjust 1 Jan'14 prev 2.408.900 E 26/3/2014 ; adjust 1 Jan'13 prev 1.853.000 ; change sal per 1 Apr'12 prev Rp.1.700.000 + Rp.130.000</t>
  </si>
  <si>
    <t>adj Okt'15 prev 2.970 jt ; adj 1 Jan'15 prev 2.673.879 ; adjust 1 Jan'14 prev 2.408.900 E 25/2/2014 ; adjust 1 Jan'13 prev Rp. 1.853.000</t>
  </si>
  <si>
    <t>renewal contract 28/02/16</t>
  </si>
  <si>
    <t>Ahmad Fudoli</t>
  </si>
  <si>
    <t>adj Okt'15 prev 2.970 jt ; adj 1 Apr'15 prev 2.673.879 ; adjust 1 Jan '14 prev 2.408.900 E 26/2/2014 ; adjust 1 Jan'13 prev Rp. 1.853.000</t>
  </si>
  <si>
    <t>adj Okt'15 prev 2.970 jt ; adj 1 Jan'15 prev 2.673.879 ; adjust 1 Jan'14 prev 2.408.900 E     ; adjust 1 Jan'13 prev 1.700.000 + 130.000 e 11/3/2013</t>
  </si>
  <si>
    <t>adj Okt'15 prev 2.970 jt ; adj 1 Jan'15 prev 2.673.879 ; adjust 1 Apr'14 prev 2.408.900 E 4/4/2014 ; adjust 1 Feb'13 prev Rp. 1.853.000</t>
  </si>
  <si>
    <t>adjust Jan 2016 prev 3.024.000 jt ; adjust Okt'15 prev 2.7 jt ; UMP 2015 per Jan'15 prev 2.441.000 ; UMP 2014 per Jan'14 &amp; status per Mar'14 prev 2.200.000 E 12/3/2014 ; adjust 1 Jan'13 prev Rp. 1.529.150 e 11/3/2013</t>
  </si>
  <si>
    <t>OS1511015</t>
  </si>
  <si>
    <t>Ahmad Juandi</t>
  </si>
  <si>
    <t>Cianjur, 14 Desember 1982</t>
  </si>
  <si>
    <t>Project Support Warehouse Management</t>
  </si>
  <si>
    <t>Jl. Mariwati No. D49  Gg. Dewi Sri, Kp. Balakang Kidul Rt.01/02 Sindanglaya Cipanas - Cianjur 43253</t>
  </si>
  <si>
    <t>0812 91252633</t>
  </si>
  <si>
    <t>BCA : 5735130045</t>
  </si>
  <si>
    <t>3203281412820005</t>
  </si>
  <si>
    <t>55.829.549.9.406.000</t>
  </si>
  <si>
    <t>15030281420</t>
  </si>
  <si>
    <t>ahmad.juandi@nokia.com, ahmad.juandi.ext@nokia.com, ahmadjuandi_adji@yahoo.com, adjiblueboy@gmail.com</t>
  </si>
  <si>
    <t>OS1310004</t>
  </si>
  <si>
    <t>Customer Coordinator CDS</t>
  </si>
  <si>
    <t>adjust Okt'15 prev 7.5 jt CA 250 rb trnsprt none BB none</t>
  </si>
  <si>
    <t>Jl. Pancoran Barat I No. 26 RT/RW:003/001 Pancoran, Jakarta Selatan 12780</t>
  </si>
  <si>
    <t>083815479327</t>
  </si>
  <si>
    <t>BCA : 4501267125</t>
  </si>
  <si>
    <t>3174086001770006</t>
  </si>
  <si>
    <t>57.875.800.5-061.000</t>
  </si>
  <si>
    <t>nurul.yulianti@gmail.com, nurul.yulianti.ext@nsn.com</t>
  </si>
  <si>
    <t>resign 15/2/2017</t>
  </si>
  <si>
    <t>OS1201004</t>
  </si>
  <si>
    <t>Anisa Agustin</t>
  </si>
  <si>
    <t>FNC</t>
  </si>
  <si>
    <t>adjust 20% eff 16/5/2014 prev 3.750.000</t>
  </si>
  <si>
    <t>Jl. Trunojoyo Gg. Wijaya Kusuma No.26 Ngawi 63217</t>
  </si>
  <si>
    <t>(0351) 746074 / 085643260722</t>
  </si>
  <si>
    <t>BCA : 2551227636</t>
  </si>
  <si>
    <t>77.339.407.7-646.000</t>
  </si>
  <si>
    <t>0000106188254 OK</t>
  </si>
  <si>
    <t>anisa.agustin.ext@nsn.com, anicha.agustine@ymail.com, anisa.agustin@corphr-nokia.com</t>
  </si>
  <si>
    <t>OS1106024</t>
  </si>
  <si>
    <t>Lendi Lesmana</t>
  </si>
  <si>
    <t>adjust 20% eff 16/5/2014 prev 3.000.000</t>
  </si>
  <si>
    <t>Kp. Selagedang Rt.01 Rw.10 Kel./Kec. Cibatu Kab. Garut</t>
  </si>
  <si>
    <t>087782224282 / 02624260656/ 0813-23092375</t>
  </si>
  <si>
    <t>Mandiri : 124-00-0547284-1</t>
  </si>
  <si>
    <t>97.344.184.3-443.000</t>
  </si>
  <si>
    <t>09025930422</t>
  </si>
  <si>
    <t>0001848290242 -KELUARGA</t>
  </si>
  <si>
    <t>lendi.lesmana.ext@nokia.com, lendi.lesmana.ext@nsn.com, lendi.lesmana@corphr-nokia.com</t>
  </si>
  <si>
    <t>OS1112007</t>
  </si>
  <si>
    <t>Mahidin</t>
  </si>
  <si>
    <t>Jl. RM Kahfi I Rt.001 Rw.006 No.18 Ciganjur, Jagakarsa, Jakarta Selatan</t>
  </si>
  <si>
    <t>(021) 96670798 / 087876494931</t>
  </si>
  <si>
    <t>Mandiri : 070-00-0511327-4</t>
  </si>
  <si>
    <t>09.542.284.6.017.000</t>
  </si>
  <si>
    <t>07008979176</t>
  </si>
  <si>
    <t>0001212636014 OK</t>
  </si>
  <si>
    <t>idin.mahidin.ext@nsn.com, mahidin@corphr-nokia.com</t>
  </si>
  <si>
    <t>OS1608017</t>
  </si>
  <si>
    <t>Novandy Saputra</t>
  </si>
  <si>
    <t>Jakarta, 22 November 1986</t>
  </si>
  <si>
    <t>XL</t>
  </si>
  <si>
    <t>Transmission Engineer Leader</t>
  </si>
  <si>
    <t>Jl. Bangka 2 F. No.33 RT03/13, Kel.Pela Mampang, Kec.Mampang Prapatan, Jakarta</t>
  </si>
  <si>
    <t>082341775668 / 021-8413912</t>
  </si>
  <si>
    <t>Mandiri : 1450007223668</t>
  </si>
  <si>
    <t>3175092211860003</t>
  </si>
  <si>
    <t>58.546.296-3-009.000</t>
  </si>
  <si>
    <t>novandys@gmail.com</t>
  </si>
  <si>
    <t>internal 01/09/16</t>
  </si>
  <si>
    <t>OS1608016</t>
  </si>
  <si>
    <t>Hamonangan Sirait</t>
  </si>
  <si>
    <t>Medan, 24 Mei 1973</t>
  </si>
  <si>
    <t>Griya Jakarta Blok B5/1 RT 05 / RW 08, Pamulang Barat , Tangerang Selatan, Banten 15417</t>
  </si>
  <si>
    <t>08170944596 / 021‐74646062</t>
  </si>
  <si>
    <t>Mandiri : 164‐00‐0122582‐2</t>
  </si>
  <si>
    <t xml:space="preserve">3674062405730002
</t>
  </si>
  <si>
    <t xml:space="preserve">48.290.809.2‐411.000
</t>
  </si>
  <si>
    <t>0001774527873 OK</t>
  </si>
  <si>
    <t xml:space="preserve"> hamonangan.sirait@gmail.com</t>
  </si>
  <si>
    <t>not extend 31/10/16, hold s. ref until return last salary</t>
  </si>
  <si>
    <t>terminated 31/1/2017</t>
  </si>
  <si>
    <t>resign 30/4/2017</t>
  </si>
  <si>
    <t>Anasai</t>
  </si>
  <si>
    <t>Jakarta, 23 Agustus 1989</t>
  </si>
  <si>
    <t>Kp.Pengarengan Rt.010/012 Kel.Jatinegara Kec.Cakung - Jakarta Timur</t>
  </si>
  <si>
    <t>Admin Procurement</t>
  </si>
  <si>
    <t>Jati Teguh Prakarsa</t>
  </si>
  <si>
    <t>Depok, 11 April 1985</t>
  </si>
  <si>
    <t>Kresna Raya Komp Sdn Mekarjaya 8 No.5 Rt004 Rw014 Mekarjaya Sukmajaya, Depok</t>
  </si>
  <si>
    <t>Nadya Oktivianita</t>
  </si>
  <si>
    <t>Jakarta, 13 Oktober 1989</t>
  </si>
  <si>
    <t>Jl. Lantana I D6 No. 2 Hbr Rt1/Rw 13 Desa Baru Bekasi Barat Bekasi</t>
  </si>
  <si>
    <t>Yahya</t>
  </si>
  <si>
    <t>Bukittinggi, 28 Agustus 1988</t>
  </si>
  <si>
    <t>Jl. Perdatam III, Kel Ulujami, Kec. Pasanggrahan, Jakarta Selatan</t>
  </si>
  <si>
    <t>Kinarto</t>
  </si>
  <si>
    <t>Jakarta, 12 Januari 1986</t>
  </si>
  <si>
    <t>Jl. Peta Barat, Rawalele RT 005 RW 007 No.8, Kalideres, Jakarta Barat 11840</t>
  </si>
  <si>
    <t>Shinta Henggaringtias Prabowo</t>
  </si>
  <si>
    <t>Jakarta, 28 Februari 1991</t>
  </si>
  <si>
    <t>Jatijalar 2 RT 02 RW 08 No.14 Gg. Sadar, Kel. Jatijalar Kec. Tapos, Depok, Jawa Barat</t>
  </si>
  <si>
    <t>Firsca Ayu Junianty</t>
  </si>
  <si>
    <t>Taman Alamanda Blok F5 No.45 Rt/Rw.003/019 Karang Satria, Tambun Utara, Bekasi 17510</t>
  </si>
  <si>
    <t>Jakarta, 20 Juni 1997</t>
  </si>
  <si>
    <t>7 April 2017</t>
  </si>
  <si>
    <t>Rp. 3.500.000,- (tiga juta lima ratus ribu rupiah)</t>
  </si>
  <si>
    <t>salary prorate based on attendance / internship</t>
  </si>
  <si>
    <t>move agent 18/4/2017</t>
  </si>
  <si>
    <t xml:space="preserve"> (0352) 311958   / 082334494453  </t>
  </si>
  <si>
    <t xml:space="preserve">3502090601940005   </t>
  </si>
  <si>
    <t xml:space="preserve">muhammadfkr25@gmail.com       </t>
  </si>
  <si>
    <t>082349292159</t>
  </si>
  <si>
    <t>0857 6787 5427</t>
  </si>
  <si>
    <t>0856 96961411</t>
  </si>
  <si>
    <t>0812 6673 1155</t>
  </si>
  <si>
    <t>Mandiri 152 00 1015806 7</t>
  </si>
  <si>
    <t>BRI 3281 01 021569533</t>
  </si>
  <si>
    <t>BCA 8205189340</t>
  </si>
  <si>
    <t>Mandiri 152 00 0922246 0</t>
  </si>
  <si>
    <t>7371031504790010</t>
  </si>
  <si>
    <t>1271112912910003</t>
  </si>
  <si>
    <t>1471111309920001</t>
  </si>
  <si>
    <t>RI+RJ only employee</t>
  </si>
  <si>
    <t xml:space="preserve">081296974446  </t>
  </si>
  <si>
    <t xml:space="preserve">24.231.424.3-405.000   </t>
  </si>
  <si>
    <t xml:space="preserve">Mandiri : 900-00-2958487-8   </t>
  </si>
  <si>
    <t>3272070506700905</t>
  </si>
  <si>
    <t xml:space="preserve">joena.dedi@gmail.com       </t>
  </si>
  <si>
    <t>0001907191214 Kl Pratama Pahla</t>
  </si>
  <si>
    <t xml:space="preserve">54 702 444 8-127 000   </t>
  </si>
  <si>
    <t xml:space="preserve">1106074112880002   </t>
  </si>
  <si>
    <t xml:space="preserve">BNI : 0312133255   </t>
  </si>
  <si>
    <t>masryompusunggu@yahoo.com</t>
  </si>
  <si>
    <t xml:space="preserve">arka7777@gmail.com       </t>
  </si>
  <si>
    <t xml:space="preserve">Mandiri : 154-00-1409794-7   </t>
  </si>
  <si>
    <t xml:space="preserve">7371092411860004   </t>
  </si>
  <si>
    <t xml:space="preserve">15046792675   </t>
  </si>
  <si>
    <t>cover anak</t>
  </si>
  <si>
    <t>BCA :  6080217992</t>
  </si>
  <si>
    <t>astri.ferani@nokia.com</t>
  </si>
  <si>
    <t>3275030111700017</t>
  </si>
  <si>
    <t>47.558.544.4.407.000</t>
  </si>
  <si>
    <t>Mandiri : 1240004365087</t>
  </si>
  <si>
    <t>081386690907</t>
  </si>
  <si>
    <t>noviandi.rusli@gmail.com</t>
  </si>
  <si>
    <t>0001651676534 klinik duta sehat</t>
  </si>
  <si>
    <t>3174102809780002</t>
  </si>
  <si>
    <t>67.040.672.7.013.000</t>
  </si>
  <si>
    <t>Mandiri : 1010007861089</t>
  </si>
  <si>
    <t>0001647715757 kel petukangan Utara</t>
  </si>
  <si>
    <t xml:space="preserve">081284121933  </t>
  </si>
  <si>
    <t xml:space="preserve">nur.kholik.ext@nokia.com, nur.kholik.nsn@gmail.com       </t>
  </si>
  <si>
    <t>24.738.178.3.061.000</t>
  </si>
  <si>
    <t>3174081702690002</t>
  </si>
  <si>
    <t>0001653231262 kel pancoran</t>
  </si>
  <si>
    <t>Mandiri : 0700006057710</t>
  </si>
  <si>
    <t xml:space="preserve">021 79189071   / 081385981526 / 081806370088  </t>
  </si>
  <si>
    <t xml:space="preserve">yaddheeh@gmail.com, yaddheeh@yahoo.co.id       </t>
  </si>
  <si>
    <t>081382218456</t>
  </si>
  <si>
    <t>arpen.yudi.nsn@gmail.com</t>
  </si>
  <si>
    <t>BCA : 6871070251</t>
  </si>
  <si>
    <t xml:space="preserve">3175082304710005   </t>
  </si>
  <si>
    <t xml:space="preserve">472448919005000   </t>
  </si>
  <si>
    <t>BCA : 2551272984</t>
  </si>
  <si>
    <t>m.iqbalmuhti@gmail.com</t>
  </si>
  <si>
    <t>54.717.299.9‐036.000</t>
  </si>
  <si>
    <t>1271211409800005</t>
  </si>
  <si>
    <t>0001772739663 klinik yasa husada</t>
  </si>
  <si>
    <t>082351916761</t>
  </si>
  <si>
    <t>Bank Muamalat : 6210054778</t>
  </si>
  <si>
    <t>6171040904900003</t>
  </si>
  <si>
    <t>16.619.370.6.701.000</t>
  </si>
  <si>
    <t>imamfh08@gmail.com</t>
  </si>
  <si>
    <t>0001645734688 siantan hilir</t>
  </si>
  <si>
    <t xml:space="preserve">085697068151   / 081213438386  </t>
  </si>
  <si>
    <t xml:space="preserve">BCA : 2741500886   </t>
  </si>
  <si>
    <t xml:space="preserve">3175071410880005   </t>
  </si>
  <si>
    <t xml:space="preserve">72.193.288.7-008.000  </t>
  </si>
  <si>
    <t xml:space="preserve">07K10028796   </t>
  </si>
  <si>
    <t>0001218948873 fairy</t>
  </si>
  <si>
    <t>alfiarizkiki@gmail.com</t>
  </si>
  <si>
    <t>021.79198582 / 083815479327</t>
  </si>
  <si>
    <t>57.875.800.5.061.000</t>
  </si>
  <si>
    <t>nurul.yulianti@gmail.com</t>
  </si>
  <si>
    <t>Mandiri : 900.00.1008462.3</t>
  </si>
  <si>
    <t>15046792683</t>
  </si>
  <si>
    <t>97.818.665.8-908.000</t>
  </si>
  <si>
    <t>5104025106910001</t>
  </si>
  <si>
    <t>+6281238140914</t>
  </si>
  <si>
    <t>dessyjata@gmail.com</t>
  </si>
  <si>
    <t xml:space="preserve">021-29204238   / 0811173293  </t>
  </si>
  <si>
    <t xml:space="preserve">Mandiri : 0700006554674   </t>
  </si>
  <si>
    <t xml:space="preserve">584778690411000   </t>
  </si>
  <si>
    <t xml:space="preserve">3674061508760013   </t>
  </si>
  <si>
    <t xml:space="preserve">arifincoy@gmail.com       </t>
  </si>
  <si>
    <t>0000195308627 pamulang</t>
  </si>
  <si>
    <t>321606109910012</t>
  </si>
  <si>
    <t>Mandiri : 13000-15171-625 a/n Yudi Setiawan</t>
  </si>
  <si>
    <t>donnysaputra@gmail.com</t>
  </si>
  <si>
    <t>590945077009000</t>
  </si>
  <si>
    <t>3674061202790001</t>
  </si>
  <si>
    <t>12032736386</t>
  </si>
  <si>
    <t>CIMB Niaga : 700247810700</t>
  </si>
  <si>
    <t>0001771092729 puskesmas pamulang</t>
  </si>
  <si>
    <t>3174053001810006</t>
  </si>
  <si>
    <t>48.286.165.5.013.000</t>
  </si>
  <si>
    <t xml:space="preserve">Mandiri : 1010004900500   </t>
  </si>
  <si>
    <t xml:space="preserve">+6281213962688  </t>
  </si>
  <si>
    <t xml:space="preserve">bli_futhu@yahoo.co.id       </t>
  </si>
  <si>
    <t>0813 – 8503-3846/ 0878-1410- 0581</t>
  </si>
  <si>
    <t>algio_81@yahoo.co.id</t>
  </si>
  <si>
    <t>+6281381102077</t>
  </si>
  <si>
    <t>felixbogar@hotmail.com, felixbogar@gmail.com</t>
  </si>
  <si>
    <t>0813 2194 8181 / 0878 2133 1919</t>
  </si>
  <si>
    <t>budiman.cme@gmail.com</t>
  </si>
  <si>
    <t>(021) 848 5189 / 081286966663</t>
  </si>
  <si>
    <t>muhamad.darman2015@gmail.com</t>
  </si>
  <si>
    <t>081392182711</t>
  </si>
  <si>
    <t>3174012706670001</t>
  </si>
  <si>
    <t>BNI LIFE 400 employee only</t>
  </si>
  <si>
    <t xml:space="preserve">BCA : 8420588241   </t>
  </si>
  <si>
    <t xml:space="preserve">732893094435000   </t>
  </si>
  <si>
    <t xml:space="preserve">3216056006970004   </t>
  </si>
  <si>
    <t xml:space="preserve">Firscadevinaa@gmail.com       </t>
  </si>
  <si>
    <t>81.560.036.6.453.000</t>
  </si>
  <si>
    <t>Zaini Riman</t>
  </si>
  <si>
    <t>Jakarta, 1 Agustus 1957</t>
  </si>
  <si>
    <t>Jl. Masjid Assalafiyah Rt/Rw.002/004 Cipayung Jaya, Cipayung, Kota Depok, Jawa Barat</t>
  </si>
  <si>
    <t>3276010106570012</t>
  </si>
  <si>
    <t>S4</t>
  </si>
  <si>
    <t xml:space="preserve">0821 1135 5124  </t>
  </si>
  <si>
    <t xml:space="preserve">12040469822   </t>
  </si>
  <si>
    <t xml:space="preserve">463982629412000   </t>
  </si>
  <si>
    <t xml:space="preserve">3276051104850004   </t>
  </si>
  <si>
    <t>0001604918586 sukmajaya</t>
  </si>
  <si>
    <t xml:space="preserve">46.710.538.3-407.000   </t>
  </si>
  <si>
    <t>not extend 31/5/2017</t>
  </si>
  <si>
    <t xml:space="preserve">900.00.0429603.5   </t>
  </si>
  <si>
    <t xml:space="preserve">3275025310890006   </t>
  </si>
  <si>
    <t>15007342494</t>
  </si>
  <si>
    <t>0001650028083 klinik harapan baru</t>
  </si>
  <si>
    <t xml:space="preserve">nadya.o@partner.samsung.com, nadyaoktivianita@yahoo.com       </t>
  </si>
  <si>
    <t>prakarsa.jt@gmail.com, jati.t@partner.samsung.com</t>
  </si>
  <si>
    <t xml:space="preserve">0812-7763-5513  </t>
  </si>
  <si>
    <t xml:space="preserve">BCA : 80-50-328-709   </t>
  </si>
  <si>
    <t xml:space="preserve">74.743.289.6-202.000   </t>
  </si>
  <si>
    <t xml:space="preserve">1306062808880002   </t>
  </si>
  <si>
    <t xml:space="preserve">16041817814   </t>
  </si>
  <si>
    <t xml:space="preserve">yahya.y@partner.samsung.com       </t>
  </si>
  <si>
    <t xml:space="preserve">67.018.424.1-085.000   </t>
  </si>
  <si>
    <t xml:space="preserve">3173061201860005   </t>
  </si>
  <si>
    <t xml:space="preserve">kinarto.st@gmail.com, kinarto@partner.samsung.com       </t>
  </si>
  <si>
    <t xml:space="preserve">75.636.282.8-412.000   </t>
  </si>
  <si>
    <t xml:space="preserve">3276 0268 0291 0010   </t>
  </si>
  <si>
    <t xml:space="preserve">15047109002   </t>
  </si>
  <si>
    <t xml:space="preserve">shinta.prabowo91@gmail.com       </t>
  </si>
  <si>
    <t xml:space="preserve">0812 8203 6393  </t>
  </si>
  <si>
    <t>0001651696863 cimanggis</t>
  </si>
  <si>
    <t>BPJS kes saja, no insurance</t>
  </si>
</sst>
</file>

<file path=xl/styles.xml><?xml version="1.0" encoding="utf-8"?>
<styleSheet xmlns="http://schemas.openxmlformats.org/spreadsheetml/2006/main">
  <numFmts count="7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yy;@"/>
    <numFmt numFmtId="166" formatCode="_(* #,##0_);_(* \(#,##0\);_(* &quot;-&quot;??_);_(@_)"/>
    <numFmt numFmtId="167" formatCode="[$-409]d\-mmm\-yyyy;@"/>
    <numFmt numFmtId="168" formatCode="m/d/yy\ h:mm;@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2"/>
      <name val="Palatino Linotype"/>
      <family val="1"/>
    </font>
    <font>
      <sz val="9"/>
      <name val="Palatino Linotype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u/>
      <sz val="10"/>
      <color indexed="12"/>
      <name val="Arial"/>
      <family val="2"/>
    </font>
    <font>
      <b/>
      <sz val="9"/>
      <name val="Tahoma"/>
      <family val="2"/>
    </font>
    <font>
      <b/>
      <sz val="9"/>
      <name val="Garamond"/>
      <family val="1"/>
    </font>
    <font>
      <sz val="10"/>
      <name val="Arial"/>
      <family val="2"/>
    </font>
    <font>
      <b/>
      <sz val="9"/>
      <name val="Palatino Linotype"/>
      <family val="1"/>
    </font>
    <font>
      <sz val="9"/>
      <color indexed="10"/>
      <name val="Palatino Linotype"/>
      <family val="1"/>
    </font>
    <font>
      <b/>
      <sz val="12"/>
      <name val="Palatino Linotype"/>
      <family val="1"/>
    </font>
    <font>
      <i/>
      <sz val="12"/>
      <name val="Palatino Linotype"/>
      <family val="1"/>
    </font>
    <font>
      <i/>
      <sz val="9"/>
      <name val="Palatino Linotype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indexed="10"/>
      <name val="Palatino Linotype"/>
      <family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sz val="9"/>
      <color rgb="FFFF0000"/>
      <name val="Palatino Linotype"/>
      <family val="1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Palatino Linotype"/>
      <family val="1"/>
    </font>
    <font>
      <b/>
      <sz val="9"/>
      <color rgb="FFFF0000"/>
      <name val="Palatino Linotype"/>
      <family val="1"/>
    </font>
    <font>
      <sz val="11"/>
      <color rgb="FFFF0000"/>
      <name val="Calibri"/>
      <family val="2"/>
    </font>
    <font>
      <sz val="9"/>
      <color theme="1"/>
      <name val="Palatino Linotype"/>
      <family val="1"/>
    </font>
    <font>
      <sz val="8"/>
      <name val="Segoe UI"/>
      <family val="2"/>
    </font>
    <font>
      <b/>
      <sz val="8"/>
      <name val="Segoe UI"/>
      <family val="2"/>
    </font>
    <font>
      <u/>
      <sz val="8"/>
      <color indexed="12"/>
      <name val="Segoe UI"/>
      <family val="2"/>
    </font>
    <font>
      <u/>
      <sz val="8"/>
      <name val="Segoe UI"/>
      <family val="2"/>
    </font>
    <font>
      <sz val="8"/>
      <color indexed="8"/>
      <name val="Segoe UI"/>
      <family val="2"/>
    </font>
    <font>
      <sz val="8"/>
      <color rgb="FFFF0000"/>
      <name val="Segoe UI"/>
      <family val="2"/>
    </font>
    <font>
      <u/>
      <sz val="8"/>
      <color rgb="FFFF0000"/>
      <name val="Segoe UI"/>
      <family val="2"/>
    </font>
    <font>
      <sz val="8"/>
      <color theme="1"/>
      <name val="Segoe UI"/>
      <family val="2"/>
    </font>
    <font>
      <sz val="8"/>
      <color rgb="FF222222"/>
      <name val="Segoe UI"/>
      <family val="2"/>
    </font>
    <font>
      <sz val="8"/>
      <color indexed="10"/>
      <name val="Segoe UI"/>
      <family val="2"/>
    </font>
    <font>
      <sz val="8"/>
      <color rgb="FF000000"/>
      <name val="Segoe UI"/>
      <family val="2"/>
    </font>
    <font>
      <sz val="8"/>
      <color indexed="62"/>
      <name val="Segoe UI"/>
      <family val="2"/>
    </font>
    <font>
      <i/>
      <sz val="8"/>
      <color rgb="FFFF0000"/>
      <name val="Segoe UI"/>
      <family val="2"/>
    </font>
    <font>
      <i/>
      <sz val="8"/>
      <name val="Segoe UI"/>
      <family val="2"/>
    </font>
    <font>
      <b/>
      <sz val="8"/>
      <color rgb="FFFF0000"/>
      <name val="Segoe UI"/>
      <family val="2"/>
    </font>
    <font>
      <b/>
      <u/>
      <sz val="8"/>
      <color indexed="12"/>
      <name val="Segoe UI"/>
      <family val="2"/>
    </font>
    <font>
      <b/>
      <sz val="8"/>
      <color indexed="9"/>
      <name val="Segoe UI"/>
      <family val="2"/>
    </font>
    <font>
      <b/>
      <u/>
      <sz val="8"/>
      <name val="Segoe UI"/>
      <family val="2"/>
    </font>
    <font>
      <b/>
      <u/>
      <sz val="8"/>
      <color rgb="FFFF0000"/>
      <name val="Segoe UI"/>
      <family val="2"/>
    </font>
    <font>
      <sz val="8"/>
      <color indexed="63"/>
      <name val="Segoe U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0000"/>
      <name val="Arial"/>
      <family val="2"/>
    </font>
    <font>
      <sz val="8"/>
      <color rgb="FF0070C0"/>
      <name val="Segoe UI"/>
      <family val="2"/>
    </font>
    <font>
      <sz val="11"/>
      <color rgb="FF0070C0"/>
      <name val="Calibri"/>
      <family val="2"/>
      <scheme val="minor"/>
    </font>
    <font>
      <sz val="9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6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52">
    <xf numFmtId="0" fontId="0" fillId="0" borderId="0"/>
    <xf numFmtId="0" fontId="19" fillId="0" borderId="0"/>
    <xf numFmtId="0" fontId="21" fillId="0" borderId="0"/>
    <xf numFmtId="0" fontId="12" fillId="0" borderId="0"/>
    <xf numFmtId="0" fontId="20" fillId="0" borderId="0"/>
    <xf numFmtId="43" fontId="3" fillId="0" borderId="0" applyFont="0" applyFill="0" applyBorder="0" applyAlignment="0" applyProtection="0"/>
    <xf numFmtId="41" fontId="4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0" fontId="12" fillId="0" borderId="0"/>
    <xf numFmtId="0" fontId="12" fillId="0" borderId="0"/>
    <xf numFmtId="0" fontId="3" fillId="0" borderId="0"/>
    <xf numFmtId="0" fontId="12" fillId="0" borderId="0"/>
    <xf numFmtId="0" fontId="47" fillId="0" borderId="0"/>
    <xf numFmtId="0" fontId="48" fillId="0" borderId="0"/>
    <xf numFmtId="0" fontId="12" fillId="0" borderId="0"/>
    <xf numFmtId="0" fontId="18" fillId="0" borderId="0"/>
    <xf numFmtId="0" fontId="31" fillId="0" borderId="0"/>
    <xf numFmtId="0" fontId="18" fillId="0" borderId="0"/>
    <xf numFmtId="0" fontId="44" fillId="0" borderId="0"/>
    <xf numFmtId="0" fontId="23" fillId="0" borderId="0"/>
    <xf numFmtId="0" fontId="18" fillId="0" borderId="0"/>
    <xf numFmtId="0" fontId="27" fillId="0" borderId="0"/>
    <xf numFmtId="0" fontId="18" fillId="0" borderId="0"/>
    <xf numFmtId="0" fontId="41" fillId="0" borderId="0"/>
    <xf numFmtId="0" fontId="39" fillId="0" borderId="0"/>
    <xf numFmtId="0" fontId="29" fillId="0" borderId="0"/>
    <xf numFmtId="0" fontId="18" fillId="0" borderId="0"/>
    <xf numFmtId="0" fontId="18" fillId="0" borderId="0"/>
    <xf numFmtId="0" fontId="45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43" fillId="0" borderId="0"/>
    <xf numFmtId="0" fontId="18" fillId="0" borderId="0"/>
    <xf numFmtId="0" fontId="46" fillId="0" borderId="0"/>
    <xf numFmtId="0" fontId="33" fillId="0" borderId="0"/>
    <xf numFmtId="0" fontId="39" fillId="0" borderId="0"/>
    <xf numFmtId="0" fontId="18" fillId="0" borderId="0"/>
    <xf numFmtId="0" fontId="18" fillId="0" borderId="0"/>
    <xf numFmtId="0" fontId="2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8" fillId="0" borderId="0"/>
  </cellStyleXfs>
  <cellXfs count="1214">
    <xf numFmtId="0" fontId="0" fillId="0" borderId="0" xfId="0"/>
    <xf numFmtId="164" fontId="6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5" fillId="0" borderId="0" xfId="0" applyFont="1" applyAlignment="1">
      <alignment horizontal="center" vertical="center"/>
    </xf>
    <xf numFmtId="0" fontId="9" fillId="0" borderId="2" xfId="11" applyFill="1" applyBorder="1" applyAlignment="1" applyProtection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15" fontId="6" fillId="0" borderId="3" xfId="0" applyNumberFormat="1" applyFont="1" applyFill="1" applyBorder="1" applyAlignment="1">
      <alignment horizontal="center" vertical="center"/>
    </xf>
    <xf numFmtId="3" fontId="6" fillId="0" borderId="3" xfId="0" applyNumberFormat="1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165" fontId="6" fillId="0" borderId="2" xfId="0" applyNumberFormat="1" applyFont="1" applyFill="1" applyBorder="1" applyAlignment="1">
      <alignment horizontal="center" vertical="center"/>
    </xf>
    <xf numFmtId="3" fontId="6" fillId="0" borderId="3" xfId="0" applyNumberFormat="1" applyFont="1" applyFill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13" fillId="0" borderId="0" xfId="0" applyFont="1" applyAlignment="1">
      <alignment horizontal="right"/>
    </xf>
    <xf numFmtId="0" fontId="13" fillId="2" borderId="5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2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15" fontId="6" fillId="0" borderId="2" xfId="0" applyNumberFormat="1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0" fontId="6" fillId="0" borderId="0" xfId="0" applyFont="1" applyFill="1"/>
    <xf numFmtId="0" fontId="6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14" fillId="2" borderId="7" xfId="0" applyFont="1" applyFill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1" xfId="0" applyFont="1" applyFill="1" applyBorder="1"/>
    <xf numFmtId="0" fontId="5" fillId="0" borderId="4" xfId="0" applyFont="1" applyBorder="1"/>
    <xf numFmtId="0" fontId="5" fillId="0" borderId="4" xfId="0" applyFont="1" applyFill="1" applyBorder="1"/>
    <xf numFmtId="0" fontId="5" fillId="0" borderId="4" xfId="0" applyFont="1" applyBorder="1" applyAlignment="1">
      <alignment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8" fontId="16" fillId="0" borderId="0" xfId="0" applyNumberFormat="1" applyFont="1" applyAlignment="1">
      <alignment horizontal="center" vertical="center"/>
    </xf>
    <xf numFmtId="0" fontId="15" fillId="0" borderId="23" xfId="0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7" fillId="2" borderId="8" xfId="0" applyFont="1" applyFill="1" applyBorder="1"/>
    <xf numFmtId="0" fontId="6" fillId="0" borderId="0" xfId="0" applyFont="1" applyFill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34" fillId="0" borderId="0" xfId="0" applyFont="1" applyFill="1"/>
    <xf numFmtId="0" fontId="6" fillId="0" borderId="0" xfId="0" applyFont="1" applyAlignment="1">
      <alignment wrapText="1"/>
    </xf>
    <xf numFmtId="0" fontId="13" fillId="2" borderId="26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5" fontId="6" fillId="0" borderId="0" xfId="0" applyNumberFormat="1" applyFont="1" applyFill="1" applyBorder="1" applyAlignment="1">
      <alignment horizontal="center" vertical="center" wrapText="1"/>
    </xf>
    <xf numFmtId="15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quotePrefix="1" applyBorder="1"/>
    <xf numFmtId="0" fontId="35" fillId="0" borderId="2" xfId="0" applyFont="1" applyBorder="1"/>
    <xf numFmtId="9" fontId="0" fillId="0" borderId="2" xfId="0" applyNumberFormat="1" applyBorder="1" applyAlignment="1">
      <alignment horizontal="center"/>
    </xf>
    <xf numFmtId="3" fontId="6" fillId="0" borderId="2" xfId="0" applyNumberFormat="1" applyFont="1" applyFill="1" applyBorder="1" applyAlignment="1">
      <alignment horizontal="right" vertical="center"/>
    </xf>
    <xf numFmtId="166" fontId="6" fillId="0" borderId="2" xfId="5" applyNumberFormat="1" applyFont="1" applyFill="1" applyBorder="1" applyAlignment="1">
      <alignment horizontal="right" vertical="center"/>
    </xf>
    <xf numFmtId="0" fontId="36" fillId="0" borderId="2" xfId="0" applyFont="1" applyBorder="1"/>
    <xf numFmtId="15" fontId="6" fillId="0" borderId="2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15" fontId="6" fillId="0" borderId="0" xfId="0" applyNumberFormat="1" applyFont="1" applyFill="1" applyBorder="1" applyAlignment="1">
      <alignment vertical="center"/>
    </xf>
    <xf numFmtId="0" fontId="13" fillId="2" borderId="27" xfId="0" applyFont="1" applyFill="1" applyBorder="1" applyAlignment="1">
      <alignment horizontal="center" vertical="center" wrapText="1"/>
    </xf>
    <xf numFmtId="0" fontId="28" fillId="0" borderId="2" xfId="11" applyFont="1" applyFill="1" applyBorder="1" applyAlignment="1" applyProtection="1">
      <alignment horizontal="center" vertical="center" wrapText="1"/>
    </xf>
    <xf numFmtId="166" fontId="6" fillId="0" borderId="0" xfId="5" applyNumberFormat="1" applyFont="1" applyFill="1"/>
    <xf numFmtId="3" fontId="6" fillId="0" borderId="0" xfId="0" applyNumberFormat="1" applyFont="1" applyFill="1" applyBorder="1" applyAlignment="1">
      <alignment horizontal="center" vertical="center" wrapText="1"/>
    </xf>
    <xf numFmtId="0" fontId="9" fillId="0" borderId="0" xfId="11" applyFill="1" applyBorder="1" applyAlignment="1" applyProtection="1">
      <alignment horizontal="center" vertical="center" wrapText="1"/>
    </xf>
    <xf numFmtId="0" fontId="15" fillId="0" borderId="0" xfId="0" applyFont="1" applyAlignment="1">
      <alignment horizontal="center" vertical="center"/>
    </xf>
    <xf numFmtId="166" fontId="6" fillId="0" borderId="2" xfId="5" applyNumberFormat="1" applyFont="1" applyFill="1" applyBorder="1" applyAlignment="1">
      <alignment horizontal="center" vertical="center" wrapText="1"/>
    </xf>
    <xf numFmtId="15" fontId="6" fillId="0" borderId="0" xfId="0" applyNumberFormat="1" applyFont="1" applyFill="1"/>
    <xf numFmtId="165" fontId="6" fillId="0" borderId="2" xfId="0" applyNumberFormat="1" applyFont="1" applyFill="1" applyBorder="1" applyAlignment="1">
      <alignment horizontal="center" vertical="center" wrapText="1"/>
    </xf>
    <xf numFmtId="0" fontId="9" fillId="0" borderId="0" xfId="11" applyFill="1" applyAlignment="1" applyProtection="1">
      <alignment horizontal="left" vertical="center"/>
    </xf>
    <xf numFmtId="0" fontId="6" fillId="0" borderId="2" xfId="0" applyFont="1" applyFill="1" applyBorder="1"/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34" fillId="5" borderId="7" xfId="0" applyFont="1" applyFill="1" applyBorder="1" applyAlignment="1">
      <alignment vertical="center"/>
    </xf>
    <xf numFmtId="0" fontId="13" fillId="5" borderId="0" xfId="0" applyFont="1" applyFill="1" applyBorder="1" applyAlignment="1">
      <alignment horizontal="center" vertical="center"/>
    </xf>
    <xf numFmtId="166" fontId="6" fillId="0" borderId="0" xfId="5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 wrapText="1"/>
    </xf>
    <xf numFmtId="1" fontId="6" fillId="0" borderId="2" xfId="0" applyNumberFormat="1" applyFont="1" applyFill="1" applyBorder="1" applyAlignment="1">
      <alignment horizontal="center" vertical="center" wrapText="1"/>
    </xf>
    <xf numFmtId="165" fontId="6" fillId="0" borderId="0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wrapText="1"/>
    </xf>
    <xf numFmtId="0" fontId="13" fillId="2" borderId="30" xfId="0" applyFont="1" applyFill="1" applyBorder="1" applyAlignment="1">
      <alignment horizontal="center" vertical="center" wrapText="1"/>
    </xf>
    <xf numFmtId="166" fontId="6" fillId="0" borderId="3" xfId="5" applyNumberFormat="1" applyFont="1" applyFill="1" applyBorder="1" applyAlignment="1">
      <alignment horizontal="center" vertical="center" wrapText="1"/>
    </xf>
    <xf numFmtId="0" fontId="13" fillId="2" borderId="31" xfId="0" applyFont="1" applyFill="1" applyBorder="1" applyAlignment="1">
      <alignment horizontal="center" vertical="center" wrapText="1"/>
    </xf>
    <xf numFmtId="0" fontId="30" fillId="0" borderId="0" xfId="30" applyFont="1" applyFill="1" applyBorder="1" applyAlignment="1">
      <alignment wrapText="1"/>
    </xf>
    <xf numFmtId="0" fontId="6" fillId="0" borderId="0" xfId="0" quotePrefix="1" applyFont="1" applyFill="1" applyBorder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/>
    </xf>
    <xf numFmtId="49" fontId="10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49" fontId="6" fillId="0" borderId="2" xfId="0" applyNumberFormat="1" applyFont="1" applyFill="1" applyBorder="1" applyAlignment="1">
      <alignment horizontal="center" vertical="center" wrapText="1"/>
    </xf>
    <xf numFmtId="49" fontId="6" fillId="0" borderId="2" xfId="0" applyNumberFormat="1" applyFont="1" applyFill="1" applyBorder="1" applyAlignment="1">
      <alignment horizontal="left" vertical="center"/>
    </xf>
    <xf numFmtId="49" fontId="6" fillId="0" borderId="0" xfId="0" applyNumberFormat="1" applyFont="1"/>
    <xf numFmtId="0" fontId="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left" vertical="center"/>
    </xf>
    <xf numFmtId="0" fontId="32" fillId="0" borderId="0" xfId="21" applyFont="1" applyFill="1" applyBorder="1" applyAlignment="1">
      <alignment wrapText="1"/>
    </xf>
    <xf numFmtId="0" fontId="19" fillId="0" borderId="0" xfId="39" applyFont="1" applyFill="1" applyBorder="1" applyAlignment="1">
      <alignment wrapText="1"/>
    </xf>
    <xf numFmtId="0" fontId="28" fillId="0" borderId="0" xfId="11" applyFont="1" applyFill="1" applyBorder="1" applyAlignment="1" applyProtection="1">
      <alignment horizontal="center" vertical="center" wrapText="1"/>
    </xf>
    <xf numFmtId="0" fontId="9" fillId="0" borderId="0" xfId="11" applyFill="1" applyBorder="1" applyAlignment="1" applyProtection="1">
      <alignment horizontal="left" vertical="center"/>
    </xf>
    <xf numFmtId="0" fontId="10" fillId="0" borderId="0" xfId="0" applyFont="1" applyAlignment="1">
      <alignment horizontal="right" wrapText="1"/>
    </xf>
    <xf numFmtId="0" fontId="11" fillId="0" borderId="0" xfId="0" applyFont="1" applyAlignment="1">
      <alignment horizontal="right" wrapText="1"/>
    </xf>
    <xf numFmtId="0" fontId="9" fillId="0" borderId="2" xfId="11" applyFill="1" applyBorder="1" applyAlignment="1" applyProtection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9" fillId="0" borderId="0" xfId="11" applyNumberFormat="1" applyFill="1" applyBorder="1" applyAlignment="1" applyProtection="1">
      <alignment horizontal="center" vertical="center"/>
    </xf>
    <xf numFmtId="49" fontId="6" fillId="0" borderId="2" xfId="0" applyNumberFormat="1" applyFont="1" applyFill="1" applyBorder="1" applyAlignment="1">
      <alignment horizontal="left" vertical="center" wrapText="1"/>
    </xf>
    <xf numFmtId="0" fontId="50" fillId="0" borderId="2" xfId="0" quotePrefix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Fill="1" applyBorder="1" applyAlignment="1" applyProtection="1">
      <alignment horizontal="left" vertical="center"/>
    </xf>
    <xf numFmtId="164" fontId="50" fillId="0" borderId="2" xfId="0" applyNumberFormat="1" applyFont="1" applyFill="1" applyBorder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center" vertical="center" wrapText="1"/>
    </xf>
    <xf numFmtId="16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/>
    <xf numFmtId="3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left" vertical="center" wrapText="1"/>
    </xf>
    <xf numFmtId="3" fontId="50" fillId="0" borderId="3" xfId="0" applyNumberFormat="1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2" xfId="0" quotePrefix="1" applyFont="1" applyFill="1" applyBorder="1" applyAlignment="1">
      <alignment horizontal="center" vertical="center" wrapText="1"/>
    </xf>
    <xf numFmtId="0" fontId="52" fillId="0" borderId="2" xfId="11" applyFont="1" applyFill="1" applyBorder="1" applyAlignment="1" applyProtection="1">
      <alignment vertical="center"/>
    </xf>
    <xf numFmtId="165" fontId="50" fillId="0" borderId="2" xfId="0" applyNumberFormat="1" applyFont="1" applyFill="1" applyBorder="1" applyAlignment="1">
      <alignment horizontal="center" vertical="center"/>
    </xf>
    <xf numFmtId="15" fontId="50" fillId="0" borderId="2" xfId="0" applyNumberFormat="1" applyFont="1" applyFill="1" applyBorder="1" applyAlignment="1">
      <alignment horizontal="center" vertical="center"/>
    </xf>
    <xf numFmtId="1" fontId="50" fillId="0" borderId="2" xfId="0" applyNumberFormat="1" applyFont="1" applyFill="1" applyBorder="1" applyAlignment="1">
      <alignment horizontal="center" vertical="center"/>
    </xf>
    <xf numFmtId="3" fontId="50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vertical="center"/>
    </xf>
    <xf numFmtId="15" fontId="50" fillId="0" borderId="3" xfId="0" applyNumberFormat="1" applyFont="1" applyFill="1" applyBorder="1" applyAlignment="1">
      <alignment horizontal="center" vertical="center"/>
    </xf>
    <xf numFmtId="0" fontId="52" fillId="0" borderId="2" xfId="11" applyFont="1" applyFill="1" applyBorder="1" applyAlignment="1" applyProtection="1">
      <alignment horizontal="center" vertical="center" wrapText="1"/>
    </xf>
    <xf numFmtId="0" fontId="50" fillId="0" borderId="0" xfId="0" applyFont="1" applyFill="1"/>
    <xf numFmtId="3" fontId="50" fillId="0" borderId="3" xfId="0" applyNumberFormat="1" applyFont="1" applyFill="1" applyBorder="1" applyAlignment="1">
      <alignment horizontal="center" vertical="center"/>
    </xf>
    <xf numFmtId="166" fontId="50" fillId="0" borderId="2" xfId="5" applyNumberFormat="1" applyFont="1" applyFill="1" applyBorder="1" applyAlignment="1">
      <alignment horizontal="center" vertical="center"/>
    </xf>
    <xf numFmtId="0" fontId="50" fillId="0" borderId="3" xfId="0" applyFont="1" applyFill="1" applyBorder="1" applyAlignment="1">
      <alignment horizontal="left" vertical="center"/>
    </xf>
    <xf numFmtId="165" fontId="50" fillId="0" borderId="2" xfId="0" applyNumberFormat="1" applyFont="1" applyFill="1" applyBorder="1" applyAlignment="1">
      <alignment horizontal="center" vertical="center" wrapText="1"/>
    </xf>
    <xf numFmtId="1" fontId="50" fillId="0" borderId="2" xfId="0" applyNumberFormat="1" applyFont="1" applyFill="1" applyBorder="1" applyAlignment="1">
      <alignment horizontal="center" vertical="center" wrapText="1"/>
    </xf>
    <xf numFmtId="49" fontId="50" fillId="0" borderId="2" xfId="0" applyNumberFormat="1" applyFont="1" applyFill="1" applyBorder="1" applyAlignment="1">
      <alignment horizontal="center" vertical="center" wrapText="1"/>
    </xf>
    <xf numFmtId="0" fontId="40" fillId="0" borderId="0" xfId="29" applyFont="1" applyFill="1" applyBorder="1" applyAlignment="1">
      <alignment wrapText="1"/>
    </xf>
    <xf numFmtId="15" fontId="50" fillId="0" borderId="2" xfId="0" applyNumberFormat="1" applyFont="1" applyFill="1" applyBorder="1" applyAlignment="1">
      <alignment horizontal="center" vertical="center" wrapText="1"/>
    </xf>
    <xf numFmtId="0" fontId="42" fillId="0" borderId="0" xfId="28" applyFont="1" applyFill="1" applyBorder="1" applyAlignment="1">
      <alignment wrapText="1"/>
    </xf>
    <xf numFmtId="0" fontId="50" fillId="0" borderId="2" xfId="0" applyFont="1" applyFill="1" applyBorder="1" applyAlignment="1">
      <alignment vertical="center" wrapText="1"/>
    </xf>
    <xf numFmtId="166" fontId="50" fillId="0" borderId="2" xfId="5" applyNumberFormat="1" applyFont="1" applyFill="1" applyBorder="1" applyAlignment="1">
      <alignment horizontal="center" vertical="center" wrapText="1"/>
    </xf>
    <xf numFmtId="166" fontId="50" fillId="0" borderId="3" xfId="5" applyNumberFormat="1" applyFont="1" applyFill="1" applyBorder="1" applyAlignment="1">
      <alignment horizontal="center" vertical="center" wrapText="1"/>
    </xf>
    <xf numFmtId="49" fontId="50" fillId="0" borderId="2" xfId="0" applyNumberFormat="1" applyFont="1" applyFill="1" applyBorder="1" applyAlignment="1">
      <alignment horizontal="left" vertical="center"/>
    </xf>
    <xf numFmtId="49" fontId="50" fillId="0" borderId="2" xfId="0" applyNumberFormat="1" applyFont="1" applyFill="1" applyBorder="1" applyAlignment="1">
      <alignment horizontal="left" vertical="center" wrapText="1"/>
    </xf>
    <xf numFmtId="0" fontId="52" fillId="0" borderId="2" xfId="11" applyFont="1" applyFill="1" applyBorder="1" applyAlignment="1" applyProtection="1">
      <alignment horizontal="left" vertical="center" wrapText="1"/>
    </xf>
    <xf numFmtId="49" fontId="50" fillId="0" borderId="2" xfId="0" applyNumberFormat="1" applyFont="1" applyFill="1" applyBorder="1" applyAlignment="1">
      <alignment horizontal="center" vertical="center"/>
    </xf>
    <xf numFmtId="49" fontId="52" fillId="0" borderId="2" xfId="11" applyNumberFormat="1" applyFont="1" applyFill="1" applyBorder="1" applyAlignment="1" applyProtection="1">
      <alignment horizontal="center" vertical="center"/>
    </xf>
    <xf numFmtId="49" fontId="28" fillId="0" borderId="2" xfId="11" applyNumberFormat="1" applyFont="1" applyFill="1" applyBorder="1" applyAlignment="1" applyProtection="1">
      <alignment horizontal="center" vertical="center"/>
    </xf>
    <xf numFmtId="0" fontId="28" fillId="0" borderId="2" xfId="11" applyFont="1" applyFill="1" applyBorder="1" applyAlignment="1" applyProtection="1">
      <alignment horizontal="left" vertical="center" wrapText="1"/>
    </xf>
    <xf numFmtId="49" fontId="50" fillId="0" borderId="2" xfId="0" quotePrefix="1" applyNumberFormat="1" applyFont="1" applyFill="1" applyBorder="1" applyAlignment="1">
      <alignment horizontal="left" vertical="center" wrapText="1"/>
    </xf>
    <xf numFmtId="49" fontId="50" fillId="0" borderId="2" xfId="0" quotePrefix="1" applyNumberFormat="1" applyFont="1" applyFill="1" applyBorder="1" applyAlignment="1">
      <alignment horizontal="left" vertical="center"/>
    </xf>
    <xf numFmtId="0" fontId="50" fillId="0" borderId="0" xfId="0" applyFont="1" applyFill="1" applyAlignment="1">
      <alignment horizontal="center" vertical="center"/>
    </xf>
    <xf numFmtId="0" fontId="50" fillId="0" borderId="0" xfId="0" applyFont="1"/>
    <xf numFmtId="49" fontId="6" fillId="0" borderId="0" xfId="0" applyNumberFormat="1" applyFont="1" applyFill="1" applyBorder="1" applyAlignment="1">
      <alignment horizontal="left" vertical="center" wrapText="1"/>
    </xf>
    <xf numFmtId="0" fontId="9" fillId="0" borderId="0" xfId="11" applyFill="1" applyBorder="1" applyAlignment="1" applyProtection="1">
      <alignment horizontal="left" vertical="center" wrapText="1"/>
    </xf>
    <xf numFmtId="0" fontId="50" fillId="0" borderId="2" xfId="0" applyFont="1" applyBorder="1" applyAlignment="1">
      <alignment horizontal="left" vertical="center"/>
    </xf>
    <xf numFmtId="0" fontId="13" fillId="2" borderId="6" xfId="0" applyFont="1" applyFill="1" applyBorder="1" applyAlignment="1">
      <alignment vertical="center" wrapText="1"/>
    </xf>
    <xf numFmtId="0" fontId="52" fillId="0" borderId="2" xfId="11" applyFont="1" applyFill="1" applyBorder="1" applyAlignment="1" applyProtection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55" fillId="0" borderId="2" xfId="39" applyFont="1" applyFill="1" applyBorder="1" applyAlignment="1">
      <alignment horizontal="center" vertical="center" wrapText="1"/>
    </xf>
    <xf numFmtId="0" fontId="55" fillId="0" borderId="2" xfId="39" applyFont="1" applyFill="1" applyBorder="1" applyAlignment="1">
      <alignment horizontal="center" vertical="center"/>
    </xf>
    <xf numFmtId="15" fontId="55" fillId="0" borderId="2" xfId="39" applyNumberFormat="1" applyFont="1" applyFill="1" applyBorder="1" applyAlignment="1">
      <alignment horizontal="center" vertical="center"/>
    </xf>
    <xf numFmtId="0" fontId="37" fillId="0" borderId="2" xfId="34" applyFont="1" applyFill="1" applyBorder="1" applyAlignment="1">
      <alignment horizontal="center" vertical="center" wrapText="1"/>
    </xf>
    <xf numFmtId="3" fontId="37" fillId="0" borderId="2" xfId="34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center" vertical="center" wrapText="1"/>
    </xf>
    <xf numFmtId="0" fontId="6" fillId="0" borderId="2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left" vertical="center" wrapText="1"/>
    </xf>
    <xf numFmtId="0" fontId="6" fillId="0" borderId="29" xfId="0" applyFont="1" applyFill="1" applyBorder="1" applyAlignment="1">
      <alignment horizontal="center" vertical="center" wrapText="1"/>
    </xf>
    <xf numFmtId="0" fontId="56" fillId="0" borderId="2" xfId="0" quotePrefix="1" applyFont="1" applyFill="1" applyBorder="1" applyAlignment="1">
      <alignment horizontal="center" vertical="center"/>
    </xf>
    <xf numFmtId="15" fontId="55" fillId="0" borderId="2" xfId="39" applyNumberFormat="1" applyFont="1" applyFill="1" applyBorder="1" applyAlignment="1">
      <alignment horizontal="center" vertical="center" wrapText="1"/>
    </xf>
    <xf numFmtId="3" fontId="55" fillId="0" borderId="2" xfId="39" applyNumberFormat="1" applyFont="1" applyFill="1" applyBorder="1" applyAlignment="1">
      <alignment horizontal="center" vertical="center" wrapText="1"/>
    </xf>
    <xf numFmtId="0" fontId="6" fillId="0" borderId="2" xfId="0" quotePrefix="1" applyNumberFormat="1" applyFont="1" applyFill="1" applyBorder="1" applyAlignment="1">
      <alignment horizontal="left" vertical="center"/>
    </xf>
    <xf numFmtId="0" fontId="19" fillId="0" borderId="0" xfId="22" applyFont="1" applyFill="1" applyBorder="1" applyAlignment="1">
      <alignment wrapText="1"/>
    </xf>
    <xf numFmtId="0" fontId="50" fillId="0" borderId="2" xfId="0" applyNumberFormat="1" applyFont="1" applyFill="1" applyBorder="1" applyAlignment="1">
      <alignment horizontal="left" vertical="center"/>
    </xf>
    <xf numFmtId="0" fontId="51" fillId="0" borderId="2" xfId="11" quotePrefix="1" applyFont="1" applyFill="1" applyBorder="1" applyAlignment="1" applyProtection="1">
      <alignment horizontal="center"/>
    </xf>
    <xf numFmtId="15" fontId="50" fillId="0" borderId="0" xfId="0" applyNumberFormat="1" applyFont="1" applyFill="1" applyBorder="1" applyAlignment="1">
      <alignment vertical="center"/>
    </xf>
    <xf numFmtId="0" fontId="50" fillId="0" borderId="0" xfId="0" applyFont="1" applyFill="1" applyBorder="1" applyAlignment="1">
      <alignment vertical="center"/>
    </xf>
    <xf numFmtId="0" fontId="51" fillId="0" borderId="2" xfId="11" applyFont="1" applyFill="1" applyBorder="1" applyAlignment="1" applyProtection="1">
      <alignment vertical="center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2" borderId="5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37" fillId="0" borderId="0" xfId="30" applyFont="1" applyFill="1" applyBorder="1" applyAlignment="1">
      <alignment wrapText="1"/>
    </xf>
    <xf numFmtId="0" fontId="13" fillId="11" borderId="5" xfId="0" applyFont="1" applyFill="1" applyBorder="1" applyAlignment="1">
      <alignment horizontal="center" vertical="center" wrapText="1"/>
    </xf>
    <xf numFmtId="49" fontId="6" fillId="0" borderId="2" xfId="0" quotePrefix="1" applyNumberFormat="1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2" borderId="3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58" fillId="0" borderId="0" xfId="0" applyFont="1" applyAlignment="1">
      <alignment horizontal="right"/>
    </xf>
    <xf numFmtId="0" fontId="59" fillId="0" borderId="0" xfId="11" applyFont="1" applyFill="1" applyAlignment="1" applyProtection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8" fillId="2" borderId="26" xfId="15" applyFont="1" applyFill="1" applyBorder="1" applyAlignment="1">
      <alignment horizontal="center" vertical="center" wrapText="1"/>
    </xf>
    <xf numFmtId="0" fontId="58" fillId="2" borderId="6" xfId="0" applyFont="1" applyFill="1" applyBorder="1" applyAlignment="1">
      <alignment horizontal="center" vertical="center" wrapText="1"/>
    </xf>
    <xf numFmtId="0" fontId="58" fillId="2" borderId="39" xfId="0" applyFont="1" applyFill="1" applyBorder="1" applyAlignment="1">
      <alignment horizontal="center" vertical="center"/>
    </xf>
    <xf numFmtId="0" fontId="58" fillId="2" borderId="27" xfId="15" applyFont="1" applyFill="1" applyBorder="1" applyAlignment="1">
      <alignment horizontal="center" vertical="center" wrapText="1"/>
    </xf>
    <xf numFmtId="0" fontId="58" fillId="2" borderId="5" xfId="0" applyFont="1" applyFill="1" applyBorder="1" applyAlignment="1">
      <alignment horizontal="center" vertical="center" wrapText="1"/>
    </xf>
    <xf numFmtId="0" fontId="58" fillId="2" borderId="42" xfId="0" applyFont="1" applyFill="1" applyBorder="1" applyAlignment="1">
      <alignment horizontal="center" vertical="center"/>
    </xf>
    <xf numFmtId="0" fontId="57" fillId="0" borderId="2" xfId="0" quotePrefix="1" applyFont="1" applyFill="1" applyBorder="1" applyAlignment="1">
      <alignment horizontal="center" vertical="center"/>
    </xf>
    <xf numFmtId="0" fontId="57" fillId="0" borderId="3" xfId="0" applyFont="1" applyFill="1" applyBorder="1" applyAlignment="1">
      <alignment horizontal="left" vertical="center"/>
    </xf>
    <xf numFmtId="165" fontId="57" fillId="0" borderId="2" xfId="0" applyNumberFormat="1" applyFont="1" applyFill="1" applyBorder="1" applyAlignment="1">
      <alignment horizontal="center" vertical="center" wrapText="1"/>
    </xf>
    <xf numFmtId="0" fontId="57" fillId="0" borderId="2" xfId="15" applyNumberFormat="1" applyFont="1" applyFill="1" applyBorder="1" applyAlignment="1">
      <alignment horizontal="center" vertical="center" wrapText="1"/>
    </xf>
    <xf numFmtId="165" fontId="57" fillId="0" borderId="2" xfId="15" applyNumberFormat="1" applyFont="1" applyFill="1" applyBorder="1" applyAlignment="1">
      <alignment horizontal="center" vertical="center" wrapText="1"/>
    </xf>
    <xf numFmtId="165" fontId="57" fillId="0" borderId="2" xfId="0" applyNumberFormat="1" applyFont="1" applyFill="1" applyBorder="1" applyAlignment="1">
      <alignment horizontal="center" vertical="center"/>
    </xf>
    <xf numFmtId="164" fontId="57" fillId="0" borderId="2" xfId="0" applyNumberFormat="1" applyFont="1" applyFill="1" applyBorder="1" applyAlignment="1">
      <alignment horizontal="center" vertical="center" wrapText="1"/>
    </xf>
    <xf numFmtId="0" fontId="57" fillId="0" borderId="2" xfId="0" applyFont="1" applyFill="1" applyBorder="1" applyAlignment="1">
      <alignment horizontal="center" vertical="center" wrapText="1"/>
    </xf>
    <xf numFmtId="3" fontId="57" fillId="0" borderId="3" xfId="0" applyNumberFormat="1" applyFont="1" applyFill="1" applyBorder="1" applyAlignment="1">
      <alignment horizontal="center" vertical="center" wrapText="1"/>
    </xf>
    <xf numFmtId="15" fontId="57" fillId="0" borderId="3" xfId="0" applyNumberFormat="1" applyFont="1" applyFill="1" applyBorder="1" applyAlignment="1">
      <alignment horizontal="center" vertical="center"/>
    </xf>
    <xf numFmtId="1" fontId="57" fillId="0" borderId="2" xfId="0" applyNumberFormat="1" applyFont="1" applyFill="1" applyBorder="1" applyAlignment="1">
      <alignment horizontal="center" vertical="center" wrapText="1"/>
    </xf>
    <xf numFmtId="49" fontId="57" fillId="0" borderId="2" xfId="0" applyNumberFormat="1" applyFont="1" applyFill="1" applyBorder="1" applyAlignment="1">
      <alignment horizontal="center" vertical="center" wrapText="1"/>
    </xf>
    <xf numFmtId="0" fontId="60" fillId="0" borderId="2" xfId="11" applyFont="1" applyFill="1" applyBorder="1" applyAlignment="1" applyProtection="1">
      <alignment horizontal="center" vertical="center" wrapText="1"/>
    </xf>
    <xf numFmtId="0" fontId="57" fillId="0" borderId="2" xfId="0" applyFont="1" applyFill="1" applyBorder="1"/>
    <xf numFmtId="0" fontId="57" fillId="0" borderId="0" xfId="0" applyFont="1" applyFill="1"/>
    <xf numFmtId="0" fontId="57" fillId="0" borderId="2" xfId="0" quotePrefix="1" applyFont="1" applyFill="1" applyBorder="1" applyAlignment="1">
      <alignment horizontal="center" vertical="center" wrapText="1"/>
    </xf>
    <xf numFmtId="0" fontId="59" fillId="0" borderId="2" xfId="11" applyFont="1" applyFill="1" applyBorder="1" applyAlignment="1" applyProtection="1">
      <alignment horizontal="center" vertical="center" wrapText="1"/>
    </xf>
    <xf numFmtId="0" fontId="62" fillId="0" borderId="2" xfId="0" quotePrefix="1" applyFont="1" applyFill="1" applyBorder="1" applyAlignment="1">
      <alignment horizontal="center" vertical="center"/>
    </xf>
    <xf numFmtId="0" fontId="62" fillId="0" borderId="3" xfId="0" applyFont="1" applyFill="1" applyBorder="1" applyAlignment="1">
      <alignment horizontal="left" vertical="center"/>
    </xf>
    <xf numFmtId="165" fontId="62" fillId="0" borderId="2" xfId="0" applyNumberFormat="1" applyFont="1" applyFill="1" applyBorder="1" applyAlignment="1">
      <alignment horizontal="center" vertical="center" wrapText="1"/>
    </xf>
    <xf numFmtId="0" fontId="62" fillId="0" borderId="2" xfId="15" applyNumberFormat="1" applyFont="1" applyFill="1" applyBorder="1" applyAlignment="1">
      <alignment horizontal="center" vertical="center" wrapText="1"/>
    </xf>
    <xf numFmtId="165" fontId="62" fillId="0" borderId="2" xfId="15" applyNumberFormat="1" applyFont="1" applyFill="1" applyBorder="1" applyAlignment="1">
      <alignment horizontal="center" vertical="center" wrapText="1"/>
    </xf>
    <xf numFmtId="165" fontId="62" fillId="0" borderId="2" xfId="0" applyNumberFormat="1" applyFont="1" applyFill="1" applyBorder="1" applyAlignment="1">
      <alignment horizontal="center" vertical="center"/>
    </xf>
    <xf numFmtId="164" fontId="62" fillId="0" borderId="2" xfId="0" applyNumberFormat="1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horizontal="center" vertical="center" wrapText="1"/>
    </xf>
    <xf numFmtId="3" fontId="62" fillId="0" borderId="3" xfId="0" applyNumberFormat="1" applyFont="1" applyFill="1" applyBorder="1" applyAlignment="1">
      <alignment horizontal="center" vertical="center" wrapText="1"/>
    </xf>
    <xf numFmtId="15" fontId="62" fillId="0" borderId="3" xfId="0" applyNumberFormat="1" applyFont="1" applyFill="1" applyBorder="1" applyAlignment="1">
      <alignment horizontal="center" vertical="center"/>
    </xf>
    <xf numFmtId="1" fontId="62" fillId="0" borderId="2" xfId="0" applyNumberFormat="1" applyFont="1" applyFill="1" applyBorder="1" applyAlignment="1">
      <alignment horizontal="center" vertical="center" wrapText="1"/>
    </xf>
    <xf numFmtId="49" fontId="62" fillId="0" borderId="2" xfId="0" applyNumberFormat="1" applyFont="1" applyFill="1" applyBorder="1" applyAlignment="1">
      <alignment horizontal="center" vertical="center" wrapText="1"/>
    </xf>
    <xf numFmtId="0" fontId="63" fillId="0" borderId="2" xfId="11" applyFont="1" applyFill="1" applyBorder="1" applyAlignment="1" applyProtection="1">
      <alignment horizontal="center" vertical="center" wrapText="1"/>
    </xf>
    <xf numFmtId="0" fontId="62" fillId="0" borderId="2" xfId="0" applyFont="1" applyFill="1" applyBorder="1"/>
    <xf numFmtId="0" fontId="57" fillId="0" borderId="2" xfId="0" applyFont="1" applyFill="1" applyBorder="1" applyAlignment="1">
      <alignment vertical="center"/>
    </xf>
    <xf numFmtId="49" fontId="64" fillId="0" borderId="2" xfId="0" applyNumberFormat="1" applyFont="1" applyFill="1" applyBorder="1" applyAlignment="1">
      <alignment horizontal="center" vertical="center"/>
    </xf>
    <xf numFmtId="0" fontId="62" fillId="0" borderId="2" xfId="0" quotePrefix="1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vertical="center"/>
    </xf>
    <xf numFmtId="15" fontId="57" fillId="0" borderId="2" xfId="0" applyNumberFormat="1" applyFont="1" applyFill="1" applyBorder="1" applyAlignment="1">
      <alignment horizontal="center" vertical="center"/>
    </xf>
    <xf numFmtId="0" fontId="57" fillId="0" borderId="2" xfId="0" applyFont="1" applyFill="1" applyBorder="1" applyAlignment="1">
      <alignment horizontal="center" vertical="center"/>
    </xf>
    <xf numFmtId="0" fontId="57" fillId="0" borderId="2" xfId="0" applyFont="1" applyFill="1" applyBorder="1" applyAlignment="1">
      <alignment horizontal="left" vertical="center"/>
    </xf>
    <xf numFmtId="3" fontId="57" fillId="0" borderId="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0" fontId="61" fillId="0" borderId="2" xfId="40" applyFont="1" applyFill="1" applyBorder="1" applyAlignment="1">
      <alignment horizontal="center" vertical="center" wrapText="1"/>
    </xf>
    <xf numFmtId="0" fontId="61" fillId="0" borderId="2" xfId="40" applyNumberFormat="1" applyFont="1" applyFill="1" applyBorder="1" applyAlignment="1">
      <alignment horizontal="center" vertical="center" wrapText="1"/>
    </xf>
    <xf numFmtId="0" fontId="65" fillId="0" borderId="2" xfId="0" applyFont="1" applyFill="1" applyBorder="1" applyAlignment="1">
      <alignment horizontal="center" vertical="center" wrapText="1"/>
    </xf>
    <xf numFmtId="15" fontId="61" fillId="0" borderId="2" xfId="40" applyNumberFormat="1" applyFont="1" applyFill="1" applyBorder="1" applyAlignment="1">
      <alignment horizontal="center" vertical="center" wrapText="1"/>
    </xf>
    <xf numFmtId="15" fontId="57" fillId="0" borderId="2" xfId="0" applyNumberFormat="1" applyFont="1" applyFill="1" applyBorder="1" applyAlignment="1">
      <alignment horizontal="center" vertical="center" wrapText="1"/>
    </xf>
    <xf numFmtId="3" fontId="61" fillId="0" borderId="2" xfId="40" applyNumberFormat="1" applyFont="1" applyFill="1" applyBorder="1" applyAlignment="1">
      <alignment horizontal="center" vertical="center" wrapText="1"/>
    </xf>
    <xf numFmtId="0" fontId="65" fillId="0" borderId="2" xfId="0" quotePrefix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 wrapText="1"/>
    </xf>
    <xf numFmtId="0" fontId="61" fillId="0" borderId="2" xfId="41" applyFont="1" applyFill="1" applyBorder="1" applyAlignment="1">
      <alignment horizontal="center" vertical="center" wrapText="1"/>
    </xf>
    <xf numFmtId="0" fontId="61" fillId="0" borderId="2" xfId="41" applyNumberFormat="1" applyFont="1" applyFill="1" applyBorder="1" applyAlignment="1">
      <alignment horizontal="center" vertical="center" wrapText="1"/>
    </xf>
    <xf numFmtId="15" fontId="61" fillId="0" borderId="2" xfId="41" applyNumberFormat="1" applyFont="1" applyFill="1" applyBorder="1" applyAlignment="1">
      <alignment horizontal="center" vertical="center" wrapText="1"/>
    </xf>
    <xf numFmtId="41" fontId="57" fillId="0" borderId="2" xfId="5" applyNumberFormat="1" applyFont="1" applyFill="1" applyBorder="1" applyAlignment="1">
      <alignment horizontal="center" vertical="center" wrapText="1"/>
    </xf>
    <xf numFmtId="3" fontId="61" fillId="0" borderId="2" xfId="41" applyNumberFormat="1" applyFont="1" applyFill="1" applyBorder="1" applyAlignment="1">
      <alignment horizontal="center" vertical="center" wrapText="1"/>
    </xf>
    <xf numFmtId="0" fontId="64" fillId="0" borderId="2" xfId="0" quotePrefix="1" applyFont="1" applyFill="1" applyBorder="1" applyAlignment="1">
      <alignment horizontal="center" vertical="center"/>
    </xf>
    <xf numFmtId="0" fontId="65" fillId="6" borderId="2" xfId="0" applyFont="1" applyFill="1" applyBorder="1" applyAlignment="1">
      <alignment horizontal="center" vertical="center" wrapText="1"/>
    </xf>
    <xf numFmtId="0" fontId="62" fillId="0" borderId="2" xfId="0" applyFont="1" applyFill="1" applyBorder="1" applyAlignment="1">
      <alignment horizontal="left" vertical="center"/>
    </xf>
    <xf numFmtId="3" fontId="62" fillId="0" borderId="2" xfId="0" applyNumberFormat="1" applyFont="1" applyFill="1" applyBorder="1" applyAlignment="1">
      <alignment horizontal="center" vertical="center" wrapText="1"/>
    </xf>
    <xf numFmtId="15" fontId="62" fillId="0" borderId="2" xfId="0" applyNumberFormat="1" applyFont="1" applyFill="1" applyBorder="1" applyAlignment="1">
      <alignment horizontal="center" vertical="center" wrapText="1"/>
    </xf>
    <xf numFmtId="0" fontId="57" fillId="0" borderId="0" xfId="0" quotePrefix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 wrapText="1"/>
    </xf>
    <xf numFmtId="0" fontId="57" fillId="0" borderId="0" xfId="0" applyFont="1" applyFill="1" applyBorder="1" applyAlignment="1">
      <alignment horizontal="left" vertical="center"/>
    </xf>
    <xf numFmtId="165" fontId="57" fillId="0" borderId="0" xfId="0" applyNumberFormat="1" applyFont="1" applyFill="1" applyBorder="1" applyAlignment="1">
      <alignment horizontal="center" vertical="center" wrapText="1"/>
    </xf>
    <xf numFmtId="164" fontId="57" fillId="0" borderId="0" xfId="0" applyNumberFormat="1" applyFont="1" applyFill="1" applyBorder="1" applyAlignment="1">
      <alignment horizontal="center" vertical="center" wrapText="1"/>
    </xf>
    <xf numFmtId="3" fontId="57" fillId="0" borderId="0" xfId="0" applyNumberFormat="1" applyFont="1" applyFill="1" applyBorder="1" applyAlignment="1">
      <alignment horizontal="center" vertical="center" wrapText="1"/>
    </xf>
    <xf numFmtId="15" fontId="57" fillId="0" borderId="0" xfId="0" applyNumberFormat="1" applyFont="1" applyFill="1" applyBorder="1" applyAlignment="1">
      <alignment horizontal="center" vertical="center" wrapText="1"/>
    </xf>
    <xf numFmtId="1" fontId="57" fillId="0" borderId="0" xfId="0" applyNumberFormat="1" applyFont="1" applyFill="1" applyBorder="1" applyAlignment="1">
      <alignment horizontal="center" vertical="center" wrapText="1"/>
    </xf>
    <xf numFmtId="0" fontId="57" fillId="0" borderId="0" xfId="0" quotePrefix="1" applyFont="1" applyFill="1" applyBorder="1" applyAlignment="1">
      <alignment horizontal="center" vertical="center" wrapText="1"/>
    </xf>
    <xf numFmtId="0" fontId="59" fillId="0" borderId="0" xfId="11" applyFont="1" applyFill="1" applyBorder="1" applyAlignment="1" applyProtection="1">
      <alignment horizontal="center" vertical="center" wrapText="1"/>
    </xf>
    <xf numFmtId="0" fontId="66" fillId="2" borderId="7" xfId="0" applyFont="1" applyFill="1" applyBorder="1" applyAlignment="1">
      <alignment vertical="center"/>
    </xf>
    <xf numFmtId="0" fontId="66" fillId="0" borderId="2" xfId="0" quotePrefix="1" applyFont="1" applyFill="1" applyBorder="1" applyAlignment="1">
      <alignment horizontal="center" vertical="center"/>
    </xf>
    <xf numFmtId="0" fontId="62" fillId="0" borderId="3" xfId="0" applyFont="1" applyFill="1" applyBorder="1" applyAlignment="1">
      <alignment horizontal="center" vertical="center" wrapText="1"/>
    </xf>
    <xf numFmtId="0" fontId="62" fillId="0" borderId="0" xfId="0" applyFont="1" applyFill="1"/>
    <xf numFmtId="3" fontId="62" fillId="6" borderId="3" xfId="0" applyNumberFormat="1" applyFont="1" applyFill="1" applyBorder="1" applyAlignment="1">
      <alignment horizontal="center" vertical="center" wrapText="1"/>
    </xf>
    <xf numFmtId="0" fontId="62" fillId="0" borderId="2" xfId="0" quotePrefix="1" applyFont="1" applyBorder="1" applyAlignment="1">
      <alignment horizontal="center" vertical="center" wrapText="1"/>
    </xf>
    <xf numFmtId="15" fontId="62" fillId="0" borderId="2" xfId="0" applyNumberFormat="1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/>
    </xf>
    <xf numFmtId="0" fontId="58" fillId="0" borderId="0" xfId="0" applyFont="1" applyAlignment="1">
      <alignment horizontal="right" vertical="center"/>
    </xf>
    <xf numFmtId="15" fontId="57" fillId="0" borderId="0" xfId="0" applyNumberFormat="1" applyFont="1" applyFill="1" applyAlignment="1">
      <alignment vertical="center"/>
    </xf>
    <xf numFmtId="0" fontId="62" fillId="0" borderId="0" xfId="0" applyFont="1" applyFill="1" applyAlignment="1">
      <alignment vertical="center"/>
    </xf>
    <xf numFmtId="0" fontId="57" fillId="0" borderId="2" xfId="0" applyFont="1" applyFill="1" applyBorder="1" applyAlignment="1">
      <alignment horizontal="left" vertical="center" wrapText="1"/>
    </xf>
    <xf numFmtId="0" fontId="62" fillId="0" borderId="2" xfId="0" applyFont="1" applyFill="1" applyBorder="1" applyAlignment="1">
      <alignment horizontal="left" vertical="center" wrapText="1"/>
    </xf>
    <xf numFmtId="0" fontId="58" fillId="2" borderId="25" xfId="0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7" fillId="0" borderId="23" xfId="0" applyFont="1" applyFill="1" applyBorder="1" applyAlignment="1">
      <alignment horizontal="center" vertical="center" wrapText="1"/>
    </xf>
    <xf numFmtId="0" fontId="61" fillId="0" borderId="2" xfId="20" applyFont="1" applyFill="1" applyBorder="1" applyAlignment="1">
      <alignment horizontal="center" vertical="center" wrapText="1"/>
    </xf>
    <xf numFmtId="0" fontId="61" fillId="0" borderId="2" xfId="27" applyFont="1" applyFill="1" applyBorder="1" applyAlignment="1">
      <alignment horizontal="center" vertical="center" wrapText="1"/>
    </xf>
    <xf numFmtId="15" fontId="61" fillId="0" borderId="2" xfId="20" applyNumberFormat="1" applyFont="1" applyFill="1" applyBorder="1" applyAlignment="1">
      <alignment horizontal="center" vertical="center" wrapText="1"/>
    </xf>
    <xf numFmtId="41" fontId="61" fillId="0" borderId="2" xfId="5" applyNumberFormat="1" applyFont="1" applyFill="1" applyBorder="1" applyAlignment="1">
      <alignment horizontal="center" vertical="center" wrapText="1"/>
    </xf>
    <xf numFmtId="0" fontId="61" fillId="0" borderId="2" xfId="38" applyFont="1" applyFill="1" applyBorder="1" applyAlignment="1">
      <alignment horizontal="center" vertical="center" wrapText="1"/>
    </xf>
    <xf numFmtId="49" fontId="57" fillId="0" borderId="23" xfId="0" applyNumberFormat="1" applyFont="1" applyFill="1" applyBorder="1" applyAlignment="1">
      <alignment vertical="center"/>
    </xf>
    <xf numFmtId="0" fontId="61" fillId="0" borderId="40" xfId="20" applyFont="1" applyFill="1" applyBorder="1" applyAlignment="1">
      <alignment horizontal="center" vertical="center" wrapText="1"/>
    </xf>
    <xf numFmtId="0" fontId="57" fillId="0" borderId="0" xfId="0" applyFont="1" applyFill="1" applyBorder="1"/>
    <xf numFmtId="0" fontId="61" fillId="0" borderId="0" xfId="27" applyFont="1" applyFill="1" applyBorder="1" applyAlignment="1">
      <alignment wrapText="1"/>
    </xf>
    <xf numFmtId="1" fontId="57" fillId="0" borderId="0" xfId="0" applyNumberFormat="1" applyFont="1" applyFill="1" applyBorder="1" applyAlignment="1">
      <alignment horizontal="center" vertical="center"/>
    </xf>
    <xf numFmtId="15" fontId="57" fillId="0" borderId="0" xfId="0" applyNumberFormat="1" applyFont="1" applyFill="1" applyBorder="1" applyAlignment="1">
      <alignment horizontal="center" vertical="center"/>
    </xf>
    <xf numFmtId="0" fontId="61" fillId="0" borderId="0" xfId="38" applyFont="1" applyFill="1" applyBorder="1" applyAlignment="1">
      <alignment horizontal="center" wrapText="1"/>
    </xf>
    <xf numFmtId="0" fontId="61" fillId="0" borderId="0" xfId="38" applyFont="1" applyFill="1" applyBorder="1" applyAlignment="1">
      <alignment wrapText="1"/>
    </xf>
    <xf numFmtId="0" fontId="57" fillId="0" borderId="0" xfId="0" quotePrefix="1" applyFont="1" applyFill="1" applyBorder="1"/>
    <xf numFmtId="1" fontId="57" fillId="0" borderId="0" xfId="0" quotePrefix="1" applyNumberFormat="1" applyFont="1" applyFill="1" applyBorder="1"/>
    <xf numFmtId="0" fontId="59" fillId="0" borderId="0" xfId="11" applyFont="1" applyFill="1" applyBorder="1" applyAlignment="1" applyProtection="1"/>
    <xf numFmtId="0" fontId="57" fillId="0" borderId="0" xfId="0" applyFont="1" applyFill="1" applyBorder="1" applyAlignment="1">
      <alignment horizontal="center"/>
    </xf>
    <xf numFmtId="0" fontId="61" fillId="0" borderId="0" xfId="20" applyFont="1" applyFill="1" applyBorder="1" applyAlignment="1">
      <alignment horizontal="center"/>
    </xf>
    <xf numFmtId="0" fontId="57" fillId="0" borderId="0" xfId="0" applyFont="1" applyFill="1" applyBorder="1" applyAlignment="1"/>
    <xf numFmtId="0" fontId="61" fillId="0" borderId="0" xfId="20" applyFont="1" applyFill="1" applyBorder="1" applyAlignment="1">
      <alignment wrapText="1"/>
    </xf>
    <xf numFmtId="0" fontId="61" fillId="0" borderId="0" xfId="38" applyFont="1" applyFill="1" applyBorder="1" applyAlignment="1">
      <alignment horizontal="center" vertical="center" wrapText="1"/>
    </xf>
    <xf numFmtId="0" fontId="57" fillId="0" borderId="0" xfId="0" applyFont="1" applyFill="1" applyBorder="1" applyAlignment="1">
      <alignment horizontal="center" vertical="center"/>
    </xf>
    <xf numFmtId="15" fontId="61" fillId="0" borderId="0" xfId="38" applyNumberFormat="1" applyFont="1" applyFill="1" applyBorder="1" applyAlignment="1">
      <alignment wrapText="1"/>
    </xf>
    <xf numFmtId="37" fontId="61" fillId="0" borderId="0" xfId="5" applyNumberFormat="1" applyFont="1" applyFill="1" applyBorder="1" applyAlignment="1">
      <alignment horizontal="center" wrapText="1"/>
    </xf>
    <xf numFmtId="0" fontId="57" fillId="0" borderId="0" xfId="0" applyFont="1" applyFill="1" applyBorder="1" applyAlignment="1">
      <alignment wrapText="1"/>
    </xf>
    <xf numFmtId="0" fontId="57" fillId="0" borderId="0" xfId="0" applyFont="1" applyFill="1" applyBorder="1" applyAlignment="1">
      <alignment vertical="center"/>
    </xf>
    <xf numFmtId="1" fontId="57" fillId="0" borderId="0" xfId="0" applyNumberFormat="1" applyFont="1" applyFill="1" applyBorder="1"/>
    <xf numFmtId="0" fontId="57" fillId="0" borderId="3" xfId="0" applyFont="1" applyFill="1" applyBorder="1" applyAlignment="1">
      <alignment horizontal="center" vertical="center" wrapText="1"/>
    </xf>
    <xf numFmtId="15" fontId="61" fillId="0" borderId="2" xfId="38" applyNumberFormat="1" applyFont="1" applyFill="1" applyBorder="1" applyAlignment="1">
      <alignment horizontal="center" vertical="center" wrapText="1"/>
    </xf>
    <xf numFmtId="1" fontId="57" fillId="0" borderId="2" xfId="0" quotePrefix="1" applyNumberFormat="1" applyFont="1" applyFill="1" applyBorder="1" applyAlignment="1">
      <alignment horizontal="center" vertical="center" wrapText="1"/>
    </xf>
    <xf numFmtId="0" fontId="61" fillId="0" borderId="1" xfId="27" applyFont="1" applyFill="1" applyBorder="1" applyAlignment="1">
      <alignment horizontal="center" vertical="center" wrapText="1"/>
    </xf>
    <xf numFmtId="0" fontId="61" fillId="0" borderId="0" xfId="38" applyFont="1" applyFill="1" applyBorder="1" applyAlignment="1">
      <alignment horizontal="center" vertical="justify" wrapText="1"/>
    </xf>
    <xf numFmtId="49" fontId="58" fillId="0" borderId="0" xfId="0" applyNumberFormat="1" applyFont="1" applyFill="1" applyAlignment="1">
      <alignment horizontal="center" vertical="center"/>
    </xf>
    <xf numFmtId="49" fontId="57" fillId="0" borderId="0" xfId="0" applyNumberFormat="1" applyFont="1" applyFill="1" applyAlignment="1">
      <alignment horizontal="center" vertical="center"/>
    </xf>
    <xf numFmtId="0" fontId="57" fillId="0" borderId="2" xfId="0" quotePrefix="1" applyFont="1" applyFill="1" applyBorder="1" applyAlignment="1">
      <alignment vertical="center"/>
    </xf>
    <xf numFmtId="0" fontId="61" fillId="0" borderId="2" xfId="38" applyFont="1" applyFill="1" applyBorder="1" applyAlignment="1">
      <alignment vertical="center" wrapText="1"/>
    </xf>
    <xf numFmtId="15" fontId="61" fillId="0" borderId="2" xfId="38" applyNumberFormat="1" applyFont="1" applyFill="1" applyBorder="1" applyAlignment="1">
      <alignment vertical="center" wrapText="1"/>
    </xf>
    <xf numFmtId="1" fontId="57" fillId="0" borderId="2" xfId="0" applyNumberFormat="1" applyFont="1" applyFill="1" applyBorder="1" applyAlignment="1">
      <alignment horizontal="center" vertical="center"/>
    </xf>
    <xf numFmtId="49" fontId="57" fillId="0" borderId="2" xfId="0" quotePrefix="1" applyNumberFormat="1" applyFont="1" applyFill="1" applyBorder="1" applyAlignment="1">
      <alignment vertical="center"/>
    </xf>
    <xf numFmtId="49" fontId="57" fillId="0" borderId="2" xfId="0" applyNumberFormat="1" applyFont="1" applyFill="1" applyBorder="1" applyAlignment="1">
      <alignment vertical="center"/>
    </xf>
    <xf numFmtId="49" fontId="57" fillId="0" borderId="2" xfId="0" quotePrefix="1" applyNumberFormat="1" applyFont="1" applyFill="1" applyBorder="1" applyAlignment="1">
      <alignment horizontal="center" vertical="center" wrapText="1"/>
    </xf>
    <xf numFmtId="49" fontId="57" fillId="0" borderId="0" xfId="0" quotePrefix="1" applyNumberFormat="1" applyFont="1" applyFill="1" applyAlignment="1">
      <alignment vertical="center"/>
    </xf>
    <xf numFmtId="49" fontId="57" fillId="0" borderId="0" xfId="0" applyNumberFormat="1" applyFont="1" applyFill="1" applyAlignment="1">
      <alignment vertical="center"/>
    </xf>
    <xf numFmtId="49" fontId="57" fillId="0" borderId="2" xfId="0" applyNumberFormat="1" applyFont="1" applyFill="1" applyBorder="1" applyAlignment="1">
      <alignment vertical="center" wrapText="1"/>
    </xf>
    <xf numFmtId="0" fontId="61" fillId="0" borderId="2" xfId="46" applyFont="1" applyFill="1" applyBorder="1" applyAlignment="1">
      <alignment vertical="center" wrapText="1"/>
    </xf>
    <xf numFmtId="49" fontId="57" fillId="0" borderId="2" xfId="0" quotePrefix="1" applyNumberFormat="1" applyFont="1" applyFill="1" applyBorder="1" applyAlignment="1">
      <alignment vertical="center" wrapText="1"/>
    </xf>
    <xf numFmtId="0" fontId="61" fillId="0" borderId="2" xfId="46" applyFont="1" applyFill="1" applyBorder="1" applyAlignment="1">
      <alignment horizontal="center" vertical="center" wrapText="1"/>
    </xf>
    <xf numFmtId="15" fontId="61" fillId="0" borderId="2" xfId="46" applyNumberFormat="1" applyFont="1" applyFill="1" applyBorder="1" applyAlignment="1">
      <alignment horizontal="center" vertical="center" wrapText="1"/>
    </xf>
    <xf numFmtId="0" fontId="61" fillId="0" borderId="2" xfId="46" applyFont="1" applyFill="1" applyBorder="1" applyAlignment="1">
      <alignment horizontal="left" vertical="center" wrapText="1"/>
    </xf>
    <xf numFmtId="0" fontId="67" fillId="0" borderId="56" xfId="18" quotePrefix="1" applyFont="1" applyFill="1" applyBorder="1" applyAlignment="1">
      <alignment horizontal="center" vertical="center"/>
    </xf>
    <xf numFmtId="0" fontId="57" fillId="6" borderId="2" xfId="0" applyFont="1" applyFill="1" applyBorder="1" applyAlignment="1">
      <alignment horizontal="center" vertical="center" wrapText="1"/>
    </xf>
    <xf numFmtId="3" fontId="61" fillId="0" borderId="2" xfId="46" applyNumberFormat="1" applyFont="1" applyFill="1" applyBorder="1" applyAlignment="1">
      <alignment horizontal="center" vertical="center" wrapText="1"/>
    </xf>
    <xf numFmtId="49" fontId="57" fillId="0" borderId="0" xfId="0" applyNumberFormat="1" applyFont="1" applyFill="1" applyBorder="1" applyAlignment="1">
      <alignment horizontal="center" vertical="center" wrapText="1"/>
    </xf>
    <xf numFmtId="0" fontId="66" fillId="2" borderId="8" xfId="0" applyFont="1" applyFill="1" applyBorder="1"/>
    <xf numFmtId="0" fontId="62" fillId="0" borderId="2" xfId="0" applyFont="1" applyFill="1" applyBorder="1" applyAlignment="1">
      <alignment horizontal="center" vertical="center"/>
    </xf>
    <xf numFmtId="0" fontId="62" fillId="0" borderId="2" xfId="38" applyFont="1" applyFill="1" applyBorder="1" applyAlignment="1">
      <alignment vertical="center" wrapText="1"/>
    </xf>
    <xf numFmtId="0" fontId="62" fillId="0" borderId="2" xfId="46" applyFont="1" applyFill="1" applyBorder="1" applyAlignment="1">
      <alignment horizontal="center" vertical="center" wrapText="1"/>
    </xf>
    <xf numFmtId="0" fontId="62" fillId="0" borderId="2" xfId="38" applyFont="1" applyFill="1" applyBorder="1" applyAlignment="1">
      <alignment horizontal="center" vertical="center" wrapText="1"/>
    </xf>
    <xf numFmtId="0" fontId="62" fillId="0" borderId="2" xfId="46" applyFont="1" applyFill="1" applyBorder="1" applyAlignment="1">
      <alignment vertical="center" wrapText="1"/>
    </xf>
    <xf numFmtId="15" fontId="62" fillId="0" borderId="2" xfId="46" applyNumberFormat="1" applyFont="1" applyFill="1" applyBorder="1" applyAlignment="1">
      <alignment horizontal="center" vertical="center" wrapText="1"/>
    </xf>
    <xf numFmtId="1" fontId="62" fillId="0" borderId="2" xfId="0" applyNumberFormat="1" applyFont="1" applyFill="1" applyBorder="1" applyAlignment="1">
      <alignment horizontal="center" vertical="center"/>
    </xf>
    <xf numFmtId="3" fontId="62" fillId="0" borderId="2" xfId="46" applyNumberFormat="1" applyFont="1" applyFill="1" applyBorder="1" applyAlignment="1">
      <alignment horizontal="center" vertical="center" wrapText="1"/>
    </xf>
    <xf numFmtId="0" fontId="62" fillId="0" borderId="2" xfId="46" applyFont="1" applyFill="1" applyBorder="1" applyAlignment="1">
      <alignment horizontal="left" vertical="center" wrapText="1"/>
    </xf>
    <xf numFmtId="49" fontId="62" fillId="0" borderId="2" xfId="0" quotePrefix="1" applyNumberFormat="1" applyFont="1" applyFill="1" applyBorder="1" applyAlignment="1">
      <alignment horizontal="center" vertical="center" wrapText="1"/>
    </xf>
    <xf numFmtId="49" fontId="62" fillId="0" borderId="2" xfId="0" applyNumberFormat="1" applyFont="1" applyFill="1" applyBorder="1" applyAlignment="1">
      <alignment vertical="center"/>
    </xf>
    <xf numFmtId="15" fontId="62" fillId="0" borderId="2" xfId="38" applyNumberFormat="1" applyFont="1" applyFill="1" applyBorder="1" applyAlignment="1">
      <alignment vertical="center" wrapText="1"/>
    </xf>
    <xf numFmtId="49" fontId="62" fillId="0" borderId="2" xfId="0" quotePrefix="1" applyNumberFormat="1" applyFont="1" applyFill="1" applyBorder="1" applyAlignment="1">
      <alignment vertical="center"/>
    </xf>
    <xf numFmtId="0" fontId="66" fillId="2" borderId="7" xfId="0" applyFont="1" applyFill="1" applyBorder="1" applyAlignment="1">
      <alignment horizontal="left" vertical="center"/>
    </xf>
    <xf numFmtId="49" fontId="57" fillId="0" borderId="2" xfId="0" applyNumberFormat="1" applyFont="1" applyFill="1" applyBorder="1" applyAlignment="1">
      <alignment horizontal="center" vertical="center"/>
    </xf>
    <xf numFmtId="49" fontId="62" fillId="0" borderId="2" xfId="0" applyNumberFormat="1" applyFont="1" applyFill="1" applyBorder="1" applyAlignment="1">
      <alignment horizontal="center" vertical="center"/>
    </xf>
    <xf numFmtId="0" fontId="58" fillId="2" borderId="6" xfId="0" applyFont="1" applyFill="1" applyBorder="1" applyAlignment="1">
      <alignment vertical="center" wrapText="1"/>
    </xf>
    <xf numFmtId="0" fontId="58" fillId="2" borderId="25" xfId="0" applyFont="1" applyFill="1" applyBorder="1" applyAlignment="1">
      <alignment vertical="center" wrapText="1"/>
    </xf>
    <xf numFmtId="0" fontId="58" fillId="2" borderId="27" xfId="0" applyFont="1" applyFill="1" applyBorder="1" applyAlignment="1">
      <alignment horizontal="center" vertical="center" wrapText="1"/>
    </xf>
    <xf numFmtId="1" fontId="57" fillId="0" borderId="3" xfId="0" applyNumberFormat="1" applyFont="1" applyFill="1" applyBorder="1" applyAlignment="1">
      <alignment horizontal="center" vertical="center"/>
    </xf>
    <xf numFmtId="0" fontId="57" fillId="0" borderId="2" xfId="0" applyNumberFormat="1" applyFont="1" applyFill="1" applyBorder="1" applyAlignment="1">
      <alignment horizontal="center" vertical="center" wrapText="1"/>
    </xf>
    <xf numFmtId="0" fontId="57" fillId="0" borderId="0" xfId="0" quotePrefix="1" applyFont="1" applyFill="1"/>
    <xf numFmtId="0" fontId="57" fillId="0" borderId="0" xfId="0" applyFont="1" applyFill="1" applyAlignment="1" applyProtection="1">
      <alignment vertical="center" wrapText="1"/>
      <protection hidden="1"/>
    </xf>
    <xf numFmtId="49" fontId="59" fillId="0" borderId="2" xfId="11" applyNumberFormat="1" applyFont="1" applyFill="1" applyBorder="1" applyAlignment="1" applyProtection="1">
      <alignment horizontal="center" vertical="center" wrapText="1"/>
    </xf>
    <xf numFmtId="3" fontId="57" fillId="0" borderId="2" xfId="0" applyNumberFormat="1" applyFont="1" applyFill="1" applyBorder="1" applyAlignment="1">
      <alignment horizontal="center" vertical="center"/>
    </xf>
    <xf numFmtId="0" fontId="57" fillId="0" borderId="2" xfId="0" applyFont="1" applyFill="1" applyBorder="1" applyAlignment="1">
      <alignment horizontal="justify" vertical="center"/>
    </xf>
    <xf numFmtId="15" fontId="57" fillId="0" borderId="2" xfId="0" applyNumberFormat="1" applyFont="1" applyFill="1" applyBorder="1" applyAlignment="1">
      <alignment vertical="center"/>
    </xf>
    <xf numFmtId="0" fontId="57" fillId="6" borderId="2" xfId="0" applyFont="1" applyFill="1" applyBorder="1" applyAlignment="1">
      <alignment vertical="center"/>
    </xf>
    <xf numFmtId="49" fontId="60" fillId="0" borderId="2" xfId="11" applyNumberFormat="1" applyFont="1" applyFill="1" applyBorder="1" applyAlignment="1" applyProtection="1">
      <alignment horizontal="center" vertical="center" wrapText="1"/>
    </xf>
    <xf numFmtId="0" fontId="57" fillId="0" borderId="2" xfId="23" applyFont="1" applyFill="1" applyBorder="1" applyAlignment="1">
      <alignment horizontal="center" vertical="center" wrapText="1"/>
    </xf>
    <xf numFmtId="15" fontId="57" fillId="0" borderId="2" xfId="23" applyNumberFormat="1" applyFont="1" applyFill="1" applyBorder="1" applyAlignment="1">
      <alignment horizontal="center" vertical="center" wrapText="1"/>
    </xf>
    <xf numFmtId="3" fontId="57" fillId="0" borderId="2" xfId="23" applyNumberFormat="1" applyFont="1" applyFill="1" applyBorder="1" applyAlignment="1">
      <alignment horizontal="center" vertical="center" wrapText="1"/>
    </xf>
    <xf numFmtId="0" fontId="57" fillId="0" borderId="2" xfId="0" quotePrefix="1" applyNumberFormat="1" applyFont="1" applyFill="1" applyBorder="1" applyAlignment="1">
      <alignment horizontal="center" vertical="center" wrapText="1"/>
    </xf>
    <xf numFmtId="165" fontId="57" fillId="0" borderId="0" xfId="0" applyNumberFormat="1" applyFont="1" applyFill="1" applyBorder="1" applyAlignment="1">
      <alignment horizontal="center" vertical="center"/>
    </xf>
    <xf numFmtId="166" fontId="57" fillId="0" borderId="0" xfId="5" applyNumberFormat="1" applyFont="1" applyFill="1" applyBorder="1" applyAlignment="1">
      <alignment horizontal="center" vertical="center" wrapText="1"/>
    </xf>
    <xf numFmtId="166" fontId="57" fillId="0" borderId="0" xfId="5" applyNumberFormat="1" applyFont="1" applyFill="1" applyBorder="1" applyAlignment="1">
      <alignment horizontal="center" vertical="center"/>
    </xf>
    <xf numFmtId="3" fontId="57" fillId="0" borderId="0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7" fillId="0" borderId="0" xfId="0" applyFont="1"/>
    <xf numFmtId="166" fontId="57" fillId="0" borderId="0" xfId="5" applyNumberFormat="1" applyFont="1"/>
    <xf numFmtId="0" fontId="66" fillId="0" borderId="0" xfId="0" applyFont="1"/>
    <xf numFmtId="1" fontId="62" fillId="0" borderId="3" xfId="0" applyNumberFormat="1" applyFont="1" applyFill="1" applyBorder="1" applyAlignment="1">
      <alignment horizontal="center" vertical="center"/>
    </xf>
    <xf numFmtId="3" fontId="62" fillId="0" borderId="3" xfId="0" applyNumberFormat="1" applyFont="1" applyFill="1" applyBorder="1" applyAlignment="1">
      <alignment horizontal="center" vertical="center"/>
    </xf>
    <xf numFmtId="3" fontId="57" fillId="6" borderId="3" xfId="0" applyNumberFormat="1" applyFont="1" applyFill="1" applyBorder="1" applyAlignment="1">
      <alignment horizontal="center" vertical="center"/>
    </xf>
    <xf numFmtId="0" fontId="62" fillId="6" borderId="2" xfId="0" applyFont="1" applyFill="1" applyBorder="1" applyAlignment="1">
      <alignment horizontal="center" vertical="center" wrapText="1"/>
    </xf>
    <xf numFmtId="0" fontId="62" fillId="7" borderId="2" xfId="0" applyFont="1" applyFill="1" applyBorder="1" applyAlignment="1">
      <alignment vertical="center"/>
    </xf>
    <xf numFmtId="3" fontId="62" fillId="8" borderId="2" xfId="0" applyNumberFormat="1" applyFont="1" applyFill="1" applyBorder="1" applyAlignment="1">
      <alignment horizontal="center" vertical="center"/>
    </xf>
    <xf numFmtId="0" fontId="62" fillId="7" borderId="2" xfId="0" applyFont="1" applyFill="1" applyBorder="1" applyAlignment="1">
      <alignment horizontal="center" vertical="center" wrapText="1"/>
    </xf>
    <xf numFmtId="0" fontId="62" fillId="0" borderId="2" xfId="0" applyNumberFormat="1" applyFont="1" applyFill="1" applyBorder="1" applyAlignment="1">
      <alignment horizontal="center" vertical="center" wrapText="1"/>
    </xf>
    <xf numFmtId="0" fontId="58" fillId="2" borderId="30" xfId="0" applyFont="1" applyFill="1" applyBorder="1" applyAlignment="1">
      <alignment horizontal="center" vertical="center" wrapText="1"/>
    </xf>
    <xf numFmtId="0" fontId="57" fillId="0" borderId="3" xfId="0" quotePrefix="1" applyFont="1" applyFill="1" applyBorder="1" applyAlignment="1">
      <alignment horizontal="center" vertical="center"/>
    </xf>
    <xf numFmtId="0" fontId="57" fillId="0" borderId="3" xfId="0" applyFont="1" applyFill="1" applyBorder="1" applyAlignment="1">
      <alignment horizontal="center" vertical="center"/>
    </xf>
    <xf numFmtId="0" fontId="57" fillId="0" borderId="4" xfId="0" applyFont="1" applyFill="1" applyBorder="1" applyAlignment="1">
      <alignment horizontal="center" vertical="center" wrapText="1"/>
    </xf>
    <xf numFmtId="49" fontId="57" fillId="0" borderId="4" xfId="0" applyNumberFormat="1" applyFont="1" applyFill="1" applyBorder="1" applyAlignment="1">
      <alignment horizontal="center" vertical="center" wrapText="1"/>
    </xf>
    <xf numFmtId="0" fontId="57" fillId="0" borderId="4" xfId="0" applyNumberFormat="1" applyFont="1" applyFill="1" applyBorder="1" applyAlignment="1">
      <alignment horizontal="center" vertical="center" wrapText="1"/>
    </xf>
    <xf numFmtId="165" fontId="57" fillId="0" borderId="2" xfId="0" applyNumberFormat="1" applyFont="1" applyFill="1" applyBorder="1" applyAlignment="1">
      <alignment horizontal="left" vertical="center"/>
    </xf>
    <xf numFmtId="16" fontId="57" fillId="0" borderId="2" xfId="0" applyNumberFormat="1" applyFont="1" applyFill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1" fillId="0" borderId="0" xfId="25" applyFont="1" applyFill="1" applyBorder="1" applyAlignment="1">
      <alignment wrapText="1"/>
    </xf>
    <xf numFmtId="0" fontId="58" fillId="0" borderId="0" xfId="0" applyFont="1" applyFill="1" applyBorder="1" applyAlignment="1">
      <alignment vertical="center"/>
    </xf>
    <xf numFmtId="0" fontId="61" fillId="0" borderId="0" xfId="26" applyFont="1" applyFill="1" applyBorder="1" applyAlignment="1">
      <alignment wrapText="1"/>
    </xf>
    <xf numFmtId="0" fontId="61" fillId="0" borderId="0" xfId="24" applyFont="1" applyFill="1" applyBorder="1" applyAlignment="1">
      <alignment wrapText="1"/>
    </xf>
    <xf numFmtId="49" fontId="57" fillId="0" borderId="0" xfId="0" applyNumberFormat="1" applyFont="1"/>
    <xf numFmtId="0" fontId="66" fillId="2" borderId="37" xfId="0" applyFont="1" applyFill="1" applyBorder="1" applyAlignment="1">
      <alignment vertical="center"/>
    </xf>
    <xf numFmtId="0" fontId="57" fillId="2" borderId="8" xfId="0" applyFont="1" applyFill="1" applyBorder="1"/>
    <xf numFmtId="0" fontId="66" fillId="0" borderId="0" xfId="0" applyFont="1" applyFill="1"/>
    <xf numFmtId="0" fontId="62" fillId="0" borderId="3" xfId="0" quotePrefix="1" applyFont="1" applyFill="1" applyBorder="1" applyAlignment="1">
      <alignment horizontal="center" vertical="center"/>
    </xf>
    <xf numFmtId="0" fontId="62" fillId="0" borderId="3" xfId="0" applyFont="1" applyFill="1" applyBorder="1" applyAlignment="1">
      <alignment horizontal="center" vertical="center"/>
    </xf>
    <xf numFmtId="0" fontId="62" fillId="0" borderId="4" xfId="0" applyFont="1" applyFill="1" applyBorder="1" applyAlignment="1">
      <alignment horizontal="center" vertical="center" wrapText="1"/>
    </xf>
    <xf numFmtId="49" fontId="62" fillId="0" borderId="4" xfId="0" applyNumberFormat="1" applyFont="1" applyFill="1" applyBorder="1" applyAlignment="1">
      <alignment horizontal="center" vertical="center" wrapText="1"/>
    </xf>
    <xf numFmtId="0" fontId="62" fillId="6" borderId="3" xfId="0" applyFont="1" applyFill="1" applyBorder="1" applyAlignment="1">
      <alignment horizontal="center" vertical="center"/>
    </xf>
    <xf numFmtId="3" fontId="62" fillId="0" borderId="2" xfId="0" applyNumberFormat="1" applyFont="1" applyFill="1" applyBorder="1" applyAlignment="1">
      <alignment horizontal="center" vertical="center"/>
    </xf>
    <xf numFmtId="0" fontId="62" fillId="0" borderId="4" xfId="0" quotePrefix="1" applyFont="1" applyFill="1" applyBorder="1" applyAlignment="1">
      <alignment horizontal="center" vertical="center" wrapText="1"/>
    </xf>
    <xf numFmtId="49" fontId="62" fillId="0" borderId="4" xfId="0" quotePrefix="1" applyNumberFormat="1" applyFont="1" applyFill="1" applyBorder="1" applyAlignment="1">
      <alignment horizontal="center" vertical="center" wrapText="1"/>
    </xf>
    <xf numFmtId="165" fontId="62" fillId="0" borderId="2" xfId="0" applyNumberFormat="1" applyFont="1" applyFill="1" applyBorder="1" applyAlignment="1">
      <alignment horizontal="left" vertical="center"/>
    </xf>
    <xf numFmtId="16" fontId="62" fillId="7" borderId="2" xfId="0" applyNumberFormat="1" applyFont="1" applyFill="1" applyBorder="1" applyAlignment="1">
      <alignment vertical="center"/>
    </xf>
    <xf numFmtId="0" fontId="62" fillId="0" borderId="4" xfId="0" applyNumberFormat="1" applyFont="1" applyFill="1" applyBorder="1" applyAlignment="1">
      <alignment horizontal="center" vertical="center" wrapText="1"/>
    </xf>
    <xf numFmtId="164" fontId="57" fillId="0" borderId="4" xfId="0" applyNumberFormat="1" applyFont="1" applyFill="1" applyBorder="1" applyAlignment="1">
      <alignment horizontal="center" vertical="center" wrapText="1"/>
    </xf>
    <xf numFmtId="15" fontId="57" fillId="0" borderId="0" xfId="0" applyNumberFormat="1" applyFont="1" applyFill="1"/>
    <xf numFmtId="0" fontId="66" fillId="0" borderId="0" xfId="0" quotePrefix="1" applyFont="1" applyFill="1"/>
    <xf numFmtId="164" fontId="62" fillId="0" borderId="4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vertical="center"/>
    </xf>
    <xf numFmtId="0" fontId="68" fillId="0" borderId="0" xfId="0" applyFont="1" applyFill="1"/>
    <xf numFmtId="164" fontId="57" fillId="0" borderId="3" xfId="0" applyNumberFormat="1" applyFont="1" applyFill="1" applyBorder="1" applyAlignment="1">
      <alignment horizontal="center" vertical="center"/>
    </xf>
    <xf numFmtId="15" fontId="57" fillId="0" borderId="3" xfId="0" applyNumberFormat="1" applyFont="1" applyFill="1" applyBorder="1" applyAlignment="1">
      <alignment horizontal="center" vertical="center" wrapText="1"/>
    </xf>
    <xf numFmtId="49" fontId="57" fillId="0" borderId="4" xfId="0" quotePrefix="1" applyNumberFormat="1" applyFont="1" applyFill="1" applyBorder="1" applyAlignment="1">
      <alignment horizontal="center" vertical="center" wrapText="1"/>
    </xf>
    <xf numFmtId="1" fontId="57" fillId="0" borderId="0" xfId="0" applyNumberFormat="1" applyFont="1" applyFill="1" applyAlignment="1">
      <alignment horizontal="center" vertical="center"/>
    </xf>
    <xf numFmtId="49" fontId="57" fillId="0" borderId="3" xfId="0" applyNumberFormat="1" applyFont="1" applyFill="1" applyBorder="1" applyAlignment="1">
      <alignment horizontal="center" vertical="center" wrapText="1"/>
    </xf>
    <xf numFmtId="164" fontId="62" fillId="0" borderId="3" xfId="0" applyNumberFormat="1" applyFont="1" applyFill="1" applyBorder="1" applyAlignment="1">
      <alignment horizontal="center" vertical="center"/>
    </xf>
    <xf numFmtId="15" fontId="62" fillId="0" borderId="3" xfId="0" applyNumberFormat="1" applyFont="1" applyFill="1" applyBorder="1" applyAlignment="1">
      <alignment horizontal="center" vertical="center" wrapText="1"/>
    </xf>
    <xf numFmtId="164" fontId="57" fillId="0" borderId="2" xfId="0" applyNumberFormat="1" applyFont="1" applyFill="1" applyBorder="1" applyAlignment="1">
      <alignment horizontal="center" vertical="center"/>
    </xf>
    <xf numFmtId="0" fontId="57" fillId="0" borderId="2" xfId="44" applyFont="1" applyFill="1" applyBorder="1" applyAlignment="1">
      <alignment horizontal="center" vertical="center" wrapText="1"/>
    </xf>
    <xf numFmtId="15" fontId="57" fillId="0" borderId="2" xfId="45" applyNumberFormat="1" applyFont="1" applyFill="1" applyBorder="1" applyAlignment="1">
      <alignment horizontal="center" vertical="center" wrapText="1"/>
    </xf>
    <xf numFmtId="15" fontId="57" fillId="0" borderId="2" xfId="44" applyNumberFormat="1" applyFont="1" applyFill="1" applyBorder="1" applyAlignment="1">
      <alignment horizontal="center" vertical="center" wrapText="1"/>
    </xf>
    <xf numFmtId="0" fontId="57" fillId="0" borderId="2" xfId="43" applyFont="1" applyFill="1" applyBorder="1" applyAlignment="1">
      <alignment horizontal="center" vertical="center" wrapText="1"/>
    </xf>
    <xf numFmtId="37" fontId="57" fillId="0" borderId="2" xfId="5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 applyProtection="1">
      <alignment horizontal="center" vertical="center" wrapText="1"/>
      <protection hidden="1"/>
    </xf>
    <xf numFmtId="15" fontId="57" fillId="0" borderId="0" xfId="0" applyNumberFormat="1" applyFont="1" applyFill="1" applyAlignment="1">
      <alignment horizontal="center" vertical="center" wrapText="1"/>
    </xf>
    <xf numFmtId="1" fontId="57" fillId="0" borderId="0" xfId="0" applyNumberFormat="1" applyFont="1" applyFill="1" applyAlignment="1">
      <alignment horizontal="center" vertical="center" wrapText="1"/>
    </xf>
    <xf numFmtId="49" fontId="57" fillId="0" borderId="2" xfId="0" quotePrefix="1" applyNumberFormat="1" applyFont="1" applyFill="1" applyBorder="1" applyAlignment="1">
      <alignment horizontal="center" vertical="center"/>
    </xf>
    <xf numFmtId="15" fontId="57" fillId="0" borderId="0" xfId="0" applyNumberFormat="1" applyFont="1" applyAlignment="1">
      <alignment vertical="center"/>
    </xf>
    <xf numFmtId="1" fontId="57" fillId="0" borderId="0" xfId="0" applyNumberFormat="1" applyFont="1" applyAlignment="1">
      <alignment horizontal="center" vertical="center"/>
    </xf>
    <xf numFmtId="0" fontId="61" fillId="0" borderId="0" xfId="44" applyFont="1" applyFill="1" applyBorder="1" applyAlignment="1">
      <alignment wrapText="1"/>
    </xf>
    <xf numFmtId="0" fontId="61" fillId="0" borderId="0" xfId="43" applyFont="1" applyFill="1" applyBorder="1" applyAlignment="1">
      <alignment wrapText="1"/>
    </xf>
    <xf numFmtId="0" fontId="57" fillId="0" borderId="0" xfId="0" applyFont="1" applyAlignment="1">
      <alignment vertical="center"/>
    </xf>
    <xf numFmtId="0" fontId="57" fillId="0" borderId="36" xfId="0" applyFont="1" applyFill="1" applyBorder="1"/>
    <xf numFmtId="3" fontId="62" fillId="8" borderId="3" xfId="0" applyNumberFormat="1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center" vertical="center" wrapText="1"/>
    </xf>
    <xf numFmtId="0" fontId="62" fillId="0" borderId="2" xfId="44" applyFont="1" applyFill="1" applyBorder="1" applyAlignment="1">
      <alignment horizontal="center" vertical="center" wrapText="1"/>
    </xf>
    <xf numFmtId="15" fontId="62" fillId="0" borderId="2" xfId="44" applyNumberFormat="1" applyFont="1" applyFill="1" applyBorder="1" applyAlignment="1">
      <alignment horizontal="center" vertical="center" wrapText="1"/>
    </xf>
    <xf numFmtId="0" fontId="62" fillId="0" borderId="2" xfId="43" applyFont="1" applyFill="1" applyBorder="1" applyAlignment="1">
      <alignment horizontal="center" vertical="center" wrapText="1"/>
    </xf>
    <xf numFmtId="49" fontId="69" fillId="0" borderId="2" xfId="0" applyNumberFormat="1" applyFont="1" applyFill="1" applyBorder="1" applyAlignment="1">
      <alignment horizontal="center" vertical="center" wrapText="1"/>
    </xf>
    <xf numFmtId="15" fontId="62" fillId="0" borderId="0" xfId="0" applyNumberFormat="1" applyFont="1" applyFill="1"/>
    <xf numFmtId="0" fontId="62" fillId="0" borderId="0" xfId="0" applyFont="1" applyFill="1" applyAlignment="1">
      <alignment horizontal="center" vertical="center" wrapText="1"/>
    </xf>
    <xf numFmtId="0" fontId="62" fillId="0" borderId="0" xfId="0" applyFont="1" applyFill="1" applyAlignment="1" applyProtection="1">
      <alignment horizontal="center" vertical="center" wrapText="1"/>
      <protection hidden="1"/>
    </xf>
    <xf numFmtId="15" fontId="62" fillId="0" borderId="0" xfId="0" applyNumberFormat="1" applyFont="1" applyFill="1" applyAlignment="1">
      <alignment horizontal="center" vertical="center" wrapText="1"/>
    </xf>
    <xf numFmtId="15" fontId="62" fillId="0" borderId="0" xfId="0" applyNumberFormat="1" applyFont="1" applyFill="1" applyBorder="1" applyAlignment="1">
      <alignment horizontal="center" vertical="center" wrapText="1"/>
    </xf>
    <xf numFmtId="1" fontId="62" fillId="0" borderId="0" xfId="0" applyNumberFormat="1" applyFont="1" applyFill="1" applyAlignment="1">
      <alignment horizontal="center" vertical="center" wrapText="1"/>
    </xf>
    <xf numFmtId="0" fontId="62" fillId="0" borderId="0" xfId="0" applyFont="1" applyFill="1" applyAlignment="1" applyProtection="1">
      <alignment vertical="center" wrapText="1"/>
      <protection hidden="1"/>
    </xf>
    <xf numFmtId="15" fontId="62" fillId="0" borderId="0" xfId="0" applyNumberFormat="1" applyFont="1" applyFill="1" applyAlignment="1">
      <alignment vertical="center"/>
    </xf>
    <xf numFmtId="1" fontId="62" fillId="0" borderId="0" xfId="0" applyNumberFormat="1" applyFont="1" applyFill="1" applyAlignment="1">
      <alignment horizontal="center" vertical="center"/>
    </xf>
    <xf numFmtId="0" fontId="62" fillId="0" borderId="2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 wrapText="1"/>
    </xf>
    <xf numFmtId="49" fontId="63" fillId="0" borderId="2" xfId="11" applyNumberFormat="1" applyFont="1" applyFill="1" applyBorder="1" applyAlignment="1" applyProtection="1">
      <alignment horizontal="center" vertical="center" wrapText="1"/>
    </xf>
    <xf numFmtId="0" fontId="57" fillId="0" borderId="2" xfId="35" applyFont="1" applyFill="1" applyBorder="1" applyAlignment="1">
      <alignment horizontal="center" vertical="center"/>
    </xf>
    <xf numFmtId="0" fontId="57" fillId="0" borderId="2" xfId="35" applyFont="1" applyFill="1" applyBorder="1" applyAlignment="1">
      <alignment horizontal="justify" vertical="center"/>
    </xf>
    <xf numFmtId="0" fontId="57" fillId="0" borderId="2" xfId="35" applyFont="1" applyFill="1" applyBorder="1" applyAlignment="1">
      <alignment horizontal="center" vertical="center" wrapText="1"/>
    </xf>
    <xf numFmtId="15" fontId="57" fillId="0" borderId="2" xfId="35" applyNumberFormat="1" applyFont="1" applyFill="1" applyBorder="1" applyAlignment="1">
      <alignment vertical="center"/>
    </xf>
    <xf numFmtId="0" fontId="70" fillId="0" borderId="0" xfId="0" applyFont="1" applyFill="1" applyBorder="1" applyAlignment="1">
      <alignment horizontal="center" vertical="center"/>
    </xf>
    <xf numFmtId="0" fontId="61" fillId="0" borderId="0" xfId="37" applyFont="1" applyFill="1" applyBorder="1" applyAlignment="1">
      <alignment wrapText="1"/>
    </xf>
    <xf numFmtId="0" fontId="57" fillId="0" borderId="0" xfId="0" applyFont="1" applyAlignment="1">
      <alignment wrapText="1"/>
    </xf>
    <xf numFmtId="0" fontId="61" fillId="0" borderId="0" xfId="36" applyFont="1" applyFill="1" applyBorder="1" applyAlignment="1">
      <alignment wrapText="1"/>
    </xf>
    <xf numFmtId="14" fontId="62" fillId="0" borderId="2" xfId="0" applyNumberFormat="1" applyFont="1" applyFill="1" applyBorder="1" applyAlignment="1">
      <alignment vertical="center"/>
    </xf>
    <xf numFmtId="15" fontId="62" fillId="7" borderId="3" xfId="0" applyNumberFormat="1" applyFont="1" applyFill="1" applyBorder="1" applyAlignment="1">
      <alignment horizontal="center" vertical="center" wrapText="1"/>
    </xf>
    <xf numFmtId="3" fontId="62" fillId="7" borderId="2" xfId="0" applyNumberFormat="1" applyFont="1" applyFill="1" applyBorder="1" applyAlignment="1">
      <alignment horizontal="center" vertical="center"/>
    </xf>
    <xf numFmtId="166" fontId="62" fillId="0" borderId="2" xfId="5" applyNumberFormat="1" applyFont="1" applyFill="1" applyBorder="1" applyAlignment="1">
      <alignment horizontal="center" vertical="center"/>
    </xf>
    <xf numFmtId="164" fontId="57" fillId="6" borderId="2" xfId="0" applyNumberFormat="1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2" borderId="3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166" fontId="57" fillId="0" borderId="0" xfId="5" applyNumberFormat="1" applyFont="1" applyFill="1" applyAlignment="1">
      <alignment horizontal="center" vertical="center"/>
    </xf>
    <xf numFmtId="0" fontId="58" fillId="11" borderId="5" xfId="0" applyFont="1" applyFill="1" applyBorder="1" applyAlignment="1">
      <alignment horizontal="center" vertical="center" wrapText="1"/>
    </xf>
    <xf numFmtId="41" fontId="57" fillId="0" borderId="3" xfId="0" applyNumberFormat="1" applyFont="1" applyFill="1" applyBorder="1" applyAlignment="1">
      <alignment horizontal="center" vertical="center"/>
    </xf>
    <xf numFmtId="166" fontId="57" fillId="0" borderId="0" xfId="5" applyNumberFormat="1" applyFont="1" applyFill="1"/>
    <xf numFmtId="166" fontId="57" fillId="0" borderId="3" xfId="5" applyNumberFormat="1" applyFont="1" applyFill="1" applyBorder="1" applyAlignment="1">
      <alignment horizontal="center" vertical="center"/>
    </xf>
    <xf numFmtId="0" fontId="57" fillId="0" borderId="3" xfId="0" applyFont="1" applyFill="1" applyBorder="1"/>
    <xf numFmtId="0" fontId="62" fillId="0" borderId="3" xfId="0" applyFont="1" applyFill="1" applyBorder="1"/>
    <xf numFmtId="166" fontId="62" fillId="0" borderId="3" xfId="5" applyNumberFormat="1" applyFont="1" applyFill="1" applyBorder="1" applyAlignment="1">
      <alignment horizontal="center" vertical="center"/>
    </xf>
    <xf numFmtId="166" fontId="66" fillId="0" borderId="0" xfId="5" applyNumberFormat="1" applyFont="1"/>
    <xf numFmtId="41" fontId="62" fillId="0" borderId="3" xfId="0" applyNumberFormat="1" applyFont="1" applyFill="1" applyBorder="1" applyAlignment="1">
      <alignment horizontal="center" vertical="center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2" borderId="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3" fontId="60" fillId="0" borderId="2" xfId="11" applyNumberFormat="1" applyFont="1" applyFill="1" applyBorder="1" applyAlignment="1" applyProtection="1">
      <alignment horizontal="center" vertical="center" wrapText="1"/>
    </xf>
    <xf numFmtId="0" fontId="57" fillId="0" borderId="4" xfId="0" quotePrefix="1" applyFont="1" applyFill="1" applyBorder="1" applyAlignment="1">
      <alignment horizontal="center" vertical="center" wrapText="1"/>
    </xf>
    <xf numFmtId="49" fontId="60" fillId="0" borderId="4" xfId="11" applyNumberFormat="1" applyFont="1" applyFill="1" applyBorder="1" applyAlignment="1" applyProtection="1">
      <alignment horizontal="center" vertical="center" wrapText="1"/>
    </xf>
    <xf numFmtId="0" fontId="62" fillId="0" borderId="4" xfId="0" applyFont="1" applyFill="1" applyBorder="1" applyAlignment="1">
      <alignment horizontal="left" vertical="center"/>
    </xf>
    <xf numFmtId="0" fontId="62" fillId="0" borderId="4" xfId="0" applyFont="1" applyFill="1" applyBorder="1" applyAlignment="1">
      <alignment horizontal="center" vertical="center" wrapText="1"/>
    </xf>
    <xf numFmtId="37" fontId="62" fillId="0" borderId="2" xfId="5" applyNumberFormat="1" applyFont="1" applyFill="1" applyBorder="1" applyAlignment="1">
      <alignment horizontal="center" vertical="center" wrapText="1"/>
    </xf>
    <xf numFmtId="3" fontId="57" fillId="6" borderId="3" xfId="0" applyNumberFormat="1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2" borderId="25" xfId="0" applyFont="1" applyFill="1" applyBorder="1" applyAlignment="1">
      <alignment horizontal="center" vertical="center" wrapText="1"/>
    </xf>
    <xf numFmtId="0" fontId="58" fillId="2" borderId="27" xfId="0" applyFont="1" applyFill="1" applyBorder="1" applyAlignment="1">
      <alignment horizontal="center" vertical="center" wrapText="1"/>
    </xf>
    <xf numFmtId="0" fontId="58" fillId="2" borderId="31" xfId="0" applyFont="1" applyFill="1" applyBorder="1" applyAlignment="1">
      <alignment horizontal="center" vertical="center" wrapText="1"/>
    </xf>
    <xf numFmtId="0" fontId="58" fillId="2" borderId="3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3" fontId="57" fillId="0" borderId="0" xfId="0" applyNumberFormat="1" applyFont="1" applyFill="1"/>
    <xf numFmtId="0" fontId="72" fillId="0" borderId="0" xfId="11" applyFont="1" applyFill="1" applyAlignment="1" applyProtection="1"/>
    <xf numFmtId="0" fontId="64" fillId="0" borderId="2" xfId="0" quotePrefix="1" applyFont="1" applyFill="1" applyBorder="1" applyAlignment="1">
      <alignment horizontal="center" vertical="center" wrapText="1"/>
    </xf>
    <xf numFmtId="0" fontId="61" fillId="0" borderId="0" xfId="33" applyFont="1" applyFill="1" applyBorder="1" applyAlignment="1">
      <alignment horizontal="center" vertical="center" wrapText="1"/>
    </xf>
    <xf numFmtId="43" fontId="57" fillId="0" borderId="0" xfId="5" applyFont="1" applyFill="1" applyBorder="1" applyAlignment="1">
      <alignment horizontal="center" vertical="center" wrapText="1"/>
    </xf>
    <xf numFmtId="15" fontId="61" fillId="0" borderId="0" xfId="33" applyNumberFormat="1" applyFont="1" applyFill="1" applyBorder="1" applyAlignment="1">
      <alignment horizontal="center" vertical="center" wrapText="1"/>
    </xf>
    <xf numFmtId="0" fontId="60" fillId="0" borderId="0" xfId="11" applyFont="1" applyFill="1" applyBorder="1" applyAlignment="1" applyProtection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73" fillId="0" borderId="0" xfId="0" applyFont="1" applyFill="1" applyAlignment="1">
      <alignment horizontal="center" vertical="center"/>
    </xf>
    <xf numFmtId="0" fontId="57" fillId="0" borderId="28" xfId="0" applyFont="1" applyFill="1" applyBorder="1" applyAlignment="1">
      <alignment horizontal="center" vertical="center" wrapText="1"/>
    </xf>
    <xf numFmtId="0" fontId="59" fillId="0" borderId="28" xfId="11" applyFont="1" applyFill="1" applyBorder="1" applyAlignment="1" applyProtection="1">
      <alignment horizontal="center" vertical="center" wrapText="1"/>
    </xf>
    <xf numFmtId="15" fontId="57" fillId="0" borderId="0" xfId="0" applyNumberFormat="1" applyFont="1" applyFill="1" applyBorder="1" applyAlignment="1">
      <alignment vertical="center"/>
    </xf>
    <xf numFmtId="0" fontId="74" fillId="0" borderId="0" xfId="11" applyFont="1" applyFill="1" applyAlignment="1" applyProtection="1"/>
    <xf numFmtId="0" fontId="59" fillId="0" borderId="0" xfId="11" applyFont="1" applyFill="1" applyAlignment="1" applyProtection="1"/>
    <xf numFmtId="15" fontId="62" fillId="10" borderId="3" xfId="0" applyNumberFormat="1" applyFont="1" applyFill="1" applyBorder="1" applyAlignment="1">
      <alignment horizontal="center" vertical="center"/>
    </xf>
    <xf numFmtId="0" fontId="70" fillId="2" borderId="8" xfId="0" applyFont="1" applyFill="1" applyBorder="1"/>
    <xf numFmtId="0" fontId="70" fillId="0" borderId="0" xfId="0" applyFont="1" applyFill="1" applyBorder="1"/>
    <xf numFmtId="49" fontId="57" fillId="0" borderId="0" xfId="0" applyNumberFormat="1" applyFont="1" applyFill="1"/>
    <xf numFmtId="0" fontId="71" fillId="0" borderId="2" xfId="0" applyFont="1" applyFill="1" applyBorder="1" applyAlignment="1">
      <alignment vertical="center"/>
    </xf>
    <xf numFmtId="0" fontId="71" fillId="0" borderId="2" xfId="0" applyFont="1" applyFill="1" applyBorder="1" applyAlignment="1">
      <alignment horizontal="center" vertical="center" wrapText="1"/>
    </xf>
    <xf numFmtId="3" fontId="62" fillId="0" borderId="0" xfId="0" applyNumberFormat="1" applyFont="1" applyFill="1"/>
    <xf numFmtId="0" fontId="62" fillId="7" borderId="2" xfId="0" applyFont="1" applyFill="1" applyBorder="1" applyAlignment="1">
      <alignment horizontal="center" vertical="center"/>
    </xf>
    <xf numFmtId="0" fontId="62" fillId="7" borderId="0" xfId="0" applyFont="1" applyFill="1"/>
    <xf numFmtId="0" fontId="62" fillId="0" borderId="2" xfId="32" applyFont="1" applyFill="1" applyBorder="1" applyAlignment="1">
      <alignment horizontal="center" vertical="center" wrapText="1"/>
    </xf>
    <xf numFmtId="15" fontId="62" fillId="0" borderId="2" xfId="32" applyNumberFormat="1" applyFont="1" applyFill="1" applyBorder="1" applyAlignment="1">
      <alignment horizontal="center" vertical="center" wrapText="1"/>
    </xf>
    <xf numFmtId="16" fontId="62" fillId="0" borderId="0" xfId="0" applyNumberFormat="1" applyFont="1" applyFill="1"/>
    <xf numFmtId="0" fontId="62" fillId="0" borderId="2" xfId="31" applyFont="1" applyFill="1" applyBorder="1" applyAlignment="1">
      <alignment horizontal="center" vertical="center" wrapText="1"/>
    </xf>
    <xf numFmtId="15" fontId="62" fillId="0" borderId="2" xfId="31" applyNumberFormat="1" applyFont="1" applyFill="1" applyBorder="1" applyAlignment="1">
      <alignment horizontal="center" vertical="center" wrapText="1"/>
    </xf>
    <xf numFmtId="37" fontId="62" fillId="0" borderId="3" xfId="5" applyNumberFormat="1" applyFont="1" applyFill="1" applyBorder="1" applyAlignment="1">
      <alignment horizontal="center" vertical="center" wrapText="1"/>
    </xf>
    <xf numFmtId="15" fontId="62" fillId="0" borderId="3" xfId="31" applyNumberFormat="1" applyFont="1" applyFill="1" applyBorder="1" applyAlignment="1">
      <alignment horizontal="center" vertical="center" wrapText="1"/>
    </xf>
    <xf numFmtId="3" fontId="62" fillId="0" borderId="2" xfId="31" applyNumberFormat="1" applyFont="1" applyFill="1" applyBorder="1" applyAlignment="1">
      <alignment horizontal="center" vertical="center" wrapText="1"/>
    </xf>
    <xf numFmtId="49" fontId="62" fillId="0" borderId="2" xfId="0" quotePrefix="1" applyNumberFormat="1" applyFont="1" applyFill="1" applyBorder="1" applyAlignment="1" applyProtection="1">
      <alignment horizontal="center" vertical="center" wrapText="1"/>
      <protection locked="0"/>
    </xf>
    <xf numFmtId="0" fontId="75" fillId="0" borderId="0" xfId="11" applyFont="1" applyFill="1" applyAlignment="1" applyProtection="1"/>
    <xf numFmtId="0" fontId="62" fillId="0" borderId="0" xfId="0" applyFont="1" applyFill="1" applyBorder="1" applyAlignment="1">
      <alignment horizontal="center" vertical="center"/>
    </xf>
    <xf numFmtId="165" fontId="62" fillId="0" borderId="0" xfId="0" applyNumberFormat="1" applyFont="1" applyFill="1" applyBorder="1" applyAlignment="1">
      <alignment horizontal="center" vertical="center"/>
    </xf>
    <xf numFmtId="164" fontId="62" fillId="0" borderId="0" xfId="0" applyNumberFormat="1" applyFont="1" applyFill="1" applyBorder="1" applyAlignment="1">
      <alignment horizontal="center" vertical="center" wrapText="1"/>
    </xf>
    <xf numFmtId="15" fontId="62" fillId="0" borderId="0" xfId="0" applyNumberFormat="1" applyFont="1" applyFill="1" applyBorder="1" applyAlignment="1">
      <alignment horizontal="center" vertical="center"/>
    </xf>
    <xf numFmtId="1" fontId="62" fillId="0" borderId="0" xfId="0" applyNumberFormat="1" applyFont="1" applyFill="1" applyBorder="1" applyAlignment="1">
      <alignment horizontal="center" vertical="center"/>
    </xf>
    <xf numFmtId="3" fontId="62" fillId="0" borderId="0" xfId="0" applyNumberFormat="1" applyFont="1" applyFill="1" applyBorder="1" applyAlignment="1">
      <alignment horizontal="center" vertical="center" wrapText="1"/>
    </xf>
    <xf numFmtId="49" fontId="62" fillId="0" borderId="0" xfId="0" applyNumberFormat="1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left" vertical="center"/>
    </xf>
    <xf numFmtId="0" fontId="62" fillId="0" borderId="0" xfId="0" applyFont="1" applyFill="1" applyBorder="1" applyAlignment="1">
      <alignment vertical="center"/>
    </xf>
    <xf numFmtId="0" fontId="76" fillId="0" borderId="0" xfId="0" applyFont="1"/>
    <xf numFmtId="0" fontId="59" fillId="0" borderId="0" xfId="11" applyFont="1" applyAlignment="1" applyProtection="1"/>
    <xf numFmtId="0" fontId="61" fillId="4" borderId="0" xfId="0" applyFont="1" applyFill="1" applyAlignment="1">
      <alignment horizontal="center"/>
    </xf>
    <xf numFmtId="0" fontId="61" fillId="3" borderId="32" xfId="0" applyFont="1" applyFill="1" applyBorder="1"/>
    <xf numFmtId="0" fontId="61" fillId="3" borderId="33" xfId="0" applyFont="1" applyFill="1" applyBorder="1"/>
    <xf numFmtId="0" fontId="61" fillId="3" borderId="34" xfId="0" applyFont="1" applyFill="1" applyBorder="1"/>
    <xf numFmtId="0" fontId="61" fillId="3" borderId="35" xfId="0" applyFont="1" applyFill="1" applyBorder="1"/>
    <xf numFmtId="166" fontId="62" fillId="0" borderId="2" xfId="0" applyNumberFormat="1" applyFont="1" applyFill="1" applyBorder="1" applyAlignment="1">
      <alignment horizontal="center" vertical="center"/>
    </xf>
    <xf numFmtId="0" fontId="62" fillId="0" borderId="3" xfId="31" applyFont="1" applyFill="1" applyBorder="1" applyAlignment="1">
      <alignment horizontal="left" vertical="center" wrapText="1"/>
    </xf>
    <xf numFmtId="0" fontId="62" fillId="0" borderId="2" xfId="31" applyFont="1" applyFill="1" applyBorder="1" applyAlignment="1">
      <alignment horizontal="left" vertical="center" wrapText="1"/>
    </xf>
    <xf numFmtId="0" fontId="50" fillId="0" borderId="2" xfId="0" applyFont="1" applyFill="1" applyBorder="1" applyAlignment="1" applyProtection="1">
      <alignment vertical="center"/>
    </xf>
    <xf numFmtId="0" fontId="55" fillId="0" borderId="2" xfId="39" applyFont="1" applyFill="1" applyBorder="1" applyAlignment="1">
      <alignment vertical="center" wrapText="1"/>
    </xf>
    <xf numFmtId="0" fontId="50" fillId="0" borderId="2" xfId="0" applyFont="1" applyBorder="1"/>
    <xf numFmtId="0" fontId="50" fillId="0" borderId="2" xfId="0" applyFont="1" applyBorder="1" applyAlignment="1">
      <alignment vertical="center"/>
    </xf>
    <xf numFmtId="0" fontId="58" fillId="0" borderId="0" xfId="0" applyFont="1" applyFill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62" fillId="0" borderId="2" xfId="0" applyFont="1" applyFill="1" applyBorder="1" applyAlignment="1">
      <alignment horizontal="justify" vertical="center"/>
    </xf>
    <xf numFmtId="0" fontId="62" fillId="0" borderId="2" xfId="23" applyFont="1" applyFill="1" applyBorder="1" applyAlignment="1">
      <alignment horizontal="center" vertical="center" wrapText="1"/>
    </xf>
    <xf numFmtId="15" fontId="62" fillId="0" borderId="2" xfId="23" applyNumberFormat="1" applyFont="1" applyFill="1" applyBorder="1" applyAlignment="1">
      <alignment horizontal="center" vertical="center" wrapText="1"/>
    </xf>
    <xf numFmtId="3" fontId="62" fillId="0" borderId="2" xfId="23" applyNumberFormat="1" applyFont="1" applyFill="1" applyBorder="1" applyAlignment="1">
      <alignment horizontal="center" vertical="center" wrapText="1"/>
    </xf>
    <xf numFmtId="0" fontId="62" fillId="0" borderId="2" xfId="0" quotePrefix="1" applyFont="1" applyFill="1" applyBorder="1" applyAlignment="1">
      <alignment vertical="center"/>
    </xf>
    <xf numFmtId="0" fontId="57" fillId="0" borderId="1" xfId="42" applyFont="1" applyFill="1" applyBorder="1" applyAlignment="1">
      <alignment vertical="center"/>
    </xf>
    <xf numFmtId="0" fontId="57" fillId="0" borderId="2" xfId="41" applyFont="1" applyFill="1" applyBorder="1" applyAlignment="1">
      <alignment horizontal="center" vertical="center" wrapText="1"/>
    </xf>
    <xf numFmtId="15" fontId="57" fillId="0" borderId="2" xfId="41" applyNumberFormat="1" applyFont="1" applyFill="1" applyBorder="1" applyAlignment="1">
      <alignment horizontal="center" vertical="center" wrapText="1"/>
    </xf>
    <xf numFmtId="3" fontId="57" fillId="0" borderId="2" xfId="41" applyNumberFormat="1" applyFont="1" applyFill="1" applyBorder="1" applyAlignment="1">
      <alignment horizontal="center" vertical="center" wrapText="1"/>
    </xf>
    <xf numFmtId="164" fontId="62" fillId="0" borderId="2" xfId="0" applyNumberFormat="1" applyFont="1" applyFill="1" applyBorder="1" applyAlignment="1">
      <alignment horizontal="center" vertical="center"/>
    </xf>
    <xf numFmtId="0" fontId="62" fillId="0" borderId="2" xfId="44" applyFont="1" applyFill="1" applyBorder="1" applyAlignment="1">
      <alignment horizontal="left" vertical="center" wrapText="1"/>
    </xf>
    <xf numFmtId="0" fontId="58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8" fillId="2" borderId="27" xfId="0" applyFont="1" applyFill="1" applyBorder="1" applyAlignment="1">
      <alignment horizontal="center" vertical="center" wrapText="1"/>
    </xf>
    <xf numFmtId="0" fontId="58" fillId="2" borderId="31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13" fillId="2" borderId="27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13" fillId="2" borderId="5" xfId="0" applyFont="1" applyFill="1" applyBorder="1" applyAlignment="1">
      <alignment horizontal="center" vertical="center" wrapText="1"/>
    </xf>
    <xf numFmtId="3" fontId="62" fillId="6" borderId="3" xfId="0" applyNumberFormat="1" applyFont="1" applyFill="1" applyBorder="1" applyAlignment="1">
      <alignment horizontal="center" vertical="center"/>
    </xf>
    <xf numFmtId="3" fontId="62" fillId="6" borderId="2" xfId="0" applyNumberFormat="1" applyFont="1" applyFill="1" applyBorder="1" applyAlignment="1">
      <alignment horizontal="center" vertical="center" wrapText="1"/>
    </xf>
    <xf numFmtId="0" fontId="58" fillId="11" borderId="27" xfId="0" applyFont="1" applyFill="1" applyBorder="1" applyAlignment="1">
      <alignment horizontal="center" vertical="center" wrapText="1"/>
    </xf>
    <xf numFmtId="15" fontId="62" fillId="11" borderId="2" xfId="0" applyNumberFormat="1" applyFont="1" applyFill="1" applyBorder="1" applyAlignment="1">
      <alignment horizontal="center" vertical="center"/>
    </xf>
    <xf numFmtId="0" fontId="62" fillId="0" borderId="2" xfId="41" applyFont="1" applyFill="1" applyBorder="1" applyAlignment="1">
      <alignment horizontal="center" vertical="center" wrapText="1"/>
    </xf>
    <xf numFmtId="0" fontId="62" fillId="0" borderId="2" xfId="41" applyNumberFormat="1" applyFont="1" applyFill="1" applyBorder="1" applyAlignment="1">
      <alignment horizontal="center" vertical="center" wrapText="1"/>
    </xf>
    <xf numFmtId="15" fontId="62" fillId="0" borderId="2" xfId="41" applyNumberFormat="1" applyFont="1" applyFill="1" applyBorder="1" applyAlignment="1">
      <alignment horizontal="center" vertical="center" wrapText="1"/>
    </xf>
    <xf numFmtId="3" fontId="62" fillId="0" borderId="2" xfId="41" applyNumberFormat="1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7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58" fillId="2" borderId="27" xfId="0" applyFont="1" applyFill="1" applyBorder="1" applyAlignment="1">
      <alignment horizontal="center" vertical="center" wrapText="1"/>
    </xf>
    <xf numFmtId="0" fontId="58" fillId="7" borderId="27" xfId="0" applyFont="1" applyFill="1" applyBorder="1" applyAlignment="1">
      <alignment horizontal="center" vertical="center" wrapText="1"/>
    </xf>
    <xf numFmtId="0" fontId="62" fillId="0" borderId="4" xfId="0" applyFont="1" applyFill="1" applyBorder="1" applyAlignment="1">
      <alignment horizontal="center" vertical="center" wrapText="1"/>
    </xf>
    <xf numFmtId="15" fontId="62" fillId="6" borderId="2" xfId="0" applyNumberFormat="1" applyFont="1" applyFill="1" applyBorder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58" fillId="2" borderId="30" xfId="0" applyFont="1" applyFill="1" applyBorder="1" applyAlignment="1">
      <alignment horizontal="center" vertical="center" wrapText="1"/>
    </xf>
    <xf numFmtId="0" fontId="58" fillId="12" borderId="5" xfId="0" applyFont="1" applyFill="1" applyBorder="1" applyAlignment="1">
      <alignment horizontal="center" vertical="center" wrapText="1"/>
    </xf>
    <xf numFmtId="3" fontId="58" fillId="0" borderId="0" xfId="0" applyNumberFormat="1" applyFont="1" applyFill="1" applyAlignment="1">
      <alignment horizontal="right"/>
    </xf>
    <xf numFmtId="0" fontId="58" fillId="0" borderId="0" xfId="0" applyFont="1" applyFill="1" applyAlignment="1">
      <alignment horizontal="right"/>
    </xf>
    <xf numFmtId="3" fontId="57" fillId="0" borderId="0" xfId="0" applyNumberFormat="1" applyFont="1" applyFill="1" applyAlignment="1">
      <alignment horizontal="right"/>
    </xf>
    <xf numFmtId="0" fontId="61" fillId="0" borderId="2" xfId="41" applyFont="1" applyFill="1" applyBorder="1" applyAlignment="1">
      <alignment horizontal="left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15" fontId="62" fillId="0" borderId="2" xfId="38" applyNumberFormat="1" applyFont="1" applyFill="1" applyBorder="1" applyAlignment="1">
      <alignment horizontal="center" vertical="center" wrapText="1"/>
    </xf>
    <xf numFmtId="15" fontId="62" fillId="10" borderId="2" xfId="0" applyNumberFormat="1" applyFont="1" applyFill="1" applyBorder="1" applyAlignment="1">
      <alignment horizontal="center" vertical="center" wrapText="1"/>
    </xf>
    <xf numFmtId="3" fontId="62" fillId="10" borderId="3" xfId="0" applyNumberFormat="1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2" borderId="25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0" borderId="2" xfId="41" applyNumberFormat="1" applyFont="1" applyFill="1" applyBorder="1" applyAlignment="1">
      <alignment horizontal="center" vertical="center" wrapText="1"/>
    </xf>
    <xf numFmtId="3" fontId="61" fillId="0" borderId="2" xfId="38" applyNumberFormat="1" applyFont="1" applyFill="1" applyBorder="1" applyAlignment="1">
      <alignment horizontal="center" vertical="center" wrapText="1"/>
    </xf>
    <xf numFmtId="3" fontId="50" fillId="6" borderId="3" xfId="0" applyNumberFormat="1" applyFont="1" applyFill="1" applyBorder="1" applyAlignment="1">
      <alignment horizontal="center" vertical="center" wrapText="1"/>
    </xf>
    <xf numFmtId="0" fontId="62" fillId="6" borderId="2" xfId="0" applyFont="1" applyFill="1" applyBorder="1" applyAlignment="1">
      <alignment vertical="center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6" borderId="2" xfId="0" applyFont="1" applyFill="1" applyBorder="1" applyAlignment="1">
      <alignment horizontal="left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166" fontId="61" fillId="0" borderId="2" xfId="5" applyNumberFormat="1" applyFont="1" applyFill="1" applyBorder="1" applyAlignment="1">
      <alignment horizontal="center" vertical="center" wrapText="1"/>
    </xf>
    <xf numFmtId="167" fontId="61" fillId="0" borderId="2" xfId="46" applyNumberFormat="1" applyFont="1" applyFill="1" applyBorder="1" applyAlignment="1">
      <alignment horizontal="center" vertical="center" wrapText="1"/>
    </xf>
    <xf numFmtId="49" fontId="57" fillId="0" borderId="0" xfId="0" applyNumberFormat="1" applyFont="1" applyFill="1" applyAlignment="1">
      <alignment horizontal="center" vertical="center" wrapText="1"/>
    </xf>
    <xf numFmtId="49" fontId="62" fillId="0" borderId="2" xfId="0" applyNumberFormat="1" applyFont="1" applyFill="1" applyBorder="1" applyAlignment="1">
      <alignment vertical="center" wrapText="1"/>
    </xf>
    <xf numFmtId="49" fontId="57" fillId="0" borderId="0" xfId="0" applyNumberFormat="1" applyFont="1" applyFill="1" applyAlignment="1">
      <alignment vertical="center" wrapText="1"/>
    </xf>
    <xf numFmtId="166" fontId="58" fillId="0" borderId="0" xfId="5" applyNumberFormat="1" applyFont="1" applyFill="1" applyAlignment="1">
      <alignment horizontal="center" vertical="center"/>
    </xf>
    <xf numFmtId="166" fontId="61" fillId="0" borderId="2" xfId="5" applyNumberFormat="1" applyFont="1" applyFill="1" applyBorder="1" applyAlignment="1">
      <alignment vertical="center" wrapText="1"/>
    </xf>
    <xf numFmtId="166" fontId="57" fillId="0" borderId="0" xfId="5" applyNumberFormat="1" applyFont="1" applyFill="1" applyAlignment="1">
      <alignment vertical="center"/>
    </xf>
    <xf numFmtId="166" fontId="62" fillId="0" borderId="2" xfId="5" applyNumberFormat="1" applyFont="1" applyFill="1" applyBorder="1" applyAlignment="1">
      <alignment horizontal="center" vertical="center" wrapText="1"/>
    </xf>
    <xf numFmtId="166" fontId="62" fillId="0" borderId="2" xfId="5" applyNumberFormat="1" applyFont="1" applyFill="1" applyBorder="1" applyAlignment="1">
      <alignment vertical="center" wrapText="1"/>
    </xf>
    <xf numFmtId="0" fontId="13" fillId="0" borderId="0" xfId="0" applyFont="1" applyFill="1" applyAlignment="1">
      <alignment horizontal="center" vertical="center"/>
    </xf>
    <xf numFmtId="0" fontId="13" fillId="2" borderId="26" xfId="0" applyFont="1" applyFill="1" applyBorder="1" applyAlignment="1">
      <alignment horizontal="center" vertical="center" wrapText="1"/>
    </xf>
    <xf numFmtId="0" fontId="13" fillId="2" borderId="27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167" fontId="62" fillId="0" borderId="2" xfId="46" applyNumberFormat="1" applyFont="1" applyFill="1" applyBorder="1" applyAlignment="1">
      <alignment horizontal="center" vertical="center" wrapText="1"/>
    </xf>
    <xf numFmtId="49" fontId="65" fillId="0" borderId="2" xfId="0" applyNumberFormat="1" applyFont="1" applyFill="1" applyBorder="1" applyAlignment="1">
      <alignment horizontal="center" vertical="center" wrapText="1"/>
    </xf>
    <xf numFmtId="49" fontId="65" fillId="0" borderId="2" xfId="0" quotePrefix="1" applyNumberFormat="1" applyFont="1" applyFill="1" applyBorder="1" applyAlignment="1">
      <alignment horizontal="center" vertical="center" wrapText="1"/>
    </xf>
    <xf numFmtId="49" fontId="9" fillId="0" borderId="2" xfId="11" applyNumberFormat="1" applyFill="1" applyBorder="1" applyAlignment="1" applyProtection="1">
      <alignment horizontal="center" vertical="center" wrapText="1"/>
    </xf>
    <xf numFmtId="0" fontId="58" fillId="9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9" borderId="27" xfId="0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2" borderId="27" xfId="0" applyFont="1" applyFill="1" applyBorder="1" applyAlignment="1">
      <alignment horizontal="center" vertical="center" wrapText="1"/>
    </xf>
    <xf numFmtId="0" fontId="58" fillId="2" borderId="31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2" xfId="0" applyFont="1" applyFill="1" applyBorder="1" applyAlignment="1" applyProtection="1">
      <alignment horizontal="left" vertical="center"/>
    </xf>
    <xf numFmtId="0" fontId="6" fillId="0" borderId="2" xfId="0" applyFont="1" applyFill="1" applyBorder="1" applyAlignment="1" applyProtection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/>
    </xf>
    <xf numFmtId="3" fontId="6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 wrapText="1"/>
    </xf>
    <xf numFmtId="3" fontId="6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9" fillId="0" borderId="2" xfId="11" applyFill="1" applyBorder="1" applyAlignment="1" applyProtection="1">
      <alignment vertical="center"/>
    </xf>
    <xf numFmtId="3" fontId="57" fillId="0" borderId="3" xfId="0" applyNumberFormat="1" applyFont="1" applyFill="1" applyBorder="1" applyAlignment="1">
      <alignment horizontal="center" vertical="center"/>
    </xf>
    <xf numFmtId="37" fontId="57" fillId="0" borderId="2" xfId="5" applyNumberFormat="1" applyFont="1" applyFill="1" applyBorder="1" applyAlignment="1">
      <alignment vertical="center"/>
    </xf>
    <xf numFmtId="0" fontId="72" fillId="0" borderId="38" xfId="11" applyFont="1" applyFill="1" applyBorder="1" applyAlignment="1" applyProtection="1"/>
    <xf numFmtId="0" fontId="50" fillId="0" borderId="2" xfId="0" applyFont="1" applyFill="1" applyBorder="1" applyAlignment="1">
      <alignment horizontal="left" vertical="center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15" fontId="57" fillId="13" borderId="3" xfId="0" applyNumberFormat="1" applyFont="1" applyFill="1" applyBorder="1" applyAlignment="1">
      <alignment horizontal="center" vertical="center"/>
    </xf>
    <xf numFmtId="15" fontId="57" fillId="13" borderId="2" xfId="23" applyNumberFormat="1" applyFont="1" applyFill="1" applyBorder="1" applyAlignment="1">
      <alignment horizontal="center" vertical="center" wrapText="1"/>
    </xf>
    <xf numFmtId="0" fontId="57" fillId="13" borderId="2" xfId="0" applyFont="1" applyFill="1" applyBorder="1" applyAlignment="1">
      <alignment horizontal="center" vertical="center" wrapText="1"/>
    </xf>
    <xf numFmtId="15" fontId="57" fillId="13" borderId="2" xfId="35" applyNumberFormat="1" applyFont="1" applyFill="1" applyBorder="1" applyAlignment="1">
      <alignment vertical="center"/>
    </xf>
    <xf numFmtId="3" fontId="57" fillId="13" borderId="2" xfId="35" applyNumberFormat="1" applyFont="1" applyFill="1" applyBorder="1" applyAlignment="1">
      <alignment horizontal="center" vertical="center"/>
    </xf>
    <xf numFmtId="3" fontId="57" fillId="13" borderId="2" xfId="0" applyNumberFormat="1" applyFont="1" applyFill="1" applyBorder="1" applyAlignment="1">
      <alignment horizontal="center" vertical="center" wrapText="1"/>
    </xf>
    <xf numFmtId="15" fontId="61" fillId="13" borderId="2" xfId="20" applyNumberFormat="1" applyFont="1" applyFill="1" applyBorder="1" applyAlignment="1">
      <alignment horizontal="center" vertical="center" wrapText="1"/>
    </xf>
    <xf numFmtId="41" fontId="61" fillId="13" borderId="2" xfId="5" applyNumberFormat="1" applyFont="1" applyFill="1" applyBorder="1" applyAlignment="1">
      <alignment horizontal="center" vertical="center" wrapText="1"/>
    </xf>
    <xf numFmtId="49" fontId="57" fillId="6" borderId="2" xfId="0" applyNumberFormat="1" applyFont="1" applyFill="1" applyBorder="1" applyAlignment="1">
      <alignment vertical="center" wrapText="1"/>
    </xf>
    <xf numFmtId="0" fontId="61" fillId="6" borderId="2" xfId="38" applyFont="1" applyFill="1" applyBorder="1" applyAlignment="1">
      <alignment horizontal="center" vertical="center" wrapText="1"/>
    </xf>
    <xf numFmtId="49" fontId="57" fillId="6" borderId="2" xfId="0" applyNumberFormat="1" applyFont="1" applyFill="1" applyBorder="1" applyAlignment="1">
      <alignment horizontal="center" vertical="center" wrapText="1"/>
    </xf>
    <xf numFmtId="3" fontId="57" fillId="6" borderId="2" xfId="0" applyNumberFormat="1" applyFont="1" applyFill="1" applyBorder="1" applyAlignment="1">
      <alignment horizontal="center" vertical="center" wrapText="1"/>
    </xf>
    <xf numFmtId="0" fontId="57" fillId="6" borderId="2" xfId="0" applyFont="1" applyFill="1" applyBorder="1" applyAlignment="1">
      <alignment vertical="center" wrapText="1"/>
    </xf>
    <xf numFmtId="0" fontId="13" fillId="2" borderId="2" xfId="0" applyFont="1" applyFill="1" applyBorder="1" applyAlignment="1">
      <alignment horizontal="center" vertical="center" wrapText="1"/>
    </xf>
    <xf numFmtId="3" fontId="9" fillId="0" borderId="2" xfId="11" applyNumberFormat="1" applyFill="1" applyBorder="1" applyAlignment="1" applyProtection="1">
      <alignment horizontal="center" vertical="center" wrapText="1"/>
    </xf>
    <xf numFmtId="3" fontId="57" fillId="6" borderId="2" xfId="23" applyNumberFormat="1" applyFont="1" applyFill="1" applyBorder="1" applyAlignment="1">
      <alignment horizontal="center" vertical="center" wrapText="1"/>
    </xf>
    <xf numFmtId="3" fontId="61" fillId="6" borderId="2" xfId="40" applyNumberFormat="1" applyFont="1" applyFill="1" applyBorder="1" applyAlignment="1">
      <alignment horizontal="center" vertical="center" wrapText="1"/>
    </xf>
    <xf numFmtId="166" fontId="57" fillId="6" borderId="3" xfId="5" applyNumberFormat="1" applyFont="1" applyFill="1" applyBorder="1" applyAlignment="1">
      <alignment horizontal="center" vertical="center"/>
    </xf>
    <xf numFmtId="3" fontId="61" fillId="6" borderId="2" xfId="41" applyNumberFormat="1" applyFont="1" applyFill="1" applyBorder="1" applyAlignment="1">
      <alignment horizontal="center" vertical="center" wrapText="1"/>
    </xf>
    <xf numFmtId="0" fontId="61" fillId="0" borderId="2" xfId="27" applyFont="1" applyFill="1" applyBorder="1" applyAlignment="1">
      <alignment vertical="center" wrapText="1"/>
    </xf>
    <xf numFmtId="49" fontId="57" fillId="6" borderId="4" xfId="0" applyNumberFormat="1" applyFont="1" applyFill="1" applyBorder="1" applyAlignment="1">
      <alignment horizontal="center" vertical="center" wrapText="1"/>
    </xf>
    <xf numFmtId="49" fontId="61" fillId="0" borderId="2" xfId="27" applyNumberFormat="1" applyFont="1" applyFill="1" applyBorder="1" applyAlignment="1">
      <alignment horizontal="center" vertical="center" wrapText="1"/>
    </xf>
    <xf numFmtId="0" fontId="62" fillId="0" borderId="2" xfId="27" applyFont="1" applyFill="1" applyBorder="1" applyAlignment="1">
      <alignment vertical="center" wrapText="1"/>
    </xf>
    <xf numFmtId="0" fontId="62" fillId="0" borderId="2" xfId="27" applyFont="1" applyFill="1" applyBorder="1" applyAlignment="1">
      <alignment horizontal="center" vertical="center" wrapText="1"/>
    </xf>
    <xf numFmtId="41" fontId="62" fillId="0" borderId="2" xfId="5" applyNumberFormat="1" applyFont="1" applyFill="1" applyBorder="1" applyAlignment="1">
      <alignment horizontal="center" vertical="center" wrapText="1"/>
    </xf>
    <xf numFmtId="3" fontId="62" fillId="0" borderId="2" xfId="38" applyNumberFormat="1" applyFont="1" applyFill="1" applyBorder="1" applyAlignment="1">
      <alignment horizontal="center" vertical="center" wrapText="1"/>
    </xf>
    <xf numFmtId="49" fontId="62" fillId="0" borderId="2" xfId="27" applyNumberFormat="1" applyFont="1" applyFill="1" applyBorder="1" applyAlignment="1">
      <alignment horizontal="center" vertical="center" wrapText="1"/>
    </xf>
    <xf numFmtId="49" fontId="52" fillId="0" borderId="2" xfId="11" applyNumberFormat="1" applyFont="1" applyFill="1" applyBorder="1" applyAlignment="1" applyProtection="1">
      <alignment horizontal="center" vertical="center" wrapText="1"/>
    </xf>
    <xf numFmtId="15" fontId="57" fillId="6" borderId="3" xfId="0" applyNumberFormat="1" applyFont="1" applyFill="1" applyBorder="1" applyAlignment="1">
      <alignment horizontal="center" vertical="center"/>
    </xf>
    <xf numFmtId="3" fontId="6" fillId="6" borderId="3" xfId="0" applyNumberFormat="1" applyFont="1" applyFill="1" applyBorder="1" applyAlignment="1">
      <alignment horizontal="center" vertical="center" wrapText="1"/>
    </xf>
    <xf numFmtId="0" fontId="57" fillId="6" borderId="2" xfId="0" applyFont="1" applyFill="1" applyBorder="1" applyAlignment="1">
      <alignment horizontal="center" vertical="center"/>
    </xf>
    <xf numFmtId="49" fontId="57" fillId="6" borderId="2" xfId="0" applyNumberFormat="1" applyFont="1" applyFill="1" applyBorder="1" applyAlignment="1">
      <alignment horizontal="center" vertical="center"/>
    </xf>
    <xf numFmtId="0" fontId="58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8" fillId="2" borderId="25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1" fillId="0" borderId="0" xfId="49"/>
    <xf numFmtId="0" fontId="58" fillId="5" borderId="30" xfId="15" applyFont="1" applyFill="1" applyBorder="1" applyAlignment="1">
      <alignment horizontal="center" vertical="center" wrapText="1"/>
    </xf>
    <xf numFmtId="0" fontId="58" fillId="5" borderId="25" xfId="15" applyFont="1" applyFill="1" applyBorder="1" applyAlignment="1">
      <alignment horizontal="center" vertical="center" wrapText="1"/>
    </xf>
    <xf numFmtId="0" fontId="58" fillId="5" borderId="5" xfId="15" applyFont="1" applyFill="1" applyBorder="1" applyAlignment="1">
      <alignment horizontal="center" vertical="center" wrapText="1"/>
    </xf>
    <xf numFmtId="0" fontId="57" fillId="0" borderId="2" xfId="15" quotePrefix="1" applyFont="1" applyFill="1" applyBorder="1" applyAlignment="1" applyProtection="1">
      <alignment horizontal="center" vertical="center" wrapText="1"/>
      <protection locked="0"/>
    </xf>
    <xf numFmtId="0" fontId="57" fillId="0" borderId="3" xfId="15" applyFont="1" applyFill="1" applyBorder="1" applyAlignment="1" applyProtection="1">
      <alignment horizontal="center" vertical="center" wrapText="1"/>
      <protection locked="0"/>
    </xf>
    <xf numFmtId="0" fontId="57" fillId="0" borderId="3" xfId="15" applyFont="1" applyFill="1" applyBorder="1" applyAlignment="1" applyProtection="1">
      <alignment horizontal="left" vertical="center" wrapText="1"/>
      <protection locked="0"/>
    </xf>
    <xf numFmtId="165" fontId="57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7" fillId="0" borderId="2" xfId="15" applyFont="1" applyFill="1" applyBorder="1" applyAlignment="1" applyProtection="1">
      <alignment horizontal="center" vertical="center" wrapText="1"/>
      <protection locked="0"/>
    </xf>
    <xf numFmtId="164" fontId="57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57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57" fillId="0" borderId="3" xfId="15" applyNumberFormat="1" applyFont="1" applyFill="1" applyBorder="1" applyAlignment="1">
      <alignment horizontal="center" vertical="center"/>
    </xf>
    <xf numFmtId="166" fontId="57" fillId="0" borderId="3" xfId="8" applyNumberFormat="1" applyFont="1" applyFill="1" applyBorder="1" applyAlignment="1" applyProtection="1">
      <alignment horizontal="left" vertical="center" wrapText="1"/>
      <protection locked="0"/>
    </xf>
    <xf numFmtId="3" fontId="57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57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7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7" fillId="0" borderId="2" xfId="15" applyFont="1" applyFill="1" applyBorder="1" applyAlignment="1" applyProtection="1">
      <alignment vertical="center" wrapText="1"/>
      <protection locked="0"/>
    </xf>
    <xf numFmtId="0" fontId="78" fillId="14" borderId="32" xfId="49" applyFont="1" applyFill="1" applyBorder="1"/>
    <xf numFmtId="0" fontId="1" fillId="14" borderId="8" xfId="49" applyFill="1" applyBorder="1"/>
    <xf numFmtId="0" fontId="62" fillId="0" borderId="3" xfId="15" quotePrefix="1" applyFont="1" applyFill="1" applyBorder="1" applyAlignment="1" applyProtection="1">
      <alignment horizontal="center" vertical="center" wrapText="1"/>
      <protection locked="0"/>
    </xf>
    <xf numFmtId="0" fontId="62" fillId="0" borderId="2" xfId="15" applyFont="1" applyFill="1" applyBorder="1" applyAlignment="1" applyProtection="1">
      <alignment horizontal="center" vertical="center" wrapText="1"/>
      <protection locked="0"/>
    </xf>
    <xf numFmtId="0" fontId="62" fillId="0" borderId="2" xfId="15" applyFont="1" applyFill="1" applyBorder="1" applyAlignment="1" applyProtection="1">
      <alignment horizontal="left" vertical="center" wrapText="1"/>
      <protection locked="0"/>
    </xf>
    <xf numFmtId="165" fontId="62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2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2" fillId="0" borderId="2" xfId="15" applyNumberFormat="1" applyFont="1" applyFill="1" applyBorder="1" applyAlignment="1">
      <alignment vertical="center"/>
    </xf>
    <xf numFmtId="0" fontId="62" fillId="0" borderId="2" xfId="15" applyFont="1" applyFill="1" applyBorder="1"/>
    <xf numFmtId="1" fontId="62" fillId="0" borderId="3" xfId="15" applyNumberFormat="1" applyFont="1" applyFill="1" applyBorder="1" applyAlignment="1">
      <alignment horizontal="center" vertical="center"/>
    </xf>
    <xf numFmtId="15" fontId="62" fillId="0" borderId="3" xfId="15" applyNumberFormat="1" applyFont="1" applyFill="1" applyBorder="1" applyAlignment="1">
      <alignment horizontal="center" vertical="center"/>
    </xf>
    <xf numFmtId="166" fontId="62" fillId="0" borderId="2" xfId="8" applyNumberFormat="1" applyFont="1" applyFill="1" applyBorder="1" applyAlignment="1" applyProtection="1">
      <alignment horizontal="left" vertical="center" wrapText="1"/>
      <protection locked="0"/>
    </xf>
    <xf numFmtId="3" fontId="62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2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2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63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62" fillId="7" borderId="2" xfId="15" applyFont="1" applyFill="1" applyBorder="1" applyAlignment="1" applyProtection="1">
      <alignment vertical="center" wrapText="1"/>
      <protection locked="0"/>
    </xf>
    <xf numFmtId="0" fontId="62" fillId="0" borderId="2" xfId="15" quotePrefix="1" applyFont="1" applyFill="1" applyBorder="1" applyAlignment="1" applyProtection="1">
      <alignment horizontal="center" vertical="center" wrapText="1"/>
      <protection locked="0"/>
    </xf>
    <xf numFmtId="15" fontId="57" fillId="0" borderId="2" xfId="15" applyNumberFormat="1" applyFont="1" applyFill="1" applyBorder="1" applyAlignment="1">
      <alignment vertical="center"/>
    </xf>
    <xf numFmtId="15" fontId="57" fillId="0" borderId="3" xfId="15" applyNumberFormat="1" applyFont="1" applyFill="1" applyBorder="1" applyAlignment="1">
      <alignment vertical="center"/>
    </xf>
    <xf numFmtId="15" fontId="57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7" fillId="0" borderId="2" xfId="15" applyFont="1" applyFill="1" applyBorder="1"/>
    <xf numFmtId="0" fontId="62" fillId="0" borderId="3" xfId="15" applyFont="1" applyFill="1" applyBorder="1" applyAlignment="1" applyProtection="1">
      <alignment horizontal="center" vertical="center" wrapText="1"/>
      <protection locked="0"/>
    </xf>
    <xf numFmtId="164" fontId="62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2" fillId="0" borderId="3" xfId="15" applyNumberFormat="1" applyFont="1" applyFill="1" applyBorder="1" applyAlignment="1" applyProtection="1">
      <alignment horizontal="center" vertical="center" wrapText="1"/>
      <protection locked="0"/>
    </xf>
    <xf numFmtId="15" fontId="62" fillId="0" borderId="3" xfId="15" applyNumberFormat="1" applyFont="1" applyFill="1" applyBorder="1" applyAlignment="1">
      <alignment vertical="center"/>
    </xf>
    <xf numFmtId="166" fontId="62" fillId="0" borderId="3" xfId="8" applyNumberFormat="1" applyFont="1" applyFill="1" applyBorder="1" applyAlignment="1" applyProtection="1">
      <alignment horizontal="left" vertical="center" wrapText="1"/>
      <protection locked="0"/>
    </xf>
    <xf numFmtId="3" fontId="62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59" fillId="0" borderId="2" xfId="11" applyFont="1" applyFill="1" applyBorder="1" applyAlignment="1" applyProtection="1">
      <alignment horizontal="center" vertical="center" wrapText="1"/>
      <protection locked="0"/>
    </xf>
    <xf numFmtId="0" fontId="62" fillId="0" borderId="2" xfId="15" applyFont="1" applyFill="1" applyBorder="1" applyAlignment="1" applyProtection="1">
      <alignment vertical="center" wrapText="1"/>
      <protection locked="0"/>
    </xf>
    <xf numFmtId="0" fontId="58" fillId="5" borderId="31" xfId="15" applyFont="1" applyFill="1" applyBorder="1" applyAlignment="1">
      <alignment horizontal="center" vertical="center" wrapText="1"/>
    </xf>
    <xf numFmtId="0" fontId="57" fillId="0" borderId="0" xfId="15" applyFont="1"/>
    <xf numFmtId="0" fontId="58" fillId="5" borderId="27" xfId="15" applyFont="1" applyFill="1" applyBorder="1" applyAlignment="1">
      <alignment horizontal="center" vertical="center" wrapText="1"/>
    </xf>
    <xf numFmtId="0" fontId="58" fillId="11" borderId="5" xfId="15" applyFont="1" applyFill="1" applyBorder="1" applyAlignment="1">
      <alignment horizontal="center" vertical="center" wrapText="1"/>
    </xf>
    <xf numFmtId="0" fontId="57" fillId="0" borderId="2" xfId="15" quotePrefix="1" applyFont="1" applyFill="1" applyBorder="1" applyAlignment="1">
      <alignment horizontal="center" vertical="center"/>
    </xf>
    <xf numFmtId="0" fontId="57" fillId="0" borderId="2" xfId="15" applyFont="1" applyFill="1" applyBorder="1" applyAlignment="1">
      <alignment vertical="center"/>
    </xf>
    <xf numFmtId="164" fontId="57" fillId="0" borderId="2" xfId="15" applyNumberFormat="1" applyFont="1" applyFill="1" applyBorder="1" applyAlignment="1">
      <alignment horizontal="center" vertical="center"/>
    </xf>
    <xf numFmtId="0" fontId="57" fillId="0" borderId="2" xfId="15" applyFont="1" applyFill="1" applyBorder="1" applyAlignment="1">
      <alignment horizontal="center" vertical="center" wrapText="1"/>
    </xf>
    <xf numFmtId="15" fontId="57" fillId="0" borderId="2" xfId="15" applyNumberFormat="1" applyFont="1" applyFill="1" applyBorder="1" applyAlignment="1">
      <alignment horizontal="center" vertical="center"/>
    </xf>
    <xf numFmtId="166" fontId="57" fillId="0" borderId="2" xfId="8" applyNumberFormat="1" applyFont="1" applyFill="1" applyBorder="1" applyAlignment="1">
      <alignment vertical="center"/>
    </xf>
    <xf numFmtId="49" fontId="57" fillId="0" borderId="2" xfId="15" applyNumberFormat="1" applyFont="1" applyFill="1" applyBorder="1" applyAlignment="1">
      <alignment horizontal="center" vertical="center"/>
    </xf>
    <xf numFmtId="166" fontId="57" fillId="0" borderId="2" xfId="8" applyNumberFormat="1" applyFont="1" applyFill="1" applyBorder="1" applyAlignment="1">
      <alignment horizontal="center" vertical="center"/>
    </xf>
    <xf numFmtId="49" fontId="57" fillId="0" borderId="2" xfId="15" applyNumberFormat="1" applyFont="1" applyFill="1" applyBorder="1" applyAlignment="1">
      <alignment horizontal="center" vertical="center" wrapText="1"/>
    </xf>
    <xf numFmtId="49" fontId="57" fillId="0" borderId="4" xfId="15" applyNumberFormat="1" applyFont="1" applyFill="1" applyBorder="1" applyAlignment="1">
      <alignment horizontal="center" vertical="center" wrapText="1"/>
    </xf>
    <xf numFmtId="0" fontId="57" fillId="0" borderId="2" xfId="15" applyNumberFormat="1" applyFont="1" applyFill="1" applyBorder="1" applyAlignment="1">
      <alignment horizontal="center" vertical="center"/>
    </xf>
    <xf numFmtId="0" fontId="57" fillId="0" borderId="4" xfId="15" applyFont="1" applyFill="1" applyBorder="1" applyAlignment="1">
      <alignment vertical="center"/>
    </xf>
    <xf numFmtId="15" fontId="57" fillId="0" borderId="57" xfId="15" applyNumberFormat="1" applyFont="1" applyFill="1" applyBorder="1"/>
    <xf numFmtId="0" fontId="62" fillId="0" borderId="3" xfId="15" quotePrefix="1" applyFont="1" applyFill="1" applyBorder="1" applyAlignment="1">
      <alignment horizontal="center" vertical="center"/>
    </xf>
    <xf numFmtId="0" fontId="62" fillId="0" borderId="3" xfId="15" applyFont="1" applyFill="1" applyBorder="1" applyAlignment="1">
      <alignment vertical="center"/>
    </xf>
    <xf numFmtId="0" fontId="62" fillId="0" borderId="2" xfId="15" applyFont="1" applyFill="1" applyBorder="1" applyAlignment="1">
      <alignment vertical="center"/>
    </xf>
    <xf numFmtId="164" fontId="62" fillId="0" borderId="2" xfId="15" applyNumberFormat="1" applyFont="1" applyFill="1" applyBorder="1" applyAlignment="1">
      <alignment horizontal="center" vertical="center"/>
    </xf>
    <xf numFmtId="0" fontId="62" fillId="0" borderId="2" xfId="15" applyFont="1" applyFill="1" applyBorder="1" applyAlignment="1">
      <alignment horizontal="center" vertical="center" wrapText="1"/>
    </xf>
    <xf numFmtId="15" fontId="62" fillId="0" borderId="2" xfId="15" applyNumberFormat="1" applyFont="1" applyFill="1" applyBorder="1" applyAlignment="1">
      <alignment horizontal="center" vertical="center"/>
    </xf>
    <xf numFmtId="166" fontId="62" fillId="0" borderId="3" xfId="8" applyNumberFormat="1" applyFont="1" applyFill="1" applyBorder="1" applyAlignment="1">
      <alignment vertical="center"/>
    </xf>
    <xf numFmtId="166" fontId="62" fillId="0" borderId="2" xfId="8" applyNumberFormat="1" applyFont="1" applyFill="1" applyBorder="1" applyAlignment="1">
      <alignment vertical="center"/>
    </xf>
    <xf numFmtId="0" fontId="62" fillId="0" borderId="3" xfId="15" applyFont="1" applyFill="1" applyBorder="1" applyAlignment="1">
      <alignment horizontal="center" vertical="center"/>
    </xf>
    <xf numFmtId="166" fontId="62" fillId="0" borderId="2" xfId="8" applyNumberFormat="1" applyFont="1" applyFill="1" applyBorder="1" applyAlignment="1">
      <alignment horizontal="center" vertical="center"/>
    </xf>
    <xf numFmtId="166" fontId="62" fillId="0" borderId="2" xfId="8" applyNumberFormat="1" applyFont="1" applyFill="1" applyBorder="1" applyAlignment="1">
      <alignment horizontal="center" vertical="center" wrapText="1"/>
    </xf>
    <xf numFmtId="49" fontId="62" fillId="0" borderId="4" xfId="15" applyNumberFormat="1" applyFont="1" applyFill="1" applyBorder="1" applyAlignment="1">
      <alignment horizontal="center" vertical="center" wrapText="1"/>
    </xf>
    <xf numFmtId="49" fontId="62" fillId="0" borderId="2" xfId="15" applyNumberFormat="1" applyFont="1" applyFill="1" applyBorder="1" applyAlignment="1">
      <alignment horizontal="center" vertical="center"/>
    </xf>
    <xf numFmtId="49" fontId="62" fillId="0" borderId="4" xfId="15" applyNumberFormat="1" applyFont="1" applyFill="1" applyBorder="1" applyAlignment="1">
      <alignment horizontal="center" vertical="center"/>
    </xf>
    <xf numFmtId="0" fontId="62" fillId="7" borderId="2" xfId="15" applyFont="1" applyFill="1" applyBorder="1" applyAlignment="1">
      <alignment vertical="center"/>
    </xf>
    <xf numFmtId="0" fontId="13" fillId="5" borderId="30" xfId="15" applyFont="1" applyFill="1" applyBorder="1" applyAlignment="1">
      <alignment horizontal="center" vertical="center" wrapText="1"/>
    </xf>
    <xf numFmtId="0" fontId="13" fillId="5" borderId="31" xfId="15" applyFont="1" applyFill="1" applyBorder="1" applyAlignment="1">
      <alignment horizontal="center" vertical="center" wrapText="1"/>
    </xf>
    <xf numFmtId="0" fontId="13" fillId="5" borderId="5" xfId="15" applyFont="1" applyFill="1" applyBorder="1" applyAlignment="1">
      <alignment horizontal="center" vertical="center" wrapText="1"/>
    </xf>
    <xf numFmtId="0" fontId="13" fillId="11" borderId="5" xfId="15" applyFont="1" applyFill="1" applyBorder="1" applyAlignment="1">
      <alignment horizontal="center" vertical="center" wrapText="1"/>
    </xf>
    <xf numFmtId="0" fontId="13" fillId="5" borderId="27" xfId="15" applyFont="1" applyFill="1" applyBorder="1" applyAlignment="1">
      <alignment horizontal="center" vertical="center" wrapText="1"/>
    </xf>
    <xf numFmtId="0" fontId="6" fillId="0" borderId="2" xfId="15" applyFont="1" applyFill="1" applyBorder="1" applyAlignment="1">
      <alignment horizontal="center" vertical="center" wrapText="1"/>
    </xf>
    <xf numFmtId="0" fontId="6" fillId="0" borderId="2" xfId="15" applyFont="1" applyFill="1" applyBorder="1" applyAlignment="1">
      <alignment horizontal="center" vertical="center"/>
    </xf>
    <xf numFmtId="166" fontId="6" fillId="0" borderId="2" xfId="8" applyNumberFormat="1" applyFont="1" applyFill="1" applyBorder="1" applyAlignment="1">
      <alignment vertical="center"/>
    </xf>
    <xf numFmtId="0" fontId="6" fillId="0" borderId="2" xfId="15" applyNumberFormat="1" applyFont="1" applyFill="1" applyBorder="1" applyAlignment="1">
      <alignment horizontal="center" vertical="center" wrapText="1"/>
    </xf>
    <xf numFmtId="49" fontId="6" fillId="0" borderId="2" xfId="15" applyNumberFormat="1" applyFont="1" applyFill="1" applyBorder="1" applyAlignment="1">
      <alignment horizontal="center" vertical="center" wrapText="1"/>
    </xf>
    <xf numFmtId="0" fontId="50" fillId="0" borderId="2" xfId="15" applyFont="1" applyFill="1" applyBorder="1" applyAlignment="1">
      <alignment vertical="center"/>
    </xf>
    <xf numFmtId="164" fontId="50" fillId="0" borderId="2" xfId="15" applyNumberFormat="1" applyFont="1" applyFill="1" applyBorder="1" applyAlignment="1">
      <alignment horizontal="center" vertical="center"/>
    </xf>
    <xf numFmtId="0" fontId="50" fillId="0" borderId="2" xfId="15" applyFont="1" applyFill="1" applyBorder="1" applyAlignment="1">
      <alignment horizontal="center" vertical="center" wrapText="1"/>
    </xf>
    <xf numFmtId="15" fontId="50" fillId="0" borderId="2" xfId="15" applyNumberFormat="1" applyFont="1" applyFill="1" applyBorder="1" applyAlignment="1">
      <alignment vertical="center"/>
    </xf>
    <xf numFmtId="1" fontId="50" fillId="0" borderId="2" xfId="15" applyNumberFormat="1" applyFont="1" applyFill="1" applyBorder="1" applyAlignment="1">
      <alignment horizontal="center" vertical="center"/>
    </xf>
    <xf numFmtId="15" fontId="50" fillId="0" borderId="3" xfId="15" applyNumberFormat="1" applyFont="1" applyFill="1" applyBorder="1" applyAlignment="1">
      <alignment horizontal="center" vertical="center"/>
    </xf>
    <xf numFmtId="166" fontId="50" fillId="0" borderId="2" xfId="8" applyNumberFormat="1" applyFont="1" applyFill="1" applyBorder="1" applyAlignment="1">
      <alignment vertical="center"/>
    </xf>
    <xf numFmtId="0" fontId="51" fillId="0" borderId="2" xfId="15" applyFont="1" applyFill="1" applyBorder="1"/>
    <xf numFmtId="0" fontId="50" fillId="0" borderId="2" xfId="15" applyFont="1" applyFill="1" applyBorder="1" applyAlignment="1">
      <alignment horizontal="center" vertical="center"/>
    </xf>
    <xf numFmtId="166" fontId="50" fillId="0" borderId="2" xfId="8" applyNumberFormat="1" applyFont="1" applyFill="1" applyBorder="1" applyAlignment="1">
      <alignment horizontal="center" vertical="center"/>
    </xf>
    <xf numFmtId="0" fontId="50" fillId="0" borderId="2" xfId="15" applyNumberFormat="1" applyFont="1" applyFill="1" applyBorder="1" applyAlignment="1">
      <alignment horizontal="center" vertical="center" wrapText="1"/>
    </xf>
    <xf numFmtId="0" fontId="1" fillId="0" borderId="0" xfId="49" applyAlignment="1"/>
    <xf numFmtId="0" fontId="58" fillId="5" borderId="25" xfId="15" applyFont="1" applyFill="1" applyBorder="1" applyAlignment="1">
      <alignment horizontal="center" vertical="center"/>
    </xf>
    <xf numFmtId="0" fontId="58" fillId="5" borderId="31" xfId="15" applyFont="1" applyFill="1" applyBorder="1" applyAlignment="1">
      <alignment horizontal="center" vertical="center"/>
    </xf>
    <xf numFmtId="0" fontId="58" fillId="5" borderId="58" xfId="15" applyFont="1" applyFill="1" applyBorder="1" applyAlignment="1">
      <alignment horizontal="center" vertical="center"/>
    </xf>
    <xf numFmtId="0" fontId="58" fillId="5" borderId="5" xfId="15" applyFont="1" applyFill="1" applyBorder="1" applyAlignment="1">
      <alignment horizontal="center" vertical="center"/>
    </xf>
    <xf numFmtId="0" fontId="58" fillId="5" borderId="27" xfId="15" applyFont="1" applyFill="1" applyBorder="1" applyAlignment="1">
      <alignment horizontal="center" vertical="center"/>
    </xf>
    <xf numFmtId="0" fontId="58" fillId="11" borderId="27" xfId="15" applyFont="1" applyFill="1" applyBorder="1" applyAlignment="1">
      <alignment horizontal="center" vertical="center"/>
    </xf>
    <xf numFmtId="0" fontId="57" fillId="0" borderId="3" xfId="15" applyFont="1" applyFill="1" applyBorder="1" applyAlignment="1">
      <alignment horizontal="center" vertical="center"/>
    </xf>
    <xf numFmtId="0" fontId="62" fillId="0" borderId="3" xfId="15" applyFont="1" applyFill="1" applyBorder="1" applyAlignment="1">
      <alignment horizontal="left" vertical="center"/>
    </xf>
    <xf numFmtId="165" fontId="62" fillId="0" borderId="2" xfId="15" applyNumberFormat="1" applyFont="1" applyFill="1" applyBorder="1" applyAlignment="1">
      <alignment horizontal="center" vertical="center"/>
    </xf>
    <xf numFmtId="0" fontId="62" fillId="0" borderId="2" xfId="15" applyFont="1" applyFill="1" applyBorder="1" applyAlignment="1">
      <alignment horizontal="center" vertical="center"/>
    </xf>
    <xf numFmtId="3" fontId="62" fillId="0" borderId="3" xfId="15" applyNumberFormat="1" applyFont="1" applyFill="1" applyBorder="1" applyAlignment="1">
      <alignment horizontal="center" vertical="center"/>
    </xf>
    <xf numFmtId="3" fontId="57" fillId="0" borderId="3" xfId="15" applyNumberFormat="1" applyFont="1" applyFill="1" applyBorder="1" applyAlignment="1">
      <alignment horizontal="center" vertical="center"/>
    </xf>
    <xf numFmtId="0" fontId="62" fillId="0" borderId="2" xfId="15" quotePrefix="1" applyNumberFormat="1" applyFont="1" applyFill="1" applyBorder="1" applyAlignment="1">
      <alignment horizontal="center" vertical="center"/>
    </xf>
    <xf numFmtId="0" fontId="78" fillId="14" borderId="32" xfId="49" applyFont="1" applyFill="1" applyBorder="1" applyAlignment="1"/>
    <xf numFmtId="0" fontId="1" fillId="14" borderId="8" xfId="49" applyFill="1" applyBorder="1" applyAlignment="1"/>
    <xf numFmtId="0" fontId="58" fillId="5" borderId="30" xfId="15" applyFont="1" applyFill="1" applyBorder="1" applyAlignment="1">
      <alignment horizontal="center" vertical="center"/>
    </xf>
    <xf numFmtId="0" fontId="13" fillId="11" borderId="5" xfId="15" applyFont="1" applyFill="1" applyBorder="1" applyAlignment="1">
      <alignment horizontal="center" vertical="center"/>
    </xf>
    <xf numFmtId="166" fontId="0" fillId="0" borderId="0" xfId="50" applyNumberFormat="1" applyFont="1"/>
    <xf numFmtId="15" fontId="62" fillId="11" borderId="3" xfId="15" applyNumberFormat="1" applyFont="1" applyFill="1" applyBorder="1" applyAlignment="1">
      <alignment vertical="center"/>
    </xf>
    <xf numFmtId="166" fontId="62" fillId="0" borderId="2" xfId="50" applyNumberFormat="1" applyFont="1" applyFill="1" applyBorder="1" applyAlignment="1">
      <alignment vertical="center"/>
    </xf>
    <xf numFmtId="166" fontId="62" fillId="0" borderId="2" xfId="50" applyNumberFormat="1" applyFont="1" applyFill="1" applyBorder="1" applyAlignment="1">
      <alignment horizontal="center" vertical="center"/>
    </xf>
    <xf numFmtId="0" fontId="62" fillId="0" borderId="2" xfId="15" applyNumberFormat="1" applyFont="1" applyFill="1" applyBorder="1" applyAlignment="1">
      <alignment horizontal="center" vertical="center"/>
    </xf>
    <xf numFmtId="0" fontId="58" fillId="5" borderId="6" xfId="15" applyFont="1" applyFill="1" applyBorder="1" applyAlignment="1">
      <alignment vertical="center"/>
    </xf>
    <xf numFmtId="0" fontId="58" fillId="5" borderId="26" xfId="15" applyFont="1" applyFill="1" applyBorder="1" applyAlignment="1">
      <alignment horizontal="center" vertical="center"/>
    </xf>
    <xf numFmtId="0" fontId="58" fillId="5" borderId="41" xfId="15" applyFont="1" applyFill="1" applyBorder="1" applyAlignment="1">
      <alignment horizontal="center" vertical="center"/>
    </xf>
    <xf numFmtId="0" fontId="58" fillId="11" borderId="26" xfId="15" applyFont="1" applyFill="1" applyBorder="1" applyAlignment="1">
      <alignment horizontal="center" vertical="center"/>
    </xf>
    <xf numFmtId="0" fontId="62" fillId="0" borderId="2" xfId="49" applyFont="1" applyFill="1" applyBorder="1" applyAlignment="1">
      <alignment horizontal="center" vertical="center" wrapText="1"/>
    </xf>
    <xf numFmtId="0" fontId="62" fillId="0" borderId="2" xfId="51" applyFont="1" applyFill="1" applyBorder="1" applyAlignment="1">
      <alignment horizontal="justify" vertical="center"/>
    </xf>
    <xf numFmtId="0" fontId="62" fillId="0" borderId="2" xfId="51" applyFont="1" applyFill="1" applyBorder="1" applyAlignment="1">
      <alignment horizontal="center" vertical="center" wrapText="1"/>
    </xf>
    <xf numFmtId="15" fontId="62" fillId="0" borderId="2" xfId="51" applyNumberFormat="1" applyFont="1" applyFill="1" applyBorder="1" applyAlignment="1">
      <alignment horizontal="center" vertical="center"/>
    </xf>
    <xf numFmtId="1" fontId="62" fillId="0" borderId="2" xfId="15" applyNumberFormat="1" applyFont="1" applyFill="1" applyBorder="1" applyAlignment="1">
      <alignment horizontal="center" vertical="center"/>
    </xf>
    <xf numFmtId="41" fontId="62" fillId="0" borderId="2" xfId="8" applyNumberFormat="1" applyFont="1" applyFill="1" applyBorder="1" applyAlignment="1">
      <alignment vertical="center"/>
    </xf>
    <xf numFmtId="41" fontId="62" fillId="0" borderId="2" xfId="8" applyNumberFormat="1" applyFont="1" applyFill="1" applyBorder="1" applyAlignment="1">
      <alignment horizontal="center" vertical="center"/>
    </xf>
    <xf numFmtId="0" fontId="62" fillId="0" borderId="2" xfId="15" quotePrefix="1" applyNumberFormat="1" applyFont="1" applyFill="1" applyBorder="1" applyAlignment="1">
      <alignment horizontal="center" vertical="center" wrapText="1"/>
    </xf>
    <xf numFmtId="49" fontId="62" fillId="0" borderId="2" xfId="15" applyNumberFormat="1" applyFont="1" applyFill="1" applyBorder="1" applyAlignment="1">
      <alignment horizontal="center" vertical="center" wrapText="1"/>
    </xf>
    <xf numFmtId="0" fontId="63" fillId="0" borderId="2" xfId="11" applyNumberFormat="1" applyFont="1" applyFill="1" applyBorder="1" applyAlignment="1" applyProtection="1">
      <alignment horizontal="center" vertical="center" wrapText="1"/>
    </xf>
    <xf numFmtId="0" fontId="13" fillId="5" borderId="25" xfId="15" applyFont="1" applyFill="1" applyBorder="1" applyAlignment="1">
      <alignment horizontal="center" vertical="center"/>
    </xf>
    <xf numFmtId="0" fontId="13" fillId="5" borderId="5" xfId="15" applyFont="1" applyFill="1" applyBorder="1" applyAlignment="1">
      <alignment horizontal="center" vertical="center"/>
    </xf>
    <xf numFmtId="0" fontId="62" fillId="0" borderId="0" xfId="15" applyFont="1" applyFill="1"/>
    <xf numFmtId="0" fontId="80" fillId="0" borderId="2" xfId="15" applyFont="1" applyFill="1" applyBorder="1" applyAlignment="1">
      <alignment horizontal="center" vertical="center"/>
    </xf>
    <xf numFmtId="0" fontId="80" fillId="0" borderId="2" xfId="15" applyFont="1" applyFill="1" applyBorder="1" applyAlignment="1">
      <alignment vertical="center"/>
    </xf>
    <xf numFmtId="164" fontId="80" fillId="0" borderId="2" xfId="15" applyNumberFormat="1" applyFont="1" applyFill="1" applyBorder="1" applyAlignment="1">
      <alignment horizontal="center" vertical="center" wrapText="1"/>
    </xf>
    <xf numFmtId="164" fontId="80" fillId="0" borderId="2" xfId="15" applyNumberFormat="1" applyFont="1" applyFill="1" applyBorder="1" applyAlignment="1">
      <alignment horizontal="center" vertical="center"/>
    </xf>
    <xf numFmtId="0" fontId="80" fillId="0" borderId="2" xfId="15" applyFont="1" applyFill="1" applyBorder="1" applyAlignment="1">
      <alignment horizontal="center" vertical="center" wrapText="1"/>
    </xf>
    <xf numFmtId="15" fontId="80" fillId="0" borderId="2" xfId="15" applyNumberFormat="1" applyFont="1" applyFill="1" applyBorder="1" applyAlignment="1">
      <alignment vertical="center"/>
    </xf>
    <xf numFmtId="1" fontId="80" fillId="0" borderId="2" xfId="15" applyNumberFormat="1" applyFont="1" applyFill="1" applyBorder="1" applyAlignment="1">
      <alignment horizontal="center" vertical="center"/>
    </xf>
    <xf numFmtId="15" fontId="80" fillId="0" borderId="2" xfId="15" applyNumberFormat="1" applyFont="1" applyFill="1" applyBorder="1" applyAlignment="1">
      <alignment horizontal="center" vertical="center"/>
    </xf>
    <xf numFmtId="166" fontId="80" fillId="0" borderId="2" xfId="8" applyNumberFormat="1" applyFont="1" applyFill="1" applyBorder="1" applyAlignment="1">
      <alignment vertical="center"/>
    </xf>
    <xf numFmtId="166" fontId="80" fillId="0" borderId="2" xfId="8" applyNumberFormat="1" applyFont="1" applyFill="1" applyBorder="1" applyAlignment="1">
      <alignment horizontal="center" vertical="center"/>
    </xf>
    <xf numFmtId="0" fontId="80" fillId="0" borderId="2" xfId="15" applyNumberFormat="1" applyFont="1" applyFill="1" applyBorder="1" applyAlignment="1">
      <alignment horizontal="center" vertical="center" wrapText="1"/>
    </xf>
    <xf numFmtId="0" fontId="80" fillId="0" borderId="2" xfId="15" quotePrefix="1" applyNumberFormat="1" applyFont="1" applyFill="1" applyBorder="1" applyAlignment="1">
      <alignment horizontal="center" vertical="center"/>
    </xf>
    <xf numFmtId="0" fontId="80" fillId="0" borderId="2" xfId="15" quotePrefix="1" applyNumberFormat="1" applyFont="1" applyFill="1" applyBorder="1" applyAlignment="1">
      <alignment horizontal="center" vertical="center" wrapText="1"/>
    </xf>
    <xf numFmtId="0" fontId="80" fillId="0" borderId="2" xfId="15" applyNumberFormat="1" applyFont="1" applyFill="1" applyBorder="1" applyAlignment="1">
      <alignment horizontal="center" vertical="center"/>
    </xf>
    <xf numFmtId="0" fontId="81" fillId="0" borderId="0" xfId="49" applyFont="1"/>
    <xf numFmtId="164" fontId="62" fillId="0" borderId="2" xfId="15" applyNumberFormat="1" applyFont="1" applyFill="1" applyBorder="1" applyAlignment="1">
      <alignment horizontal="center" vertical="center" wrapText="1"/>
    </xf>
    <xf numFmtId="0" fontId="77" fillId="0" borderId="0" xfId="49" applyFont="1"/>
    <xf numFmtId="0" fontId="58" fillId="11" borderId="5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13" fillId="2" borderId="27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62" fillId="0" borderId="2" xfId="15" quotePrefix="1" applyFont="1" applyFill="1" applyBorder="1" applyAlignment="1">
      <alignment horizontal="center" vertical="center"/>
    </xf>
    <xf numFmtId="0" fontId="62" fillId="0" borderId="4" xfId="15" applyFont="1" applyFill="1" applyBorder="1" applyAlignment="1">
      <alignment vertical="center"/>
    </xf>
    <xf numFmtId="15" fontId="62" fillId="0" borderId="57" xfId="15" applyNumberFormat="1" applyFont="1" applyFill="1" applyBorder="1"/>
    <xf numFmtId="0" fontId="62" fillId="0" borderId="3" xfId="15" applyFont="1" applyFill="1" applyBorder="1" applyAlignment="1" applyProtection="1">
      <alignment horizontal="left" vertical="center" wrapText="1"/>
      <protection locked="0"/>
    </xf>
    <xf numFmtId="0" fontId="50" fillId="0" borderId="2" xfId="15" quotePrefix="1" applyFont="1" applyFill="1" applyBorder="1" applyAlignment="1">
      <alignment horizontal="center" vertical="center"/>
    </xf>
    <xf numFmtId="0" fontId="50" fillId="0" borderId="22" xfId="15" applyFont="1" applyFill="1" applyBorder="1" applyAlignment="1">
      <alignment vertical="center"/>
    </xf>
    <xf numFmtId="15" fontId="50" fillId="0" borderId="3" xfId="15" applyNumberFormat="1" applyFont="1" applyFill="1" applyBorder="1" applyAlignment="1">
      <alignment vertical="center"/>
    </xf>
    <xf numFmtId="15" fontId="50" fillId="13" borderId="3" xfId="15" applyNumberFormat="1" applyFont="1" applyFill="1" applyBorder="1" applyAlignment="1">
      <alignment vertical="center"/>
    </xf>
    <xf numFmtId="1" fontId="50" fillId="0" borderId="3" xfId="15" applyNumberFormat="1" applyFont="1" applyFill="1" applyBorder="1" applyAlignment="1">
      <alignment horizontal="center" vertical="center"/>
    </xf>
    <xf numFmtId="166" fontId="51" fillId="0" borderId="2" xfId="8" applyNumberFormat="1" applyFont="1" applyFill="1" applyBorder="1"/>
    <xf numFmtId="49" fontId="50" fillId="0" borderId="2" xfId="15" applyNumberFormat="1" applyFont="1" applyFill="1" applyBorder="1" applyAlignment="1">
      <alignment horizontal="center" vertical="center" wrapText="1"/>
    </xf>
    <xf numFmtId="49" fontId="50" fillId="0" borderId="2" xfId="15" applyNumberFormat="1" applyFont="1" applyFill="1" applyBorder="1" applyAlignment="1">
      <alignment horizontal="center" vertical="center"/>
    </xf>
    <xf numFmtId="0" fontId="63" fillId="0" borderId="2" xfId="11" applyNumberFormat="1" applyFont="1" applyFill="1" applyBorder="1" applyAlignment="1" applyProtection="1">
      <alignment horizontal="center" vertical="center"/>
    </xf>
    <xf numFmtId="0" fontId="6" fillId="0" borderId="59" xfId="15" quotePrefix="1" applyFont="1" applyFill="1" applyBorder="1" applyAlignment="1">
      <alignment horizontal="center" vertical="center" wrapText="1"/>
    </xf>
    <xf numFmtId="0" fontId="6" fillId="0" borderId="60" xfId="15" applyFont="1" applyFill="1" applyBorder="1" applyAlignment="1">
      <alignment vertical="center" wrapText="1"/>
    </xf>
    <xf numFmtId="0" fontId="6" fillId="0" borderId="2" xfId="15" applyFont="1" applyFill="1" applyBorder="1" applyAlignment="1">
      <alignment vertical="center" wrapText="1"/>
    </xf>
    <xf numFmtId="164" fontId="6" fillId="0" borderId="2" xfId="15" applyNumberFormat="1" applyFont="1" applyFill="1" applyBorder="1" applyAlignment="1">
      <alignment horizontal="center" vertical="center" wrapText="1"/>
    </xf>
    <xf numFmtId="15" fontId="6" fillId="0" borderId="3" xfId="15" applyNumberFormat="1" applyFont="1" applyFill="1" applyBorder="1" applyAlignment="1">
      <alignment vertical="center" wrapText="1"/>
    </xf>
    <xf numFmtId="15" fontId="6" fillId="13" borderId="3" xfId="15" applyNumberFormat="1" applyFont="1" applyFill="1" applyBorder="1" applyAlignment="1">
      <alignment vertical="center" wrapText="1"/>
    </xf>
    <xf numFmtId="166" fontId="6" fillId="0" borderId="2" xfId="8" applyNumberFormat="1" applyFont="1" applyFill="1" applyBorder="1" applyAlignment="1">
      <alignment vertical="center" wrapText="1"/>
    </xf>
    <xf numFmtId="166" fontId="6" fillId="0" borderId="2" xfId="8" applyNumberFormat="1" applyFont="1" applyFill="1" applyBorder="1" applyAlignment="1">
      <alignment horizontal="center" vertical="center" wrapText="1"/>
    </xf>
    <xf numFmtId="166" fontId="3" fillId="0" borderId="2" xfId="8" applyNumberFormat="1" applyFont="1" applyFill="1" applyBorder="1" applyAlignment="1">
      <alignment wrapText="1"/>
    </xf>
    <xf numFmtId="0" fontId="1" fillId="0" borderId="0" xfId="49" applyAlignment="1">
      <alignment wrapText="1"/>
    </xf>
    <xf numFmtId="0" fontId="6" fillId="0" borderId="2" xfId="15" quotePrefix="1" applyFont="1" applyFill="1" applyBorder="1" applyAlignment="1">
      <alignment horizontal="center" vertical="center" wrapText="1"/>
    </xf>
    <xf numFmtId="0" fontId="6" fillId="0" borderId="22" xfId="15" applyFont="1" applyFill="1" applyBorder="1" applyAlignment="1">
      <alignment vertical="center" wrapText="1"/>
    </xf>
    <xf numFmtId="49" fontId="1" fillId="0" borderId="0" xfId="49" applyNumberFormat="1"/>
    <xf numFmtId="49" fontId="6" fillId="0" borderId="2" xfId="15" quotePrefix="1" applyNumberFormat="1" applyFont="1" applyFill="1" applyBorder="1" applyAlignment="1">
      <alignment horizontal="center" vertical="center" wrapText="1"/>
    </xf>
    <xf numFmtId="49" fontId="79" fillId="0" borderId="2" xfId="49" applyNumberFormat="1" applyFont="1" applyFill="1" applyBorder="1" applyAlignment="1">
      <alignment horizontal="center" vertical="center" wrapText="1"/>
    </xf>
    <xf numFmtId="49" fontId="79" fillId="0" borderId="2" xfId="49" applyNumberFormat="1" applyFont="1" applyFill="1" applyBorder="1" applyAlignment="1">
      <alignment vertical="center" wrapText="1"/>
    </xf>
    <xf numFmtId="49" fontId="1" fillId="0" borderId="0" xfId="49" applyNumberFormat="1" applyAlignment="1">
      <alignment wrapText="1"/>
    </xf>
    <xf numFmtId="49" fontId="51" fillId="7" borderId="2" xfId="15" applyNumberFormat="1" applyFont="1" applyFill="1" applyBorder="1" applyAlignment="1">
      <alignment vertical="center"/>
    </xf>
    <xf numFmtId="49" fontId="51" fillId="0" borderId="0" xfId="15" applyNumberFormat="1" applyFont="1" applyFill="1"/>
    <xf numFmtId="49" fontId="50" fillId="0" borderId="2" xfId="15" quotePrefix="1" applyNumberFormat="1" applyFont="1" applyFill="1" applyBorder="1" applyAlignment="1">
      <alignment horizontal="center" vertical="center" wrapText="1"/>
    </xf>
    <xf numFmtId="49" fontId="82" fillId="0" borderId="2" xfId="49" applyNumberFormat="1" applyFont="1" applyFill="1" applyBorder="1" applyAlignment="1">
      <alignment horizontal="center" vertical="center"/>
    </xf>
    <xf numFmtId="49" fontId="82" fillId="0" borderId="2" xfId="49" applyNumberFormat="1" applyFont="1" applyFill="1" applyBorder="1" applyAlignment="1">
      <alignment vertical="center"/>
    </xf>
    <xf numFmtId="3" fontId="57" fillId="6" borderId="3" xfId="15" applyNumberFormat="1" applyFont="1" applyFill="1" applyBorder="1" applyAlignment="1" applyProtection="1">
      <alignment horizontal="center" vertical="center" wrapText="1"/>
      <protection locked="0"/>
    </xf>
    <xf numFmtId="0" fontId="57" fillId="0" borderId="3" xfId="15" applyFont="1" applyFill="1" applyBorder="1" applyAlignment="1">
      <alignment horizontal="center" vertical="center" wrapText="1"/>
    </xf>
    <xf numFmtId="0" fontId="57" fillId="0" borderId="3" xfId="15" applyFont="1" applyFill="1" applyBorder="1" applyAlignment="1">
      <alignment vertical="center" wrapText="1"/>
    </xf>
    <xf numFmtId="0" fontId="57" fillId="0" borderId="2" xfId="15" applyFont="1" applyFill="1" applyBorder="1" applyAlignment="1">
      <alignment vertical="center" wrapText="1"/>
    </xf>
    <xf numFmtId="164" fontId="57" fillId="0" borderId="2" xfId="15" applyNumberFormat="1" applyFont="1" applyFill="1" applyBorder="1" applyAlignment="1">
      <alignment horizontal="center" vertical="center" wrapText="1"/>
    </xf>
    <xf numFmtId="15" fontId="57" fillId="0" borderId="2" xfId="15" applyNumberFormat="1" applyFont="1" applyFill="1" applyBorder="1" applyAlignment="1">
      <alignment vertical="center" wrapText="1"/>
    </xf>
    <xf numFmtId="15" fontId="57" fillId="0" borderId="3" xfId="15" applyNumberFormat="1" applyFont="1" applyFill="1" applyBorder="1" applyAlignment="1">
      <alignment vertical="center" wrapText="1"/>
    </xf>
    <xf numFmtId="166" fontId="57" fillId="0" borderId="2" xfId="8" applyNumberFormat="1" applyFont="1" applyFill="1" applyBorder="1" applyAlignment="1">
      <alignment vertical="center" wrapText="1"/>
    </xf>
    <xf numFmtId="166" fontId="57" fillId="0" borderId="2" xfId="8" applyNumberFormat="1" applyFont="1" applyFill="1" applyBorder="1" applyAlignment="1">
      <alignment horizontal="center" vertical="center" wrapText="1"/>
    </xf>
    <xf numFmtId="49" fontId="1" fillId="0" borderId="0" xfId="49" applyNumberFormat="1" applyAlignment="1"/>
    <xf numFmtId="49" fontId="57" fillId="0" borderId="2" xfId="15" quotePrefix="1" applyNumberFormat="1" applyFont="1" applyFill="1" applyBorder="1" applyAlignment="1">
      <alignment horizontal="center" vertical="center" wrapText="1"/>
    </xf>
    <xf numFmtId="49" fontId="57" fillId="0" borderId="2" xfId="15" applyNumberFormat="1" applyFont="1" applyFill="1" applyBorder="1" applyAlignment="1">
      <alignment vertical="center" wrapText="1"/>
    </xf>
    <xf numFmtId="49" fontId="62" fillId="0" borderId="4" xfId="15" quotePrefix="1" applyNumberFormat="1" applyFont="1" applyFill="1" applyBorder="1" applyAlignment="1">
      <alignment horizontal="center" vertical="center"/>
    </xf>
    <xf numFmtId="49" fontId="62" fillId="0" borderId="2" xfId="15" quotePrefix="1" applyNumberFormat="1" applyFont="1" applyFill="1" applyBorder="1" applyAlignment="1">
      <alignment horizontal="center" vertical="center"/>
    </xf>
    <xf numFmtId="49" fontId="63" fillId="0" borderId="2" xfId="11" applyNumberFormat="1" applyFont="1" applyFill="1" applyBorder="1" applyAlignment="1" applyProtection="1">
      <alignment horizontal="center" vertical="center"/>
    </xf>
    <xf numFmtId="49" fontId="62" fillId="0" borderId="2" xfId="15" applyNumberFormat="1" applyFont="1" applyFill="1" applyBorder="1" applyAlignment="1">
      <alignment vertical="center"/>
    </xf>
    <xf numFmtId="166" fontId="57" fillId="0" borderId="3" xfId="5" applyNumberFormat="1" applyFont="1" applyFill="1" applyBorder="1" applyAlignment="1">
      <alignment horizontal="center" vertical="center" wrapText="1"/>
    </xf>
    <xf numFmtId="0" fontId="57" fillId="0" borderId="2" xfId="15" quotePrefix="1" applyFont="1" applyFill="1" applyBorder="1" applyAlignment="1">
      <alignment horizontal="center" vertical="center" wrapText="1"/>
    </xf>
    <xf numFmtId="166" fontId="57" fillId="0" borderId="2" xfId="50" applyNumberFormat="1" applyFont="1" applyFill="1" applyBorder="1" applyAlignment="1" applyProtection="1">
      <alignment horizontal="left" vertical="center" wrapText="1"/>
      <protection locked="0"/>
    </xf>
    <xf numFmtId="166" fontId="57" fillId="0" borderId="2" xfId="50" applyNumberFormat="1" applyFont="1" applyFill="1" applyBorder="1" applyAlignment="1">
      <alignment vertical="center" wrapText="1"/>
    </xf>
    <xf numFmtId="166" fontId="57" fillId="0" borderId="2" xfId="50" applyNumberFormat="1" applyFont="1" applyFill="1" applyBorder="1" applyAlignment="1">
      <alignment horizontal="center" vertical="center" wrapText="1"/>
    </xf>
    <xf numFmtId="166" fontId="0" fillId="0" borderId="0" xfId="50" applyNumberFormat="1" applyFont="1" applyAlignment="1">
      <alignment wrapText="1"/>
    </xf>
    <xf numFmtId="0" fontId="6" fillId="0" borderId="3" xfId="15" applyFont="1" applyFill="1" applyBorder="1" applyAlignment="1">
      <alignment horizontal="center" vertical="center" wrapText="1"/>
    </xf>
    <xf numFmtId="15" fontId="6" fillId="0" borderId="2" xfId="15" applyNumberFormat="1" applyFont="1" applyFill="1" applyBorder="1" applyAlignment="1">
      <alignment vertical="center" wrapText="1"/>
    </xf>
    <xf numFmtId="0" fontId="3" fillId="0" borderId="2" xfId="15" applyFill="1" applyBorder="1" applyAlignment="1">
      <alignment vertical="center" wrapText="1"/>
    </xf>
    <xf numFmtId="49" fontId="57" fillId="0" borderId="0" xfId="0" applyNumberFormat="1" applyFont="1" applyFill="1" applyBorder="1"/>
    <xf numFmtId="49" fontId="57" fillId="0" borderId="0" xfId="0" quotePrefix="1" applyNumberFormat="1" applyFont="1" applyFill="1" applyBorder="1"/>
    <xf numFmtId="49" fontId="59" fillId="0" borderId="0" xfId="11" applyNumberFormat="1" applyFont="1" applyFill="1" applyBorder="1" applyAlignment="1" applyProtection="1"/>
    <xf numFmtId="49" fontId="57" fillId="0" borderId="0" xfId="0" applyNumberFormat="1" applyFont="1" applyFill="1" applyBorder="1" applyAlignment="1"/>
    <xf numFmtId="49" fontId="57" fillId="0" borderId="0" xfId="0" applyNumberFormat="1" applyFont="1" applyFill="1" applyBorder="1" applyAlignment="1">
      <alignment wrapText="1"/>
    </xf>
    <xf numFmtId="49" fontId="57" fillId="0" borderId="0" xfId="0" quotePrefix="1" applyNumberFormat="1" applyFont="1" applyFill="1" applyBorder="1" applyAlignment="1">
      <alignment horizontal="center" vertical="center" wrapText="1"/>
    </xf>
    <xf numFmtId="49" fontId="57" fillId="0" borderId="0" xfId="0" applyNumberFormat="1" applyFont="1" applyFill="1" applyBorder="1" applyAlignment="1">
      <alignment vertical="center"/>
    </xf>
    <xf numFmtId="0" fontId="57" fillId="0" borderId="3" xfId="0" quotePrefix="1" applyFont="1" applyFill="1" applyBorder="1" applyAlignment="1">
      <alignment horizontal="center" vertical="center" wrapText="1"/>
    </xf>
    <xf numFmtId="0" fontId="58" fillId="5" borderId="26" xfId="15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9" fillId="0" borderId="2" xfId="11" applyNumberFormat="1" applyFill="1" applyBorder="1" applyAlignment="1" applyProtection="1">
      <alignment horizontal="center" vertical="center"/>
    </xf>
    <xf numFmtId="3" fontId="52" fillId="0" borderId="2" xfId="11" applyNumberFormat="1" applyFont="1" applyFill="1" applyBorder="1" applyAlignment="1" applyProtection="1">
      <alignment horizontal="center" vertical="center" wrapText="1"/>
    </xf>
    <xf numFmtId="0" fontId="57" fillId="0" borderId="3" xfId="15" quotePrefix="1" applyFont="1" applyFill="1" applyBorder="1" applyAlignment="1">
      <alignment horizontal="center" vertical="center" wrapText="1"/>
    </xf>
    <xf numFmtId="0" fontId="57" fillId="0" borderId="2" xfId="15" quotePrefix="1" applyNumberFormat="1" applyFont="1" applyFill="1" applyBorder="1" applyAlignment="1">
      <alignment horizontal="center" vertical="center" wrapText="1"/>
    </xf>
    <xf numFmtId="0" fontId="59" fillId="0" borderId="2" xfId="11" applyNumberFormat="1" applyFont="1" applyFill="1" applyBorder="1" applyAlignment="1" applyProtection="1">
      <alignment horizontal="center" vertical="center" wrapText="1"/>
    </xf>
    <xf numFmtId="0" fontId="57" fillId="6" borderId="2" xfId="15" applyNumberFormat="1" applyFont="1" applyFill="1" applyBorder="1" applyAlignment="1">
      <alignment horizontal="center" vertical="center" wrapText="1"/>
    </xf>
    <xf numFmtId="0" fontId="58" fillId="11" borderId="5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2" borderId="5" xfId="0" applyFont="1" applyFill="1" applyBorder="1" applyAlignment="1">
      <alignment horizontal="center" vertical="center" wrapText="1"/>
    </xf>
    <xf numFmtId="0" fontId="77" fillId="0" borderId="0" xfId="49" applyFont="1" applyAlignment="1"/>
    <xf numFmtId="0" fontId="62" fillId="0" borderId="3" xfId="15" applyFont="1" applyFill="1" applyBorder="1" applyAlignment="1">
      <alignment vertical="center" wrapText="1"/>
    </xf>
    <xf numFmtId="0" fontId="62" fillId="0" borderId="2" xfId="15" applyFont="1" applyFill="1" applyBorder="1" applyAlignment="1">
      <alignment vertical="center" wrapText="1"/>
    </xf>
    <xf numFmtId="15" fontId="62" fillId="0" borderId="2" xfId="15" applyNumberFormat="1" applyFont="1" applyFill="1" applyBorder="1" applyAlignment="1">
      <alignment vertical="center" wrapText="1"/>
    </xf>
    <xf numFmtId="166" fontId="62" fillId="0" borderId="2" xfId="8" applyNumberFormat="1" applyFont="1" applyFill="1" applyBorder="1" applyAlignment="1">
      <alignment vertical="center" wrapText="1"/>
    </xf>
    <xf numFmtId="166" fontId="51" fillId="0" borderId="2" xfId="8" applyNumberFormat="1" applyFont="1" applyFill="1" applyBorder="1" applyAlignment="1">
      <alignment wrapText="1"/>
    </xf>
    <xf numFmtId="49" fontId="82" fillId="0" borderId="2" xfId="49" applyNumberFormat="1" applyFont="1" applyFill="1" applyBorder="1" applyAlignment="1">
      <alignment horizontal="center" vertical="center" wrapText="1"/>
    </xf>
    <xf numFmtId="49" fontId="82" fillId="0" borderId="2" xfId="49" applyNumberFormat="1" applyFont="1" applyFill="1" applyBorder="1" applyAlignment="1">
      <alignment vertical="center" wrapText="1"/>
    </xf>
    <xf numFmtId="164" fontId="6" fillId="6" borderId="2" xfId="15" applyNumberFormat="1" applyFont="1" applyFill="1" applyBorder="1" applyAlignment="1">
      <alignment horizontal="center" vertical="center" wrapText="1"/>
    </xf>
    <xf numFmtId="1" fontId="57" fillId="6" borderId="2" xfId="0" applyNumberFormat="1" applyFont="1" applyFill="1" applyBorder="1" applyAlignment="1">
      <alignment horizontal="center" vertical="center"/>
    </xf>
    <xf numFmtId="0" fontId="50" fillId="0" borderId="2" xfId="15" quotePrefix="1" applyFont="1" applyFill="1" applyBorder="1" applyAlignment="1">
      <alignment horizontal="center" vertical="center" wrapText="1"/>
    </xf>
    <xf numFmtId="0" fontId="50" fillId="0" borderId="2" xfId="15" applyFont="1" applyFill="1" applyBorder="1" applyAlignment="1">
      <alignment vertical="center" wrapText="1"/>
    </xf>
    <xf numFmtId="0" fontId="50" fillId="0" borderId="22" xfId="15" applyFont="1" applyFill="1" applyBorder="1" applyAlignment="1">
      <alignment vertical="center" wrapText="1"/>
    </xf>
    <xf numFmtId="164" fontId="50" fillId="0" borderId="2" xfId="15" applyNumberFormat="1" applyFont="1" applyFill="1" applyBorder="1" applyAlignment="1">
      <alignment horizontal="center" vertical="center" wrapText="1"/>
    </xf>
    <xf numFmtId="15" fontId="50" fillId="0" borderId="3" xfId="15" applyNumberFormat="1" applyFont="1" applyFill="1" applyBorder="1" applyAlignment="1">
      <alignment vertical="center" wrapText="1"/>
    </xf>
    <xf numFmtId="15" fontId="50" fillId="13" borderId="3" xfId="15" applyNumberFormat="1" applyFont="1" applyFill="1" applyBorder="1" applyAlignment="1">
      <alignment vertical="center" wrapText="1"/>
    </xf>
    <xf numFmtId="166" fontId="50" fillId="0" borderId="2" xfId="8" applyNumberFormat="1" applyFont="1" applyFill="1" applyBorder="1" applyAlignment="1">
      <alignment vertical="center" wrapText="1"/>
    </xf>
    <xf numFmtId="166" fontId="50" fillId="0" borderId="2" xfId="8" applyNumberFormat="1" applyFont="1" applyFill="1" applyBorder="1" applyAlignment="1">
      <alignment horizontal="center" vertical="center" wrapText="1"/>
    </xf>
    <xf numFmtId="0" fontId="77" fillId="0" borderId="0" xfId="49" applyFont="1" applyAlignment="1">
      <alignment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8" fillId="2" borderId="26" xfId="15" applyFont="1" applyFill="1" applyBorder="1" applyAlignment="1">
      <alignment horizontal="center" vertical="center"/>
    </xf>
    <xf numFmtId="0" fontId="58" fillId="2" borderId="27" xfId="15" applyFont="1" applyFill="1" applyBorder="1" applyAlignment="1">
      <alignment horizontal="center" vertical="center"/>
    </xf>
    <xf numFmtId="0" fontId="58" fillId="5" borderId="26" xfId="15" applyFont="1" applyFill="1" applyBorder="1" applyAlignment="1">
      <alignment horizontal="center" vertical="center"/>
    </xf>
    <xf numFmtId="0" fontId="57" fillId="5" borderId="27" xfId="15" applyFont="1" applyFill="1" applyBorder="1" applyAlignment="1">
      <alignment horizontal="center" vertical="center"/>
    </xf>
    <xf numFmtId="0" fontId="58" fillId="5" borderId="26" xfId="15" applyFont="1" applyFill="1" applyBorder="1" applyAlignment="1">
      <alignment horizontal="center" vertical="center" wrapText="1"/>
    </xf>
    <xf numFmtId="0" fontId="57" fillId="5" borderId="27" xfId="15" applyFont="1" applyFill="1" applyBorder="1" applyAlignment="1">
      <alignment horizontal="center" vertical="center" wrapText="1"/>
    </xf>
    <xf numFmtId="49" fontId="58" fillId="5" borderId="26" xfId="15" applyNumberFormat="1" applyFont="1" applyFill="1" applyBorder="1" applyAlignment="1">
      <alignment horizontal="center" vertical="center" wrapText="1"/>
    </xf>
    <xf numFmtId="49" fontId="57" fillId="5" borderId="27" xfId="15" applyNumberFormat="1" applyFont="1" applyFill="1" applyBorder="1" applyAlignment="1">
      <alignment horizontal="center" vertical="center" wrapText="1"/>
    </xf>
    <xf numFmtId="49" fontId="58" fillId="5" borderId="26" xfId="15" applyNumberFormat="1" applyFont="1" applyFill="1" applyBorder="1" applyAlignment="1">
      <alignment horizontal="center" vertical="center"/>
    </xf>
    <xf numFmtId="49" fontId="57" fillId="5" borderId="27" xfId="15" applyNumberFormat="1" applyFont="1" applyFill="1" applyBorder="1" applyAlignment="1">
      <alignment horizontal="center" vertical="center"/>
    </xf>
    <xf numFmtId="49" fontId="57" fillId="5" borderId="41" xfId="15" applyNumberFormat="1" applyFont="1" applyFill="1" applyBorder="1" applyAlignment="1">
      <alignment horizontal="center" vertical="center"/>
    </xf>
    <xf numFmtId="0" fontId="58" fillId="9" borderId="26" xfId="15" applyFont="1" applyFill="1" applyBorder="1" applyAlignment="1">
      <alignment horizontal="center" vertical="center" wrapText="1"/>
    </xf>
    <xf numFmtId="0" fontId="57" fillId="9" borderId="27" xfId="15" applyFont="1" applyFill="1" applyBorder="1" applyAlignment="1">
      <alignment horizontal="center" vertical="center"/>
    </xf>
    <xf numFmtId="0" fontId="57" fillId="5" borderId="27" xfId="15" applyFont="1" applyFill="1" applyBorder="1" applyAlignment="1">
      <alignment vertical="center"/>
    </xf>
    <xf numFmtId="0" fontId="58" fillId="7" borderId="26" xfId="15" applyFont="1" applyFill="1" applyBorder="1" applyAlignment="1">
      <alignment horizontal="center" vertical="center" wrapText="1"/>
    </xf>
    <xf numFmtId="0" fontId="57" fillId="7" borderId="27" xfId="15" applyFont="1" applyFill="1" applyBorder="1" applyAlignment="1">
      <alignment vertical="center"/>
    </xf>
    <xf numFmtId="0" fontId="57" fillId="9" borderId="27" xfId="15" applyFont="1" applyFill="1" applyBorder="1" applyAlignment="1">
      <alignment vertical="center"/>
    </xf>
    <xf numFmtId="0" fontId="58" fillId="7" borderId="27" xfId="15" applyFont="1" applyFill="1" applyBorder="1" applyAlignment="1">
      <alignment horizontal="center" vertical="center" wrapText="1"/>
    </xf>
    <xf numFmtId="0" fontId="58" fillId="5" borderId="6" xfId="15" applyFont="1" applyFill="1" applyBorder="1" applyAlignment="1">
      <alignment horizontal="center" vertical="center" wrapText="1"/>
    </xf>
    <xf numFmtId="0" fontId="58" fillId="5" borderId="25" xfId="15" applyFont="1" applyFill="1" applyBorder="1" applyAlignment="1">
      <alignment horizontal="center" vertical="center" wrapText="1"/>
    </xf>
    <xf numFmtId="0" fontId="58" fillId="5" borderId="30" xfId="15" applyFont="1" applyFill="1" applyBorder="1" applyAlignment="1">
      <alignment horizontal="center" vertical="center" wrapText="1"/>
    </xf>
    <xf numFmtId="49" fontId="58" fillId="5" borderId="50" xfId="15" applyNumberFormat="1" applyFont="1" applyFill="1" applyBorder="1" applyAlignment="1">
      <alignment horizontal="center" vertical="center"/>
    </xf>
    <xf numFmtId="0" fontId="58" fillId="11" borderId="6" xfId="15" applyFont="1" applyFill="1" applyBorder="1" applyAlignment="1">
      <alignment horizontal="center" vertical="center" wrapText="1"/>
    </xf>
    <xf numFmtId="0" fontId="58" fillId="11" borderId="25" xfId="15" applyFont="1" applyFill="1" applyBorder="1" applyAlignment="1">
      <alignment horizontal="center" vertical="center" wrapText="1"/>
    </xf>
    <xf numFmtId="49" fontId="3" fillId="6" borderId="2" xfId="15" applyNumberFormat="1" applyFont="1" applyFill="1" applyBorder="1" applyAlignment="1">
      <alignment horizontal="center" vertical="center" wrapText="1"/>
    </xf>
    <xf numFmtId="0" fontId="13" fillId="5" borderId="26" xfId="15" applyFont="1" applyFill="1" applyBorder="1" applyAlignment="1">
      <alignment horizontal="center" vertical="center" wrapText="1"/>
    </xf>
    <xf numFmtId="0" fontId="3" fillId="5" borderId="27" xfId="15" applyFill="1" applyBorder="1" applyAlignment="1">
      <alignment horizontal="center" vertical="center"/>
    </xf>
    <xf numFmtId="0" fontId="13" fillId="5" borderId="26" xfId="15" applyFont="1" applyFill="1" applyBorder="1" applyAlignment="1">
      <alignment horizontal="center" vertical="center"/>
    </xf>
    <xf numFmtId="0" fontId="3" fillId="5" borderId="27" xfId="15" applyFill="1" applyBorder="1" applyAlignment="1">
      <alignment horizontal="center" vertical="center" wrapText="1"/>
    </xf>
    <xf numFmtId="49" fontId="13" fillId="5" borderId="26" xfId="15" applyNumberFormat="1" applyFont="1" applyFill="1" applyBorder="1" applyAlignment="1">
      <alignment horizontal="center" vertical="center" wrapText="1"/>
    </xf>
    <xf numFmtId="49" fontId="3" fillId="5" borderId="27" xfId="15" applyNumberFormat="1" applyFill="1" applyBorder="1" applyAlignment="1">
      <alignment horizontal="center" vertical="center" wrapText="1"/>
    </xf>
    <xf numFmtId="49" fontId="13" fillId="5" borderId="26" xfId="15" applyNumberFormat="1" applyFont="1" applyFill="1" applyBorder="1" applyAlignment="1">
      <alignment horizontal="center" vertical="center"/>
    </xf>
    <xf numFmtId="49" fontId="3" fillId="5" borderId="27" xfId="15" applyNumberFormat="1" applyFill="1" applyBorder="1" applyAlignment="1">
      <alignment horizontal="center" vertical="center"/>
    </xf>
    <xf numFmtId="49" fontId="3" fillId="5" borderId="41" xfId="15" applyNumberFormat="1" applyFill="1" applyBorder="1" applyAlignment="1">
      <alignment horizontal="center" vertical="center" wrapText="1"/>
    </xf>
    <xf numFmtId="49" fontId="13" fillId="2" borderId="39" xfId="15" applyNumberFormat="1" applyFont="1" applyFill="1" applyBorder="1" applyAlignment="1">
      <alignment horizontal="center" vertical="center"/>
    </xf>
    <xf numFmtId="49" fontId="13" fillId="2" borderId="49" xfId="15" applyNumberFormat="1" applyFont="1" applyFill="1" applyBorder="1" applyAlignment="1">
      <alignment horizontal="center" vertical="center"/>
    </xf>
    <xf numFmtId="166" fontId="13" fillId="9" borderId="26" xfId="8" applyNumberFormat="1" applyFont="1" applyFill="1" applyBorder="1" applyAlignment="1">
      <alignment horizontal="center" vertical="center" wrapText="1"/>
    </xf>
    <xf numFmtId="166" fontId="3" fillId="9" borderId="27" xfId="8" applyNumberFormat="1" applyFont="1" applyFill="1" applyBorder="1" applyAlignment="1">
      <alignment vertical="center"/>
    </xf>
    <xf numFmtId="0" fontId="13" fillId="9" borderId="26" xfId="15" applyFont="1" applyFill="1" applyBorder="1" applyAlignment="1">
      <alignment horizontal="center" vertical="center" wrapText="1"/>
    </xf>
    <xf numFmtId="0" fontId="3" fillId="9" borderId="27" xfId="15" applyFill="1" applyBorder="1" applyAlignment="1">
      <alignment horizontal="center" vertical="center"/>
    </xf>
    <xf numFmtId="0" fontId="3" fillId="5" borderId="27" xfId="15" applyFill="1" applyBorder="1" applyAlignment="1">
      <alignment vertical="center"/>
    </xf>
    <xf numFmtId="0" fontId="13" fillId="5" borderId="6" xfId="15" applyFont="1" applyFill="1" applyBorder="1" applyAlignment="1">
      <alignment horizontal="center" vertical="center" wrapText="1"/>
    </xf>
    <xf numFmtId="0" fontId="13" fillId="5" borderId="25" xfId="15" applyFont="1" applyFill="1" applyBorder="1" applyAlignment="1">
      <alignment horizontal="center" vertical="center" wrapText="1"/>
    </xf>
    <xf numFmtId="0" fontId="13" fillId="5" borderId="30" xfId="15" applyFont="1" applyFill="1" applyBorder="1" applyAlignment="1">
      <alignment horizontal="center" vertical="center" wrapText="1"/>
    </xf>
    <xf numFmtId="0" fontId="13" fillId="5" borderId="39" xfId="15" applyFont="1" applyFill="1" applyBorder="1" applyAlignment="1">
      <alignment horizontal="center" vertical="center" wrapText="1"/>
    </xf>
    <xf numFmtId="0" fontId="13" fillId="5" borderId="58" xfId="15" applyFont="1" applyFill="1" applyBorder="1" applyAlignment="1">
      <alignment horizontal="center" vertical="center" wrapText="1"/>
    </xf>
    <xf numFmtId="0" fontId="13" fillId="5" borderId="31" xfId="15" applyFont="1" applyFill="1" applyBorder="1" applyAlignment="1">
      <alignment horizontal="center" vertical="center" wrapText="1"/>
    </xf>
    <xf numFmtId="0" fontId="13" fillId="11" borderId="6" xfId="15" applyFont="1" applyFill="1" applyBorder="1" applyAlignment="1">
      <alignment horizontal="center" vertical="center" wrapText="1"/>
    </xf>
    <xf numFmtId="0" fontId="13" fillId="11" borderId="25" xfId="15" applyFont="1" applyFill="1" applyBorder="1" applyAlignment="1">
      <alignment horizontal="center" vertical="center" wrapText="1"/>
    </xf>
    <xf numFmtId="49" fontId="58" fillId="2" borderId="26" xfId="15" applyNumberFormat="1" applyFont="1" applyFill="1" applyBorder="1" applyAlignment="1">
      <alignment horizontal="center" vertical="center"/>
    </xf>
    <xf numFmtId="49" fontId="58" fillId="2" borderId="27" xfId="15" applyNumberFormat="1" applyFont="1" applyFill="1" applyBorder="1" applyAlignment="1">
      <alignment horizontal="center" vertical="center"/>
    </xf>
    <xf numFmtId="0" fontId="58" fillId="9" borderId="26" xfId="15" applyFont="1" applyFill="1" applyBorder="1" applyAlignment="1">
      <alignment horizontal="center" vertical="center"/>
    </xf>
    <xf numFmtId="0" fontId="58" fillId="9" borderId="41" xfId="15" applyFont="1" applyFill="1" applyBorder="1" applyAlignment="1">
      <alignment horizontal="center" vertical="center"/>
    </xf>
    <xf numFmtId="0" fontId="57" fillId="9" borderId="27" xfId="49" applyFont="1" applyFill="1" applyBorder="1" applyAlignment="1">
      <alignment horizontal="center" vertical="center"/>
    </xf>
    <xf numFmtId="0" fontId="58" fillId="9" borderId="27" xfId="15" applyFont="1" applyFill="1" applyBorder="1" applyAlignment="1">
      <alignment horizontal="center" vertical="center"/>
    </xf>
    <xf numFmtId="0" fontId="58" fillId="5" borderId="6" xfId="15" applyFont="1" applyFill="1" applyBorder="1" applyAlignment="1">
      <alignment horizontal="center" vertical="center"/>
    </xf>
    <xf numFmtId="0" fontId="58" fillId="5" borderId="25" xfId="15" applyFont="1" applyFill="1" applyBorder="1" applyAlignment="1">
      <alignment horizontal="center" vertical="center"/>
    </xf>
    <xf numFmtId="0" fontId="58" fillId="11" borderId="6" xfId="15" applyFont="1" applyFill="1" applyBorder="1" applyAlignment="1">
      <alignment horizontal="center" vertical="center"/>
    </xf>
    <xf numFmtId="0" fontId="58" fillId="11" borderId="25" xfId="15" applyFont="1" applyFill="1" applyBorder="1" applyAlignment="1">
      <alignment horizontal="center" vertical="center"/>
    </xf>
    <xf numFmtId="0" fontId="57" fillId="5" borderId="27" xfId="15" applyFont="1" applyFill="1" applyBorder="1" applyAlignment="1">
      <alignment vertical="center" wrapText="1"/>
    </xf>
    <xf numFmtId="0" fontId="57" fillId="5" borderId="41" xfId="15" applyFont="1" applyFill="1" applyBorder="1" applyAlignment="1">
      <alignment horizontal="center" vertical="center"/>
    </xf>
    <xf numFmtId="0" fontId="58" fillId="5" borderId="30" xfId="15" applyFont="1" applyFill="1" applyBorder="1" applyAlignment="1">
      <alignment horizontal="center" vertical="center"/>
    </xf>
    <xf numFmtId="0" fontId="58" fillId="15" borderId="26" xfId="15" applyFont="1" applyFill="1" applyBorder="1" applyAlignment="1">
      <alignment horizontal="center" vertical="center"/>
    </xf>
    <xf numFmtId="0" fontId="58" fillId="15" borderId="27" xfId="15" applyFont="1" applyFill="1" applyBorder="1" applyAlignment="1">
      <alignment horizontal="center" vertical="center"/>
    </xf>
    <xf numFmtId="0" fontId="13" fillId="11" borderId="6" xfId="15" applyFont="1" applyFill="1" applyBorder="1" applyAlignment="1">
      <alignment horizontal="center" vertical="center"/>
    </xf>
    <xf numFmtId="0" fontId="13" fillId="11" borderId="25" xfId="15" applyFont="1" applyFill="1" applyBorder="1" applyAlignment="1">
      <alignment horizontal="center" vertical="center"/>
    </xf>
    <xf numFmtId="0" fontId="58" fillId="5" borderId="50" xfId="15" applyFont="1" applyFill="1" applyBorder="1" applyAlignment="1">
      <alignment horizontal="center" vertical="center"/>
    </xf>
    <xf numFmtId="0" fontId="3" fillId="5" borderId="41" xfId="15" applyFill="1" applyBorder="1" applyAlignment="1">
      <alignment horizontal="center" vertical="center"/>
    </xf>
    <xf numFmtId="0" fontId="13" fillId="2" borderId="26" xfId="15" applyFont="1" applyFill="1" applyBorder="1" applyAlignment="1">
      <alignment horizontal="center" vertical="center"/>
    </xf>
    <xf numFmtId="0" fontId="13" fillId="2" borderId="27" xfId="15" applyFont="1" applyFill="1" applyBorder="1" applyAlignment="1">
      <alignment horizontal="center" vertical="center"/>
    </xf>
    <xf numFmtId="0" fontId="13" fillId="7" borderId="26" xfId="15" applyFont="1" applyFill="1" applyBorder="1" applyAlignment="1">
      <alignment horizontal="center" vertical="center"/>
    </xf>
    <xf numFmtId="0" fontId="3" fillId="7" borderId="27" xfId="15" applyFill="1" applyBorder="1" applyAlignment="1">
      <alignment vertical="center"/>
    </xf>
    <xf numFmtId="0" fontId="13" fillId="5" borderId="6" xfId="15" applyFont="1" applyFill="1" applyBorder="1" applyAlignment="1">
      <alignment horizontal="center" vertical="center"/>
    </xf>
    <xf numFmtId="0" fontId="13" fillId="5" borderId="25" xfId="15" applyFont="1" applyFill="1" applyBorder="1" applyAlignment="1">
      <alignment horizontal="center" vertical="center"/>
    </xf>
    <xf numFmtId="0" fontId="57" fillId="9" borderId="27" xfId="49" applyFont="1" applyFill="1" applyBorder="1" applyAlignment="1">
      <alignment horizontal="center" vertical="center" wrapText="1"/>
    </xf>
    <xf numFmtId="0" fontId="58" fillId="9" borderId="27" xfId="15" applyFont="1" applyFill="1" applyBorder="1" applyAlignment="1">
      <alignment horizontal="center" vertical="center" wrapText="1"/>
    </xf>
    <xf numFmtId="49" fontId="58" fillId="2" borderId="43" xfId="0" applyNumberFormat="1" applyFont="1" applyFill="1" applyBorder="1" applyAlignment="1">
      <alignment horizontal="center" vertical="center"/>
    </xf>
    <xf numFmtId="49" fontId="58" fillId="2" borderId="44" xfId="0" applyNumberFormat="1" applyFont="1" applyFill="1" applyBorder="1" applyAlignment="1">
      <alignment horizontal="center" vertical="center"/>
    </xf>
    <xf numFmtId="49" fontId="58" fillId="2" borderId="26" xfId="0" applyNumberFormat="1" applyFont="1" applyFill="1" applyBorder="1" applyAlignment="1">
      <alignment horizontal="center" vertical="center"/>
    </xf>
    <xf numFmtId="49" fontId="58" fillId="2" borderId="41" xfId="0" applyNumberFormat="1" applyFont="1" applyFill="1" applyBorder="1" applyAlignment="1">
      <alignment horizontal="center" vertical="center"/>
    </xf>
    <xf numFmtId="0" fontId="58" fillId="2" borderId="45" xfId="0" applyFont="1" applyFill="1" applyBorder="1" applyAlignment="1">
      <alignment horizontal="center" vertical="center"/>
    </xf>
    <xf numFmtId="0" fontId="58" fillId="2" borderId="46" xfId="0" applyFont="1" applyFill="1" applyBorder="1" applyAlignment="1">
      <alignment horizontal="center" vertical="center"/>
    </xf>
    <xf numFmtId="49" fontId="58" fillId="2" borderId="47" xfId="0" applyNumberFormat="1" applyFont="1" applyFill="1" applyBorder="1" applyAlignment="1">
      <alignment horizontal="center" vertical="center"/>
    </xf>
    <xf numFmtId="49" fontId="58" fillId="2" borderId="48" xfId="0" applyNumberFormat="1" applyFont="1" applyFill="1" applyBorder="1" applyAlignment="1">
      <alignment horizontal="center" vertical="center"/>
    </xf>
    <xf numFmtId="49" fontId="58" fillId="2" borderId="39" xfId="0" applyNumberFormat="1" applyFont="1" applyFill="1" applyBorder="1" applyAlignment="1">
      <alignment horizontal="center" vertical="center"/>
    </xf>
    <xf numFmtId="49" fontId="58" fillId="2" borderId="49" xfId="0" applyNumberFormat="1" applyFont="1" applyFill="1" applyBorder="1" applyAlignment="1">
      <alignment horizontal="center" vertical="center"/>
    </xf>
    <xf numFmtId="49" fontId="58" fillId="2" borderId="50" xfId="0" applyNumberFormat="1" applyFont="1" applyFill="1" applyBorder="1" applyAlignment="1">
      <alignment horizontal="center" vertical="center"/>
    </xf>
    <xf numFmtId="0" fontId="58" fillId="2" borderId="26" xfId="0" applyFont="1" applyFill="1" applyBorder="1" applyAlignment="1">
      <alignment horizontal="center" vertical="center" wrapText="1"/>
    </xf>
    <xf numFmtId="0" fontId="57" fillId="0" borderId="41" xfId="0" applyFont="1" applyBorder="1" applyAlignment="1">
      <alignment horizontal="center" vertical="center" wrapText="1"/>
    </xf>
    <xf numFmtId="0" fontId="58" fillId="2" borderId="5" xfId="0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8" fillId="2" borderId="6" xfId="0" applyFont="1" applyFill="1" applyBorder="1" applyAlignment="1">
      <alignment horizontal="center" vertical="center" wrapText="1"/>
    </xf>
    <xf numFmtId="0" fontId="58" fillId="2" borderId="25" xfId="0" applyFont="1" applyFill="1" applyBorder="1" applyAlignment="1">
      <alignment horizontal="center" vertical="center" wrapText="1"/>
    </xf>
    <xf numFmtId="0" fontId="58" fillId="2" borderId="41" xfId="0" applyFont="1" applyFill="1" applyBorder="1" applyAlignment="1">
      <alignment horizontal="center" vertical="center" wrapText="1"/>
    </xf>
    <xf numFmtId="0" fontId="57" fillId="2" borderId="41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8" fillId="2" borderId="26" xfId="0" applyFont="1" applyFill="1" applyBorder="1" applyAlignment="1">
      <alignment horizontal="center" vertical="center"/>
    </xf>
    <xf numFmtId="0" fontId="57" fillId="0" borderId="41" xfId="0" applyFont="1" applyBorder="1" applyAlignment="1">
      <alignment horizontal="center" vertical="center"/>
    </xf>
    <xf numFmtId="0" fontId="58" fillId="9" borderId="26" xfId="0" applyFont="1" applyFill="1" applyBorder="1" applyAlignment="1">
      <alignment horizontal="center" vertical="center" wrapText="1"/>
    </xf>
    <xf numFmtId="0" fontId="57" fillId="9" borderId="41" xfId="0" applyFont="1" applyFill="1" applyBorder="1" applyAlignment="1">
      <alignment horizontal="center" vertical="center" wrapText="1"/>
    </xf>
    <xf numFmtId="0" fontId="58" fillId="2" borderId="43" xfId="0" applyFont="1" applyFill="1" applyBorder="1" applyAlignment="1">
      <alignment horizontal="center" vertical="center"/>
    </xf>
    <xf numFmtId="0" fontId="58" fillId="2" borderId="44" xfId="0" applyFont="1" applyFill="1" applyBorder="1" applyAlignment="1">
      <alignment horizontal="center" vertical="center"/>
    </xf>
    <xf numFmtId="0" fontId="58" fillId="2" borderId="41" xfId="0" applyFont="1" applyFill="1" applyBorder="1" applyAlignment="1">
      <alignment horizontal="center" vertical="center"/>
    </xf>
    <xf numFmtId="0" fontId="58" fillId="2" borderId="47" xfId="0" applyFont="1" applyFill="1" applyBorder="1" applyAlignment="1">
      <alignment horizontal="center" vertical="center"/>
    </xf>
    <xf numFmtId="0" fontId="58" fillId="2" borderId="48" xfId="0" applyFont="1" applyFill="1" applyBorder="1" applyAlignment="1">
      <alignment horizontal="center" vertical="center"/>
    </xf>
    <xf numFmtId="0" fontId="58" fillId="2" borderId="39" xfId="0" applyFont="1" applyFill="1" applyBorder="1" applyAlignment="1">
      <alignment horizontal="center" vertical="center"/>
    </xf>
    <xf numFmtId="0" fontId="58" fillId="2" borderId="49" xfId="0" applyFont="1" applyFill="1" applyBorder="1" applyAlignment="1">
      <alignment horizontal="center" vertical="center"/>
    </xf>
    <xf numFmtId="0" fontId="58" fillId="2" borderId="50" xfId="0" applyFont="1" applyFill="1" applyBorder="1" applyAlignment="1">
      <alignment horizontal="center" vertical="center"/>
    </xf>
    <xf numFmtId="49" fontId="58" fillId="2" borderId="43" xfId="0" applyNumberFormat="1" applyFont="1" applyFill="1" applyBorder="1" applyAlignment="1">
      <alignment horizontal="center" vertical="center" wrapText="1"/>
    </xf>
    <xf numFmtId="49" fontId="58" fillId="2" borderId="44" xfId="0" applyNumberFormat="1" applyFont="1" applyFill="1" applyBorder="1" applyAlignment="1">
      <alignment horizontal="center" vertical="center" wrapText="1"/>
    </xf>
    <xf numFmtId="49" fontId="58" fillId="2" borderId="39" xfId="0" applyNumberFormat="1" applyFont="1" applyFill="1" applyBorder="1" applyAlignment="1">
      <alignment horizontal="center" vertical="center" wrapText="1"/>
    </xf>
    <xf numFmtId="49" fontId="58" fillId="2" borderId="49" xfId="0" applyNumberFormat="1" applyFont="1" applyFill="1" applyBorder="1" applyAlignment="1">
      <alignment horizontal="center" vertical="center" wrapText="1"/>
    </xf>
    <xf numFmtId="166" fontId="58" fillId="2" borderId="26" xfId="5" applyNumberFormat="1" applyFont="1" applyFill="1" applyBorder="1" applyAlignment="1">
      <alignment horizontal="center" vertical="center" wrapText="1"/>
    </xf>
    <xf numFmtId="166" fontId="57" fillId="0" borderId="50" xfId="5" applyNumberFormat="1" applyFont="1" applyBorder="1" applyAlignment="1">
      <alignment horizontal="center" vertical="center" wrapText="1"/>
    </xf>
    <xf numFmtId="0" fontId="57" fillId="0" borderId="50" xfId="0" applyFont="1" applyBorder="1" applyAlignment="1">
      <alignment horizontal="center" vertical="center" wrapText="1"/>
    </xf>
    <xf numFmtId="0" fontId="58" fillId="2" borderId="50" xfId="0" applyFont="1" applyFill="1" applyBorder="1" applyAlignment="1">
      <alignment horizontal="center" vertical="center" wrapText="1"/>
    </xf>
    <xf numFmtId="0" fontId="57" fillId="0" borderId="50" xfId="0" applyFont="1" applyBorder="1" applyAlignment="1">
      <alignment horizontal="center" vertical="center"/>
    </xf>
    <xf numFmtId="0" fontId="58" fillId="7" borderId="26" xfId="0" applyFont="1" applyFill="1" applyBorder="1" applyAlignment="1">
      <alignment horizontal="center" vertical="center" wrapText="1"/>
    </xf>
    <xf numFmtId="0" fontId="57" fillId="7" borderId="41" xfId="0" applyFont="1" applyFill="1" applyBorder="1" applyAlignment="1">
      <alignment horizontal="center" vertical="center" wrapText="1"/>
    </xf>
    <xf numFmtId="0" fontId="58" fillId="2" borderId="43" xfId="0" applyFont="1" applyFill="1" applyBorder="1" applyAlignment="1">
      <alignment horizontal="center" vertical="center" wrapText="1"/>
    </xf>
    <xf numFmtId="0" fontId="58" fillId="2" borderId="44" xfId="0" applyFont="1" applyFill="1" applyBorder="1" applyAlignment="1">
      <alignment horizontal="center" vertical="center" wrapText="1"/>
    </xf>
    <xf numFmtId="0" fontId="58" fillId="2" borderId="52" xfId="0" applyFont="1" applyFill="1" applyBorder="1" applyAlignment="1">
      <alignment horizontal="center" vertical="center"/>
    </xf>
    <xf numFmtId="0" fontId="58" fillId="9" borderId="27" xfId="0" applyFont="1" applyFill="1" applyBorder="1" applyAlignment="1">
      <alignment horizontal="center" vertical="center" wrapText="1"/>
    </xf>
    <xf numFmtId="0" fontId="58" fillId="2" borderId="27" xfId="0" applyFont="1" applyFill="1" applyBorder="1" applyAlignment="1">
      <alignment horizontal="center" vertical="center"/>
    </xf>
    <xf numFmtId="0" fontId="58" fillId="2" borderId="42" xfId="0" applyFont="1" applyFill="1" applyBorder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7" fillId="2" borderId="27" xfId="0" applyFont="1" applyFill="1" applyBorder="1" applyAlignment="1">
      <alignment horizontal="center" vertical="center" wrapText="1"/>
    </xf>
    <xf numFmtId="0" fontId="58" fillId="2" borderId="27" xfId="0" applyFont="1" applyFill="1" applyBorder="1" applyAlignment="1">
      <alignment horizontal="center" vertical="center" wrapText="1"/>
    </xf>
    <xf numFmtId="0" fontId="58" fillId="2" borderId="51" xfId="0" applyFont="1" applyFill="1" applyBorder="1" applyAlignment="1">
      <alignment horizontal="center" vertical="center"/>
    </xf>
    <xf numFmtId="0" fontId="58" fillId="2" borderId="39" xfId="0" applyFont="1" applyFill="1" applyBorder="1" applyAlignment="1">
      <alignment horizontal="center" vertical="center" wrapText="1"/>
    </xf>
    <xf numFmtId="0" fontId="58" fillId="2" borderId="31" xfId="0" applyFont="1" applyFill="1" applyBorder="1" applyAlignment="1">
      <alignment horizontal="center" vertical="center" wrapText="1"/>
    </xf>
    <xf numFmtId="0" fontId="58" fillId="2" borderId="3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49" fontId="58" fillId="2" borderId="51" xfId="0" applyNumberFormat="1" applyFont="1" applyFill="1" applyBorder="1" applyAlignment="1">
      <alignment horizontal="center" vertical="center"/>
    </xf>
    <xf numFmtId="0" fontId="58" fillId="7" borderId="27" xfId="0" applyFont="1" applyFill="1" applyBorder="1" applyAlignment="1">
      <alignment horizontal="center" vertical="center" wrapText="1"/>
    </xf>
    <xf numFmtId="0" fontId="58" fillId="2" borderId="6" xfId="0" applyFont="1" applyFill="1" applyBorder="1" applyAlignment="1">
      <alignment horizontal="center" vertical="center"/>
    </xf>
    <xf numFmtId="0" fontId="58" fillId="2" borderId="25" xfId="0" applyFont="1" applyFill="1" applyBorder="1" applyAlignment="1">
      <alignment horizontal="center" vertical="center"/>
    </xf>
    <xf numFmtId="0" fontId="58" fillId="11" borderId="5" xfId="0" applyFont="1" applyFill="1" applyBorder="1" applyAlignment="1">
      <alignment horizontal="center" vertical="center" wrapText="1"/>
    </xf>
    <xf numFmtId="49" fontId="58" fillId="2" borderId="45" xfId="0" applyNumberFormat="1" applyFont="1" applyFill="1" applyBorder="1" applyAlignment="1">
      <alignment horizontal="center" vertical="center"/>
    </xf>
    <xf numFmtId="49" fontId="58" fillId="2" borderId="52" xfId="0" applyNumberFormat="1" applyFont="1" applyFill="1" applyBorder="1" applyAlignment="1">
      <alignment horizontal="center"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25" xfId="0" applyFont="1" applyFill="1" applyBorder="1" applyAlignment="1">
      <alignment horizontal="center" vertical="center" wrapText="1"/>
    </xf>
    <xf numFmtId="0" fontId="57" fillId="7" borderId="27" xfId="0" applyFont="1" applyFill="1" applyBorder="1" applyAlignment="1">
      <alignment horizontal="center" vertical="center" wrapText="1"/>
    </xf>
    <xf numFmtId="0" fontId="58" fillId="2" borderId="53" xfId="0" applyFont="1" applyFill="1" applyBorder="1" applyAlignment="1">
      <alignment horizontal="center" vertical="center" wrapText="1"/>
    </xf>
    <xf numFmtId="0" fontId="58" fillId="2" borderId="2" xfId="0" applyFont="1" applyFill="1" applyBorder="1" applyAlignment="1">
      <alignment horizontal="center" vertical="center" wrapText="1"/>
    </xf>
    <xf numFmtId="49" fontId="58" fillId="2" borderId="26" xfId="0" applyNumberFormat="1" applyFont="1" applyFill="1" applyBorder="1" applyAlignment="1">
      <alignment horizontal="center" vertical="center" wrapText="1"/>
    </xf>
    <xf numFmtId="49" fontId="58" fillId="2" borderId="27" xfId="0" applyNumberFormat="1" applyFont="1" applyFill="1" applyBorder="1" applyAlignment="1">
      <alignment horizontal="center" vertical="center" wrapText="1"/>
    </xf>
    <xf numFmtId="0" fontId="57" fillId="7" borderId="27" xfId="0" applyFont="1" applyFill="1" applyBorder="1"/>
    <xf numFmtId="0" fontId="57" fillId="0" borderId="27" xfId="0" applyFont="1" applyBorder="1"/>
    <xf numFmtId="0" fontId="13" fillId="2" borderId="5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13" fillId="2" borderId="39" xfId="0" applyFont="1" applyFill="1" applyBorder="1" applyAlignment="1">
      <alignment horizontal="center" vertical="center"/>
    </xf>
    <xf numFmtId="0" fontId="13" fillId="2" borderId="42" xfId="0" applyFont="1" applyFill="1" applyBorder="1" applyAlignment="1">
      <alignment horizontal="center" vertical="center"/>
    </xf>
    <xf numFmtId="0" fontId="13" fillId="2" borderId="26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13" fillId="2" borderId="43" xfId="0" applyFont="1" applyFill="1" applyBorder="1" applyAlignment="1">
      <alignment horizontal="center" vertical="center"/>
    </xf>
    <xf numFmtId="0" fontId="13" fillId="2" borderId="54" xfId="0" applyFont="1" applyFill="1" applyBorder="1" applyAlignment="1">
      <alignment horizontal="center" vertical="center"/>
    </xf>
    <xf numFmtId="0" fontId="13" fillId="2" borderId="45" xfId="0" applyFont="1" applyFill="1" applyBorder="1" applyAlignment="1">
      <alignment horizontal="center" vertical="center"/>
    </xf>
    <xf numFmtId="0" fontId="13" fillId="2" borderId="52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13" fillId="2" borderId="26" xfId="0" applyFont="1" applyFill="1" applyBorder="1" applyAlignment="1">
      <alignment horizontal="center" vertical="center" wrapText="1"/>
    </xf>
    <xf numFmtId="0" fontId="13" fillId="2" borderId="27" xfId="0" applyFont="1" applyFill="1" applyBorder="1" applyAlignment="1">
      <alignment horizontal="center" vertical="center" wrapText="1"/>
    </xf>
    <xf numFmtId="0" fontId="13" fillId="7" borderId="26" xfId="0" applyFont="1" applyFill="1" applyBorder="1" applyAlignment="1">
      <alignment horizontal="center" vertical="center" wrapText="1"/>
    </xf>
    <xf numFmtId="0" fontId="13" fillId="7" borderId="27" xfId="0" applyFont="1" applyFill="1" applyBorder="1" applyAlignment="1">
      <alignment horizontal="center" vertical="center" wrapText="1"/>
    </xf>
    <xf numFmtId="0" fontId="13" fillId="11" borderId="6" xfId="0" applyFont="1" applyFill="1" applyBorder="1" applyAlignment="1">
      <alignment horizontal="center" vertical="center" wrapText="1"/>
    </xf>
    <xf numFmtId="0" fontId="13" fillId="11" borderId="25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13" fillId="2" borderId="47" xfId="0" applyFont="1" applyFill="1" applyBorder="1" applyAlignment="1">
      <alignment horizontal="center" vertical="center"/>
    </xf>
    <xf numFmtId="0" fontId="13" fillId="2" borderId="51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 wrapText="1"/>
    </xf>
    <xf numFmtId="49" fontId="58" fillId="2" borderId="54" xfId="0" applyNumberFormat="1" applyFont="1" applyFill="1" applyBorder="1" applyAlignment="1">
      <alignment horizontal="center" vertical="center"/>
    </xf>
    <xf numFmtId="0" fontId="58" fillId="2" borderId="54" xfId="0" applyFont="1" applyFill="1" applyBorder="1" applyAlignment="1">
      <alignment horizontal="center" vertical="center"/>
    </xf>
    <xf numFmtId="0" fontId="57" fillId="9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58" fillId="11" borderId="6" xfId="0" applyFont="1" applyFill="1" applyBorder="1" applyAlignment="1">
      <alignment horizontal="center" vertical="center" wrapText="1"/>
    </xf>
    <xf numFmtId="0" fontId="58" fillId="11" borderId="25" xfId="0" applyFont="1" applyFill="1" applyBorder="1" applyAlignment="1">
      <alignment horizontal="center" vertical="center" wrapText="1"/>
    </xf>
    <xf numFmtId="49" fontId="13" fillId="2" borderId="26" xfId="0" applyNumberFormat="1" applyFont="1" applyFill="1" applyBorder="1" applyAlignment="1">
      <alignment horizontal="center" vertical="center"/>
    </xf>
    <xf numFmtId="49" fontId="13" fillId="2" borderId="27" xfId="0" applyNumberFormat="1" applyFont="1" applyFill="1" applyBorder="1" applyAlignment="1">
      <alignment horizontal="center" vertical="center"/>
    </xf>
    <xf numFmtId="0" fontId="34" fillId="5" borderId="55" xfId="0" applyFont="1" applyFill="1" applyBorder="1" applyAlignment="1">
      <alignment horizontal="center" vertical="center"/>
    </xf>
    <xf numFmtId="0" fontId="34" fillId="5" borderId="0" xfId="0" applyFont="1" applyFill="1" applyBorder="1" applyAlignment="1">
      <alignment horizontal="center" vertical="center"/>
    </xf>
    <xf numFmtId="0" fontId="58" fillId="2" borderId="26" xfId="15" applyFont="1" applyFill="1" applyBorder="1" applyAlignment="1">
      <alignment horizontal="center" vertical="center" wrapText="1"/>
    </xf>
    <xf numFmtId="0" fontId="58" fillId="2" borderId="27" xfId="15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13" fillId="2" borderId="41" xfId="0" applyFont="1" applyFill="1" applyBorder="1" applyAlignment="1">
      <alignment horizontal="center" vertical="center" wrapText="1"/>
    </xf>
    <xf numFmtId="0" fontId="13" fillId="2" borderId="46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 wrapText="1"/>
    </xf>
    <xf numFmtId="0" fontId="13" fillId="2" borderId="41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 wrapText="1"/>
    </xf>
    <xf numFmtId="0" fontId="13" fillId="2" borderId="49" xfId="0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center" vertical="center"/>
    </xf>
  </cellXfs>
  <cellStyles count="52">
    <cellStyle name="_x0007__x000b_" xfId="1"/>
    <cellStyle name="_x000d_&#10;JournalTemplate=C:\COMFO\CTALK\JOURSTD.TPL_x000d_&#10;LbStateAddress=3 3 0 251 1 89 2 311_x000d_&#10;LbStateJou" xfId="2"/>
    <cellStyle name="%" xfId="3"/>
    <cellStyle name="0,0_x000d_&#10;NA_x000d_&#10;" xfId="4"/>
    <cellStyle name="Comma" xfId="5" builtinId="3"/>
    <cellStyle name="Comma [0] 2" xfId="6"/>
    <cellStyle name="Comma 2" xfId="7"/>
    <cellStyle name="Comma 2 2" xfId="8"/>
    <cellStyle name="Comma 3" xfId="9"/>
    <cellStyle name="Comma 4" xfId="10"/>
    <cellStyle name="Comma 5" xfId="50"/>
    <cellStyle name="Hyperlink" xfId="11" builtinId="8"/>
    <cellStyle name="Hyperlink 2" xfId="12"/>
    <cellStyle name="Normal" xfId="0" builtinId="0"/>
    <cellStyle name="Normal 2" xfId="13"/>
    <cellStyle name="Normal 2 2" xfId="14"/>
    <cellStyle name="Normal 2 3" xfId="15"/>
    <cellStyle name="Normal 3" xfId="16"/>
    <cellStyle name="Normal 4" xfId="17"/>
    <cellStyle name="Normal 5" xfId="18"/>
    <cellStyle name="Normal 6" xfId="19"/>
    <cellStyle name="Normal 7" xfId="48"/>
    <cellStyle name="Normal 8" xfId="49"/>
    <cellStyle name="Normal_1" xfId="20"/>
    <cellStyle name="Normal_Allen &amp; Overy" xfId="21"/>
    <cellStyle name="Normal_Allen &amp; Overy_1" xfId="22"/>
    <cellStyle name="Normal_BEIERS" xfId="23"/>
    <cellStyle name="Normal_CAPROCK" xfId="24"/>
    <cellStyle name="Normal_CAPROCK_1" xfId="25"/>
    <cellStyle name="Normal_CAPROCK_2" xfId="26"/>
    <cellStyle name="Normal_ESERVGLOBAL" xfId="27"/>
    <cellStyle name="Normal_FJI" xfId="28"/>
    <cellStyle name="Normal_FJI_1" xfId="29"/>
    <cellStyle name="Normal_IHI" xfId="30"/>
    <cellStyle name="Normal_J&amp;J" xfId="31"/>
    <cellStyle name="Normal_J&amp;J_1" xfId="32"/>
    <cellStyle name="Normal_J&amp;J_2" xfId="33"/>
    <cellStyle name="Normal_Marubeni" xfId="34"/>
    <cellStyle name="Normal_Microsoft" xfId="35"/>
    <cellStyle name="Normal_NOKIA" xfId="36"/>
    <cellStyle name="Normal_NOKIA_1" xfId="37"/>
    <cellStyle name="Normal_PEFINDO (2)" xfId="38"/>
    <cellStyle name="Normal_Project_Support Admin" xfId="51"/>
    <cellStyle name="Normal_PROTEL" xfId="39"/>
    <cellStyle name="Normal_Samsung" xfId="40"/>
    <cellStyle name="Normal_Samsung_1" xfId="41"/>
    <cellStyle name="Normal_Sheet1" xfId="42"/>
    <cellStyle name="Normal_TNS_1" xfId="43"/>
    <cellStyle name="Normal_TNS_2" xfId="44"/>
    <cellStyle name="Normal_TNS_3" xfId="45"/>
    <cellStyle name="Normal_WINCOR" xfId="46"/>
    <cellStyle name="Style 1" xfId="47"/>
  </cellStyles>
  <dxfs count="7651"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</xdr:row>
      <xdr:rowOff>38100</xdr:rowOff>
    </xdr:from>
    <xdr:to>
      <xdr:col>2</xdr:col>
      <xdr:colOff>495300</xdr:colOff>
      <xdr:row>4</xdr:row>
      <xdr:rowOff>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200025"/>
          <a:ext cx="13716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729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831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716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476250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4287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476250</xdr:colOff>
      <xdr:row>2</xdr:row>
      <xdr:rowOff>123825</xdr:rowOff>
    </xdr:to>
    <xdr:pic>
      <xdr:nvPicPr>
        <xdr:cNvPr id="218937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19041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3</xdr:col>
      <xdr:colOff>447675</xdr:colOff>
      <xdr:row>3</xdr:row>
      <xdr:rowOff>142875</xdr:rowOff>
    </xdr:to>
    <xdr:pic>
      <xdr:nvPicPr>
        <xdr:cNvPr id="155933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857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159349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3</xdr:col>
      <xdr:colOff>323850</xdr:colOff>
      <xdr:row>3</xdr:row>
      <xdr:rowOff>38100</xdr:rowOff>
    </xdr:to>
    <xdr:pic>
      <xdr:nvPicPr>
        <xdr:cNvPr id="215416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0097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11023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1388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954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76200</xdr:colOff>
      <xdr:row>3</xdr:row>
      <xdr:rowOff>19050</xdr:rowOff>
    </xdr:to>
    <xdr:pic>
      <xdr:nvPicPr>
        <xdr:cNvPr id="215917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9145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94775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4859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07852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04292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2573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241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0"/>
          <a:ext cx="12858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6492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08085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39065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7193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304800</xdr:colOff>
      <xdr:row>4</xdr:row>
      <xdr:rowOff>28575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47625"/>
          <a:ext cx="12096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57150</xdr:rowOff>
    </xdr:from>
    <xdr:to>
      <xdr:col>2</xdr:col>
      <xdr:colOff>304800</xdr:colOff>
      <xdr:row>3</xdr:row>
      <xdr:rowOff>28575</xdr:rowOff>
    </xdr:to>
    <xdr:pic>
      <xdr:nvPicPr>
        <xdr:cNvPr id="2194460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57150"/>
          <a:ext cx="122872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8584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47625"/>
          <a:ext cx="1238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343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601617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/P11-2011/P11_2011%20Reporting%20Template%20v1%202_new%20template_orig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/Employee%20transition/Dyka%20(Sept-Dec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gion (Direct)"/>
      <sheetName val="Region (Indirect)"/>
      <sheetName val="Extra Savings (Direct)"/>
      <sheetName val="Indirect Final Savings Group 1"/>
      <sheetName val="Indirect Case Savings Group 2"/>
      <sheetName val="Instructions"/>
      <sheetName val=" Definitions"/>
      <sheetName val="2010-2011 JT Mapping"/>
      <sheetName val="Currency Exchange Rates"/>
      <sheetName val="Drop down lis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F4" t="str">
            <v>3 GUYS</v>
          </cell>
          <cell r="I4">
            <v>2</v>
          </cell>
        </row>
        <row r="5">
          <cell r="I5">
            <v>3</v>
          </cell>
        </row>
        <row r="6">
          <cell r="I6">
            <v>4</v>
          </cell>
        </row>
        <row r="7">
          <cell r="I7">
            <v>5</v>
          </cell>
        </row>
        <row r="8">
          <cell r="I8">
            <v>6</v>
          </cell>
        </row>
        <row r="9">
          <cell r="I9">
            <v>7</v>
          </cell>
        </row>
        <row r="10">
          <cell r="I10">
            <v>8</v>
          </cell>
        </row>
        <row r="11">
          <cell r="I11">
            <v>9</v>
          </cell>
        </row>
        <row r="12">
          <cell r="I12">
            <v>10</v>
          </cell>
        </row>
      </sheetData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yka Aug11"/>
      <sheetName val="dyka Sep11"/>
      <sheetName val="dyka Oct11"/>
      <sheetName val="dyka Nov11"/>
      <sheetName val="dyka Dec11"/>
      <sheetName val="Sheet6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F</v>
          </cell>
          <cell r="C1" t="str">
            <v>Yes</v>
          </cell>
        </row>
        <row r="2">
          <cell r="A2" t="str">
            <v>M</v>
          </cell>
          <cell r="C2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masryompusunggu@yahoo.com" TargetMode="External"/><Relationship Id="rId2" Type="http://schemas.openxmlformats.org/officeDocument/2006/relationships/hyperlink" Target="mailto:joena.dedi@gmail.com" TargetMode="External"/><Relationship Id="rId1" Type="http://schemas.openxmlformats.org/officeDocument/2006/relationships/hyperlink" Target="mailto:muhammadfkr25@gmail.co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nurul.yulianti@gmail.com" TargetMode="External"/><Relationship Id="rId3" Type="http://schemas.openxmlformats.org/officeDocument/2006/relationships/hyperlink" Target="mailto:noviandi.rusli@gmail.com" TargetMode="External"/><Relationship Id="rId7" Type="http://schemas.openxmlformats.org/officeDocument/2006/relationships/hyperlink" Target="mailto:alfiarizkiki@gmail.com" TargetMode="External"/><Relationship Id="rId2" Type="http://schemas.openxmlformats.org/officeDocument/2006/relationships/hyperlink" Target="mailto:astri.ferani@nokia.com" TargetMode="External"/><Relationship Id="rId1" Type="http://schemas.openxmlformats.org/officeDocument/2006/relationships/hyperlink" Target="mailto:arka7777@gmail.com" TargetMode="External"/><Relationship Id="rId6" Type="http://schemas.openxmlformats.org/officeDocument/2006/relationships/hyperlink" Target="mailto:imamfh08@gmail.com" TargetMode="External"/><Relationship Id="rId5" Type="http://schemas.openxmlformats.org/officeDocument/2006/relationships/hyperlink" Target="mailto:m.iqbalmuhti@gmail.com" TargetMode="External"/><Relationship Id="rId10" Type="http://schemas.openxmlformats.org/officeDocument/2006/relationships/hyperlink" Target="mailto:arifincoy@gmail.com" TargetMode="External"/><Relationship Id="rId4" Type="http://schemas.openxmlformats.org/officeDocument/2006/relationships/hyperlink" Target="mailto:arpen.yudi.nsn@gmail.com" TargetMode="External"/><Relationship Id="rId9" Type="http://schemas.openxmlformats.org/officeDocument/2006/relationships/hyperlink" Target="mailto:dessyjat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algio_81@yahoo.co.id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bli_futhu@yahoo.co.id" TargetMode="External"/><Relationship Id="rId1" Type="http://schemas.openxmlformats.org/officeDocument/2006/relationships/hyperlink" Target="mailto:donnysaputra@gmail.com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mailto:muhamad.darman2015@gmail.com" TargetMode="External"/><Relationship Id="rId4" Type="http://schemas.openxmlformats.org/officeDocument/2006/relationships/hyperlink" Target="mailto:budiman.cme@gmail.com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mirfan200187@gmail.com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LIIZLILIZ92@GMAIL.COM" TargetMode="External"/><Relationship Id="rId13" Type="http://schemas.openxmlformats.org/officeDocument/2006/relationships/hyperlink" Target="mailto:VIRGIOCTORA@GMAIL.COM" TargetMode="External"/><Relationship Id="rId3" Type="http://schemas.openxmlformats.org/officeDocument/2006/relationships/hyperlink" Target="mailto:BAMBANGARIFFIRMANTO176@GMAIL.COM" TargetMode="External"/><Relationship Id="rId7" Type="http://schemas.openxmlformats.org/officeDocument/2006/relationships/hyperlink" Target="mailto:YUNIARHERMA@YAHOO.COM" TargetMode="External"/><Relationship Id="rId12" Type="http://schemas.openxmlformats.org/officeDocument/2006/relationships/hyperlink" Target="mailto:PRISILIAST@GMAIL.COM" TargetMode="External"/><Relationship Id="rId2" Type="http://schemas.openxmlformats.org/officeDocument/2006/relationships/hyperlink" Target="mailto:SUHARYADIAHYAR@GMAIL.COM" TargetMode="External"/><Relationship Id="rId16" Type="http://schemas.openxmlformats.org/officeDocument/2006/relationships/drawing" Target="../drawings/drawing5.xml"/><Relationship Id="rId1" Type="http://schemas.openxmlformats.org/officeDocument/2006/relationships/hyperlink" Target="mailto:audiavalenttina@yahoo.com" TargetMode="External"/><Relationship Id="rId6" Type="http://schemas.openxmlformats.org/officeDocument/2006/relationships/hyperlink" Target="mailto:FERANDAINTAN@YAHOO.COM" TargetMode="External"/><Relationship Id="rId11" Type="http://schemas.openxmlformats.org/officeDocument/2006/relationships/hyperlink" Target="mailto:WHIDYANUR@GMAIL.COM" TargetMode="External"/><Relationship Id="rId5" Type="http://schemas.openxmlformats.org/officeDocument/2006/relationships/hyperlink" Target="mailto:DIMASSAMID1882@GMAIL.COM" TargetMode="External"/><Relationship Id="rId15" Type="http://schemas.openxmlformats.org/officeDocument/2006/relationships/printerSettings" Target="../printerSettings/printerSettings6.bin"/><Relationship Id="rId10" Type="http://schemas.openxmlformats.org/officeDocument/2006/relationships/hyperlink" Target="mailto:MUHAMADNUR.6179@YAHOO.CO.ID" TargetMode="External"/><Relationship Id="rId4" Type="http://schemas.openxmlformats.org/officeDocument/2006/relationships/hyperlink" Target="mailto:ASWANDITYO@GMAIL.COM" TargetMode="External"/><Relationship Id="rId9" Type="http://schemas.openxmlformats.org/officeDocument/2006/relationships/hyperlink" Target="mailto:MAXIEVERD22@GMAIL.COM" TargetMode="External"/><Relationship Id="rId14" Type="http://schemas.openxmlformats.org/officeDocument/2006/relationships/hyperlink" Target="mailto:dedyrosadi32@gmail.com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mailto:rhoghest22@gmail.com" TargetMode="External"/><Relationship Id="rId117" Type="http://schemas.openxmlformats.org/officeDocument/2006/relationships/hyperlink" Target="mailto:DIAHAJENGPS@GMAIL.COM" TargetMode="External"/><Relationship Id="rId21" Type="http://schemas.openxmlformats.org/officeDocument/2006/relationships/hyperlink" Target="mailto:desmontbriliant@gmail.com" TargetMode="External"/><Relationship Id="rId42" Type="http://schemas.openxmlformats.org/officeDocument/2006/relationships/hyperlink" Target="mailto:napriatna@gmail.com" TargetMode="External"/><Relationship Id="rId47" Type="http://schemas.openxmlformats.org/officeDocument/2006/relationships/hyperlink" Target="mailto:galihjulian@gmail.com" TargetMode="External"/><Relationship Id="rId63" Type="http://schemas.openxmlformats.org/officeDocument/2006/relationships/hyperlink" Target="mailto:taufiksugihhartono@gmail.com" TargetMode="External"/><Relationship Id="rId68" Type="http://schemas.openxmlformats.org/officeDocument/2006/relationships/hyperlink" Target="mailto:wanto.pur12@gmail.com" TargetMode="External"/><Relationship Id="rId84" Type="http://schemas.openxmlformats.org/officeDocument/2006/relationships/hyperlink" Target="mailto:SITIAIEZAH@GMAIL.COM" TargetMode="External"/><Relationship Id="rId89" Type="http://schemas.openxmlformats.org/officeDocument/2006/relationships/hyperlink" Target="mailto:ROCKTAVIAN@GMAIL.COM" TargetMode="External"/><Relationship Id="rId112" Type="http://schemas.openxmlformats.org/officeDocument/2006/relationships/hyperlink" Target="mailto:TQNBUBUN@GMAIL.COM" TargetMode="External"/><Relationship Id="rId133" Type="http://schemas.openxmlformats.org/officeDocument/2006/relationships/hyperlink" Target="mailto:MARDIANSYAH.46@GMAIL.COM" TargetMode="External"/><Relationship Id="rId138" Type="http://schemas.openxmlformats.org/officeDocument/2006/relationships/hyperlink" Target="mailto:MOELIDAY@YMAIL.COM" TargetMode="External"/><Relationship Id="rId154" Type="http://schemas.openxmlformats.org/officeDocument/2006/relationships/hyperlink" Target="mailto:HADIPURNOMO475@GMAIL.COM" TargetMode="External"/><Relationship Id="rId159" Type="http://schemas.openxmlformats.org/officeDocument/2006/relationships/hyperlink" Target="mailto:FAJAR.SUDARMADI@SERVICE-DIVISION.COM" TargetMode="External"/><Relationship Id="rId16" Type="http://schemas.openxmlformats.org/officeDocument/2006/relationships/hyperlink" Target="mailto:kholil.kamal@yahoo.co.id" TargetMode="External"/><Relationship Id="rId107" Type="http://schemas.openxmlformats.org/officeDocument/2006/relationships/hyperlink" Target="mailto:AZIZAINUNNAJIB@YAHOO.CO.ID" TargetMode="External"/><Relationship Id="rId11" Type="http://schemas.openxmlformats.org/officeDocument/2006/relationships/hyperlink" Target="mailto:apake.sahril20@yahoo.co.id" TargetMode="External"/><Relationship Id="rId32" Type="http://schemas.openxmlformats.org/officeDocument/2006/relationships/hyperlink" Target="mailto:ziit_prakal@yahoo.com" TargetMode="External"/><Relationship Id="rId37" Type="http://schemas.openxmlformats.org/officeDocument/2006/relationships/hyperlink" Target="mailto:rahmathariyadi75@rocketmail.com" TargetMode="External"/><Relationship Id="rId53" Type="http://schemas.openxmlformats.org/officeDocument/2006/relationships/hyperlink" Target="mailto:peri.kusnanto@yahoo.com" TargetMode="External"/><Relationship Id="rId58" Type="http://schemas.openxmlformats.org/officeDocument/2006/relationships/hyperlink" Target="mailto:ammar.rahmat@gmail.com" TargetMode="External"/><Relationship Id="rId74" Type="http://schemas.openxmlformats.org/officeDocument/2006/relationships/hyperlink" Target="mailto:ikinieh74@gmail.com" TargetMode="External"/><Relationship Id="rId79" Type="http://schemas.openxmlformats.org/officeDocument/2006/relationships/hyperlink" Target="mailto:TRIA_THECOLE@YAHOO.COM" TargetMode="External"/><Relationship Id="rId102" Type="http://schemas.openxmlformats.org/officeDocument/2006/relationships/hyperlink" Target="mailto:YOPI.TRIYANA@GMAIL.COM" TargetMode="External"/><Relationship Id="rId123" Type="http://schemas.openxmlformats.org/officeDocument/2006/relationships/hyperlink" Target="mailto:ERWINKELLYSON46@GMAIL.COM" TargetMode="External"/><Relationship Id="rId128" Type="http://schemas.openxmlformats.org/officeDocument/2006/relationships/hyperlink" Target="mailto:PURWANTO2576@GMAIL.COM" TargetMode="External"/><Relationship Id="rId144" Type="http://schemas.openxmlformats.org/officeDocument/2006/relationships/hyperlink" Target="mailto:JOEMAN.JMW@GMAIL.COM" TargetMode="External"/><Relationship Id="rId149" Type="http://schemas.openxmlformats.org/officeDocument/2006/relationships/hyperlink" Target="mailto:IWANSUYANA77@GMAIL.COM" TargetMode="External"/><Relationship Id="rId5" Type="http://schemas.openxmlformats.org/officeDocument/2006/relationships/hyperlink" Target="mailto:lestaridinalestari@gmail.com" TargetMode="External"/><Relationship Id="rId90" Type="http://schemas.openxmlformats.org/officeDocument/2006/relationships/hyperlink" Target="mailto:GLASS_SHOES22@YAHOO.COM" TargetMode="External"/><Relationship Id="rId95" Type="http://schemas.openxmlformats.org/officeDocument/2006/relationships/hyperlink" Target="mailto:IKIBOY1985@GMAIL.COM" TargetMode="External"/><Relationship Id="rId160" Type="http://schemas.openxmlformats.org/officeDocument/2006/relationships/hyperlink" Target="mailto:FEBRY.WINANTO@HMAIL.COM" TargetMode="External"/><Relationship Id="rId165" Type="http://schemas.openxmlformats.org/officeDocument/2006/relationships/hyperlink" Target="mailto:JUMANGIN1970@GMAIL.COM" TargetMode="External"/><Relationship Id="rId22" Type="http://schemas.openxmlformats.org/officeDocument/2006/relationships/hyperlink" Target="mailto:suryanugrohobatara@gmail.com" TargetMode="External"/><Relationship Id="rId27" Type="http://schemas.openxmlformats.org/officeDocument/2006/relationships/hyperlink" Target="mailto:bens.romeo@yahoo.com" TargetMode="External"/><Relationship Id="rId43" Type="http://schemas.openxmlformats.org/officeDocument/2006/relationships/hyperlink" Target="mailto:suward140211@gmail.com" TargetMode="External"/><Relationship Id="rId48" Type="http://schemas.openxmlformats.org/officeDocument/2006/relationships/hyperlink" Target="mailto:arif.rudianto01@gmail.com" TargetMode="External"/><Relationship Id="rId64" Type="http://schemas.openxmlformats.org/officeDocument/2006/relationships/hyperlink" Target="mailto:ucha.farae@gmail.com" TargetMode="External"/><Relationship Id="rId69" Type="http://schemas.openxmlformats.org/officeDocument/2006/relationships/hyperlink" Target="mailto:pace_shaggo@yahoo.com" TargetMode="External"/><Relationship Id="rId113" Type="http://schemas.openxmlformats.org/officeDocument/2006/relationships/hyperlink" Target="mailto:CANDRAKP28@GMAIL.COM" TargetMode="External"/><Relationship Id="rId118" Type="http://schemas.openxmlformats.org/officeDocument/2006/relationships/hyperlink" Target="mailto:EKOARYAMIN123@GMAIL.COM" TargetMode="External"/><Relationship Id="rId134" Type="http://schemas.openxmlformats.org/officeDocument/2006/relationships/hyperlink" Target="mailto:MOAMMARILYASSANI@GMAIL.COM" TargetMode="External"/><Relationship Id="rId139" Type="http://schemas.openxmlformats.org/officeDocument/2006/relationships/hyperlink" Target="mailto:MEISURIFAHMI@GMAIL.COM" TargetMode="External"/><Relationship Id="rId80" Type="http://schemas.openxmlformats.org/officeDocument/2006/relationships/hyperlink" Target="mailto:AJI.ATMONO@GMAIL.COM" TargetMode="External"/><Relationship Id="rId85" Type="http://schemas.openxmlformats.org/officeDocument/2006/relationships/hyperlink" Target="mailto:SUKS.MAULANA@GMAIL.COM" TargetMode="External"/><Relationship Id="rId150" Type="http://schemas.openxmlformats.org/officeDocument/2006/relationships/hyperlink" Target="mailto:IWANIRAWAN1082@GMAIL.COM" TargetMode="External"/><Relationship Id="rId155" Type="http://schemas.openxmlformats.org/officeDocument/2006/relationships/hyperlink" Target="mailto:ASBOY_ARDHY@YAHOO.COM" TargetMode="External"/><Relationship Id="rId12" Type="http://schemas.openxmlformats.org/officeDocument/2006/relationships/hyperlink" Target="mailto:hndr_setiawan@yahoo.co.id" TargetMode="External"/><Relationship Id="rId17" Type="http://schemas.openxmlformats.org/officeDocument/2006/relationships/hyperlink" Target="mailto:witdi.sudjati@yahoo.com" TargetMode="External"/><Relationship Id="rId33" Type="http://schemas.openxmlformats.org/officeDocument/2006/relationships/hyperlink" Target="mailto:radityoluberto@gmail.com" TargetMode="External"/><Relationship Id="rId38" Type="http://schemas.openxmlformats.org/officeDocument/2006/relationships/hyperlink" Target="mailto:jatsfumi@gmail.com" TargetMode="External"/><Relationship Id="rId59" Type="http://schemas.openxmlformats.org/officeDocument/2006/relationships/hyperlink" Target="mailto:pradiqsi87@gmail.com" TargetMode="External"/><Relationship Id="rId103" Type="http://schemas.openxmlformats.org/officeDocument/2006/relationships/hyperlink" Target="mailto:ABDULHARISKI@GMAIL.COM" TargetMode="External"/><Relationship Id="rId108" Type="http://schemas.openxmlformats.org/officeDocument/2006/relationships/hyperlink" Target="mailto:ABDULROHIM15@GMAIL.COM" TargetMode="External"/><Relationship Id="rId124" Type="http://schemas.openxmlformats.org/officeDocument/2006/relationships/hyperlink" Target="mailto:EKO.SASMITO@SERVICE-DIVISION.COM" TargetMode="External"/><Relationship Id="rId129" Type="http://schemas.openxmlformats.org/officeDocument/2006/relationships/hyperlink" Target="mailto:POETRI_ARIES86@YAHOO.COM" TargetMode="External"/><Relationship Id="rId54" Type="http://schemas.openxmlformats.org/officeDocument/2006/relationships/hyperlink" Target="mailto:adhifaizal@gmail.com" TargetMode="External"/><Relationship Id="rId70" Type="http://schemas.openxmlformats.org/officeDocument/2006/relationships/hyperlink" Target="mailto:hasansetiawan859@gmail.com" TargetMode="External"/><Relationship Id="rId75" Type="http://schemas.openxmlformats.org/officeDocument/2006/relationships/hyperlink" Target="mailto:UMAR.DOANK46@GMAIL.COM" TargetMode="External"/><Relationship Id="rId91" Type="http://schemas.openxmlformats.org/officeDocument/2006/relationships/hyperlink" Target="mailto:JAGRO_RIKI@YAHOO.COM" TargetMode="External"/><Relationship Id="rId96" Type="http://schemas.openxmlformats.org/officeDocument/2006/relationships/hyperlink" Target="mailto:ella_qu@yahoo.com" TargetMode="External"/><Relationship Id="rId140" Type="http://schemas.openxmlformats.org/officeDocument/2006/relationships/hyperlink" Target="mailto:NUGROHO.MARDI1973@GMAIL.COM" TargetMode="External"/><Relationship Id="rId145" Type="http://schemas.openxmlformats.org/officeDocument/2006/relationships/hyperlink" Target="mailto:BONGKARKOMPI@GMAIL.COM" TargetMode="External"/><Relationship Id="rId161" Type="http://schemas.openxmlformats.org/officeDocument/2006/relationships/hyperlink" Target="mailto:SI3GIT@GMAIL.COM" TargetMode="External"/><Relationship Id="rId166" Type="http://schemas.openxmlformats.org/officeDocument/2006/relationships/hyperlink" Target="mailto:SUTRISNOWAREHOUSE@GMAIL.COM" TargetMode="External"/><Relationship Id="rId1" Type="http://schemas.openxmlformats.org/officeDocument/2006/relationships/hyperlink" Target="mailto:lulusdefianto@yahoo.co.id" TargetMode="External"/><Relationship Id="rId6" Type="http://schemas.openxmlformats.org/officeDocument/2006/relationships/hyperlink" Target="mailto:selvievie91.sv@gmail.com" TargetMode="External"/><Relationship Id="rId15" Type="http://schemas.openxmlformats.org/officeDocument/2006/relationships/hyperlink" Target="mailto:fakhriyfasya@gmail.com" TargetMode="External"/><Relationship Id="rId23" Type="http://schemas.openxmlformats.org/officeDocument/2006/relationships/hyperlink" Target="mailto:tri.nasikin@gmail.com" TargetMode="External"/><Relationship Id="rId28" Type="http://schemas.openxmlformats.org/officeDocument/2006/relationships/hyperlink" Target="mailto:dian.ph79@yahoo.com.sg" TargetMode="External"/><Relationship Id="rId36" Type="http://schemas.openxmlformats.org/officeDocument/2006/relationships/hyperlink" Target="mailto:ruddypresident@yahoo.co.id" TargetMode="External"/><Relationship Id="rId49" Type="http://schemas.openxmlformats.org/officeDocument/2006/relationships/hyperlink" Target="mailto:hasan.s@service-division.com" TargetMode="External"/><Relationship Id="rId57" Type="http://schemas.openxmlformats.org/officeDocument/2006/relationships/hyperlink" Target="mailto:muhiqbal02@yahoo.com" TargetMode="External"/><Relationship Id="rId106" Type="http://schemas.openxmlformats.org/officeDocument/2006/relationships/hyperlink" Target="mailto:AHMADMUKLIS231@GMAIL.COM" TargetMode="External"/><Relationship Id="rId114" Type="http://schemas.openxmlformats.org/officeDocument/2006/relationships/hyperlink" Target="mailto:CORNELIUS.MELLINO@GMAIL.COM" TargetMode="External"/><Relationship Id="rId119" Type="http://schemas.openxmlformats.org/officeDocument/2006/relationships/hyperlink" Target="mailto:EKO.HARSONO22@GMAIL.COM" TargetMode="External"/><Relationship Id="rId127" Type="http://schemas.openxmlformats.org/officeDocument/2006/relationships/hyperlink" Target="mailto:RAJOLOAN@GMAIL.COM" TargetMode="External"/><Relationship Id="rId10" Type="http://schemas.openxmlformats.org/officeDocument/2006/relationships/hyperlink" Target="mailto:apla1987@gmail.com" TargetMode="External"/><Relationship Id="rId31" Type="http://schemas.openxmlformats.org/officeDocument/2006/relationships/hyperlink" Target="mailto:muhammad.kuridi@yahoo.com" TargetMode="External"/><Relationship Id="rId44" Type="http://schemas.openxmlformats.org/officeDocument/2006/relationships/hyperlink" Target="mailto:bibitpramono@gmail.com" TargetMode="External"/><Relationship Id="rId52" Type="http://schemas.openxmlformats.org/officeDocument/2006/relationships/hyperlink" Target="mailto:roninasution77@gmail.com" TargetMode="External"/><Relationship Id="rId60" Type="http://schemas.openxmlformats.org/officeDocument/2006/relationships/hyperlink" Target="mailto:arif.firdaus12@gmail.com" TargetMode="External"/><Relationship Id="rId65" Type="http://schemas.openxmlformats.org/officeDocument/2006/relationships/hyperlink" Target="mailto:adityadarmawan42@gmail.com" TargetMode="External"/><Relationship Id="rId73" Type="http://schemas.openxmlformats.org/officeDocument/2006/relationships/hyperlink" Target="mailto:ANDRIANIVIDIA@YAHOO.CO.ID" TargetMode="External"/><Relationship Id="rId78" Type="http://schemas.openxmlformats.org/officeDocument/2006/relationships/hyperlink" Target="mailto:TESARRALUK@YAHOO.CO.ID" TargetMode="External"/><Relationship Id="rId81" Type="http://schemas.openxmlformats.org/officeDocument/2006/relationships/hyperlink" Target="mailto:SITISCOOTER@GMAIL.COM" TargetMode="External"/><Relationship Id="rId86" Type="http://schemas.openxmlformats.org/officeDocument/2006/relationships/hyperlink" Target="mailto:RIZKYRAMADHAN.INDO@YAHOO.COM" TargetMode="External"/><Relationship Id="rId94" Type="http://schemas.openxmlformats.org/officeDocument/2006/relationships/hyperlink" Target="mailto:COCKRIKI49@GMAIL.COM" TargetMode="External"/><Relationship Id="rId99" Type="http://schemas.openxmlformats.org/officeDocument/2006/relationships/hyperlink" Target="mailto:ANDRESHDK@GMAIL.COM" TargetMode="External"/><Relationship Id="rId101" Type="http://schemas.openxmlformats.org/officeDocument/2006/relationships/hyperlink" Target="mailto:ASYUKURW@GMAIL.COM" TargetMode="External"/><Relationship Id="rId122" Type="http://schemas.openxmlformats.org/officeDocument/2006/relationships/hyperlink" Target="mailto:SETIADI_90@YAHOO.COM" TargetMode="External"/><Relationship Id="rId130" Type="http://schemas.openxmlformats.org/officeDocument/2006/relationships/hyperlink" Target="mailto:NIKENBUDI129@GMAIL.COM" TargetMode="External"/><Relationship Id="rId135" Type="http://schemas.openxmlformats.org/officeDocument/2006/relationships/hyperlink" Target="mailto:MSUHAEMI@GMAIL.COM" TargetMode="External"/><Relationship Id="rId143" Type="http://schemas.openxmlformats.org/officeDocument/2006/relationships/hyperlink" Target="mailto:CBR.CANDY@GMAIL.COM" TargetMode="External"/><Relationship Id="rId148" Type="http://schemas.openxmlformats.org/officeDocument/2006/relationships/hyperlink" Target="mailto:IGNATIUS.WIJAYA@GMAIL.COM" TargetMode="External"/><Relationship Id="rId151" Type="http://schemas.openxmlformats.org/officeDocument/2006/relationships/hyperlink" Target="mailto:BAGASKARA.CERAH@GMAIL.COM" TargetMode="External"/><Relationship Id="rId156" Type="http://schemas.openxmlformats.org/officeDocument/2006/relationships/hyperlink" Target="mailto:HERRYFITRIYANTO2016@YAHOO.COM" TargetMode="External"/><Relationship Id="rId164" Type="http://schemas.openxmlformats.org/officeDocument/2006/relationships/hyperlink" Target="mailto:CAGLAKS90@GMAIL.COM" TargetMode="External"/><Relationship Id="rId169" Type="http://schemas.openxmlformats.org/officeDocument/2006/relationships/drawing" Target="../drawings/drawing6.xml"/><Relationship Id="rId4" Type="http://schemas.openxmlformats.org/officeDocument/2006/relationships/hyperlink" Target="mailto:zizah032@gmail.com" TargetMode="External"/><Relationship Id="rId9" Type="http://schemas.openxmlformats.org/officeDocument/2006/relationships/hyperlink" Target="mailto:budiseptiadi1989@yahoo.com" TargetMode="External"/><Relationship Id="rId13" Type="http://schemas.openxmlformats.org/officeDocument/2006/relationships/hyperlink" Target="mailto:ichsan.r92@gmail.com" TargetMode="External"/><Relationship Id="rId18" Type="http://schemas.openxmlformats.org/officeDocument/2006/relationships/hyperlink" Target="mailto:rianhdyt17@yahoo.co.id" TargetMode="External"/><Relationship Id="rId39" Type="http://schemas.openxmlformats.org/officeDocument/2006/relationships/hyperlink" Target="mailto:anggie.pramudita@gmail.com" TargetMode="External"/><Relationship Id="rId109" Type="http://schemas.openxmlformats.org/officeDocument/2006/relationships/hyperlink" Target="mailto:ARMI_DWICAHYANI@YAHOO.COM" TargetMode="External"/><Relationship Id="rId34" Type="http://schemas.openxmlformats.org/officeDocument/2006/relationships/hyperlink" Target="mailto:rezky.firmansyah7@gmail.com" TargetMode="External"/><Relationship Id="rId50" Type="http://schemas.openxmlformats.org/officeDocument/2006/relationships/hyperlink" Target="mailto:adityas2716@gmail.com" TargetMode="External"/><Relationship Id="rId55" Type="http://schemas.openxmlformats.org/officeDocument/2006/relationships/hyperlink" Target="mailto:arjun007cnl@gmail.com" TargetMode="External"/><Relationship Id="rId76" Type="http://schemas.openxmlformats.org/officeDocument/2006/relationships/hyperlink" Target="mailto:ADZANIATHAHARA@GMAIL.COM" TargetMode="External"/><Relationship Id="rId97" Type="http://schemas.openxmlformats.org/officeDocument/2006/relationships/hyperlink" Target="mailto:ARISBASKORO.ABAS@GMAIL.COM" TargetMode="External"/><Relationship Id="rId104" Type="http://schemas.openxmlformats.org/officeDocument/2006/relationships/hyperlink" Target="mailto:ADHEL.PUTRA32@GMAIL.COM" TargetMode="External"/><Relationship Id="rId120" Type="http://schemas.openxmlformats.org/officeDocument/2006/relationships/hyperlink" Target="mailto:EKA.MEISAFITRI@GMAIL.COM" TargetMode="External"/><Relationship Id="rId125" Type="http://schemas.openxmlformats.org/officeDocument/2006/relationships/hyperlink" Target="mailto:EKOMARDIANTO2016@GMAIL.COM" TargetMode="External"/><Relationship Id="rId141" Type="http://schemas.openxmlformats.org/officeDocument/2006/relationships/hyperlink" Target="mailto:MUHAMMAD_TAUFAN_01@YAHOO.COM" TargetMode="External"/><Relationship Id="rId146" Type="http://schemas.openxmlformats.org/officeDocument/2006/relationships/hyperlink" Target="mailto:JEASON.KRAMA@GMAIL.COM" TargetMode="External"/><Relationship Id="rId167" Type="http://schemas.openxmlformats.org/officeDocument/2006/relationships/hyperlink" Target="mailto:WS.TRIYANTO24@GMAIL.COM" TargetMode="External"/><Relationship Id="rId7" Type="http://schemas.openxmlformats.org/officeDocument/2006/relationships/hyperlink" Target="mailto:faizul.rokhma.fr@gmail.com" TargetMode="External"/><Relationship Id="rId71" Type="http://schemas.openxmlformats.org/officeDocument/2006/relationships/hyperlink" Target="mailto:WINNYAUGST@GMAIL.COM" TargetMode="External"/><Relationship Id="rId92" Type="http://schemas.openxmlformats.org/officeDocument/2006/relationships/hyperlink" Target="mailto:GANYANKKA@YAHOO.COM" TargetMode="External"/><Relationship Id="rId162" Type="http://schemas.openxmlformats.org/officeDocument/2006/relationships/hyperlink" Target="mailto:DOBLENAKBAR@GMAIL.COM" TargetMode="External"/><Relationship Id="rId2" Type="http://schemas.openxmlformats.org/officeDocument/2006/relationships/hyperlink" Target="mailto:ronal.ericson24@gmail.com" TargetMode="External"/><Relationship Id="rId29" Type="http://schemas.openxmlformats.org/officeDocument/2006/relationships/hyperlink" Target="mailto:muh.adesyahputra@ymail.com" TargetMode="External"/><Relationship Id="rId24" Type="http://schemas.openxmlformats.org/officeDocument/2006/relationships/hyperlink" Target="mailto:anto.nur.rahma@gmail.com" TargetMode="External"/><Relationship Id="rId40" Type="http://schemas.openxmlformats.org/officeDocument/2006/relationships/hyperlink" Target="mailto:yusufarifin92@yahoo.com" TargetMode="External"/><Relationship Id="rId45" Type="http://schemas.openxmlformats.org/officeDocument/2006/relationships/hyperlink" Target="mailto:karoluskowe@gmail.com" TargetMode="External"/><Relationship Id="rId66" Type="http://schemas.openxmlformats.org/officeDocument/2006/relationships/hyperlink" Target="mailto:guruhchris@gmail.com" TargetMode="External"/><Relationship Id="rId87" Type="http://schemas.openxmlformats.org/officeDocument/2006/relationships/hyperlink" Target="mailto:RIANDI.HANDOJO.EXT@DIEBOLDNIXDORF.COM.LOHENGGRIN@GMAIL.COM" TargetMode="External"/><Relationship Id="rId110" Type="http://schemas.openxmlformats.org/officeDocument/2006/relationships/hyperlink" Target="mailto:ARI.KOERNIAWAN87@GMAIL.COM" TargetMode="External"/><Relationship Id="rId115" Type="http://schemas.openxmlformats.org/officeDocument/2006/relationships/hyperlink" Target="mailto:DIMAS.WIDYAWAN@SERVICE-DIVISION.COM" TargetMode="External"/><Relationship Id="rId131" Type="http://schemas.openxmlformats.org/officeDocument/2006/relationships/hyperlink" Target="mailto:MELINDAARISTA@GMAIL.COM" TargetMode="External"/><Relationship Id="rId136" Type="http://schemas.openxmlformats.org/officeDocument/2006/relationships/hyperlink" Target="mailto:REZAPERDANAPUTRA04@GMAIL.COM" TargetMode="External"/><Relationship Id="rId157" Type="http://schemas.openxmlformats.org/officeDocument/2006/relationships/hyperlink" Target="mailto:16A2DARK@GMAIL.COM" TargetMode="External"/><Relationship Id="rId61" Type="http://schemas.openxmlformats.org/officeDocument/2006/relationships/hyperlink" Target="mailto:sahalaffani5@gmail.com" TargetMode="External"/><Relationship Id="rId82" Type="http://schemas.openxmlformats.org/officeDocument/2006/relationships/hyperlink" Target="mailto:SELAMET.JKT2014@GMAIL.COM" TargetMode="External"/><Relationship Id="rId152" Type="http://schemas.openxmlformats.org/officeDocument/2006/relationships/hyperlink" Target="mailto:IYUR_UNA@YAHOO.COM" TargetMode="External"/><Relationship Id="rId19" Type="http://schemas.openxmlformats.org/officeDocument/2006/relationships/hyperlink" Target="mailto:adhisuryonugroho@rocketmail.com" TargetMode="External"/><Relationship Id="rId14" Type="http://schemas.openxmlformats.org/officeDocument/2006/relationships/hyperlink" Target="mailto:bayu_ec@yahoo.com" TargetMode="External"/><Relationship Id="rId30" Type="http://schemas.openxmlformats.org/officeDocument/2006/relationships/hyperlink" Target="mailto:erryduan@gmail.com" TargetMode="External"/><Relationship Id="rId35" Type="http://schemas.openxmlformats.org/officeDocument/2006/relationships/hyperlink" Target="mailto:hru4ris86@gmail.com" TargetMode="External"/><Relationship Id="rId56" Type="http://schemas.openxmlformats.org/officeDocument/2006/relationships/hyperlink" Target="mailto:zeeat10@gmail.com" TargetMode="External"/><Relationship Id="rId77" Type="http://schemas.openxmlformats.org/officeDocument/2006/relationships/hyperlink" Target="mailto:TRILUCKYH@YAHOO.COM" TargetMode="External"/><Relationship Id="rId100" Type="http://schemas.openxmlformats.org/officeDocument/2006/relationships/hyperlink" Target="mailto:ARIELAARELSUSANTO@GMAIL.COM" TargetMode="External"/><Relationship Id="rId105" Type="http://schemas.openxmlformats.org/officeDocument/2006/relationships/hyperlink" Target="mailto:JEMBAWANARYA@GMAIL.COM" TargetMode="External"/><Relationship Id="rId126" Type="http://schemas.openxmlformats.org/officeDocument/2006/relationships/hyperlink" Target="mailto:BLACK.MOZILLA@GMAIL.COM" TargetMode="External"/><Relationship Id="rId147" Type="http://schemas.openxmlformats.org/officeDocument/2006/relationships/hyperlink" Target="mailto:JUNI_DARMANTO@YAHOO.CO.UK" TargetMode="External"/><Relationship Id="rId168" Type="http://schemas.openxmlformats.org/officeDocument/2006/relationships/printerSettings" Target="../printerSettings/printerSettings7.bin"/><Relationship Id="rId8" Type="http://schemas.openxmlformats.org/officeDocument/2006/relationships/hyperlink" Target="mailto:dimasjayarukmana89@gmail.com" TargetMode="External"/><Relationship Id="rId51" Type="http://schemas.openxmlformats.org/officeDocument/2006/relationships/hyperlink" Target="mailto:rendi.hermawan30@gmail.com" TargetMode="External"/><Relationship Id="rId72" Type="http://schemas.openxmlformats.org/officeDocument/2006/relationships/hyperlink" Target="mailto:WNDYWENK@GMAIL.COM" TargetMode="External"/><Relationship Id="rId93" Type="http://schemas.openxmlformats.org/officeDocument/2006/relationships/hyperlink" Target="mailto:ROMELIH83@GMAIL.COM" TargetMode="External"/><Relationship Id="rId98" Type="http://schemas.openxmlformats.org/officeDocument/2006/relationships/hyperlink" Target="mailto:ADI.VLADO@GMAIL.COM" TargetMode="External"/><Relationship Id="rId121" Type="http://schemas.openxmlformats.org/officeDocument/2006/relationships/hyperlink" Target="mailto:ELFIRATSALTSALBIA@YAHOO.COM" TargetMode="External"/><Relationship Id="rId142" Type="http://schemas.openxmlformats.org/officeDocument/2006/relationships/hyperlink" Target="mailto:LUTFICHOIR1982@GMAIL.COM" TargetMode="External"/><Relationship Id="rId163" Type="http://schemas.openxmlformats.org/officeDocument/2006/relationships/hyperlink" Target="mailto:ASMARA.YAHYA@YAHOO.COM" TargetMode="External"/><Relationship Id="rId3" Type="http://schemas.openxmlformats.org/officeDocument/2006/relationships/hyperlink" Target="mailto:mulyanto.jakstik@gmail.com" TargetMode="External"/><Relationship Id="rId25" Type="http://schemas.openxmlformats.org/officeDocument/2006/relationships/hyperlink" Target="mailto:jejet_m@yahoo.com" TargetMode="External"/><Relationship Id="rId46" Type="http://schemas.openxmlformats.org/officeDocument/2006/relationships/hyperlink" Target="mailto:anhararieee@gmail.com" TargetMode="External"/><Relationship Id="rId67" Type="http://schemas.openxmlformats.org/officeDocument/2006/relationships/hyperlink" Target="mailto:putraauliaardiansyah1@gmail.com" TargetMode="External"/><Relationship Id="rId116" Type="http://schemas.openxmlformats.org/officeDocument/2006/relationships/hyperlink" Target="mailto:DENI.SUDANA2812@GMAIL.COM" TargetMode="External"/><Relationship Id="rId137" Type="http://schemas.openxmlformats.org/officeDocument/2006/relationships/hyperlink" Target="mailto:ALVIN.HIDAYAT82@GMAIL.COM" TargetMode="External"/><Relationship Id="rId158" Type="http://schemas.openxmlformats.org/officeDocument/2006/relationships/hyperlink" Target="mailto:FATHARANIISOFYAN@GMAIL.COM" TargetMode="External"/><Relationship Id="rId20" Type="http://schemas.openxmlformats.org/officeDocument/2006/relationships/hyperlink" Target="mailto:syariffudinlatif89@gmail.com" TargetMode="External"/><Relationship Id="rId41" Type="http://schemas.openxmlformats.org/officeDocument/2006/relationships/hyperlink" Target="mailto:suryadi.suryadi@service.division.com" TargetMode="External"/><Relationship Id="rId62" Type="http://schemas.openxmlformats.org/officeDocument/2006/relationships/hyperlink" Target="mailto:sulaimanace11@gmail.com" TargetMode="External"/><Relationship Id="rId83" Type="http://schemas.openxmlformats.org/officeDocument/2006/relationships/hyperlink" Target="mailto:DOANKSUYONO83@GMAIL.COM" TargetMode="External"/><Relationship Id="rId88" Type="http://schemas.openxmlformats.org/officeDocument/2006/relationships/hyperlink" Target="mailto:RUDI.ERROR@GMAIL.COM" TargetMode="External"/><Relationship Id="rId111" Type="http://schemas.openxmlformats.org/officeDocument/2006/relationships/hyperlink" Target="mailto:BIMO.CATUR@YAHOO.COM" TargetMode="External"/><Relationship Id="rId132" Type="http://schemas.openxmlformats.org/officeDocument/2006/relationships/hyperlink" Target="mailto:MUPLIHAKBAR@GMAIL.COM" TargetMode="External"/><Relationship Id="rId153" Type="http://schemas.openxmlformats.org/officeDocument/2006/relationships/hyperlink" Target="mailto:HBASRI422@GMAIL.COM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mailto:fransiscaindahw@gmail.com/KTP:%203275106911920008/%20NPWP:%20750382319447000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mailto:riens11@yahoo.co.id%20/%20NPWP%20:%2057.431.744.2.416.000%20/%20Jamsos%20:%2010027685667%20/%20KTP%20:%203671116002840003" TargetMode="External"/><Relationship Id="rId7" Type="http://schemas.openxmlformats.org/officeDocument/2006/relationships/hyperlink" Target="mailto:farhan_achan19@yahoo.co.id%20/%20Jamsos%20:%2013045128157%20/%20KTP%20:%203171071907930005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mailto:Sabila.bdf@gmail.com%20/%20KTP%20:%203325054304900004" TargetMode="External"/><Relationship Id="rId1" Type="http://schemas.openxmlformats.org/officeDocument/2006/relationships/hyperlink" Target="mailto:farhan_achan19@yahoo.co.id" TargetMode="External"/><Relationship Id="rId6" Type="http://schemas.openxmlformats.org/officeDocument/2006/relationships/hyperlink" Target="mailto:farhan_achan19@yahoo.co.id%20/%20Jamsos%20:%2013045128157%20/%20KTP%20:%203171071907930005" TargetMode="External"/><Relationship Id="rId11" Type="http://schemas.openxmlformats.org/officeDocument/2006/relationships/hyperlink" Target="mailto:ditasarwa23@gmail.com" TargetMode="External"/><Relationship Id="rId5" Type="http://schemas.openxmlformats.org/officeDocument/2006/relationships/hyperlink" Target="mailto:dianravita@hotmail.com%20/%20KTP%20:%203674066203900006%20/%20NPWP%20:%2054.598.413.0.411.000" TargetMode="External"/><Relationship Id="rId15" Type="http://schemas.openxmlformats.org/officeDocument/2006/relationships/comments" Target="../comments3.xml"/><Relationship Id="rId10" Type="http://schemas.openxmlformats.org/officeDocument/2006/relationships/hyperlink" Target="mailto:amandaterre@gmail.com" TargetMode="External"/><Relationship Id="rId4" Type="http://schemas.openxmlformats.org/officeDocument/2006/relationships/hyperlink" Target="mailto:fransiscaindahw@gmail.com" TargetMode="External"/><Relationship Id="rId9" Type="http://schemas.openxmlformats.org/officeDocument/2006/relationships/hyperlink" Target="mailto:fransiscaindahw@gmail.com/KTP:%203275106911920008/%20NPWP:%20750382319447000" TargetMode="External"/><Relationship Id="rId14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mailto:sanwar@harris.com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mailto:didi.trilaksono@gmail.com" TargetMode="External"/><Relationship Id="rId1" Type="http://schemas.openxmlformats.org/officeDocument/2006/relationships/hyperlink" Target="mailto:nmulyana253@gmail.com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dumamarisa@gmail.com" TargetMode="External"/><Relationship Id="rId4" Type="http://schemas.openxmlformats.org/officeDocument/2006/relationships/hyperlink" Target="mailto:nmulyana253@gmail.com" TargetMode="External"/><Relationship Id="rId9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wirawiryu@gmail.com" TargetMode="External"/><Relationship Id="rId7" Type="http://schemas.openxmlformats.org/officeDocument/2006/relationships/comments" Target="../comments5.xml"/><Relationship Id="rId2" Type="http://schemas.openxmlformats.org/officeDocument/2006/relationships/hyperlink" Target="mailto:suprapto050891@gmail.com" TargetMode="External"/><Relationship Id="rId1" Type="http://schemas.openxmlformats.org/officeDocument/2006/relationships/hyperlink" Target="mailto:yudha_hendratmo@yahoo.com" TargetMode="External"/><Relationship Id="rId6" Type="http://schemas.openxmlformats.org/officeDocument/2006/relationships/vmlDrawing" Target="../drawings/vmlDrawing5.v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rahmatsetyabudhi@gmail.com" TargetMode="External"/><Relationship Id="rId13" Type="http://schemas.openxmlformats.org/officeDocument/2006/relationships/hyperlink" Target="mailto:68.068.870.2.301.000ernawati_tns_plg@yahoo.com" TargetMode="External"/><Relationship Id="rId18" Type="http://schemas.openxmlformats.org/officeDocument/2006/relationships/hyperlink" Target="mailto:wahyoev8@gmail.com" TargetMode="External"/><Relationship Id="rId26" Type="http://schemas.openxmlformats.org/officeDocument/2006/relationships/hyperlink" Target="mailto:presty.pramasiwi@gmail.com" TargetMode="External"/><Relationship Id="rId3" Type="http://schemas.openxmlformats.org/officeDocument/2006/relationships/hyperlink" Target="mailto:paramita_thya@rocketmail.com" TargetMode="External"/><Relationship Id="rId21" Type="http://schemas.openxmlformats.org/officeDocument/2006/relationships/hyperlink" Target="mailto:michael.ronald92@gmail.com" TargetMode="External"/><Relationship Id="rId7" Type="http://schemas.openxmlformats.org/officeDocument/2006/relationships/hyperlink" Target="mailto:lindaindrianti@gmail.com%20/%20NPWP%20:%2066.366.246.8-403.000" TargetMode="External"/><Relationship Id="rId12" Type="http://schemas.openxmlformats.org/officeDocument/2006/relationships/hyperlink" Target="mailto:trimayasa@yahoo.com" TargetMode="External"/><Relationship Id="rId17" Type="http://schemas.openxmlformats.org/officeDocument/2006/relationships/hyperlink" Target="mailto:almiramumtaz@gmail.com" TargetMode="External"/><Relationship Id="rId25" Type="http://schemas.openxmlformats.org/officeDocument/2006/relationships/hyperlink" Target="mailto:arumdpurwoningrum@hotmail.com" TargetMode="External"/><Relationship Id="rId2" Type="http://schemas.openxmlformats.org/officeDocument/2006/relationships/hyperlink" Target="mailto:rahmatsetyabudhi@gmail.com" TargetMode="External"/><Relationship Id="rId16" Type="http://schemas.openxmlformats.org/officeDocument/2006/relationships/hyperlink" Target="mailto:karnopa160411@gmail.com" TargetMode="External"/><Relationship Id="rId20" Type="http://schemas.openxmlformats.org/officeDocument/2006/relationships/hyperlink" Target="mailto:michael.ronald92@gmail.com" TargetMode="External"/><Relationship Id="rId29" Type="http://schemas.openxmlformats.org/officeDocument/2006/relationships/vmlDrawing" Target="../drawings/vmlDrawing6.vml"/><Relationship Id="rId1" Type="http://schemas.openxmlformats.org/officeDocument/2006/relationships/hyperlink" Target="mailto:lindaindrianti@gmail.com" TargetMode="External"/><Relationship Id="rId6" Type="http://schemas.openxmlformats.org/officeDocument/2006/relationships/hyperlink" Target="mailto:ttHesti.Pratiwi@tnsglobal.com" TargetMode="External"/><Relationship Id="rId11" Type="http://schemas.openxmlformats.org/officeDocument/2006/relationships/hyperlink" Target="mailto:68.068.870.2.301.000ernawati_tns_plg@yahoo.com" TargetMode="External"/><Relationship Id="rId24" Type="http://schemas.openxmlformats.org/officeDocument/2006/relationships/hyperlink" Target="mailto:fasyakhalida@gmail.com" TargetMode="External"/><Relationship Id="rId5" Type="http://schemas.openxmlformats.org/officeDocument/2006/relationships/hyperlink" Target="mailto:ernawati_tns_plg@yahoo.com" TargetMode="External"/><Relationship Id="rId15" Type="http://schemas.openxmlformats.org/officeDocument/2006/relationships/hyperlink" Target="mailto:suseno@tnsglobal.com" TargetMode="External"/><Relationship Id="rId23" Type="http://schemas.openxmlformats.org/officeDocument/2006/relationships/hyperlink" Target="mailto:fithand78@gmail.com" TargetMode="External"/><Relationship Id="rId28" Type="http://schemas.openxmlformats.org/officeDocument/2006/relationships/drawing" Target="../drawings/drawing10.xml"/><Relationship Id="rId10" Type="http://schemas.openxmlformats.org/officeDocument/2006/relationships/hyperlink" Target="mailto:trimayasa@yahoo.com" TargetMode="External"/><Relationship Id="rId19" Type="http://schemas.openxmlformats.org/officeDocument/2006/relationships/hyperlink" Target="mailto:sakirahmega@gmail.com" TargetMode="External"/><Relationship Id="rId4" Type="http://schemas.openxmlformats.org/officeDocument/2006/relationships/hyperlink" Target="mailto:trimayasa@yahoo.com" TargetMode="External"/><Relationship Id="rId9" Type="http://schemas.openxmlformats.org/officeDocument/2006/relationships/hyperlink" Target="mailto:paramita_thya@rocketmail.com" TargetMode="External"/><Relationship Id="rId14" Type="http://schemas.openxmlformats.org/officeDocument/2006/relationships/hyperlink" Target="mailto:didikhadhiprayitno@gmail.com" TargetMode="External"/><Relationship Id="rId22" Type="http://schemas.openxmlformats.org/officeDocument/2006/relationships/hyperlink" Target="mailto:nurhasanahfitri5@gmail.com" TargetMode="External"/><Relationship Id="rId27" Type="http://schemas.openxmlformats.org/officeDocument/2006/relationships/printerSettings" Target="../printerSettings/printerSettings11.bin"/><Relationship Id="rId30" Type="http://schemas.openxmlformats.org/officeDocument/2006/relationships/comments" Target="../comments6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mailto:heri.suhendro@outlook.com" TargetMode="External"/><Relationship Id="rId7" Type="http://schemas.openxmlformats.org/officeDocument/2006/relationships/printerSettings" Target="../printerSettings/printerSettings12.bin"/><Relationship Id="rId2" Type="http://schemas.openxmlformats.org/officeDocument/2006/relationships/hyperlink" Target="mailto:andam.tjhan@live.com" TargetMode="External"/><Relationship Id="rId1" Type="http://schemas.openxmlformats.org/officeDocument/2006/relationships/hyperlink" Target="mailto:ext-sakti.halomoan@microsoft.com" TargetMode="External"/><Relationship Id="rId6" Type="http://schemas.openxmlformats.org/officeDocument/2006/relationships/hyperlink" Target="mailto:ext-dewi.rachmayana@microsoft.com" TargetMode="External"/><Relationship Id="rId5" Type="http://schemas.openxmlformats.org/officeDocument/2006/relationships/hyperlink" Target="mailto:rizkamelia.2@gmail.com" TargetMode="External"/><Relationship Id="rId10" Type="http://schemas.openxmlformats.org/officeDocument/2006/relationships/comments" Target="../comments7.xml"/><Relationship Id="rId4" Type="http://schemas.openxmlformats.org/officeDocument/2006/relationships/hyperlink" Target="mailto:ext-indri.martanti@microsoft.com" TargetMode="External"/><Relationship Id="rId9" Type="http://schemas.openxmlformats.org/officeDocument/2006/relationships/vmlDrawing" Target="../drawings/vmlDrawing7.v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.bin"/><Relationship Id="rId3" Type="http://schemas.openxmlformats.org/officeDocument/2006/relationships/hyperlink" Target="mailto:dennycandra@windowslive.com" TargetMode="External"/><Relationship Id="rId7" Type="http://schemas.openxmlformats.org/officeDocument/2006/relationships/hyperlink" Target="mailto:riqbest@gmail.com" TargetMode="External"/><Relationship Id="rId2" Type="http://schemas.openxmlformats.org/officeDocument/2006/relationships/hyperlink" Target="mailto:komala.satriana@gmail.com" TargetMode="External"/><Relationship Id="rId1" Type="http://schemas.openxmlformats.org/officeDocument/2006/relationships/hyperlink" Target="mailto:lydiads19@gmail.com" TargetMode="External"/><Relationship Id="rId6" Type="http://schemas.openxmlformats.org/officeDocument/2006/relationships/hyperlink" Target="mailto:feilie.hambali@microsoft.com" TargetMode="External"/><Relationship Id="rId11" Type="http://schemas.openxmlformats.org/officeDocument/2006/relationships/comments" Target="../comments8.xml"/><Relationship Id="rId5" Type="http://schemas.openxmlformats.org/officeDocument/2006/relationships/hyperlink" Target="mailto:marcus.maelissa@microsoft.com" TargetMode="External"/><Relationship Id="rId10" Type="http://schemas.openxmlformats.org/officeDocument/2006/relationships/vmlDrawing" Target="../drawings/vmlDrawing8.vml"/><Relationship Id="rId4" Type="http://schemas.openxmlformats.org/officeDocument/2006/relationships/hyperlink" Target="mailto:ext-drajat.pradono@microsoft.com" TargetMode="External"/><Relationship Id="rId9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mailto:juwitanurhasanah@ymail.com" TargetMode="External"/><Relationship Id="rId18" Type="http://schemas.openxmlformats.org/officeDocument/2006/relationships/hyperlink" Target="mailto:dnariswa@its.jnj.com" TargetMode="External"/><Relationship Id="rId26" Type="http://schemas.openxmlformats.org/officeDocument/2006/relationships/hyperlink" Target="mailto:sudaryan@its.jnj.com" TargetMode="External"/><Relationship Id="rId39" Type="http://schemas.openxmlformats.org/officeDocument/2006/relationships/hyperlink" Target="mailto:sahara.candi@gmail.com" TargetMode="External"/><Relationship Id="rId21" Type="http://schemas.openxmlformats.org/officeDocument/2006/relationships/hyperlink" Target="mailto:wwirdaya@its.jnj.com" TargetMode="External"/><Relationship Id="rId34" Type="http://schemas.openxmlformats.org/officeDocument/2006/relationships/hyperlink" Target="mailto:sahara.candi@gmail.com" TargetMode="External"/><Relationship Id="rId42" Type="http://schemas.openxmlformats.org/officeDocument/2006/relationships/hyperlink" Target="mailto:lasmaria.sitorus@danamon.co.id" TargetMode="External"/><Relationship Id="rId47" Type="http://schemas.openxmlformats.org/officeDocument/2006/relationships/hyperlink" Target="mailto:rcanggih@its.jnj.com," TargetMode="External"/><Relationship Id="rId50" Type="http://schemas.openxmlformats.org/officeDocument/2006/relationships/hyperlink" Target="mailto:putriaryuni22@gmail.com" TargetMode="External"/><Relationship Id="rId55" Type="http://schemas.openxmlformats.org/officeDocument/2006/relationships/hyperlink" Target="mailto:andyalbahr1994@gmail.com" TargetMode="External"/><Relationship Id="rId63" Type="http://schemas.openxmlformats.org/officeDocument/2006/relationships/hyperlink" Target="mailto:p.dewi8@gmail.com" TargetMode="External"/><Relationship Id="rId68" Type="http://schemas.openxmlformats.org/officeDocument/2006/relationships/hyperlink" Target="mailto:fannynovv@gmail.com" TargetMode="External"/><Relationship Id="rId76" Type="http://schemas.openxmlformats.org/officeDocument/2006/relationships/hyperlink" Target="mailto:ainulmardiah319@gmail.com" TargetMode="External"/><Relationship Id="rId84" Type="http://schemas.openxmlformats.org/officeDocument/2006/relationships/drawing" Target="../drawings/drawing14.xml"/><Relationship Id="rId7" Type="http://schemas.openxmlformats.org/officeDocument/2006/relationships/hyperlink" Target="mailto:arizkil1@its.jnj.com" TargetMode="External"/><Relationship Id="rId71" Type="http://schemas.openxmlformats.org/officeDocument/2006/relationships/hyperlink" Target="mailto:reyzadylandy@ymail.com" TargetMode="External"/><Relationship Id="rId2" Type="http://schemas.openxmlformats.org/officeDocument/2006/relationships/hyperlink" Target="mailto:maryna.aulia@yahoo.co.id" TargetMode="External"/><Relationship Id="rId16" Type="http://schemas.openxmlformats.org/officeDocument/2006/relationships/hyperlink" Target="mailto:vaiqnp@gmail.com" TargetMode="External"/><Relationship Id="rId29" Type="http://schemas.openxmlformats.org/officeDocument/2006/relationships/hyperlink" Target="mailto:arizetti@its.jnj.com" TargetMode="External"/><Relationship Id="rId11" Type="http://schemas.openxmlformats.org/officeDocument/2006/relationships/hyperlink" Target="mailto:vitakasianti20@gmail.com" TargetMode="External"/><Relationship Id="rId24" Type="http://schemas.openxmlformats.org/officeDocument/2006/relationships/hyperlink" Target="mailto:kdewi@its.jnj.com" TargetMode="External"/><Relationship Id="rId32" Type="http://schemas.openxmlformats.org/officeDocument/2006/relationships/hyperlink" Target="mailto:srudyant@its.jnj.com" TargetMode="External"/><Relationship Id="rId37" Type="http://schemas.openxmlformats.org/officeDocument/2006/relationships/hyperlink" Target="mailto:mwibowo2@its.jnj.com" TargetMode="External"/><Relationship Id="rId40" Type="http://schemas.openxmlformats.org/officeDocument/2006/relationships/hyperlink" Target="mailto:msalta@its.jnj.com" TargetMode="External"/><Relationship Id="rId45" Type="http://schemas.openxmlformats.org/officeDocument/2006/relationships/hyperlink" Target="mailto:dsimanjo@its.jnj.com" TargetMode="External"/><Relationship Id="rId53" Type="http://schemas.openxmlformats.org/officeDocument/2006/relationships/hyperlink" Target="mailto:skaadee@yahoo.com" TargetMode="External"/><Relationship Id="rId58" Type="http://schemas.openxmlformats.org/officeDocument/2006/relationships/hyperlink" Target="mailto:husnirudini8@gmail.com" TargetMode="External"/><Relationship Id="rId66" Type="http://schemas.openxmlformats.org/officeDocument/2006/relationships/hyperlink" Target="mailto:suryantoacep@yahoo.co.id" TargetMode="External"/><Relationship Id="rId74" Type="http://schemas.openxmlformats.org/officeDocument/2006/relationships/hyperlink" Target="mailto:nsafitri@its.jnj.com" TargetMode="External"/><Relationship Id="rId79" Type="http://schemas.openxmlformats.org/officeDocument/2006/relationships/hyperlink" Target="mailto:25hartati75@gmail.com" TargetMode="External"/><Relationship Id="rId5" Type="http://schemas.openxmlformats.org/officeDocument/2006/relationships/hyperlink" Target="mailto:Citraayucahyaningtyas@rocketmail.com" TargetMode="External"/><Relationship Id="rId61" Type="http://schemas.openxmlformats.org/officeDocument/2006/relationships/hyperlink" Target="mailto:ayuzavania.av@gmail.com" TargetMode="External"/><Relationship Id="rId82" Type="http://schemas.openxmlformats.org/officeDocument/2006/relationships/hyperlink" Target="mailto:dinafeehily92@gmail.com" TargetMode="External"/><Relationship Id="rId19" Type="http://schemas.openxmlformats.org/officeDocument/2006/relationships/hyperlink" Target="mailto:osarimay@its.jnj.com" TargetMode="External"/><Relationship Id="rId4" Type="http://schemas.openxmlformats.org/officeDocument/2006/relationships/hyperlink" Target="mailto:memoire215@gmail.com" TargetMode="External"/><Relationship Id="rId9" Type="http://schemas.openxmlformats.org/officeDocument/2006/relationships/hyperlink" Target="mailto:r.sucinugrahani@gmail.com" TargetMode="External"/><Relationship Id="rId14" Type="http://schemas.openxmlformats.org/officeDocument/2006/relationships/hyperlink" Target="mailto:fsaid@its.jnj.com" TargetMode="External"/><Relationship Id="rId22" Type="http://schemas.openxmlformats.org/officeDocument/2006/relationships/hyperlink" Target="mailto:shutagal@its.jnj.com" TargetMode="External"/><Relationship Id="rId27" Type="http://schemas.openxmlformats.org/officeDocument/2006/relationships/hyperlink" Target="mailto:spatmawa@its.jnj.com" TargetMode="External"/><Relationship Id="rId30" Type="http://schemas.openxmlformats.org/officeDocument/2006/relationships/hyperlink" Target="mailto:dilluphmath@gmail.com" TargetMode="External"/><Relationship Id="rId35" Type="http://schemas.openxmlformats.org/officeDocument/2006/relationships/hyperlink" Target="mailto:maryna.aulia@yahoo.co.id" TargetMode="External"/><Relationship Id="rId43" Type="http://schemas.openxmlformats.org/officeDocument/2006/relationships/hyperlink" Target="mailto:yuel.09.yr@gmail.com" TargetMode="External"/><Relationship Id="rId48" Type="http://schemas.openxmlformats.org/officeDocument/2006/relationships/hyperlink" Target="mailto:DIAHPUSPITAANGGRAINI@GMAIL.COM" TargetMode="External"/><Relationship Id="rId56" Type="http://schemas.openxmlformats.org/officeDocument/2006/relationships/hyperlink" Target="mailto:husnirudini8@gmail.com" TargetMode="External"/><Relationship Id="rId64" Type="http://schemas.openxmlformats.org/officeDocument/2006/relationships/hyperlink" Target="mailto:ikrarafli27@gmail.com" TargetMode="External"/><Relationship Id="rId69" Type="http://schemas.openxmlformats.org/officeDocument/2006/relationships/hyperlink" Target="mailto:ainam42@gmail.com" TargetMode="External"/><Relationship Id="rId77" Type="http://schemas.openxmlformats.org/officeDocument/2006/relationships/hyperlink" Target="mailto:rrosanaw@ITS.JNJ.com" TargetMode="External"/><Relationship Id="rId8" Type="http://schemas.openxmlformats.org/officeDocument/2006/relationships/hyperlink" Target="mailto:tsari@its.jnj.com" TargetMode="External"/><Relationship Id="rId51" Type="http://schemas.openxmlformats.org/officeDocument/2006/relationships/hyperlink" Target="mailto:andwidiazti@gmail.com" TargetMode="External"/><Relationship Id="rId72" Type="http://schemas.openxmlformats.org/officeDocument/2006/relationships/hyperlink" Target="mailto:arsarismaandini@gmail.com" TargetMode="External"/><Relationship Id="rId80" Type="http://schemas.openxmlformats.org/officeDocument/2006/relationships/hyperlink" Target="mailto:mamikwin@gmail.com" TargetMode="External"/><Relationship Id="rId85" Type="http://schemas.openxmlformats.org/officeDocument/2006/relationships/vmlDrawing" Target="../drawings/vmlDrawing9.vml"/><Relationship Id="rId3" Type="http://schemas.openxmlformats.org/officeDocument/2006/relationships/hyperlink" Target="mailto:dsimanjo@its.jnj.com" TargetMode="External"/><Relationship Id="rId12" Type="http://schemas.openxmlformats.org/officeDocument/2006/relationships/hyperlink" Target="mailto:yahyamuhammad1993@gmail.com" TargetMode="External"/><Relationship Id="rId17" Type="http://schemas.openxmlformats.org/officeDocument/2006/relationships/hyperlink" Target="mailto:abudiart@its.jnj.com" TargetMode="External"/><Relationship Id="rId25" Type="http://schemas.openxmlformats.org/officeDocument/2006/relationships/hyperlink" Target="mailto:glestari@its.jnj.com" TargetMode="External"/><Relationship Id="rId33" Type="http://schemas.openxmlformats.org/officeDocument/2006/relationships/hyperlink" Target="mailto:fhidayat@its.jnj.com" TargetMode="External"/><Relationship Id="rId38" Type="http://schemas.openxmlformats.org/officeDocument/2006/relationships/hyperlink" Target="mailto:wsetiadh@its.jnj.com" TargetMode="External"/><Relationship Id="rId46" Type="http://schemas.openxmlformats.org/officeDocument/2006/relationships/hyperlink" Target="mailto:dsucikha@its.jnj.com" TargetMode="External"/><Relationship Id="rId59" Type="http://schemas.openxmlformats.org/officeDocument/2006/relationships/hyperlink" Target="mailto:rianvsp1@gmail.com" TargetMode="External"/><Relationship Id="rId67" Type="http://schemas.openxmlformats.org/officeDocument/2006/relationships/hyperlink" Target="mailto:syafriliza.herianda@yahoo.com" TargetMode="External"/><Relationship Id="rId20" Type="http://schemas.openxmlformats.org/officeDocument/2006/relationships/hyperlink" Target="mailto:sumarno@its.jnj.com" TargetMode="External"/><Relationship Id="rId41" Type="http://schemas.openxmlformats.org/officeDocument/2006/relationships/hyperlink" Target="mailto:rronazy@its.jnj.com" TargetMode="External"/><Relationship Id="rId54" Type="http://schemas.openxmlformats.org/officeDocument/2006/relationships/hyperlink" Target="mailto:pranoto001@yahoo.com" TargetMode="External"/><Relationship Id="rId62" Type="http://schemas.openxmlformats.org/officeDocument/2006/relationships/hyperlink" Target="mailto:sindrawa@its.jnj.com" TargetMode="External"/><Relationship Id="rId70" Type="http://schemas.openxmlformats.org/officeDocument/2006/relationships/hyperlink" Target="mailto:sulistiyaningsih94@gmail.com" TargetMode="External"/><Relationship Id="rId75" Type="http://schemas.openxmlformats.org/officeDocument/2006/relationships/hyperlink" Target="mailto:tyanafriliani@gmail.com" TargetMode="External"/><Relationship Id="rId83" Type="http://schemas.openxmlformats.org/officeDocument/2006/relationships/printerSettings" Target="../printerSettings/printerSettings15.bin"/><Relationship Id="rId1" Type="http://schemas.openxmlformats.org/officeDocument/2006/relationships/hyperlink" Target="mailto:aasharia@its.jnj.com" TargetMode="External"/><Relationship Id="rId6" Type="http://schemas.openxmlformats.org/officeDocument/2006/relationships/hyperlink" Target="mailto:msukiant@its.jnj.com" TargetMode="External"/><Relationship Id="rId15" Type="http://schemas.openxmlformats.org/officeDocument/2006/relationships/hyperlink" Target="mailto:elisabethnovitasari92@gmail.com" TargetMode="External"/><Relationship Id="rId23" Type="http://schemas.openxmlformats.org/officeDocument/2006/relationships/hyperlink" Target="mailto:rnoviati@its.jnj.com" TargetMode="External"/><Relationship Id="rId28" Type="http://schemas.openxmlformats.org/officeDocument/2006/relationships/hyperlink" Target="mailto:hpurwani@its.jnj.com," TargetMode="External"/><Relationship Id="rId36" Type="http://schemas.openxmlformats.org/officeDocument/2006/relationships/hyperlink" Target="mailto:aasharia@its.jnj.com" TargetMode="External"/><Relationship Id="rId49" Type="http://schemas.openxmlformats.org/officeDocument/2006/relationships/hyperlink" Target="mailto:kdarmawa@its.jnj.com" TargetMode="External"/><Relationship Id="rId57" Type="http://schemas.openxmlformats.org/officeDocument/2006/relationships/hyperlink" Target="mailto:rrestari@its.jnj.com" TargetMode="External"/><Relationship Id="rId10" Type="http://schemas.openxmlformats.org/officeDocument/2006/relationships/hyperlink" Target="mailto:iralaen@gmail.com" TargetMode="External"/><Relationship Id="rId31" Type="http://schemas.openxmlformats.org/officeDocument/2006/relationships/hyperlink" Target="mailto:risnacarolina@yahoo.com" TargetMode="External"/><Relationship Id="rId44" Type="http://schemas.openxmlformats.org/officeDocument/2006/relationships/hyperlink" Target="mailto:theksha@its.jnj.com" TargetMode="External"/><Relationship Id="rId52" Type="http://schemas.openxmlformats.org/officeDocument/2006/relationships/hyperlink" Target="mailto:rangelia@its.jnj.com" TargetMode="External"/><Relationship Id="rId60" Type="http://schemas.openxmlformats.org/officeDocument/2006/relationships/hyperlink" Target="mailto:iceboy.nada@gmail.com" TargetMode="External"/><Relationship Id="rId65" Type="http://schemas.openxmlformats.org/officeDocument/2006/relationships/hyperlink" Target="mailto:achmadirfan14@gmail.com" TargetMode="External"/><Relationship Id="rId73" Type="http://schemas.openxmlformats.org/officeDocument/2006/relationships/hyperlink" Target="mailto:mnugroho@its.jnj.com" TargetMode="External"/><Relationship Id="rId78" Type="http://schemas.openxmlformats.org/officeDocument/2006/relationships/hyperlink" Target="mailto:nailarosada@gmail.com" TargetMode="External"/><Relationship Id="rId81" Type="http://schemas.openxmlformats.org/officeDocument/2006/relationships/hyperlink" Target="mailto:rianvsp1@gmail.com" TargetMode="External"/><Relationship Id="rId86" Type="http://schemas.openxmlformats.org/officeDocument/2006/relationships/comments" Target="../comments9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ianumoto@gmail.com" TargetMode="External"/><Relationship Id="rId13" Type="http://schemas.openxmlformats.org/officeDocument/2006/relationships/hyperlink" Target="mailto:mfitriyani74@gmail.com" TargetMode="External"/><Relationship Id="rId3" Type="http://schemas.openxmlformats.org/officeDocument/2006/relationships/hyperlink" Target="mailto:dewi_nn22@yahoo.co.id" TargetMode="External"/><Relationship Id="rId7" Type="http://schemas.openxmlformats.org/officeDocument/2006/relationships/hyperlink" Target="mailto:raihankhedira@gmail.com" TargetMode="External"/><Relationship Id="rId12" Type="http://schemas.openxmlformats.org/officeDocument/2006/relationships/hyperlink" Target="mailto:mfitriyani74@gmail.com" TargetMode="External"/><Relationship Id="rId17" Type="http://schemas.openxmlformats.org/officeDocument/2006/relationships/comments" Target="../comments10.xml"/><Relationship Id="rId2" Type="http://schemas.openxmlformats.org/officeDocument/2006/relationships/hyperlink" Target="mailto:arfianto.syahputra@gmail.com," TargetMode="External"/><Relationship Id="rId16" Type="http://schemas.openxmlformats.org/officeDocument/2006/relationships/vmlDrawing" Target="../drawings/vmlDrawing10.vml"/><Relationship Id="rId1" Type="http://schemas.openxmlformats.org/officeDocument/2006/relationships/hyperlink" Target="mailto:gandungt9@yahoo.co.id" TargetMode="External"/><Relationship Id="rId6" Type="http://schemas.openxmlformats.org/officeDocument/2006/relationships/hyperlink" Target="mailto:abdazizputraraja@yahoo.com" TargetMode="External"/><Relationship Id="rId11" Type="http://schemas.openxmlformats.org/officeDocument/2006/relationships/hyperlink" Target="mailto:fm.technician@adaro.com" TargetMode="External"/><Relationship Id="rId5" Type="http://schemas.openxmlformats.org/officeDocument/2006/relationships/hyperlink" Target="mailto:adesanto64@gmail.com" TargetMode="External"/><Relationship Id="rId15" Type="http://schemas.openxmlformats.org/officeDocument/2006/relationships/drawing" Target="../drawings/drawing15.xml"/><Relationship Id="rId10" Type="http://schemas.openxmlformats.org/officeDocument/2006/relationships/hyperlink" Target="mailto:aista.maryam@yahoo.com" TargetMode="External"/><Relationship Id="rId4" Type="http://schemas.openxmlformats.org/officeDocument/2006/relationships/hyperlink" Target="mailto:sunardi664@yahoo.com" TargetMode="External"/><Relationship Id="rId9" Type="http://schemas.openxmlformats.org/officeDocument/2006/relationships/hyperlink" Target="mailto:mujiriyanto182@gmail.com" TargetMode="External"/><Relationship Id="rId14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ERWINSENDIKO@gmail.com" TargetMode="External"/><Relationship Id="rId13" Type="http://schemas.openxmlformats.org/officeDocument/2006/relationships/vmlDrawing" Target="../drawings/vmlDrawing11.vml"/><Relationship Id="rId3" Type="http://schemas.openxmlformats.org/officeDocument/2006/relationships/hyperlink" Target="mailto:sutardjitardji@gmail.com" TargetMode="External"/><Relationship Id="rId7" Type="http://schemas.openxmlformats.org/officeDocument/2006/relationships/hyperlink" Target="mailto:achmad.mdlzwise@gmail.com" TargetMode="External"/><Relationship Id="rId12" Type="http://schemas.openxmlformats.org/officeDocument/2006/relationships/drawing" Target="../drawings/drawing16.xml"/><Relationship Id="rId2" Type="http://schemas.openxmlformats.org/officeDocument/2006/relationships/hyperlink" Target="mailto:iwawatoni@gmail.com" TargetMode="External"/><Relationship Id="rId1" Type="http://schemas.openxmlformats.org/officeDocument/2006/relationships/hyperlink" Target="mailto:sutarnoangga93@gmail.com" TargetMode="External"/><Relationship Id="rId6" Type="http://schemas.openxmlformats.org/officeDocument/2006/relationships/hyperlink" Target="mailto:FEBRIANDA.86@gmail.com" TargetMode="External"/><Relationship Id="rId11" Type="http://schemas.openxmlformats.org/officeDocument/2006/relationships/printerSettings" Target="../printerSettings/printerSettings17.bin"/><Relationship Id="rId5" Type="http://schemas.openxmlformats.org/officeDocument/2006/relationships/hyperlink" Target="mailto:mutiara.amanah62@gmail.com" TargetMode="External"/><Relationship Id="rId10" Type="http://schemas.openxmlformats.org/officeDocument/2006/relationships/hyperlink" Target="mailto:rizkiarmada@yahoo.co.id" TargetMode="External"/><Relationship Id="rId4" Type="http://schemas.openxmlformats.org/officeDocument/2006/relationships/hyperlink" Target="mailto:ucok1506@gmail.com" TargetMode="External"/><Relationship Id="rId9" Type="http://schemas.openxmlformats.org/officeDocument/2006/relationships/hyperlink" Target="mailto:octariayane@gmail.com" TargetMode="External"/><Relationship Id="rId14" Type="http://schemas.openxmlformats.org/officeDocument/2006/relationships/comments" Target="../comments11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putrialvia@gmail.com" TargetMode="External"/><Relationship Id="rId13" Type="http://schemas.openxmlformats.org/officeDocument/2006/relationships/hyperlink" Target="mailto:ra.sartik@gmail.com" TargetMode="External"/><Relationship Id="rId18" Type="http://schemas.openxmlformats.org/officeDocument/2006/relationships/hyperlink" Target="mailto:mnurmayanti@gmail.com" TargetMode="External"/><Relationship Id="rId3" Type="http://schemas.openxmlformats.org/officeDocument/2006/relationships/hyperlink" Target="mailto:silvanamauly@yahoo.com" TargetMode="External"/><Relationship Id="rId21" Type="http://schemas.openxmlformats.org/officeDocument/2006/relationships/hyperlink" Target="mailto:sarah.haris@rocketmail.com" TargetMode="External"/><Relationship Id="rId7" Type="http://schemas.openxmlformats.org/officeDocument/2006/relationships/hyperlink" Target="mailto:vivioktafiaa@gmail.com" TargetMode="External"/><Relationship Id="rId12" Type="http://schemas.openxmlformats.org/officeDocument/2006/relationships/hyperlink" Target="mailto:dewiarifin1987@gmail.com" TargetMode="External"/><Relationship Id="rId17" Type="http://schemas.openxmlformats.org/officeDocument/2006/relationships/hyperlink" Target="mailto:MIAPURWANTI90@YAHOO.COM" TargetMode="External"/><Relationship Id="rId25" Type="http://schemas.openxmlformats.org/officeDocument/2006/relationships/comments" Target="../comments12.xml"/><Relationship Id="rId2" Type="http://schemas.openxmlformats.org/officeDocument/2006/relationships/hyperlink" Target="mailto:rozma.chuaby@gmail.com" TargetMode="External"/><Relationship Id="rId16" Type="http://schemas.openxmlformats.org/officeDocument/2006/relationships/hyperlink" Target="mailto:vennyuniast@yahoo.com" TargetMode="External"/><Relationship Id="rId20" Type="http://schemas.openxmlformats.org/officeDocument/2006/relationships/hyperlink" Target="mailto:marlisaseptiani@gmail.com" TargetMode="External"/><Relationship Id="rId1" Type="http://schemas.openxmlformats.org/officeDocument/2006/relationships/hyperlink" Target="mailto:dierry21@yahoo.com" TargetMode="External"/><Relationship Id="rId6" Type="http://schemas.openxmlformats.org/officeDocument/2006/relationships/hyperlink" Target="mailto:nurrahma_c@yahoo.com" TargetMode="External"/><Relationship Id="rId11" Type="http://schemas.openxmlformats.org/officeDocument/2006/relationships/hyperlink" Target="mailto:dhisya2285@yahoo.com" TargetMode="External"/><Relationship Id="rId24" Type="http://schemas.openxmlformats.org/officeDocument/2006/relationships/vmlDrawing" Target="../drawings/vmlDrawing12.vml"/><Relationship Id="rId5" Type="http://schemas.openxmlformats.org/officeDocument/2006/relationships/hyperlink" Target="mailto:dhe.ieya86@gmail.com" TargetMode="External"/><Relationship Id="rId15" Type="http://schemas.openxmlformats.org/officeDocument/2006/relationships/hyperlink" Target="mailto:indri.kece86@yahoo.com" TargetMode="External"/><Relationship Id="rId23" Type="http://schemas.openxmlformats.org/officeDocument/2006/relationships/drawing" Target="../drawings/drawing17.xml"/><Relationship Id="rId10" Type="http://schemas.openxmlformats.org/officeDocument/2006/relationships/hyperlink" Target="mailto:leni.ajeng.m48@gmail.com" TargetMode="External"/><Relationship Id="rId19" Type="http://schemas.openxmlformats.org/officeDocument/2006/relationships/hyperlink" Target="mailto:mnurmayanti@gmail.com" TargetMode="External"/><Relationship Id="rId4" Type="http://schemas.openxmlformats.org/officeDocument/2006/relationships/hyperlink" Target="mailto:novaaryanie@ymail.com" TargetMode="External"/><Relationship Id="rId9" Type="http://schemas.openxmlformats.org/officeDocument/2006/relationships/hyperlink" Target="mailto:zhinoel.ainy@gmail.com" TargetMode="External"/><Relationship Id="rId14" Type="http://schemas.openxmlformats.org/officeDocument/2006/relationships/hyperlink" Target="mailto:kusumawardanys@gmail.com" TargetMode="External"/><Relationship Id="rId22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pandhu.argha@gmail.com" TargetMode="External"/><Relationship Id="rId3" Type="http://schemas.openxmlformats.org/officeDocument/2006/relationships/hyperlink" Target="mailto:wiwietrp@gmail.com" TargetMode="External"/><Relationship Id="rId7" Type="http://schemas.openxmlformats.org/officeDocument/2006/relationships/hyperlink" Target="mailto:ahutaju@its.jnj.com" TargetMode="External"/><Relationship Id="rId2" Type="http://schemas.openxmlformats.org/officeDocument/2006/relationships/hyperlink" Target="mailto:inyolanin@gmail.com" TargetMode="External"/><Relationship Id="rId1" Type="http://schemas.openxmlformats.org/officeDocument/2006/relationships/hyperlink" Target="mailto:yurista_darwin11@yahoo.com" TargetMode="External"/><Relationship Id="rId6" Type="http://schemas.openxmlformats.org/officeDocument/2006/relationships/hyperlink" Target="mailto:r.wardhany@yahoo.com" TargetMode="External"/><Relationship Id="rId5" Type="http://schemas.openxmlformats.org/officeDocument/2006/relationships/hyperlink" Target="mailto:dellalivia12@gmail.com" TargetMode="External"/><Relationship Id="rId10" Type="http://schemas.openxmlformats.org/officeDocument/2006/relationships/drawing" Target="../drawings/drawing18.xml"/><Relationship Id="rId4" Type="http://schemas.openxmlformats.org/officeDocument/2006/relationships/hyperlink" Target="mailto:riiezkharamelda@gmail.com" TargetMode="External"/><Relationship Id="rId9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mailto:yh171182@gmail.com" TargetMode="External"/><Relationship Id="rId7" Type="http://schemas.openxmlformats.org/officeDocument/2006/relationships/comments" Target="../comments13.xml"/><Relationship Id="rId2" Type="http://schemas.openxmlformats.org/officeDocument/2006/relationships/hyperlink" Target="mailto:v3_haye@yahoo.co.id" TargetMode="External"/><Relationship Id="rId1" Type="http://schemas.openxmlformats.org/officeDocument/2006/relationships/hyperlink" Target="mailto:fransiska_melania@yahoo.com" TargetMode="External"/><Relationship Id="rId6" Type="http://schemas.openxmlformats.org/officeDocument/2006/relationships/vmlDrawing" Target="../drawings/vmlDrawing13.vml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mailto:ajidewaningranau@yahoo.co.id" TargetMode="External"/><Relationship Id="rId18" Type="http://schemas.openxmlformats.org/officeDocument/2006/relationships/hyperlink" Target="mailto:dewi.rinia@gmail.com" TargetMode="External"/><Relationship Id="rId26" Type="http://schemas.openxmlformats.org/officeDocument/2006/relationships/hyperlink" Target="mailto:gianti_hertina@yahoo.com" TargetMode="External"/><Relationship Id="rId39" Type="http://schemas.openxmlformats.org/officeDocument/2006/relationships/hyperlink" Target="mailto:RIO.MARETZKY@GMAIL.COM" TargetMode="External"/><Relationship Id="rId21" Type="http://schemas.openxmlformats.org/officeDocument/2006/relationships/hyperlink" Target="mailto:andrie.ranto.sitorus@gmail.com" TargetMode="External"/><Relationship Id="rId34" Type="http://schemas.openxmlformats.org/officeDocument/2006/relationships/hyperlink" Target="mailto:kristinasitumorang29@gmail.com" TargetMode="External"/><Relationship Id="rId42" Type="http://schemas.openxmlformats.org/officeDocument/2006/relationships/hyperlink" Target="mailto:hafiza.fath@gmail.com" TargetMode="External"/><Relationship Id="rId47" Type="http://schemas.openxmlformats.org/officeDocument/2006/relationships/hyperlink" Target="mailto:enrylau@gmail.com" TargetMode="External"/><Relationship Id="rId50" Type="http://schemas.openxmlformats.org/officeDocument/2006/relationships/hyperlink" Target="mailto:rrarums@gmail.com" TargetMode="External"/><Relationship Id="rId55" Type="http://schemas.openxmlformats.org/officeDocument/2006/relationships/hyperlink" Target="mailto:thomas.madya10@gmail.com" TargetMode="External"/><Relationship Id="rId63" Type="http://schemas.openxmlformats.org/officeDocument/2006/relationships/hyperlink" Target="mailto:yahya.y@partner.samsung.com" TargetMode="External"/><Relationship Id="rId68" Type="http://schemas.openxmlformats.org/officeDocument/2006/relationships/comments" Target="../comments14.xml"/><Relationship Id="rId7" Type="http://schemas.openxmlformats.org/officeDocument/2006/relationships/hyperlink" Target="mailto:rohandayani88@yahoo.com" TargetMode="External"/><Relationship Id="rId2" Type="http://schemas.openxmlformats.org/officeDocument/2006/relationships/hyperlink" Target="mailto:IO3815@hotmail.com" TargetMode="External"/><Relationship Id="rId16" Type="http://schemas.openxmlformats.org/officeDocument/2006/relationships/hyperlink" Target="mailto:tierza.saraswati@gmail.com" TargetMode="External"/><Relationship Id="rId29" Type="http://schemas.openxmlformats.org/officeDocument/2006/relationships/hyperlink" Target="mailto:imbocreative@gmail.com" TargetMode="External"/><Relationship Id="rId1" Type="http://schemas.openxmlformats.org/officeDocument/2006/relationships/hyperlink" Target="mailto:rachmiani_ninis@yahoo.com" TargetMode="External"/><Relationship Id="rId6" Type="http://schemas.openxmlformats.org/officeDocument/2006/relationships/hyperlink" Target="mailto:steven_201183@yahoo.com" TargetMode="External"/><Relationship Id="rId11" Type="http://schemas.openxmlformats.org/officeDocument/2006/relationships/hyperlink" Target="mailto:Putra.Jumanda@Gmail.com" TargetMode="External"/><Relationship Id="rId24" Type="http://schemas.openxmlformats.org/officeDocument/2006/relationships/hyperlink" Target="mailto:jeanet.tangkudung@yahoo.com" TargetMode="External"/><Relationship Id="rId32" Type="http://schemas.openxmlformats.org/officeDocument/2006/relationships/hyperlink" Target="mailto:gantina.nenny@gmail.com" TargetMode="External"/><Relationship Id="rId37" Type="http://schemas.openxmlformats.org/officeDocument/2006/relationships/hyperlink" Target="mailto:aiwon09@gmail.com" TargetMode="External"/><Relationship Id="rId40" Type="http://schemas.openxmlformats.org/officeDocument/2006/relationships/hyperlink" Target="mailto:dennyseee@yahoo.com" TargetMode="External"/><Relationship Id="rId45" Type="http://schemas.openxmlformats.org/officeDocument/2006/relationships/hyperlink" Target="mailto:efendisimanjuntak@yahoo.co.id" TargetMode="External"/><Relationship Id="rId53" Type="http://schemas.openxmlformats.org/officeDocument/2006/relationships/hyperlink" Target="mailto:fredysalim91@gmail.com" TargetMode="External"/><Relationship Id="rId58" Type="http://schemas.openxmlformats.org/officeDocument/2006/relationships/hyperlink" Target="mailto:amelia.g@samsung.com" TargetMode="External"/><Relationship Id="rId66" Type="http://schemas.openxmlformats.org/officeDocument/2006/relationships/drawing" Target="../drawings/drawing20.xml"/><Relationship Id="rId5" Type="http://schemas.openxmlformats.org/officeDocument/2006/relationships/hyperlink" Target="mailto:iqdidianabalqis@yahoo.co.id" TargetMode="External"/><Relationship Id="rId15" Type="http://schemas.openxmlformats.org/officeDocument/2006/relationships/hyperlink" Target="mailto:martinusjaya@gmail.com" TargetMode="External"/><Relationship Id="rId23" Type="http://schemas.openxmlformats.org/officeDocument/2006/relationships/hyperlink" Target="mailto:decky.i@partner.samsung.com" TargetMode="External"/><Relationship Id="rId28" Type="http://schemas.openxmlformats.org/officeDocument/2006/relationships/hyperlink" Target="mailto:ade.arial01@gmail.com" TargetMode="External"/><Relationship Id="rId36" Type="http://schemas.openxmlformats.org/officeDocument/2006/relationships/hyperlink" Target="mailto:tanyaclarest@gmail.com" TargetMode="External"/><Relationship Id="rId49" Type="http://schemas.openxmlformats.org/officeDocument/2006/relationships/hyperlink" Target="mailto:widyanalim.13@hotmail.com" TargetMode="External"/><Relationship Id="rId57" Type="http://schemas.openxmlformats.org/officeDocument/2006/relationships/hyperlink" Target="mailto:novia.ng@samsung.com" TargetMode="External"/><Relationship Id="rId61" Type="http://schemas.openxmlformats.org/officeDocument/2006/relationships/hyperlink" Target="mailto:prakarsa.jt@gmail.com" TargetMode="External"/><Relationship Id="rId10" Type="http://schemas.openxmlformats.org/officeDocument/2006/relationships/hyperlink" Target="mailto:ignatiusdimas04@gmail.com" TargetMode="External"/><Relationship Id="rId19" Type="http://schemas.openxmlformats.org/officeDocument/2006/relationships/hyperlink" Target="mailto:novahernadi@yahoo.com" TargetMode="External"/><Relationship Id="rId31" Type="http://schemas.openxmlformats.org/officeDocument/2006/relationships/hyperlink" Target="mailto:indra.pt@partner.samsung.com" TargetMode="External"/><Relationship Id="rId44" Type="http://schemas.openxmlformats.org/officeDocument/2006/relationships/hyperlink" Target="mailto:Adrian.baskoro@hotmail.com" TargetMode="External"/><Relationship Id="rId52" Type="http://schemas.openxmlformats.org/officeDocument/2006/relationships/hyperlink" Target="mailto:ziadabdat14@gmail.com" TargetMode="External"/><Relationship Id="rId60" Type="http://schemas.openxmlformats.org/officeDocument/2006/relationships/hyperlink" Target="mailto:pras.eko@samsung.com" TargetMode="External"/><Relationship Id="rId65" Type="http://schemas.openxmlformats.org/officeDocument/2006/relationships/printerSettings" Target="../printerSettings/printerSettings21.bin"/><Relationship Id="rId4" Type="http://schemas.openxmlformats.org/officeDocument/2006/relationships/hyperlink" Target="mailto:rayuningtyas@gmail.com" TargetMode="External"/><Relationship Id="rId9" Type="http://schemas.openxmlformats.org/officeDocument/2006/relationships/hyperlink" Target="mailto:ekhaadalaheka@gmail.com" TargetMode="External"/><Relationship Id="rId14" Type="http://schemas.openxmlformats.org/officeDocument/2006/relationships/hyperlink" Target="mailto:anantatissa@yahoo.com" TargetMode="External"/><Relationship Id="rId22" Type="http://schemas.openxmlformats.org/officeDocument/2006/relationships/hyperlink" Target="mailto:pink_pink0107@yahoo.com" TargetMode="External"/><Relationship Id="rId27" Type="http://schemas.openxmlformats.org/officeDocument/2006/relationships/hyperlink" Target="mailto:indhlest@yahoo.com" TargetMode="External"/><Relationship Id="rId30" Type="http://schemas.openxmlformats.org/officeDocument/2006/relationships/hyperlink" Target="mailto:juang_sulung@yahoo.co.id" TargetMode="External"/><Relationship Id="rId35" Type="http://schemas.openxmlformats.org/officeDocument/2006/relationships/hyperlink" Target="mailto:intan.utari@gmail.com" TargetMode="External"/><Relationship Id="rId43" Type="http://schemas.openxmlformats.org/officeDocument/2006/relationships/hyperlink" Target="mailto:fahrur.roji@partner.samsung.com" TargetMode="External"/><Relationship Id="rId48" Type="http://schemas.openxmlformats.org/officeDocument/2006/relationships/hyperlink" Target="mailto:sulistyo.78@gmail.com" TargetMode="External"/><Relationship Id="rId56" Type="http://schemas.openxmlformats.org/officeDocument/2006/relationships/hyperlink" Target="mailto:devina.febriani@sbm-itb.ac.id" TargetMode="External"/><Relationship Id="rId64" Type="http://schemas.openxmlformats.org/officeDocument/2006/relationships/hyperlink" Target="mailto:shinta.prabowo91@gmail.com" TargetMode="External"/><Relationship Id="rId8" Type="http://schemas.openxmlformats.org/officeDocument/2006/relationships/hyperlink" Target="mailto:rizkyudipta@gmail.com" TargetMode="External"/><Relationship Id="rId51" Type="http://schemas.openxmlformats.org/officeDocument/2006/relationships/hyperlink" Target="mailto:ciitramaulana@gmail.com" TargetMode="External"/><Relationship Id="rId3" Type="http://schemas.openxmlformats.org/officeDocument/2006/relationships/hyperlink" Target="mailto:atiek_desu@yahoo.com" TargetMode="External"/><Relationship Id="rId12" Type="http://schemas.openxmlformats.org/officeDocument/2006/relationships/hyperlink" Target="mailto:carrabba666@yahoo.com" TargetMode="External"/><Relationship Id="rId17" Type="http://schemas.openxmlformats.org/officeDocument/2006/relationships/hyperlink" Target="mailto:diyahtanjung@gmail.com" TargetMode="External"/><Relationship Id="rId25" Type="http://schemas.openxmlformats.org/officeDocument/2006/relationships/hyperlink" Target="mailto:tika.lukman@gmil.com" TargetMode="External"/><Relationship Id="rId33" Type="http://schemas.openxmlformats.org/officeDocument/2006/relationships/hyperlink" Target="mailto:merryska_geje@yahoo.com" TargetMode="External"/><Relationship Id="rId38" Type="http://schemas.openxmlformats.org/officeDocument/2006/relationships/hyperlink" Target="mailto:todedi@gmail.com" TargetMode="External"/><Relationship Id="rId46" Type="http://schemas.openxmlformats.org/officeDocument/2006/relationships/hyperlink" Target="mailto:dittaputri900@yahoo.co.id" TargetMode="External"/><Relationship Id="rId59" Type="http://schemas.openxmlformats.org/officeDocument/2006/relationships/hyperlink" Target="mailto:muhajir.dj85@gmail.com" TargetMode="External"/><Relationship Id="rId67" Type="http://schemas.openxmlformats.org/officeDocument/2006/relationships/vmlDrawing" Target="../drawings/vmlDrawing14.vml"/><Relationship Id="rId20" Type="http://schemas.openxmlformats.org/officeDocument/2006/relationships/hyperlink" Target="mailto:aldinopegorino@gmail.com" TargetMode="External"/><Relationship Id="rId41" Type="http://schemas.openxmlformats.org/officeDocument/2006/relationships/hyperlink" Target="mailto:muh.dery.ismantoro@gmail.com" TargetMode="External"/><Relationship Id="rId54" Type="http://schemas.openxmlformats.org/officeDocument/2006/relationships/hyperlink" Target="mailto:Denni_permana77@yahoo.com" TargetMode="External"/><Relationship Id="rId62" Type="http://schemas.openxmlformats.org/officeDocument/2006/relationships/hyperlink" Target="mailto:nadya.o@partner.samsung.com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hyperlink" Target="mailto:Firscadevinaa@gmail.com" TargetMode="External"/><Relationship Id="rId1" Type="http://schemas.openxmlformats.org/officeDocument/2006/relationships/hyperlink" Target="mailto:iranovithayanthie@gmail.com" TargetMode="External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drawing" Target="../drawings/drawing21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asusanto@lenovo.com" TargetMode="External"/><Relationship Id="rId13" Type="http://schemas.openxmlformats.org/officeDocument/2006/relationships/printerSettings" Target="../printerSettings/printerSettings23.bin"/><Relationship Id="rId3" Type="http://schemas.openxmlformats.org/officeDocument/2006/relationships/hyperlink" Target="mailto:ardyanto60@gmail.com" TargetMode="External"/><Relationship Id="rId7" Type="http://schemas.openxmlformats.org/officeDocument/2006/relationships/hyperlink" Target="mailto:nsutrisna@lenovo.com" TargetMode="External"/><Relationship Id="rId12" Type="http://schemas.openxmlformats.org/officeDocument/2006/relationships/hyperlink" Target="mailto:darista@lenovo.com,dayminta.gracia@gmail.com" TargetMode="External"/><Relationship Id="rId2" Type="http://schemas.openxmlformats.org/officeDocument/2006/relationships/hyperlink" Target="mailto:marina_ratnasari1989@yahoo.com" TargetMode="External"/><Relationship Id="rId1" Type="http://schemas.openxmlformats.org/officeDocument/2006/relationships/hyperlink" Target="mailto:baimsurahym.bs@gmail.com" TargetMode="External"/><Relationship Id="rId6" Type="http://schemas.openxmlformats.org/officeDocument/2006/relationships/hyperlink" Target="mailto:rsaputra@lenovo.com" TargetMode="External"/><Relationship Id="rId11" Type="http://schemas.openxmlformats.org/officeDocument/2006/relationships/hyperlink" Target="mailto:fairuzzabadi_19@yahoo.com" TargetMode="External"/><Relationship Id="rId5" Type="http://schemas.openxmlformats.org/officeDocument/2006/relationships/hyperlink" Target="mailto:destantilakstiarini@gmail.com" TargetMode="External"/><Relationship Id="rId10" Type="http://schemas.openxmlformats.org/officeDocument/2006/relationships/hyperlink" Target="mailto:awidjaja@live.com" TargetMode="External"/><Relationship Id="rId4" Type="http://schemas.openxmlformats.org/officeDocument/2006/relationships/hyperlink" Target="mailto:dewi_rahmawati87@yahoo.co.id" TargetMode="External"/><Relationship Id="rId9" Type="http://schemas.openxmlformats.org/officeDocument/2006/relationships/hyperlink" Target="mailto:afirmansyah@lenovo.com" TargetMode="External"/><Relationship Id="rId14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afyamutiara@gmail.com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Monang.Sirait@protelindo.net" TargetMode="External"/><Relationship Id="rId13" Type="http://schemas.openxmlformats.org/officeDocument/2006/relationships/hyperlink" Target="mailto:Muhammad.Taftazani@protelindo.net" TargetMode="External"/><Relationship Id="rId18" Type="http://schemas.openxmlformats.org/officeDocument/2006/relationships/printerSettings" Target="../printerSettings/printerSettings25.bin"/><Relationship Id="rId3" Type="http://schemas.openxmlformats.org/officeDocument/2006/relationships/hyperlink" Target="mailto:Jhon.Saragih@protelindo.net" TargetMode="External"/><Relationship Id="rId7" Type="http://schemas.openxmlformats.org/officeDocument/2006/relationships/hyperlink" Target="mailto:Muksin@protelindo.net" TargetMode="External"/><Relationship Id="rId12" Type="http://schemas.openxmlformats.org/officeDocument/2006/relationships/hyperlink" Target="mailto:namrilia@yahoo.com" TargetMode="External"/><Relationship Id="rId17" Type="http://schemas.openxmlformats.org/officeDocument/2006/relationships/hyperlink" Target="mailto:Sion.FeminaMunthe@protelindo.net" TargetMode="External"/><Relationship Id="rId2" Type="http://schemas.openxmlformats.org/officeDocument/2006/relationships/hyperlink" Target="mailto:Alia.Rakhmani@protelindo.net" TargetMode="External"/><Relationship Id="rId16" Type="http://schemas.openxmlformats.org/officeDocument/2006/relationships/hyperlink" Target="mailto:Isman.AbdulBarry@protelindo.net" TargetMode="External"/><Relationship Id="rId1" Type="http://schemas.openxmlformats.org/officeDocument/2006/relationships/hyperlink" Target="mailto:Asjhari.Madjid@protelindo.net" TargetMode="External"/><Relationship Id="rId6" Type="http://schemas.openxmlformats.org/officeDocument/2006/relationships/hyperlink" Target="mailto:PERYS.SALOMO@GMAIL.COM" TargetMode="External"/><Relationship Id="rId11" Type="http://schemas.openxmlformats.org/officeDocument/2006/relationships/hyperlink" Target="mailto:Enden.Suherlan@protelindo.net" TargetMode="External"/><Relationship Id="rId5" Type="http://schemas.openxmlformats.org/officeDocument/2006/relationships/hyperlink" Target="mailto:Satriya@protelindo.net" TargetMode="External"/><Relationship Id="rId15" Type="http://schemas.openxmlformats.org/officeDocument/2006/relationships/hyperlink" Target="mailto:Prita.Pertiwi@protelindo.net" TargetMode="External"/><Relationship Id="rId10" Type="http://schemas.openxmlformats.org/officeDocument/2006/relationships/hyperlink" Target="mailto:Wahyudin@protelindo.net" TargetMode="External"/><Relationship Id="rId19" Type="http://schemas.openxmlformats.org/officeDocument/2006/relationships/drawing" Target="../drawings/drawing24.xml"/><Relationship Id="rId4" Type="http://schemas.openxmlformats.org/officeDocument/2006/relationships/hyperlink" Target="mailto:Ipan.Sopian@protelindo.net" TargetMode="External"/><Relationship Id="rId9" Type="http://schemas.openxmlformats.org/officeDocument/2006/relationships/hyperlink" Target="mailto:Bachtiar.Anwari@protelindo.net" TargetMode="External"/><Relationship Id="rId14" Type="http://schemas.openxmlformats.org/officeDocument/2006/relationships/hyperlink" Target="mailto:Christian.Tulung@protelindo.net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hyperlink" Target="mailto:vynamulia@gmail.com" TargetMode="External"/><Relationship Id="rId1" Type="http://schemas.openxmlformats.org/officeDocument/2006/relationships/hyperlink" Target="mailto:mharcellina50@gmail.com" TargetMode="External"/><Relationship Id="rId4" Type="http://schemas.openxmlformats.org/officeDocument/2006/relationships/drawing" Target="../drawings/drawing2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mailto:ahmadsof79@gmail.com" TargetMode="External"/><Relationship Id="rId1" Type="http://schemas.openxmlformats.org/officeDocument/2006/relationships/hyperlink" Target="mailto:wiwijunaesih@cimigo.com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AE61"/>
  <sheetViews>
    <sheetView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C3" sqref="C3"/>
    </sheetView>
  </sheetViews>
  <sheetFormatPr defaultRowHeight="18"/>
  <cols>
    <col min="1" max="1" width="4.42578125" style="6" customWidth="1"/>
    <col min="2" max="2" width="21.140625" style="6" bestFit="1" customWidth="1"/>
    <col min="3" max="3" width="26.42578125" style="6" bestFit="1" customWidth="1"/>
    <col min="4" max="5" width="5.7109375" style="6" customWidth="1"/>
    <col min="6" max="6" width="8.7109375" style="6" bestFit="1" customWidth="1"/>
    <col min="7" max="30" width="5.7109375" style="6" customWidth="1"/>
    <col min="31" max="16384" width="9.140625" style="6"/>
  </cols>
  <sheetData>
    <row r="1" spans="1:31">
      <c r="A1" s="54" t="s">
        <v>1343</v>
      </c>
      <c r="B1" s="55"/>
      <c r="C1" s="1012" t="s">
        <v>1283</v>
      </c>
      <c r="D1" s="1013"/>
      <c r="E1" s="1013"/>
      <c r="F1" s="1014"/>
      <c r="G1" s="1012" t="s">
        <v>1284</v>
      </c>
      <c r="H1" s="1013"/>
      <c r="I1" s="1013"/>
      <c r="J1" s="1014"/>
      <c r="K1" s="1015" t="s">
        <v>1285</v>
      </c>
      <c r="L1" s="1013"/>
      <c r="M1" s="1013"/>
      <c r="N1" s="1016"/>
      <c r="O1" s="1012" t="s">
        <v>1286</v>
      </c>
      <c r="P1" s="1013"/>
      <c r="Q1" s="1013"/>
      <c r="R1" s="1014"/>
      <c r="S1" s="1015" t="s">
        <v>1287</v>
      </c>
      <c r="T1" s="1013"/>
      <c r="U1" s="1013"/>
      <c r="V1" s="1016"/>
      <c r="W1" s="1012" t="s">
        <v>1288</v>
      </c>
      <c r="X1" s="1013"/>
      <c r="Y1" s="1013"/>
      <c r="Z1" s="1014"/>
      <c r="AA1" s="1012" t="s">
        <v>1368</v>
      </c>
      <c r="AB1" s="1013"/>
      <c r="AC1" s="1013"/>
      <c r="AD1" s="1014"/>
    </row>
    <row r="2" spans="1:31" ht="18.75" thickBot="1">
      <c r="A2" s="32" t="s">
        <v>1314</v>
      </c>
      <c r="B2" s="33" t="s">
        <v>1325</v>
      </c>
      <c r="C2" s="38" t="s">
        <v>1282</v>
      </c>
      <c r="D2" s="32" t="s">
        <v>1344</v>
      </c>
      <c r="E2" s="32" t="s">
        <v>1345</v>
      </c>
      <c r="F2" s="39" t="s">
        <v>1346</v>
      </c>
      <c r="G2" s="38" t="s">
        <v>1282</v>
      </c>
      <c r="H2" s="32" t="s">
        <v>1344</v>
      </c>
      <c r="I2" s="32" t="s">
        <v>1345</v>
      </c>
      <c r="J2" s="39" t="s">
        <v>1346</v>
      </c>
      <c r="K2" s="35" t="s">
        <v>1282</v>
      </c>
      <c r="L2" s="32" t="s">
        <v>1344</v>
      </c>
      <c r="M2" s="32" t="s">
        <v>1345</v>
      </c>
      <c r="N2" s="33" t="s">
        <v>1346</v>
      </c>
      <c r="O2" s="38" t="s">
        <v>1282</v>
      </c>
      <c r="P2" s="32" t="s">
        <v>1344</v>
      </c>
      <c r="Q2" s="32" t="s">
        <v>1345</v>
      </c>
      <c r="R2" s="39" t="s">
        <v>1346</v>
      </c>
      <c r="S2" s="35" t="s">
        <v>1282</v>
      </c>
      <c r="T2" s="32" t="s">
        <v>1344</v>
      </c>
      <c r="U2" s="32" t="s">
        <v>1345</v>
      </c>
      <c r="V2" s="33" t="s">
        <v>1346</v>
      </c>
      <c r="W2" s="38" t="s">
        <v>1282</v>
      </c>
      <c r="X2" s="32" t="s">
        <v>1344</v>
      </c>
      <c r="Y2" s="32" t="s">
        <v>1345</v>
      </c>
      <c r="Z2" s="39" t="s">
        <v>1346</v>
      </c>
      <c r="AA2" s="38" t="s">
        <v>1282</v>
      </c>
      <c r="AB2" s="32" t="s">
        <v>1344</v>
      </c>
      <c r="AC2" s="32" t="s">
        <v>1345</v>
      </c>
      <c r="AD2" s="39" t="s">
        <v>1346</v>
      </c>
    </row>
    <row r="3" spans="1:31" ht="18.75" thickTop="1">
      <c r="A3" s="31">
        <f>ROW()-2</f>
        <v>1</v>
      </c>
      <c r="B3" s="42" t="s">
        <v>1326</v>
      </c>
      <c r="C3" s="40">
        <v>16</v>
      </c>
      <c r="D3" s="31"/>
      <c r="E3" s="31"/>
      <c r="F3" s="41">
        <f>C3+D3-E3</f>
        <v>16</v>
      </c>
      <c r="G3" s="40">
        <f>F3</f>
        <v>16</v>
      </c>
      <c r="H3" s="31"/>
      <c r="I3" s="31"/>
      <c r="J3" s="41">
        <f>G3+H3-I3</f>
        <v>16</v>
      </c>
      <c r="K3" s="36">
        <f>J3</f>
        <v>16</v>
      </c>
      <c r="L3" s="31"/>
      <c r="M3" s="31"/>
      <c r="N3" s="34">
        <f>K3+L3-M3</f>
        <v>16</v>
      </c>
      <c r="O3" s="40">
        <f>N3</f>
        <v>16</v>
      </c>
      <c r="P3" s="31"/>
      <c r="Q3" s="31"/>
      <c r="R3" s="41">
        <f>O3+P3-Q3</f>
        <v>16</v>
      </c>
      <c r="S3" s="36">
        <f>R3</f>
        <v>16</v>
      </c>
      <c r="T3" s="31"/>
      <c r="U3" s="31"/>
      <c r="V3" s="34">
        <f>S3+T3-U3</f>
        <v>16</v>
      </c>
      <c r="W3" s="40">
        <f>V3</f>
        <v>16</v>
      </c>
      <c r="X3" s="31"/>
      <c r="Y3" s="31"/>
      <c r="Z3" s="41">
        <f>W3+X3-Y3</f>
        <v>16</v>
      </c>
      <c r="AA3" s="40">
        <f>Z3</f>
        <v>16</v>
      </c>
      <c r="AB3" s="31"/>
      <c r="AC3" s="31">
        <v>1</v>
      </c>
      <c r="AD3" s="41">
        <f>AA3+AB3-AC3</f>
        <v>15</v>
      </c>
      <c r="AE3" s="6">
        <v>31</v>
      </c>
    </row>
    <row r="4" spans="1:31">
      <c r="A4" s="31">
        <f t="shared" ref="A4:A27" si="0">ROW()-2</f>
        <v>2</v>
      </c>
      <c r="B4" s="43" t="s">
        <v>1327</v>
      </c>
      <c r="C4" s="37">
        <v>1</v>
      </c>
      <c r="D4" s="8"/>
      <c r="E4" s="8"/>
      <c r="F4" s="41">
        <f t="shared" ref="F4:F22" si="1">C4+D4-E4</f>
        <v>1</v>
      </c>
      <c r="G4" s="40">
        <f t="shared" ref="G4:G22" si="2">F4</f>
        <v>1</v>
      </c>
      <c r="H4" s="8"/>
      <c r="I4" s="8"/>
      <c r="J4" s="41">
        <f t="shared" ref="J4:J23" si="3">G4+H4-I4</f>
        <v>1</v>
      </c>
      <c r="K4" s="36">
        <f t="shared" ref="K4:K23" si="4">J4</f>
        <v>1</v>
      </c>
      <c r="L4" s="8"/>
      <c r="M4" s="8"/>
      <c r="N4" s="34">
        <f t="shared" ref="N4:N22" si="5">K4+L4-M4</f>
        <v>1</v>
      </c>
      <c r="O4" s="40">
        <f t="shared" ref="O4:O23" si="6">N4</f>
        <v>1</v>
      </c>
      <c r="P4" s="8"/>
      <c r="Q4" s="8"/>
      <c r="R4" s="41">
        <f t="shared" ref="R4:R22" si="7">O4+P4-Q4</f>
        <v>1</v>
      </c>
      <c r="S4" s="36">
        <f t="shared" ref="S4:S22" si="8">R4</f>
        <v>1</v>
      </c>
      <c r="T4" s="8"/>
      <c r="U4" s="8"/>
      <c r="V4" s="34">
        <f t="shared" ref="V4:V22" si="9">S4+T4-U4</f>
        <v>1</v>
      </c>
      <c r="W4" s="40">
        <f t="shared" ref="W4:W22" si="10">V4</f>
        <v>1</v>
      </c>
      <c r="X4" s="8"/>
      <c r="Y4" s="8"/>
      <c r="Z4" s="41">
        <f t="shared" ref="Z4:Z22" si="11">W4+X4-Y4</f>
        <v>1</v>
      </c>
      <c r="AA4" s="40">
        <f t="shared" ref="AA4:AA22" si="12">Z4</f>
        <v>1</v>
      </c>
      <c r="AB4" s="8"/>
      <c r="AC4" s="8"/>
      <c r="AD4" s="41">
        <f t="shared" ref="AD4:AD22" si="13">AA4+AB4-AC4</f>
        <v>1</v>
      </c>
    </row>
    <row r="5" spans="1:31">
      <c r="A5" s="31">
        <f t="shared" si="0"/>
        <v>3</v>
      </c>
      <c r="B5" s="44" t="s">
        <v>1328</v>
      </c>
      <c r="C5" s="37">
        <v>1</v>
      </c>
      <c r="D5" s="8">
        <v>1</v>
      </c>
      <c r="E5" s="8"/>
      <c r="F5" s="41">
        <f t="shared" si="1"/>
        <v>2</v>
      </c>
      <c r="G5" s="40">
        <f t="shared" si="2"/>
        <v>2</v>
      </c>
      <c r="H5" s="8"/>
      <c r="I5" s="8">
        <v>1</v>
      </c>
      <c r="J5" s="41">
        <f t="shared" si="3"/>
        <v>1</v>
      </c>
      <c r="K5" s="36">
        <f t="shared" si="4"/>
        <v>1</v>
      </c>
      <c r="L5" s="8"/>
      <c r="M5" s="8"/>
      <c r="N5" s="34">
        <f t="shared" si="5"/>
        <v>1</v>
      </c>
      <c r="O5" s="40">
        <f t="shared" si="6"/>
        <v>1</v>
      </c>
      <c r="P5" s="8">
        <v>1</v>
      </c>
      <c r="Q5" s="8"/>
      <c r="R5" s="41">
        <f t="shared" si="7"/>
        <v>2</v>
      </c>
      <c r="S5" s="36">
        <f t="shared" si="8"/>
        <v>2</v>
      </c>
      <c r="T5" s="8">
        <v>2</v>
      </c>
      <c r="U5" s="8">
        <v>2</v>
      </c>
      <c r="V5" s="34">
        <f t="shared" si="9"/>
        <v>2</v>
      </c>
      <c r="W5" s="40">
        <f t="shared" si="10"/>
        <v>2</v>
      </c>
      <c r="X5" s="8">
        <v>2</v>
      </c>
      <c r="Y5" s="8"/>
      <c r="Z5" s="41">
        <f t="shared" si="11"/>
        <v>4</v>
      </c>
      <c r="AA5" s="40">
        <f t="shared" si="12"/>
        <v>4</v>
      </c>
      <c r="AB5" s="8"/>
      <c r="AC5" s="8"/>
      <c r="AD5" s="41">
        <f t="shared" si="13"/>
        <v>4</v>
      </c>
      <c r="AE5" s="6">
        <v>6</v>
      </c>
    </row>
    <row r="6" spans="1:31">
      <c r="A6" s="31">
        <f t="shared" si="0"/>
        <v>4</v>
      </c>
      <c r="B6" s="44" t="s">
        <v>1329</v>
      </c>
      <c r="C6" s="37">
        <v>0</v>
      </c>
      <c r="D6" s="8"/>
      <c r="E6" s="8"/>
      <c r="F6" s="41">
        <f t="shared" si="1"/>
        <v>0</v>
      </c>
      <c r="G6" s="40">
        <f t="shared" si="2"/>
        <v>0</v>
      </c>
      <c r="H6" s="8"/>
      <c r="I6" s="8"/>
      <c r="J6" s="41">
        <f t="shared" si="3"/>
        <v>0</v>
      </c>
      <c r="K6" s="36">
        <f t="shared" si="4"/>
        <v>0</v>
      </c>
      <c r="L6" s="8"/>
      <c r="M6" s="8"/>
      <c r="N6" s="34">
        <f t="shared" si="5"/>
        <v>0</v>
      </c>
      <c r="O6" s="40">
        <f t="shared" si="6"/>
        <v>0</v>
      </c>
      <c r="P6" s="8"/>
      <c r="Q6" s="8"/>
      <c r="R6" s="41">
        <f t="shared" si="7"/>
        <v>0</v>
      </c>
      <c r="S6" s="36">
        <f t="shared" si="8"/>
        <v>0</v>
      </c>
      <c r="T6" s="8"/>
      <c r="U6" s="8"/>
      <c r="V6" s="34">
        <f t="shared" si="9"/>
        <v>0</v>
      </c>
      <c r="W6" s="40">
        <f t="shared" si="10"/>
        <v>0</v>
      </c>
      <c r="X6" s="8"/>
      <c r="Y6" s="8"/>
      <c r="Z6" s="41">
        <f t="shared" si="11"/>
        <v>0</v>
      </c>
      <c r="AA6" s="40">
        <f t="shared" si="12"/>
        <v>0</v>
      </c>
      <c r="AB6" s="8"/>
      <c r="AC6" s="8"/>
      <c r="AD6" s="41">
        <f t="shared" si="13"/>
        <v>0</v>
      </c>
    </row>
    <row r="7" spans="1:31">
      <c r="A7" s="31">
        <f t="shared" si="0"/>
        <v>5</v>
      </c>
      <c r="B7" s="44" t="s">
        <v>1330</v>
      </c>
      <c r="C7" s="37">
        <v>7</v>
      </c>
      <c r="D7" s="8">
        <v>6</v>
      </c>
      <c r="E7" s="8">
        <v>1</v>
      </c>
      <c r="F7" s="41">
        <f t="shared" si="1"/>
        <v>12</v>
      </c>
      <c r="G7" s="40">
        <f t="shared" si="2"/>
        <v>12</v>
      </c>
      <c r="H7" s="8"/>
      <c r="I7" s="8">
        <v>1</v>
      </c>
      <c r="J7" s="41">
        <f t="shared" si="3"/>
        <v>11</v>
      </c>
      <c r="K7" s="36">
        <f t="shared" si="4"/>
        <v>11</v>
      </c>
      <c r="L7" s="8"/>
      <c r="M7" s="8">
        <v>1</v>
      </c>
      <c r="N7" s="34">
        <f t="shared" si="5"/>
        <v>10</v>
      </c>
      <c r="O7" s="40">
        <f t="shared" si="6"/>
        <v>10</v>
      </c>
      <c r="P7" s="8">
        <v>1</v>
      </c>
      <c r="Q7" s="8"/>
      <c r="R7" s="41">
        <f t="shared" si="7"/>
        <v>11</v>
      </c>
      <c r="S7" s="36">
        <f t="shared" si="8"/>
        <v>11</v>
      </c>
      <c r="T7" s="8"/>
      <c r="U7" s="8">
        <v>1</v>
      </c>
      <c r="V7" s="34">
        <f t="shared" si="9"/>
        <v>10</v>
      </c>
      <c r="W7" s="40">
        <f t="shared" si="10"/>
        <v>10</v>
      </c>
      <c r="X7" s="8"/>
      <c r="Y7" s="8"/>
      <c r="Z7" s="41">
        <f t="shared" si="11"/>
        <v>10</v>
      </c>
      <c r="AA7" s="40">
        <f t="shared" si="12"/>
        <v>10</v>
      </c>
      <c r="AB7" s="8"/>
      <c r="AC7" s="8"/>
      <c r="AD7" s="41">
        <f t="shared" si="13"/>
        <v>10</v>
      </c>
      <c r="AE7" s="6">
        <v>24</v>
      </c>
    </row>
    <row r="8" spans="1:31">
      <c r="A8" s="31">
        <f t="shared" si="0"/>
        <v>6</v>
      </c>
      <c r="B8" s="44" t="s">
        <v>1331</v>
      </c>
      <c r="C8" s="37">
        <v>0</v>
      </c>
      <c r="D8" s="8"/>
      <c r="E8" s="8"/>
      <c r="F8" s="41">
        <f t="shared" si="1"/>
        <v>0</v>
      </c>
      <c r="G8" s="40">
        <f t="shared" si="2"/>
        <v>0</v>
      </c>
      <c r="H8" s="8"/>
      <c r="I8" s="8"/>
      <c r="J8" s="41">
        <f t="shared" si="3"/>
        <v>0</v>
      </c>
      <c r="K8" s="36">
        <f t="shared" si="4"/>
        <v>0</v>
      </c>
      <c r="L8" s="8"/>
      <c r="M8" s="8"/>
      <c r="N8" s="34">
        <f t="shared" si="5"/>
        <v>0</v>
      </c>
      <c r="O8" s="40">
        <f t="shared" si="6"/>
        <v>0</v>
      </c>
      <c r="P8" s="8"/>
      <c r="Q8" s="8"/>
      <c r="R8" s="41">
        <f t="shared" si="7"/>
        <v>0</v>
      </c>
      <c r="S8" s="36">
        <f t="shared" si="8"/>
        <v>0</v>
      </c>
      <c r="T8" s="8"/>
      <c r="U8" s="8"/>
      <c r="V8" s="34">
        <f t="shared" si="9"/>
        <v>0</v>
      </c>
      <c r="W8" s="40">
        <f t="shared" si="10"/>
        <v>0</v>
      </c>
      <c r="X8" s="8"/>
      <c r="Y8" s="8"/>
      <c r="Z8" s="41">
        <f t="shared" si="11"/>
        <v>0</v>
      </c>
      <c r="AA8" s="40">
        <f t="shared" si="12"/>
        <v>0</v>
      </c>
      <c r="AB8" s="8"/>
      <c r="AC8" s="8"/>
      <c r="AD8" s="41">
        <f t="shared" si="13"/>
        <v>0</v>
      </c>
    </row>
    <row r="9" spans="1:31">
      <c r="A9" s="31">
        <f t="shared" si="0"/>
        <v>7</v>
      </c>
      <c r="B9" s="44" t="s">
        <v>1332</v>
      </c>
      <c r="C9" s="37">
        <v>6</v>
      </c>
      <c r="D9" s="8">
        <v>2</v>
      </c>
      <c r="E9" s="8">
        <v>1</v>
      </c>
      <c r="F9" s="41">
        <f t="shared" si="1"/>
        <v>7</v>
      </c>
      <c r="G9" s="40">
        <f t="shared" si="2"/>
        <v>7</v>
      </c>
      <c r="H9" s="8">
        <v>4</v>
      </c>
      <c r="I9" s="8"/>
      <c r="J9" s="41">
        <f t="shared" si="3"/>
        <v>11</v>
      </c>
      <c r="K9" s="36">
        <f t="shared" si="4"/>
        <v>11</v>
      </c>
      <c r="L9" s="8"/>
      <c r="M9" s="8">
        <v>1</v>
      </c>
      <c r="N9" s="34">
        <f t="shared" si="5"/>
        <v>10</v>
      </c>
      <c r="O9" s="40">
        <f t="shared" si="6"/>
        <v>10</v>
      </c>
      <c r="P9" s="8">
        <v>1</v>
      </c>
      <c r="Q9" s="8">
        <v>5</v>
      </c>
      <c r="R9" s="41">
        <f t="shared" si="7"/>
        <v>6</v>
      </c>
      <c r="S9" s="36">
        <f t="shared" si="8"/>
        <v>6</v>
      </c>
      <c r="T9" s="8"/>
      <c r="U9" s="8"/>
      <c r="V9" s="34">
        <f t="shared" si="9"/>
        <v>6</v>
      </c>
      <c r="W9" s="40">
        <f t="shared" si="10"/>
        <v>6</v>
      </c>
      <c r="X9" s="8"/>
      <c r="Y9" s="8">
        <v>2</v>
      </c>
      <c r="Z9" s="41">
        <f t="shared" si="11"/>
        <v>4</v>
      </c>
      <c r="AA9" s="40">
        <f t="shared" si="12"/>
        <v>4</v>
      </c>
      <c r="AB9" s="8"/>
      <c r="AC9" s="8">
        <v>1</v>
      </c>
      <c r="AD9" s="41">
        <f t="shared" si="13"/>
        <v>3</v>
      </c>
      <c r="AE9" s="6">
        <v>10</v>
      </c>
    </row>
    <row r="10" spans="1:31">
      <c r="A10" s="31">
        <f t="shared" si="0"/>
        <v>8</v>
      </c>
      <c r="B10" s="43" t="s">
        <v>1333</v>
      </c>
      <c r="C10" s="37">
        <v>64</v>
      </c>
      <c r="D10" s="8">
        <v>2</v>
      </c>
      <c r="E10" s="8">
        <v>2</v>
      </c>
      <c r="F10" s="41">
        <f t="shared" si="1"/>
        <v>64</v>
      </c>
      <c r="G10" s="40">
        <f t="shared" si="2"/>
        <v>64</v>
      </c>
      <c r="H10" s="8">
        <v>1</v>
      </c>
      <c r="I10" s="8"/>
      <c r="J10" s="41">
        <f t="shared" si="3"/>
        <v>65</v>
      </c>
      <c r="K10" s="36">
        <f t="shared" si="4"/>
        <v>65</v>
      </c>
      <c r="L10" s="8">
        <v>3</v>
      </c>
      <c r="M10" s="8"/>
      <c r="N10" s="34">
        <f t="shared" si="5"/>
        <v>68</v>
      </c>
      <c r="O10" s="40">
        <f t="shared" si="6"/>
        <v>68</v>
      </c>
      <c r="P10" s="8">
        <v>8</v>
      </c>
      <c r="Q10" s="8">
        <v>9</v>
      </c>
      <c r="R10" s="41">
        <f t="shared" si="7"/>
        <v>67</v>
      </c>
      <c r="S10" s="36">
        <f t="shared" si="8"/>
        <v>67</v>
      </c>
      <c r="T10" s="8">
        <v>6</v>
      </c>
      <c r="U10" s="8">
        <v>1</v>
      </c>
      <c r="V10" s="34">
        <f t="shared" si="9"/>
        <v>72</v>
      </c>
      <c r="W10" s="40">
        <f t="shared" si="10"/>
        <v>72</v>
      </c>
      <c r="X10" s="8">
        <v>4</v>
      </c>
      <c r="Y10" s="8">
        <v>2</v>
      </c>
      <c r="Z10" s="41">
        <f t="shared" si="11"/>
        <v>74</v>
      </c>
      <c r="AA10" s="40">
        <f t="shared" si="12"/>
        <v>74</v>
      </c>
      <c r="AB10" s="8"/>
      <c r="AC10" s="8"/>
      <c r="AD10" s="41">
        <f t="shared" si="13"/>
        <v>74</v>
      </c>
    </row>
    <row r="11" spans="1:31">
      <c r="A11" s="31">
        <f t="shared" si="0"/>
        <v>9</v>
      </c>
      <c r="B11" s="44" t="s">
        <v>1334</v>
      </c>
      <c r="C11" s="37">
        <v>0</v>
      </c>
      <c r="D11" s="8"/>
      <c r="E11" s="8"/>
      <c r="F11" s="41">
        <f t="shared" si="1"/>
        <v>0</v>
      </c>
      <c r="G11" s="40">
        <f t="shared" si="2"/>
        <v>0</v>
      </c>
      <c r="H11" s="8">
        <v>1</v>
      </c>
      <c r="I11" s="8"/>
      <c r="J11" s="41">
        <f t="shared" si="3"/>
        <v>1</v>
      </c>
      <c r="K11" s="36">
        <f t="shared" si="4"/>
        <v>1</v>
      </c>
      <c r="L11" s="8"/>
      <c r="M11" s="8"/>
      <c r="N11" s="34">
        <f t="shared" si="5"/>
        <v>1</v>
      </c>
      <c r="O11" s="40">
        <f t="shared" si="6"/>
        <v>1</v>
      </c>
      <c r="P11" s="8"/>
      <c r="Q11" s="8"/>
      <c r="R11" s="41">
        <f t="shared" si="7"/>
        <v>1</v>
      </c>
      <c r="S11" s="36">
        <f t="shared" si="8"/>
        <v>1</v>
      </c>
      <c r="T11" s="8"/>
      <c r="U11" s="8">
        <v>1</v>
      </c>
      <c r="V11" s="34">
        <f t="shared" si="9"/>
        <v>0</v>
      </c>
      <c r="W11" s="40">
        <f t="shared" si="10"/>
        <v>0</v>
      </c>
      <c r="X11" s="8"/>
      <c r="Y11" s="8"/>
      <c r="Z11" s="41">
        <f t="shared" si="11"/>
        <v>0</v>
      </c>
      <c r="AA11" s="40">
        <f t="shared" si="12"/>
        <v>0</v>
      </c>
      <c r="AB11" s="8"/>
      <c r="AC11" s="8"/>
      <c r="AD11" s="41">
        <f t="shared" si="13"/>
        <v>0</v>
      </c>
    </row>
    <row r="12" spans="1:31">
      <c r="A12" s="31">
        <f t="shared" si="0"/>
        <v>10</v>
      </c>
      <c r="B12" s="44" t="s">
        <v>1335</v>
      </c>
      <c r="C12" s="37">
        <v>5</v>
      </c>
      <c r="D12" s="8"/>
      <c r="E12" s="8"/>
      <c r="F12" s="41">
        <f t="shared" si="1"/>
        <v>5</v>
      </c>
      <c r="G12" s="40">
        <f t="shared" si="2"/>
        <v>5</v>
      </c>
      <c r="H12" s="8"/>
      <c r="I12" s="8"/>
      <c r="J12" s="41">
        <f t="shared" si="3"/>
        <v>5</v>
      </c>
      <c r="K12" s="36">
        <f t="shared" si="4"/>
        <v>5</v>
      </c>
      <c r="L12" s="8"/>
      <c r="M12" s="8"/>
      <c r="N12" s="34">
        <f t="shared" si="5"/>
        <v>5</v>
      </c>
      <c r="O12" s="40">
        <f t="shared" si="6"/>
        <v>5</v>
      </c>
      <c r="P12" s="8">
        <v>1</v>
      </c>
      <c r="Q12" s="8">
        <v>1</v>
      </c>
      <c r="R12" s="41">
        <f t="shared" si="7"/>
        <v>5</v>
      </c>
      <c r="S12" s="36">
        <f t="shared" si="8"/>
        <v>5</v>
      </c>
      <c r="T12" s="8"/>
      <c r="U12" s="8"/>
      <c r="V12" s="34">
        <f t="shared" si="9"/>
        <v>5</v>
      </c>
      <c r="W12" s="40">
        <f t="shared" si="10"/>
        <v>5</v>
      </c>
      <c r="X12" s="8">
        <v>1</v>
      </c>
      <c r="Y12" s="8">
        <v>1</v>
      </c>
      <c r="Z12" s="41">
        <f t="shared" si="11"/>
        <v>5</v>
      </c>
      <c r="AA12" s="40">
        <f t="shared" si="12"/>
        <v>5</v>
      </c>
      <c r="AB12" s="8">
        <v>1</v>
      </c>
      <c r="AC12" s="8">
        <v>1</v>
      </c>
      <c r="AD12" s="41">
        <f t="shared" si="13"/>
        <v>5</v>
      </c>
    </row>
    <row r="13" spans="1:31">
      <c r="A13" s="31">
        <f t="shared" si="0"/>
        <v>11</v>
      </c>
      <c r="B13" s="44" t="s">
        <v>1336</v>
      </c>
      <c r="C13" s="37">
        <v>3</v>
      </c>
      <c r="D13" s="8"/>
      <c r="E13" s="8">
        <v>1</v>
      </c>
      <c r="F13" s="41">
        <f t="shared" si="1"/>
        <v>2</v>
      </c>
      <c r="G13" s="40">
        <f t="shared" si="2"/>
        <v>2</v>
      </c>
      <c r="H13" s="8"/>
      <c r="I13" s="8"/>
      <c r="J13" s="41">
        <f t="shared" si="3"/>
        <v>2</v>
      </c>
      <c r="K13" s="36">
        <f t="shared" si="4"/>
        <v>2</v>
      </c>
      <c r="L13" s="8"/>
      <c r="M13" s="8"/>
      <c r="N13" s="34">
        <f t="shared" si="5"/>
        <v>2</v>
      </c>
      <c r="O13" s="40">
        <f t="shared" si="6"/>
        <v>2</v>
      </c>
      <c r="P13" s="8"/>
      <c r="Q13" s="8"/>
      <c r="R13" s="41">
        <f t="shared" si="7"/>
        <v>2</v>
      </c>
      <c r="S13" s="36">
        <f t="shared" si="8"/>
        <v>2</v>
      </c>
      <c r="T13" s="8"/>
      <c r="U13" s="8"/>
      <c r="V13" s="34">
        <f t="shared" si="9"/>
        <v>2</v>
      </c>
      <c r="W13" s="40">
        <f t="shared" si="10"/>
        <v>2</v>
      </c>
      <c r="X13" s="8"/>
      <c r="Y13" s="8"/>
      <c r="Z13" s="41">
        <f t="shared" si="11"/>
        <v>2</v>
      </c>
      <c r="AA13" s="40">
        <f t="shared" si="12"/>
        <v>2</v>
      </c>
      <c r="AB13" s="8"/>
      <c r="AC13" s="8"/>
      <c r="AD13" s="41">
        <f t="shared" si="13"/>
        <v>2</v>
      </c>
      <c r="AE13" s="6">
        <v>1</v>
      </c>
    </row>
    <row r="14" spans="1:31">
      <c r="A14" s="31">
        <f t="shared" si="0"/>
        <v>12</v>
      </c>
      <c r="B14" s="44" t="s">
        <v>1342</v>
      </c>
      <c r="C14" s="37">
        <v>2</v>
      </c>
      <c r="D14" s="8"/>
      <c r="E14" s="8"/>
      <c r="F14" s="41">
        <f t="shared" si="1"/>
        <v>2</v>
      </c>
      <c r="G14" s="40">
        <f t="shared" si="2"/>
        <v>2</v>
      </c>
      <c r="H14" s="8">
        <v>1</v>
      </c>
      <c r="I14" s="8"/>
      <c r="J14" s="41">
        <f t="shared" si="3"/>
        <v>3</v>
      </c>
      <c r="K14" s="36">
        <f t="shared" si="4"/>
        <v>3</v>
      </c>
      <c r="L14" s="8">
        <v>2</v>
      </c>
      <c r="M14" s="8"/>
      <c r="N14" s="34">
        <f t="shared" si="5"/>
        <v>5</v>
      </c>
      <c r="O14" s="40">
        <f t="shared" si="6"/>
        <v>5</v>
      </c>
      <c r="P14" s="8"/>
      <c r="Q14" s="8"/>
      <c r="R14" s="41">
        <f t="shared" si="7"/>
        <v>5</v>
      </c>
      <c r="S14" s="36">
        <f t="shared" si="8"/>
        <v>5</v>
      </c>
      <c r="T14" s="8"/>
      <c r="U14" s="8"/>
      <c r="V14" s="34">
        <f t="shared" si="9"/>
        <v>5</v>
      </c>
      <c r="W14" s="40">
        <f t="shared" si="10"/>
        <v>5</v>
      </c>
      <c r="X14" s="8"/>
      <c r="Y14" s="8"/>
      <c r="Z14" s="41">
        <f t="shared" si="11"/>
        <v>5</v>
      </c>
      <c r="AA14" s="40">
        <f t="shared" si="12"/>
        <v>5</v>
      </c>
      <c r="AB14" s="8"/>
      <c r="AC14" s="8"/>
      <c r="AD14" s="41">
        <f t="shared" si="13"/>
        <v>5</v>
      </c>
      <c r="AE14" s="6">
        <v>24</v>
      </c>
    </row>
    <row r="15" spans="1:31">
      <c r="A15" s="31">
        <f t="shared" si="0"/>
        <v>13</v>
      </c>
      <c r="B15" s="43" t="s">
        <v>1337</v>
      </c>
      <c r="C15" s="37">
        <v>9</v>
      </c>
      <c r="D15" s="8"/>
      <c r="E15" s="8"/>
      <c r="F15" s="41">
        <f t="shared" si="1"/>
        <v>9</v>
      </c>
      <c r="G15" s="40">
        <f t="shared" si="2"/>
        <v>9</v>
      </c>
      <c r="H15" s="8">
        <v>1</v>
      </c>
      <c r="I15" s="8">
        <v>1</v>
      </c>
      <c r="J15" s="41">
        <f t="shared" si="3"/>
        <v>9</v>
      </c>
      <c r="K15" s="36">
        <f t="shared" si="4"/>
        <v>9</v>
      </c>
      <c r="L15" s="8"/>
      <c r="M15" s="8"/>
      <c r="N15" s="34">
        <f t="shared" si="5"/>
        <v>9</v>
      </c>
      <c r="O15" s="40">
        <f t="shared" si="6"/>
        <v>9</v>
      </c>
      <c r="P15" s="8">
        <v>2</v>
      </c>
      <c r="Q15" s="8">
        <v>1</v>
      </c>
      <c r="R15" s="41">
        <f t="shared" si="7"/>
        <v>10</v>
      </c>
      <c r="S15" s="36">
        <f t="shared" si="8"/>
        <v>10</v>
      </c>
      <c r="T15" s="8"/>
      <c r="U15" s="8">
        <v>2</v>
      </c>
      <c r="V15" s="34">
        <f t="shared" si="9"/>
        <v>8</v>
      </c>
      <c r="W15" s="40">
        <f t="shared" si="10"/>
        <v>8</v>
      </c>
      <c r="X15" s="8">
        <v>2</v>
      </c>
      <c r="Y15" s="8">
        <v>2</v>
      </c>
      <c r="Z15" s="41">
        <f t="shared" si="11"/>
        <v>8</v>
      </c>
      <c r="AA15" s="40">
        <f t="shared" si="12"/>
        <v>8</v>
      </c>
      <c r="AB15" s="8"/>
      <c r="AC15" s="8"/>
      <c r="AD15" s="41">
        <f t="shared" si="13"/>
        <v>8</v>
      </c>
      <c r="AE15" s="6">
        <v>15</v>
      </c>
    </row>
    <row r="16" spans="1:31">
      <c r="A16" s="31">
        <f t="shared" si="0"/>
        <v>14</v>
      </c>
      <c r="B16" s="44" t="s">
        <v>1338</v>
      </c>
      <c r="C16" s="37">
        <v>11</v>
      </c>
      <c r="D16" s="8">
        <v>1</v>
      </c>
      <c r="E16" s="8">
        <v>1</v>
      </c>
      <c r="F16" s="41">
        <f t="shared" si="1"/>
        <v>11</v>
      </c>
      <c r="G16" s="40">
        <f t="shared" si="2"/>
        <v>11</v>
      </c>
      <c r="H16" s="8"/>
      <c r="I16" s="8">
        <v>1</v>
      </c>
      <c r="J16" s="41">
        <f t="shared" si="3"/>
        <v>10</v>
      </c>
      <c r="K16" s="36">
        <f t="shared" si="4"/>
        <v>10</v>
      </c>
      <c r="L16" s="8"/>
      <c r="M16" s="8"/>
      <c r="N16" s="34">
        <f t="shared" si="5"/>
        <v>10</v>
      </c>
      <c r="O16" s="40">
        <f t="shared" si="6"/>
        <v>10</v>
      </c>
      <c r="P16" s="8"/>
      <c r="Q16" s="8"/>
      <c r="R16" s="41">
        <f t="shared" si="7"/>
        <v>10</v>
      </c>
      <c r="S16" s="36">
        <f t="shared" si="8"/>
        <v>10</v>
      </c>
      <c r="T16" s="8"/>
      <c r="U16" s="8">
        <v>2</v>
      </c>
      <c r="V16" s="34">
        <f t="shared" si="9"/>
        <v>8</v>
      </c>
      <c r="W16" s="40">
        <f t="shared" si="10"/>
        <v>8</v>
      </c>
      <c r="X16" s="8">
        <v>1</v>
      </c>
      <c r="Y16" s="8"/>
      <c r="Z16" s="41">
        <f t="shared" si="11"/>
        <v>9</v>
      </c>
      <c r="AA16" s="40">
        <f t="shared" si="12"/>
        <v>9</v>
      </c>
      <c r="AB16" s="8"/>
      <c r="AC16" s="8">
        <v>9</v>
      </c>
      <c r="AD16" s="41">
        <f t="shared" si="13"/>
        <v>0</v>
      </c>
    </row>
    <row r="17" spans="1:31">
      <c r="A17" s="31">
        <f t="shared" si="0"/>
        <v>15</v>
      </c>
      <c r="B17" s="44" t="s">
        <v>1339</v>
      </c>
      <c r="C17" s="37">
        <v>2</v>
      </c>
      <c r="D17" s="8">
        <v>4</v>
      </c>
      <c r="E17" s="8"/>
      <c r="F17" s="41">
        <f t="shared" si="1"/>
        <v>6</v>
      </c>
      <c r="G17" s="40">
        <f t="shared" si="2"/>
        <v>6</v>
      </c>
      <c r="H17" s="8">
        <v>4</v>
      </c>
      <c r="I17" s="8">
        <v>4</v>
      </c>
      <c r="J17" s="41">
        <f t="shared" si="3"/>
        <v>6</v>
      </c>
      <c r="K17" s="36">
        <f t="shared" si="4"/>
        <v>6</v>
      </c>
      <c r="L17" s="8">
        <v>3</v>
      </c>
      <c r="M17" s="8">
        <v>1</v>
      </c>
      <c r="N17" s="34">
        <f t="shared" si="5"/>
        <v>8</v>
      </c>
      <c r="O17" s="40">
        <f t="shared" si="6"/>
        <v>8</v>
      </c>
      <c r="P17" s="8">
        <v>1</v>
      </c>
      <c r="Q17" s="8">
        <v>1</v>
      </c>
      <c r="R17" s="41">
        <f t="shared" si="7"/>
        <v>8</v>
      </c>
      <c r="S17" s="36">
        <f t="shared" si="8"/>
        <v>8</v>
      </c>
      <c r="T17" s="8"/>
      <c r="U17" s="8">
        <v>1</v>
      </c>
      <c r="V17" s="34">
        <f t="shared" si="9"/>
        <v>7</v>
      </c>
      <c r="W17" s="40">
        <f t="shared" si="10"/>
        <v>7</v>
      </c>
      <c r="X17" s="8"/>
      <c r="Y17" s="8"/>
      <c r="Z17" s="41">
        <f t="shared" si="11"/>
        <v>7</v>
      </c>
      <c r="AA17" s="40">
        <f t="shared" si="12"/>
        <v>7</v>
      </c>
      <c r="AB17" s="8"/>
      <c r="AC17" s="8"/>
      <c r="AD17" s="41">
        <f t="shared" si="13"/>
        <v>7</v>
      </c>
      <c r="AE17" s="6">
        <v>2</v>
      </c>
    </row>
    <row r="18" spans="1:31">
      <c r="A18" s="31">
        <f t="shared" si="0"/>
        <v>16</v>
      </c>
      <c r="B18" s="44" t="s">
        <v>1340</v>
      </c>
      <c r="C18" s="37">
        <v>0</v>
      </c>
      <c r="D18" s="8"/>
      <c r="E18" s="8"/>
      <c r="F18" s="41">
        <f t="shared" si="1"/>
        <v>0</v>
      </c>
      <c r="G18" s="40">
        <f t="shared" si="2"/>
        <v>0</v>
      </c>
      <c r="H18" s="8"/>
      <c r="I18" s="8"/>
      <c r="J18" s="41">
        <f t="shared" si="3"/>
        <v>0</v>
      </c>
      <c r="K18" s="36">
        <f t="shared" si="4"/>
        <v>0</v>
      </c>
      <c r="L18" s="8"/>
      <c r="M18" s="8"/>
      <c r="N18" s="34">
        <f t="shared" si="5"/>
        <v>0</v>
      </c>
      <c r="O18" s="40">
        <f t="shared" si="6"/>
        <v>0</v>
      </c>
      <c r="P18" s="8"/>
      <c r="Q18" s="8"/>
      <c r="R18" s="41">
        <f t="shared" si="7"/>
        <v>0</v>
      </c>
      <c r="S18" s="36">
        <f t="shared" si="8"/>
        <v>0</v>
      </c>
      <c r="T18" s="8"/>
      <c r="U18" s="8"/>
      <c r="V18" s="34">
        <f t="shared" si="9"/>
        <v>0</v>
      </c>
      <c r="W18" s="40">
        <f t="shared" si="10"/>
        <v>0</v>
      </c>
      <c r="X18" s="8"/>
      <c r="Y18" s="8"/>
      <c r="Z18" s="41">
        <f t="shared" si="11"/>
        <v>0</v>
      </c>
      <c r="AA18" s="40">
        <f t="shared" si="12"/>
        <v>0</v>
      </c>
      <c r="AB18" s="8"/>
      <c r="AC18" s="8"/>
      <c r="AD18" s="41">
        <f t="shared" si="13"/>
        <v>0</v>
      </c>
    </row>
    <row r="19" spans="1:31">
      <c r="A19" s="31">
        <f t="shared" si="0"/>
        <v>17</v>
      </c>
      <c r="B19" s="44" t="s">
        <v>1341</v>
      </c>
      <c r="C19" s="37">
        <v>30</v>
      </c>
      <c r="D19" s="8">
        <v>4</v>
      </c>
      <c r="E19" s="8">
        <v>4</v>
      </c>
      <c r="F19" s="41">
        <f t="shared" si="1"/>
        <v>30</v>
      </c>
      <c r="G19" s="40">
        <f t="shared" si="2"/>
        <v>30</v>
      </c>
      <c r="H19" s="8">
        <v>2</v>
      </c>
      <c r="I19" s="8">
        <v>1</v>
      </c>
      <c r="J19" s="41">
        <f t="shared" si="3"/>
        <v>31</v>
      </c>
      <c r="K19" s="36">
        <f t="shared" si="4"/>
        <v>31</v>
      </c>
      <c r="L19" s="8">
        <v>5</v>
      </c>
      <c r="M19" s="8">
        <v>3</v>
      </c>
      <c r="N19" s="34">
        <f t="shared" si="5"/>
        <v>33</v>
      </c>
      <c r="O19" s="40">
        <f t="shared" si="6"/>
        <v>33</v>
      </c>
      <c r="P19" s="8">
        <v>3</v>
      </c>
      <c r="Q19" s="8">
        <v>2</v>
      </c>
      <c r="R19" s="41">
        <f t="shared" si="7"/>
        <v>34</v>
      </c>
      <c r="S19" s="36">
        <f t="shared" si="8"/>
        <v>34</v>
      </c>
      <c r="T19" s="8">
        <v>3</v>
      </c>
      <c r="U19" s="8">
        <v>2</v>
      </c>
      <c r="V19" s="34">
        <f t="shared" si="9"/>
        <v>35</v>
      </c>
      <c r="W19" s="40">
        <f t="shared" si="10"/>
        <v>35</v>
      </c>
      <c r="X19" s="8">
        <v>1</v>
      </c>
      <c r="Y19" s="8">
        <v>3</v>
      </c>
      <c r="Z19" s="41">
        <f t="shared" si="11"/>
        <v>33</v>
      </c>
      <c r="AA19" s="40">
        <f t="shared" si="12"/>
        <v>33</v>
      </c>
      <c r="AB19" s="8"/>
      <c r="AC19" s="8">
        <v>33</v>
      </c>
      <c r="AD19" s="41">
        <f t="shared" si="13"/>
        <v>0</v>
      </c>
    </row>
    <row r="20" spans="1:31">
      <c r="A20" s="31">
        <f t="shared" si="0"/>
        <v>18</v>
      </c>
      <c r="B20" s="45" t="s">
        <v>1238</v>
      </c>
      <c r="C20" s="37">
        <v>1</v>
      </c>
      <c r="D20" s="8"/>
      <c r="E20" s="8"/>
      <c r="F20" s="41">
        <f t="shared" si="1"/>
        <v>1</v>
      </c>
      <c r="G20" s="40">
        <f t="shared" si="2"/>
        <v>1</v>
      </c>
      <c r="H20" s="8"/>
      <c r="I20" s="8"/>
      <c r="J20" s="41">
        <f t="shared" si="3"/>
        <v>1</v>
      </c>
      <c r="K20" s="36">
        <f t="shared" si="4"/>
        <v>1</v>
      </c>
      <c r="L20" s="8"/>
      <c r="M20" s="8"/>
      <c r="N20" s="34">
        <f t="shared" si="5"/>
        <v>1</v>
      </c>
      <c r="O20" s="40">
        <f t="shared" si="6"/>
        <v>1</v>
      </c>
      <c r="P20" s="8"/>
      <c r="Q20" s="8"/>
      <c r="R20" s="41">
        <f t="shared" si="7"/>
        <v>1</v>
      </c>
      <c r="S20" s="36">
        <f t="shared" si="8"/>
        <v>1</v>
      </c>
      <c r="T20" s="8">
        <v>1</v>
      </c>
      <c r="U20" s="8">
        <v>1</v>
      </c>
      <c r="V20" s="34">
        <f t="shared" si="9"/>
        <v>1</v>
      </c>
      <c r="W20" s="40">
        <f t="shared" si="10"/>
        <v>1</v>
      </c>
      <c r="X20" s="8"/>
      <c r="Y20" s="8"/>
      <c r="Z20" s="41">
        <f t="shared" si="11"/>
        <v>1</v>
      </c>
      <c r="AA20" s="40">
        <f t="shared" si="12"/>
        <v>1</v>
      </c>
      <c r="AB20" s="8"/>
      <c r="AC20" s="8"/>
      <c r="AD20" s="41">
        <f t="shared" si="13"/>
        <v>1</v>
      </c>
    </row>
    <row r="21" spans="1:31">
      <c r="A21" s="31">
        <f t="shared" si="0"/>
        <v>19</v>
      </c>
      <c r="B21" s="45" t="s">
        <v>1240</v>
      </c>
      <c r="C21" s="37">
        <v>2</v>
      </c>
      <c r="D21" s="8"/>
      <c r="E21" s="8">
        <v>2</v>
      </c>
      <c r="F21" s="41">
        <f t="shared" si="1"/>
        <v>0</v>
      </c>
      <c r="G21" s="40">
        <f t="shared" si="2"/>
        <v>0</v>
      </c>
      <c r="H21" s="8"/>
      <c r="I21" s="8"/>
      <c r="J21" s="41">
        <f t="shared" si="3"/>
        <v>0</v>
      </c>
      <c r="K21" s="36">
        <f t="shared" si="4"/>
        <v>0</v>
      </c>
      <c r="L21" s="8"/>
      <c r="M21" s="8"/>
      <c r="N21" s="34">
        <f t="shared" si="5"/>
        <v>0</v>
      </c>
      <c r="O21" s="40">
        <f t="shared" si="6"/>
        <v>0</v>
      </c>
      <c r="P21" s="8"/>
      <c r="Q21" s="8"/>
      <c r="R21" s="41">
        <f t="shared" si="7"/>
        <v>0</v>
      </c>
      <c r="S21" s="36">
        <f t="shared" si="8"/>
        <v>0</v>
      </c>
      <c r="T21" s="8"/>
      <c r="U21" s="8"/>
      <c r="V21" s="34">
        <f t="shared" si="9"/>
        <v>0</v>
      </c>
      <c r="W21" s="40">
        <f t="shared" si="10"/>
        <v>0</v>
      </c>
      <c r="X21" s="8"/>
      <c r="Y21" s="8"/>
      <c r="Z21" s="41">
        <f t="shared" si="11"/>
        <v>0</v>
      </c>
      <c r="AA21" s="40">
        <f t="shared" si="12"/>
        <v>0</v>
      </c>
      <c r="AB21" s="8"/>
      <c r="AC21" s="8"/>
      <c r="AD21" s="41">
        <f t="shared" si="13"/>
        <v>0</v>
      </c>
    </row>
    <row r="22" spans="1:31">
      <c r="A22" s="31">
        <f t="shared" si="0"/>
        <v>20</v>
      </c>
      <c r="B22" s="45" t="s">
        <v>1239</v>
      </c>
      <c r="C22" s="46">
        <v>1</v>
      </c>
      <c r="D22" s="47"/>
      <c r="E22" s="47"/>
      <c r="F22" s="49">
        <f t="shared" si="1"/>
        <v>1</v>
      </c>
      <c r="G22" s="37">
        <f t="shared" si="2"/>
        <v>1</v>
      </c>
      <c r="H22" s="8"/>
      <c r="I22" s="8">
        <v>1</v>
      </c>
      <c r="J22" s="49">
        <f t="shared" si="3"/>
        <v>0</v>
      </c>
      <c r="K22" s="50">
        <f t="shared" si="4"/>
        <v>0</v>
      </c>
      <c r="L22" s="8"/>
      <c r="M22" s="8"/>
      <c r="N22" s="51">
        <f t="shared" si="5"/>
        <v>0</v>
      </c>
      <c r="O22" s="37">
        <f t="shared" si="6"/>
        <v>0</v>
      </c>
      <c r="P22" s="8"/>
      <c r="Q22" s="8"/>
      <c r="R22" s="49">
        <f t="shared" si="7"/>
        <v>0</v>
      </c>
      <c r="S22" s="50">
        <f t="shared" si="8"/>
        <v>0</v>
      </c>
      <c r="T22" s="8"/>
      <c r="U22" s="8"/>
      <c r="V22" s="51">
        <f t="shared" si="9"/>
        <v>0</v>
      </c>
      <c r="W22" s="37">
        <f t="shared" si="10"/>
        <v>0</v>
      </c>
      <c r="X22" s="8"/>
      <c r="Y22" s="8"/>
      <c r="Z22" s="49">
        <f t="shared" si="11"/>
        <v>0</v>
      </c>
      <c r="AA22" s="37">
        <f t="shared" si="12"/>
        <v>0</v>
      </c>
      <c r="AB22" s="8"/>
      <c r="AC22" s="8"/>
      <c r="AD22" s="49">
        <f t="shared" si="13"/>
        <v>0</v>
      </c>
      <c r="AE22" s="6">
        <v>1</v>
      </c>
    </row>
    <row r="23" spans="1:31">
      <c r="A23" s="31">
        <f t="shared" si="0"/>
        <v>21</v>
      </c>
      <c r="B23" s="45" t="s">
        <v>1362</v>
      </c>
      <c r="C23" s="46" t="s">
        <v>1264</v>
      </c>
      <c r="D23" s="47"/>
      <c r="E23" s="47"/>
      <c r="F23" s="49"/>
      <c r="G23" s="37">
        <v>1</v>
      </c>
      <c r="H23" s="8"/>
      <c r="I23" s="8"/>
      <c r="J23" s="49">
        <f t="shared" si="3"/>
        <v>1</v>
      </c>
      <c r="K23" s="50">
        <f t="shared" si="4"/>
        <v>1</v>
      </c>
      <c r="L23" s="8"/>
      <c r="M23" s="8"/>
      <c r="N23" s="51">
        <f>K23+L23-M23</f>
        <v>1</v>
      </c>
      <c r="O23" s="37">
        <f t="shared" si="6"/>
        <v>1</v>
      </c>
      <c r="P23" s="8"/>
      <c r="Q23" s="8"/>
      <c r="R23" s="49">
        <f>O23+P23-Q23</f>
        <v>1</v>
      </c>
      <c r="S23" s="50">
        <f>R23</f>
        <v>1</v>
      </c>
      <c r="T23" s="8"/>
      <c r="U23" s="8"/>
      <c r="V23" s="51">
        <f>S23+T23-U23</f>
        <v>1</v>
      </c>
      <c r="W23" s="37">
        <f>V23</f>
        <v>1</v>
      </c>
      <c r="X23" s="8"/>
      <c r="Y23" s="8"/>
      <c r="Z23" s="49">
        <f>W23+X23-Y23</f>
        <v>1</v>
      </c>
      <c r="AA23" s="37">
        <f>Z23</f>
        <v>1</v>
      </c>
      <c r="AB23" s="8"/>
      <c r="AC23" s="8"/>
      <c r="AD23" s="49">
        <f>AA23+AB23-AC23</f>
        <v>1</v>
      </c>
    </row>
    <row r="24" spans="1:31">
      <c r="A24" s="31">
        <f t="shared" si="0"/>
        <v>22</v>
      </c>
      <c r="B24" s="45" t="s">
        <v>1366</v>
      </c>
      <c r="C24" s="46"/>
      <c r="D24" s="47"/>
      <c r="E24" s="47"/>
      <c r="F24" s="49"/>
      <c r="G24" s="37"/>
      <c r="H24" s="8"/>
      <c r="I24" s="8"/>
      <c r="J24" s="49"/>
      <c r="K24" s="50"/>
      <c r="L24" s="8"/>
      <c r="M24" s="8"/>
      <c r="N24" s="51"/>
      <c r="O24" s="37"/>
      <c r="P24" s="8"/>
      <c r="Q24" s="8"/>
      <c r="R24" s="49"/>
      <c r="S24" s="50"/>
      <c r="T24" s="8"/>
      <c r="U24" s="8"/>
      <c r="V24" s="51"/>
      <c r="W24" s="37"/>
      <c r="X24" s="8"/>
      <c r="Y24" s="8"/>
      <c r="Z24" s="49"/>
      <c r="AA24" s="37"/>
      <c r="AB24" s="8">
        <v>3</v>
      </c>
      <c r="AC24" s="8"/>
      <c r="AD24" s="49">
        <f>AA24+AB24-AC24</f>
        <v>3</v>
      </c>
      <c r="AE24" s="6">
        <v>4</v>
      </c>
    </row>
    <row r="25" spans="1:31">
      <c r="A25" s="31">
        <f>ROW()-2</f>
        <v>23</v>
      </c>
      <c r="B25" s="45" t="s">
        <v>751</v>
      </c>
      <c r="C25" s="46"/>
      <c r="D25" s="47"/>
      <c r="E25" s="47"/>
      <c r="F25" s="49"/>
      <c r="G25" s="37"/>
      <c r="H25" s="8"/>
      <c r="I25" s="8"/>
      <c r="J25" s="49"/>
      <c r="K25" s="50"/>
      <c r="L25" s="8"/>
      <c r="M25" s="8"/>
      <c r="N25" s="51"/>
      <c r="O25" s="37"/>
      <c r="P25" s="8"/>
      <c r="Q25" s="8"/>
      <c r="R25" s="49"/>
      <c r="S25" s="50"/>
      <c r="T25" s="8"/>
      <c r="U25" s="8"/>
      <c r="V25" s="51"/>
      <c r="W25" s="37"/>
      <c r="X25" s="8"/>
      <c r="Y25" s="8"/>
      <c r="Z25" s="49"/>
      <c r="AA25" s="37"/>
      <c r="AB25" s="8"/>
      <c r="AC25" s="8"/>
      <c r="AD25" s="49"/>
      <c r="AE25" s="6">
        <v>12</v>
      </c>
    </row>
    <row r="26" spans="1:31">
      <c r="A26" s="31">
        <f t="shared" si="0"/>
        <v>24</v>
      </c>
      <c r="B26" s="45" t="s">
        <v>1046</v>
      </c>
      <c r="C26" s="46"/>
      <c r="D26" s="47"/>
      <c r="E26" s="47"/>
      <c r="F26" s="49"/>
      <c r="G26" s="37"/>
      <c r="H26" s="8"/>
      <c r="I26" s="8"/>
      <c r="J26" s="49"/>
      <c r="K26" s="50"/>
      <c r="L26" s="8"/>
      <c r="M26" s="8"/>
      <c r="N26" s="51"/>
      <c r="O26" s="37"/>
      <c r="P26" s="8"/>
      <c r="Q26" s="8"/>
      <c r="R26" s="49"/>
      <c r="S26" s="50"/>
      <c r="T26" s="8"/>
      <c r="U26" s="8"/>
      <c r="V26" s="51"/>
      <c r="W26" s="37"/>
      <c r="X26" s="8"/>
      <c r="Y26" s="8"/>
      <c r="Z26" s="49"/>
      <c r="AA26" s="37"/>
      <c r="AB26" s="8"/>
      <c r="AC26" s="8"/>
      <c r="AD26" s="49"/>
      <c r="AE26" s="6">
        <f>348+16</f>
        <v>364</v>
      </c>
    </row>
    <row r="27" spans="1:31" ht="18.75" thickBot="1">
      <c r="A27" s="31">
        <f t="shared" si="0"/>
        <v>25</v>
      </c>
      <c r="B27" s="45" t="s">
        <v>752</v>
      </c>
      <c r="C27" s="46"/>
      <c r="D27" s="47"/>
      <c r="E27" s="47"/>
      <c r="F27" s="49"/>
      <c r="G27" s="37"/>
      <c r="H27" s="8"/>
      <c r="I27" s="8"/>
      <c r="J27" s="49"/>
      <c r="K27" s="50"/>
      <c r="L27" s="8"/>
      <c r="M27" s="8"/>
      <c r="N27" s="51"/>
      <c r="O27" s="37"/>
      <c r="P27" s="8"/>
      <c r="Q27" s="8"/>
      <c r="R27" s="49"/>
      <c r="S27" s="50"/>
      <c r="T27" s="8"/>
      <c r="U27" s="8"/>
      <c r="V27" s="51"/>
      <c r="W27" s="37"/>
      <c r="X27" s="8"/>
      <c r="Y27" s="8"/>
      <c r="Z27" s="49"/>
      <c r="AA27" s="37"/>
      <c r="AB27" s="8"/>
      <c r="AC27" s="8"/>
      <c r="AD27" s="49"/>
      <c r="AE27" s="6">
        <v>1</v>
      </c>
    </row>
    <row r="28" spans="1:31" ht="18.75" thickBot="1">
      <c r="C28" s="48">
        <f>SUM(C3:C23)</f>
        <v>161</v>
      </c>
      <c r="D28" s="48">
        <f t="shared" ref="D28:Z28" si="14">SUM(D3:D23)</f>
        <v>20</v>
      </c>
      <c r="E28" s="48">
        <f t="shared" si="14"/>
        <v>12</v>
      </c>
      <c r="F28" s="48">
        <f t="shared" si="14"/>
        <v>169</v>
      </c>
      <c r="G28" s="48">
        <f t="shared" si="14"/>
        <v>170</v>
      </c>
      <c r="H28" s="48">
        <f t="shared" si="14"/>
        <v>14</v>
      </c>
      <c r="I28" s="48">
        <f t="shared" si="14"/>
        <v>10</v>
      </c>
      <c r="J28" s="48">
        <f t="shared" si="14"/>
        <v>174</v>
      </c>
      <c r="K28" s="48">
        <f t="shared" si="14"/>
        <v>174</v>
      </c>
      <c r="L28" s="48">
        <f t="shared" si="14"/>
        <v>13</v>
      </c>
      <c r="M28" s="48">
        <f t="shared" si="14"/>
        <v>6</v>
      </c>
      <c r="N28" s="48">
        <f t="shared" si="14"/>
        <v>181</v>
      </c>
      <c r="O28" s="48">
        <f t="shared" si="14"/>
        <v>181</v>
      </c>
      <c r="P28" s="48">
        <f t="shared" si="14"/>
        <v>18</v>
      </c>
      <c r="Q28" s="48">
        <f t="shared" si="14"/>
        <v>19</v>
      </c>
      <c r="R28" s="48">
        <f t="shared" si="14"/>
        <v>180</v>
      </c>
      <c r="S28" s="48">
        <f t="shared" si="14"/>
        <v>180</v>
      </c>
      <c r="T28" s="48">
        <f t="shared" si="14"/>
        <v>12</v>
      </c>
      <c r="U28" s="48">
        <f t="shared" si="14"/>
        <v>13</v>
      </c>
      <c r="V28" s="48">
        <f t="shared" si="14"/>
        <v>179</v>
      </c>
      <c r="W28" s="48">
        <f t="shared" si="14"/>
        <v>179</v>
      </c>
      <c r="X28" s="48">
        <f t="shared" si="14"/>
        <v>11</v>
      </c>
      <c r="Y28" s="48">
        <f t="shared" si="14"/>
        <v>10</v>
      </c>
      <c r="Z28" s="48">
        <f t="shared" si="14"/>
        <v>180</v>
      </c>
      <c r="AA28" s="48">
        <f>SUM(AA3:AA24)</f>
        <v>180</v>
      </c>
      <c r="AB28" s="48">
        <f>SUM(AB3:AB24)</f>
        <v>4</v>
      </c>
      <c r="AC28" s="48">
        <f>SUM(AC3:AC24)</f>
        <v>45</v>
      </c>
      <c r="AD28" s="48">
        <f>SUM(AD3:AD24)</f>
        <v>139</v>
      </c>
      <c r="AE28" s="86">
        <f>SUM(AE4:AE27)</f>
        <v>464</v>
      </c>
    </row>
    <row r="30" spans="1:31" ht="19.5">
      <c r="B30" s="53">
        <f ca="1">NOW()</f>
        <v>42835.158721990738</v>
      </c>
    </row>
    <row r="31" spans="1:31">
      <c r="B31" s="52"/>
    </row>
    <row r="37" spans="1:7" ht="38.25">
      <c r="A37" s="69" t="s">
        <v>1351</v>
      </c>
      <c r="B37" s="69" t="s">
        <v>1121</v>
      </c>
      <c r="C37" s="69" t="s">
        <v>1122</v>
      </c>
      <c r="D37" s="69" t="s">
        <v>1123</v>
      </c>
      <c r="E37" s="69" t="s">
        <v>1124</v>
      </c>
      <c r="F37" s="70" t="s">
        <v>1125</v>
      </c>
    </row>
    <row r="38" spans="1:7">
      <c r="A38" s="71" t="s">
        <v>1164</v>
      </c>
      <c r="B38" s="72">
        <v>61336600</v>
      </c>
      <c r="C38" s="72" t="s">
        <v>1056</v>
      </c>
      <c r="D38" s="73">
        <v>0.08</v>
      </c>
      <c r="E38" s="74">
        <v>4512600</v>
      </c>
      <c r="F38" s="74">
        <f>(E38*D38)+E38</f>
        <v>4873608</v>
      </c>
      <c r="G38" s="6" t="s">
        <v>1140</v>
      </c>
    </row>
    <row r="39" spans="1:7">
      <c r="A39" s="71" t="s">
        <v>1165</v>
      </c>
      <c r="B39" s="72">
        <v>61292407</v>
      </c>
      <c r="C39" s="72" t="s">
        <v>1114</v>
      </c>
      <c r="D39" s="73">
        <v>0.03</v>
      </c>
      <c r="E39" s="74">
        <v>8949143</v>
      </c>
      <c r="F39" s="74">
        <f t="shared" ref="F39:F61" si="15">(E39*D39)+E39</f>
        <v>9217617.2899999991</v>
      </c>
      <c r="G39" s="6" t="s">
        <v>1141</v>
      </c>
    </row>
    <row r="40" spans="1:7">
      <c r="A40" s="71" t="s">
        <v>1166</v>
      </c>
      <c r="B40" s="72">
        <v>61292470</v>
      </c>
      <c r="C40" s="72" t="s">
        <v>1055</v>
      </c>
      <c r="D40" s="73">
        <v>0.17</v>
      </c>
      <c r="E40" s="74">
        <v>5639060</v>
      </c>
      <c r="F40" s="74">
        <f t="shared" si="15"/>
        <v>6597700.2000000002</v>
      </c>
      <c r="G40" s="6" t="s">
        <v>1142</v>
      </c>
    </row>
    <row r="41" spans="1:7">
      <c r="A41" s="71" t="s">
        <v>1167</v>
      </c>
      <c r="B41" s="72">
        <v>61310654</v>
      </c>
      <c r="C41" s="72" t="s">
        <v>1057</v>
      </c>
      <c r="D41" s="73">
        <v>0.09</v>
      </c>
      <c r="E41" s="74">
        <v>10810800</v>
      </c>
      <c r="F41" s="74">
        <f t="shared" si="15"/>
        <v>11783772</v>
      </c>
      <c r="G41" s="6" t="s">
        <v>1143</v>
      </c>
    </row>
    <row r="42" spans="1:7">
      <c r="A42" s="71" t="s">
        <v>1168</v>
      </c>
      <c r="B42" s="72">
        <v>10217102</v>
      </c>
      <c r="C42" s="72" t="s">
        <v>1061</v>
      </c>
      <c r="D42" s="73">
        <v>7.0000000000000007E-2</v>
      </c>
      <c r="E42" s="74">
        <v>12550596.877875</v>
      </c>
      <c r="F42" s="74">
        <f t="shared" si="15"/>
        <v>13429138.65932625</v>
      </c>
      <c r="G42" s="6" t="s">
        <v>1144</v>
      </c>
    </row>
    <row r="43" spans="1:7">
      <c r="A43" s="71" t="s">
        <v>1169</v>
      </c>
      <c r="B43" s="72">
        <v>61393018</v>
      </c>
      <c r="C43" s="72" t="s">
        <v>1101</v>
      </c>
      <c r="D43" s="73">
        <v>0.17</v>
      </c>
      <c r="E43" s="75">
        <v>6000000</v>
      </c>
      <c r="F43" s="74">
        <f t="shared" si="15"/>
        <v>7020000</v>
      </c>
      <c r="G43" s="6" t="s">
        <v>1145</v>
      </c>
    </row>
    <row r="44" spans="1:7">
      <c r="A44" s="71" t="s">
        <v>1170</v>
      </c>
      <c r="B44" s="72">
        <v>61309906</v>
      </c>
      <c r="C44" s="72" t="s">
        <v>1126</v>
      </c>
      <c r="D44" s="73">
        <v>0.08</v>
      </c>
      <c r="E44" s="74">
        <v>5763439</v>
      </c>
      <c r="F44" s="74">
        <f t="shared" si="15"/>
        <v>6224514.1200000001</v>
      </c>
      <c r="G44" s="6" t="s">
        <v>1146</v>
      </c>
    </row>
    <row r="45" spans="1:7">
      <c r="A45" s="71" t="s">
        <v>1171</v>
      </c>
      <c r="B45" s="72">
        <v>61341903</v>
      </c>
      <c r="C45" s="72" t="s">
        <v>1127</v>
      </c>
      <c r="D45" s="73">
        <v>0.03</v>
      </c>
      <c r="E45" s="75">
        <v>6964200</v>
      </c>
      <c r="F45" s="74">
        <f t="shared" si="15"/>
        <v>7173126</v>
      </c>
      <c r="G45" s="6" t="s">
        <v>1147</v>
      </c>
    </row>
    <row r="46" spans="1:7">
      <c r="A46" s="71" t="s">
        <v>1172</v>
      </c>
      <c r="B46" s="72">
        <v>61302839</v>
      </c>
      <c r="C46" s="72" t="s">
        <v>1120</v>
      </c>
      <c r="D46" s="73">
        <v>0.05</v>
      </c>
      <c r="E46" s="74">
        <v>4693653</v>
      </c>
      <c r="F46" s="74">
        <f t="shared" si="15"/>
        <v>4928335.6500000004</v>
      </c>
      <c r="G46" s="6" t="s">
        <v>1148</v>
      </c>
    </row>
    <row r="47" spans="1:7">
      <c r="A47" s="71" t="s">
        <v>1173</v>
      </c>
      <c r="B47" s="72">
        <v>61347161</v>
      </c>
      <c r="C47" s="72" t="s">
        <v>1128</v>
      </c>
      <c r="D47" s="73">
        <v>0.05</v>
      </c>
      <c r="E47" s="74">
        <v>11088000</v>
      </c>
      <c r="F47" s="74">
        <f t="shared" si="15"/>
        <v>11642400</v>
      </c>
      <c r="G47" s="6" t="s">
        <v>1149</v>
      </c>
    </row>
    <row r="48" spans="1:7">
      <c r="A48" s="71" t="s">
        <v>1174</v>
      </c>
      <c r="B48" s="72">
        <v>61292503</v>
      </c>
      <c r="C48" s="76" t="s">
        <v>1129</v>
      </c>
      <c r="D48" s="73">
        <v>0.09</v>
      </c>
      <c r="E48" s="75">
        <v>8850600</v>
      </c>
      <c r="F48" s="74">
        <f t="shared" si="15"/>
        <v>9647154</v>
      </c>
      <c r="G48" s="6" t="s">
        <v>1151</v>
      </c>
    </row>
    <row r="49" spans="1:7">
      <c r="A49" s="71" t="s">
        <v>1175</v>
      </c>
      <c r="B49" s="72">
        <v>61291631</v>
      </c>
      <c r="C49" s="72" t="s">
        <v>1118</v>
      </c>
      <c r="D49" s="73">
        <v>0.08</v>
      </c>
      <c r="E49" s="74">
        <v>12365243</v>
      </c>
      <c r="F49" s="74">
        <f t="shared" si="15"/>
        <v>13354462.439999999</v>
      </c>
      <c r="G49" s="6" t="s">
        <v>1150</v>
      </c>
    </row>
    <row r="50" spans="1:7">
      <c r="A50" s="71" t="s">
        <v>1176</v>
      </c>
      <c r="B50" s="72">
        <v>61386232</v>
      </c>
      <c r="C50" s="76" t="s">
        <v>1115</v>
      </c>
      <c r="D50" s="73">
        <v>0.03</v>
      </c>
      <c r="E50" s="74">
        <v>15260000</v>
      </c>
      <c r="F50" s="74">
        <f t="shared" si="15"/>
        <v>15717800</v>
      </c>
      <c r="G50" s="6" t="s">
        <v>1152</v>
      </c>
    </row>
    <row r="51" spans="1:7">
      <c r="A51" s="71" t="s">
        <v>1177</v>
      </c>
      <c r="B51" s="72">
        <v>61292731</v>
      </c>
      <c r="C51" s="76" t="s">
        <v>1130</v>
      </c>
      <c r="D51" s="73">
        <v>0.04</v>
      </c>
      <c r="E51" s="74">
        <v>6560161.9199999999</v>
      </c>
      <c r="F51" s="74">
        <f t="shared" si="15"/>
        <v>6822568.3968000002</v>
      </c>
      <c r="G51" s="6" t="s">
        <v>1162</v>
      </c>
    </row>
    <row r="52" spans="1:7">
      <c r="A52" s="71" t="s">
        <v>1178</v>
      </c>
      <c r="B52" s="72">
        <v>61333836</v>
      </c>
      <c r="C52" s="76" t="s">
        <v>1131</v>
      </c>
      <c r="D52" s="73">
        <v>0.04</v>
      </c>
      <c r="E52" s="74">
        <v>9817500</v>
      </c>
      <c r="F52" s="74">
        <f t="shared" si="15"/>
        <v>10210200</v>
      </c>
    </row>
    <row r="53" spans="1:7">
      <c r="A53" s="71" t="s">
        <v>1179</v>
      </c>
      <c r="B53" s="72">
        <v>61291899</v>
      </c>
      <c r="C53" s="72" t="s">
        <v>1132</v>
      </c>
      <c r="D53" s="73">
        <v>0.08</v>
      </c>
      <c r="E53" s="74">
        <v>8475000</v>
      </c>
      <c r="F53" s="74">
        <f t="shared" si="15"/>
        <v>9153000</v>
      </c>
      <c r="G53" s="6" t="s">
        <v>1153</v>
      </c>
    </row>
    <row r="54" spans="1:7">
      <c r="A54" s="71" t="s">
        <v>1180</v>
      </c>
      <c r="B54" s="72">
        <v>61293127</v>
      </c>
      <c r="C54" s="72" t="s">
        <v>1133</v>
      </c>
      <c r="D54" s="73">
        <v>0.1</v>
      </c>
      <c r="E54" s="74">
        <v>6837000</v>
      </c>
      <c r="F54" s="74">
        <f t="shared" si="15"/>
        <v>7520700</v>
      </c>
      <c r="G54" s="6" t="s">
        <v>1161</v>
      </c>
    </row>
    <row r="55" spans="1:7">
      <c r="A55" s="71" t="s">
        <v>1181</v>
      </c>
      <c r="B55" s="72">
        <v>61320755</v>
      </c>
      <c r="C55" s="72" t="s">
        <v>1103</v>
      </c>
      <c r="D55" s="73">
        <v>0.2</v>
      </c>
      <c r="E55" s="75">
        <v>4770000</v>
      </c>
      <c r="F55" s="74">
        <f t="shared" si="15"/>
        <v>5724000</v>
      </c>
      <c r="G55" s="6" t="s">
        <v>1160</v>
      </c>
    </row>
    <row r="56" spans="1:7">
      <c r="A56" s="71" t="s">
        <v>1182</v>
      </c>
      <c r="B56" s="72">
        <v>61293096</v>
      </c>
      <c r="C56" s="72" t="s">
        <v>1134</v>
      </c>
      <c r="D56" s="73">
        <v>0.08</v>
      </c>
      <c r="E56" s="75">
        <v>7923500</v>
      </c>
      <c r="F56" s="74">
        <f t="shared" si="15"/>
        <v>8557380</v>
      </c>
      <c r="G56" s="6" t="s">
        <v>1159</v>
      </c>
    </row>
    <row r="57" spans="1:7">
      <c r="A57" s="71" t="s">
        <v>1183</v>
      </c>
      <c r="B57" s="72">
        <v>61238925</v>
      </c>
      <c r="C57" s="72" t="s">
        <v>1117</v>
      </c>
      <c r="D57" s="73">
        <v>0.05</v>
      </c>
      <c r="E57" s="74">
        <v>9153481</v>
      </c>
      <c r="F57" s="74">
        <f t="shared" si="15"/>
        <v>9611155.0500000007</v>
      </c>
      <c r="G57" s="6" t="s">
        <v>1157</v>
      </c>
    </row>
    <row r="58" spans="1:7">
      <c r="A58" s="71" t="s">
        <v>1184</v>
      </c>
      <c r="B58" s="72">
        <v>61321936</v>
      </c>
      <c r="C58" s="72" t="s">
        <v>1058</v>
      </c>
      <c r="D58" s="73">
        <v>0.1</v>
      </c>
      <c r="E58" s="74">
        <v>4059000</v>
      </c>
      <c r="F58" s="74">
        <f t="shared" si="15"/>
        <v>4464900</v>
      </c>
      <c r="G58" s="6" t="s">
        <v>1154</v>
      </c>
    </row>
    <row r="59" spans="1:7">
      <c r="A59" s="71" t="s">
        <v>1185</v>
      </c>
      <c r="B59" s="72">
        <v>61296576</v>
      </c>
      <c r="C59" s="72" t="s">
        <v>1135</v>
      </c>
      <c r="D59" s="73">
        <v>0.1</v>
      </c>
      <c r="E59" s="74">
        <v>4276677</v>
      </c>
      <c r="F59" s="74">
        <f t="shared" si="15"/>
        <v>4704344.7</v>
      </c>
      <c r="G59" s="6" t="s">
        <v>1156</v>
      </c>
    </row>
    <row r="60" spans="1:7">
      <c r="A60" s="71" t="s">
        <v>1186</v>
      </c>
      <c r="B60" s="72">
        <v>61324756</v>
      </c>
      <c r="C60" s="72" t="s">
        <v>1136</v>
      </c>
      <c r="D60" s="73">
        <v>7.0000000000000007E-2</v>
      </c>
      <c r="E60" s="74">
        <v>15889500</v>
      </c>
      <c r="F60" s="74">
        <f t="shared" si="15"/>
        <v>17001765</v>
      </c>
      <c r="G60" s="6" t="s">
        <v>1158</v>
      </c>
    </row>
    <row r="61" spans="1:7">
      <c r="A61" s="71" t="s">
        <v>1187</v>
      </c>
      <c r="B61" s="72">
        <v>10217365</v>
      </c>
      <c r="C61" s="72" t="s">
        <v>1137</v>
      </c>
      <c r="D61" s="73">
        <v>0.1</v>
      </c>
      <c r="E61" s="74">
        <v>11022480</v>
      </c>
      <c r="F61" s="74">
        <f t="shared" si="15"/>
        <v>12124728</v>
      </c>
      <c r="G61" s="6" t="s">
        <v>1155</v>
      </c>
    </row>
  </sheetData>
  <mergeCells count="7">
    <mergeCell ref="C1:F1"/>
    <mergeCell ref="G1:J1"/>
    <mergeCell ref="K1:N1"/>
    <mergeCell ref="AA1:AD1"/>
    <mergeCell ref="O1:R1"/>
    <mergeCell ref="S1:V1"/>
    <mergeCell ref="W1:Z1"/>
  </mergeCells>
  <phoneticPr fontId="4" type="noConversion"/>
  <printOptions horizontalCentered="1"/>
  <pageMargins left="0.25" right="0.25" top="0.75" bottom="0.25" header="0.5" footer="0.5"/>
  <pageSetup paperSize="9"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2:AU211"/>
  <sheetViews>
    <sheetView tabSelected="1" topLeftCell="B3" workbookViewId="0">
      <pane xSplit="3" ySplit="2" topLeftCell="E5" activePane="bottomRight" state="frozen"/>
      <selection activeCell="B3" sqref="B3"/>
      <selection pane="topRight" activeCell="E3" sqref="E3"/>
      <selection pane="bottomLeft" activeCell="B5" sqref="B5"/>
      <selection pane="bottomRight" activeCell="B2" sqref="B2"/>
    </sheetView>
  </sheetViews>
  <sheetFormatPr defaultRowHeight="15"/>
  <cols>
    <col min="1" max="1" width="9.140625" style="750" customWidth="1"/>
    <col min="2" max="2" width="5.5703125" style="750" customWidth="1"/>
    <col min="3" max="3" width="9.5703125" style="750" bestFit="1" customWidth="1"/>
    <col min="4" max="4" width="27.28515625" style="750" bestFit="1" customWidth="1"/>
    <col min="5" max="5" width="25.5703125" style="750" bestFit="1" customWidth="1"/>
    <col min="6" max="6" width="9.28515625" style="750" bestFit="1" customWidth="1"/>
    <col min="7" max="7" width="11.140625" style="750" bestFit="1" customWidth="1"/>
    <col min="8" max="8" width="11.85546875" style="750" customWidth="1"/>
    <col min="9" max="9" width="10.85546875" style="750" bestFit="1" customWidth="1"/>
    <col min="10" max="10" width="25" style="750" customWidth="1"/>
    <col min="11" max="11" width="13.28515625" style="750" bestFit="1" customWidth="1"/>
    <col min="12" max="12" width="9.42578125" style="750" bestFit="1" customWidth="1"/>
    <col min="13" max="17" width="8.5703125" style="750" bestFit="1" customWidth="1"/>
    <col min="18" max="18" width="8.42578125" style="750" bestFit="1" customWidth="1"/>
    <col min="19" max="19" width="8.5703125" style="750" bestFit="1" customWidth="1"/>
    <col min="20" max="20" width="8.42578125" style="750" bestFit="1" customWidth="1"/>
    <col min="21" max="21" width="4.85546875" style="750" bestFit="1" customWidth="1"/>
    <col min="22" max="23" width="2.85546875" style="750" bestFit="1" customWidth="1"/>
    <col min="24" max="24" width="8.140625" style="750" bestFit="1" customWidth="1"/>
    <col min="25" max="25" width="8.42578125" style="750" bestFit="1" customWidth="1"/>
    <col min="26" max="26" width="9.5703125" style="750" bestFit="1" customWidth="1"/>
    <col min="27" max="27" width="9.140625" style="750" bestFit="1" customWidth="1"/>
    <col min="28" max="28" width="7.5703125" style="750" bestFit="1" customWidth="1"/>
    <col min="29" max="29" width="10.5703125" style="750" bestFit="1" customWidth="1"/>
    <col min="30" max="30" width="9.42578125" style="750" bestFit="1" customWidth="1"/>
    <col min="31" max="31" width="11.42578125" style="750" bestFit="1" customWidth="1"/>
    <col min="32" max="32" width="9.28515625" style="750" bestFit="1" customWidth="1"/>
    <col min="33" max="33" width="11.140625" style="750" bestFit="1" customWidth="1"/>
    <col min="34" max="34" width="8.85546875" style="750" bestFit="1" customWidth="1"/>
    <col min="35" max="35" width="5.7109375" style="750" bestFit="1" customWidth="1"/>
    <col min="36" max="36" width="4" style="750" bestFit="1" customWidth="1"/>
    <col min="37" max="37" width="24.85546875" style="750" bestFit="1" customWidth="1"/>
    <col min="38" max="38" width="53.5703125" style="750" customWidth="1"/>
    <col min="39" max="39" width="49.85546875" style="750" customWidth="1"/>
    <col min="40" max="40" width="35.5703125" style="750" bestFit="1" customWidth="1"/>
    <col min="41" max="41" width="23" style="750" customWidth="1"/>
    <col min="42" max="42" width="19.28515625" style="750" customWidth="1"/>
    <col min="43" max="43" width="16.42578125" style="750" bestFit="1" customWidth="1"/>
    <col min="44" max="44" width="10.42578125" style="750" bestFit="1" customWidth="1"/>
    <col min="45" max="45" width="22.7109375" style="750" customWidth="1"/>
    <col min="46" max="47" width="32.5703125" style="750" customWidth="1"/>
    <col min="48" max="16384" width="9.140625" style="750"/>
  </cols>
  <sheetData>
    <row r="2" spans="2:47" ht="15.75" thickBot="1"/>
    <row r="3" spans="2:47" ht="16.5" thickTop="1" thickBot="1">
      <c r="B3" s="1021" t="s">
        <v>1351</v>
      </c>
      <c r="C3" s="1021" t="s">
        <v>1352</v>
      </c>
      <c r="D3" s="1021" t="s">
        <v>1353</v>
      </c>
      <c r="E3" s="1021" t="s">
        <v>1354</v>
      </c>
      <c r="F3" s="1021" t="s">
        <v>1059</v>
      </c>
      <c r="G3" s="1021" t="s">
        <v>6934</v>
      </c>
      <c r="H3" s="1019" t="s">
        <v>1043</v>
      </c>
      <c r="I3" s="1019" t="s">
        <v>6935</v>
      </c>
      <c r="J3" s="1021" t="s">
        <v>1356</v>
      </c>
      <c r="K3" s="1035" t="s">
        <v>1247</v>
      </c>
      <c r="L3" s="1036"/>
      <c r="M3" s="1035" t="s">
        <v>323</v>
      </c>
      <c r="N3" s="1037"/>
      <c r="O3" s="1037"/>
      <c r="P3" s="1036"/>
      <c r="Q3" s="751"/>
      <c r="R3" s="751"/>
      <c r="S3" s="751"/>
      <c r="T3" s="751"/>
      <c r="U3" s="1035" t="s">
        <v>1259</v>
      </c>
      <c r="V3" s="1036"/>
      <c r="W3" s="752"/>
      <c r="X3" s="1021" t="s">
        <v>1260</v>
      </c>
      <c r="Y3" s="1021" t="s">
        <v>1251</v>
      </c>
      <c r="Z3" s="1031" t="s">
        <v>1248</v>
      </c>
      <c r="AA3" s="1031" t="s">
        <v>6936</v>
      </c>
      <c r="AB3" s="1028" t="s">
        <v>6937</v>
      </c>
      <c r="AC3" s="1031" t="s">
        <v>6938</v>
      </c>
      <c r="AD3" s="1031" t="s">
        <v>6939</v>
      </c>
      <c r="AE3" s="1031" t="s">
        <v>6940</v>
      </c>
      <c r="AF3" s="1031" t="s">
        <v>6941</v>
      </c>
      <c r="AG3" s="1031" t="s">
        <v>6942</v>
      </c>
      <c r="AH3" s="1031" t="s">
        <v>4717</v>
      </c>
      <c r="AI3" s="1028" t="s">
        <v>1265</v>
      </c>
      <c r="AJ3" s="1019" t="s">
        <v>1323</v>
      </c>
      <c r="AK3" s="1021" t="s">
        <v>6943</v>
      </c>
      <c r="AL3" s="1021" t="s">
        <v>1251</v>
      </c>
      <c r="AM3" s="1021" t="s">
        <v>1253</v>
      </c>
      <c r="AN3" s="1023" t="s">
        <v>1230</v>
      </c>
      <c r="AO3" s="1025" t="s">
        <v>1272</v>
      </c>
      <c r="AP3" s="1025" t="s">
        <v>673</v>
      </c>
      <c r="AQ3" s="1025" t="s">
        <v>1202</v>
      </c>
      <c r="AR3" s="1025" t="s">
        <v>1290</v>
      </c>
      <c r="AS3" s="1025" t="s">
        <v>3030</v>
      </c>
      <c r="AT3" s="1023" t="s">
        <v>1042</v>
      </c>
      <c r="AU3" s="1017" t="s">
        <v>811</v>
      </c>
    </row>
    <row r="4" spans="2:47" ht="16.5" thickTop="1" thickBot="1">
      <c r="B4" s="1020"/>
      <c r="C4" s="1030"/>
      <c r="D4" s="1030"/>
      <c r="E4" s="1030"/>
      <c r="F4" s="1030"/>
      <c r="G4" s="1030"/>
      <c r="H4" s="1020"/>
      <c r="I4" s="1020"/>
      <c r="J4" s="1022"/>
      <c r="K4" s="753" t="s">
        <v>1256</v>
      </c>
      <c r="L4" s="753" t="s">
        <v>1257</v>
      </c>
      <c r="M4" s="753">
        <v>1</v>
      </c>
      <c r="N4" s="753">
        <v>2</v>
      </c>
      <c r="O4" s="753">
        <v>3</v>
      </c>
      <c r="P4" s="753">
        <v>4</v>
      </c>
      <c r="Q4" s="753">
        <v>5</v>
      </c>
      <c r="R4" s="753">
        <v>6</v>
      </c>
      <c r="S4" s="753">
        <v>7</v>
      </c>
      <c r="T4" s="753">
        <v>8</v>
      </c>
      <c r="U4" s="753" t="s">
        <v>1256</v>
      </c>
      <c r="V4" s="753" t="s">
        <v>1257</v>
      </c>
      <c r="W4" s="753" t="s">
        <v>1257</v>
      </c>
      <c r="X4" s="1030"/>
      <c r="Y4" s="1030"/>
      <c r="Z4" s="1032"/>
      <c r="AA4" s="1032"/>
      <c r="AB4" s="1033"/>
      <c r="AC4" s="1032"/>
      <c r="AD4" s="1032"/>
      <c r="AE4" s="1032"/>
      <c r="AF4" s="1032"/>
      <c r="AG4" s="1032"/>
      <c r="AH4" s="1034"/>
      <c r="AI4" s="1029"/>
      <c r="AJ4" s="1020"/>
      <c r="AK4" s="1020"/>
      <c r="AL4" s="1020"/>
      <c r="AM4" s="1022"/>
      <c r="AN4" s="1024"/>
      <c r="AO4" s="1026"/>
      <c r="AP4" s="1027"/>
      <c r="AQ4" s="1026"/>
      <c r="AR4" s="1026"/>
      <c r="AS4" s="1026"/>
      <c r="AT4" s="1024"/>
      <c r="AU4" s="1018"/>
    </row>
    <row r="5" spans="2:47" ht="32.25" thickTop="1">
      <c r="B5" s="754">
        <v>1</v>
      </c>
      <c r="C5" s="755" t="s">
        <v>6944</v>
      </c>
      <c r="D5" s="756" t="s">
        <v>6945</v>
      </c>
      <c r="E5" s="757" t="s">
        <v>6946</v>
      </c>
      <c r="F5" s="758" t="s">
        <v>1302</v>
      </c>
      <c r="G5" s="759" t="s">
        <v>1276</v>
      </c>
      <c r="H5" s="758" t="s">
        <v>6947</v>
      </c>
      <c r="I5" s="758" t="s">
        <v>6948</v>
      </c>
      <c r="J5" s="758" t="s">
        <v>6949</v>
      </c>
      <c r="K5" s="760">
        <v>42121</v>
      </c>
      <c r="L5" s="760">
        <v>42490</v>
      </c>
      <c r="M5" s="760">
        <v>42582</v>
      </c>
      <c r="N5" s="760">
        <v>42674</v>
      </c>
      <c r="O5" s="760">
        <v>42735</v>
      </c>
      <c r="P5" s="760">
        <v>42825</v>
      </c>
      <c r="Q5" s="760"/>
      <c r="R5" s="760"/>
      <c r="S5" s="760"/>
      <c r="T5" s="760"/>
      <c r="U5" s="760"/>
      <c r="V5" s="760"/>
      <c r="W5" s="760"/>
      <c r="X5" s="232">
        <f ca="1">SUM(P5-NOW())</f>
        <v>-10.158721990737831</v>
      </c>
      <c r="Y5" s="266" t="str">
        <f ca="1">IF(X5&lt;=40,"WARNING","ACTIVE")</f>
        <v>WARNING</v>
      </c>
      <c r="Z5" s="762">
        <v>2780000</v>
      </c>
      <c r="AA5" s="762">
        <v>150000</v>
      </c>
      <c r="AB5" s="763">
        <v>17000</v>
      </c>
      <c r="AC5" s="763"/>
      <c r="AD5" s="763"/>
      <c r="AE5" s="763"/>
      <c r="AF5" s="763"/>
      <c r="AG5" s="763"/>
      <c r="AH5" s="763"/>
      <c r="AI5" s="763" t="s">
        <v>1351</v>
      </c>
      <c r="AJ5" s="763" t="s">
        <v>1215</v>
      </c>
      <c r="AK5" s="763" t="s">
        <v>6950</v>
      </c>
      <c r="AL5" s="758" t="s">
        <v>6951</v>
      </c>
      <c r="AM5" s="758" t="s">
        <v>6952</v>
      </c>
      <c r="AN5" s="764" t="s">
        <v>6953</v>
      </c>
      <c r="AO5" s="765" t="s">
        <v>6954</v>
      </c>
      <c r="AP5" s="765" t="s">
        <v>6955</v>
      </c>
      <c r="AQ5" s="765"/>
      <c r="AR5" s="765"/>
      <c r="AS5" s="765" t="s">
        <v>6956</v>
      </c>
      <c r="AT5" s="765"/>
      <c r="AU5" s="766"/>
    </row>
    <row r="6" spans="2:47" ht="31.5">
      <c r="B6" s="754">
        <v>2</v>
      </c>
      <c r="C6" s="755" t="s">
        <v>6957</v>
      </c>
      <c r="D6" s="756" t="s">
        <v>6958</v>
      </c>
      <c r="E6" s="757" t="s">
        <v>6959</v>
      </c>
      <c r="F6" s="758" t="s">
        <v>1302</v>
      </c>
      <c r="G6" s="759" t="s">
        <v>1276</v>
      </c>
      <c r="H6" s="758" t="s">
        <v>6947</v>
      </c>
      <c r="I6" s="758" t="s">
        <v>6948</v>
      </c>
      <c r="J6" s="758" t="s">
        <v>6960</v>
      </c>
      <c r="K6" s="760">
        <v>42114</v>
      </c>
      <c r="L6" s="760">
        <v>42490</v>
      </c>
      <c r="M6" s="760">
        <v>42674</v>
      </c>
      <c r="N6" s="760">
        <v>42735</v>
      </c>
      <c r="O6" s="760">
        <v>42825</v>
      </c>
      <c r="P6" s="760"/>
      <c r="Q6" s="760"/>
      <c r="R6" s="760"/>
      <c r="S6" s="760"/>
      <c r="T6" s="760"/>
      <c r="U6" s="760"/>
      <c r="V6" s="760"/>
      <c r="W6" s="760"/>
      <c r="X6" s="232">
        <f ca="1">SUM(O6-NOW())</f>
        <v>-10.158721990737831</v>
      </c>
      <c r="Y6" s="266" t="str">
        <f t="shared" ref="Y6:Y69" ca="1" si="0">IF(X6&lt;=40,"WARNING","ACTIVE")</f>
        <v>WARNING</v>
      </c>
      <c r="Z6" s="762">
        <v>3700000</v>
      </c>
      <c r="AA6" s="762">
        <v>250000</v>
      </c>
      <c r="AB6" s="763">
        <v>20000</v>
      </c>
      <c r="AC6" s="763"/>
      <c r="AD6" s="763"/>
      <c r="AE6" s="763">
        <v>500000</v>
      </c>
      <c r="AF6" s="763"/>
      <c r="AG6" s="763"/>
      <c r="AH6" s="763"/>
      <c r="AI6" s="763" t="s">
        <v>1351</v>
      </c>
      <c r="AJ6" s="763" t="s">
        <v>1215</v>
      </c>
      <c r="AK6" s="763" t="s">
        <v>6950</v>
      </c>
      <c r="AL6" s="758" t="s">
        <v>6961</v>
      </c>
      <c r="AM6" s="758" t="s">
        <v>6962</v>
      </c>
      <c r="AN6" s="764" t="s">
        <v>6963</v>
      </c>
      <c r="AO6" s="765" t="s">
        <v>6964</v>
      </c>
      <c r="AP6" s="765" t="s">
        <v>6965</v>
      </c>
      <c r="AQ6" s="765" t="s">
        <v>6966</v>
      </c>
      <c r="AR6" s="765"/>
      <c r="AS6" s="765" t="s">
        <v>6967</v>
      </c>
      <c r="AT6" s="765" t="s">
        <v>6968</v>
      </c>
      <c r="AU6" s="766"/>
    </row>
    <row r="7" spans="2:47" ht="31.5">
      <c r="B7" s="754">
        <v>3</v>
      </c>
      <c r="C7" s="755" t="s">
        <v>6969</v>
      </c>
      <c r="D7" s="756" t="s">
        <v>6970</v>
      </c>
      <c r="E7" s="757" t="s">
        <v>6971</v>
      </c>
      <c r="F7" s="758" t="s">
        <v>1302</v>
      </c>
      <c r="G7" s="759" t="s">
        <v>1276</v>
      </c>
      <c r="H7" s="758" t="s">
        <v>6947</v>
      </c>
      <c r="I7" s="758" t="s">
        <v>6948</v>
      </c>
      <c r="J7" s="758" t="s">
        <v>6972</v>
      </c>
      <c r="K7" s="760">
        <v>42114</v>
      </c>
      <c r="L7" s="760">
        <v>42490</v>
      </c>
      <c r="M7" s="760">
        <v>42674</v>
      </c>
      <c r="N7" s="760">
        <v>42735</v>
      </c>
      <c r="O7" s="760">
        <v>42825</v>
      </c>
      <c r="P7" s="760"/>
      <c r="Q7" s="760"/>
      <c r="R7" s="760"/>
      <c r="S7" s="760"/>
      <c r="T7" s="760"/>
      <c r="U7" s="760"/>
      <c r="V7" s="760"/>
      <c r="W7" s="760"/>
      <c r="X7" s="232">
        <f ca="1">SUM(O7-NOW())</f>
        <v>-10.158721990737831</v>
      </c>
      <c r="Y7" s="266" t="str">
        <f t="shared" ca="1" si="0"/>
        <v>WARNING</v>
      </c>
      <c r="Z7" s="762">
        <v>3200000</v>
      </c>
      <c r="AA7" s="762">
        <v>200000</v>
      </c>
      <c r="AB7" s="763">
        <v>17000</v>
      </c>
      <c r="AC7" s="763"/>
      <c r="AD7" s="763"/>
      <c r="AE7" s="763">
        <v>500000</v>
      </c>
      <c r="AF7" s="763"/>
      <c r="AG7" s="763"/>
      <c r="AH7" s="763"/>
      <c r="AI7" s="763" t="s">
        <v>1351</v>
      </c>
      <c r="AJ7" s="763" t="s">
        <v>1215</v>
      </c>
      <c r="AK7" s="763" t="s">
        <v>6950</v>
      </c>
      <c r="AL7" s="758" t="s">
        <v>6973</v>
      </c>
      <c r="AM7" s="758" t="s">
        <v>6974</v>
      </c>
      <c r="AN7" s="764" t="s">
        <v>6975</v>
      </c>
      <c r="AO7" s="765" t="s">
        <v>6976</v>
      </c>
      <c r="AP7" s="765" t="s">
        <v>6977</v>
      </c>
      <c r="AQ7" s="765" t="s">
        <v>6978</v>
      </c>
      <c r="AR7" s="765"/>
      <c r="AS7" s="765" t="s">
        <v>6979</v>
      </c>
      <c r="AT7" s="765" t="s">
        <v>6980</v>
      </c>
      <c r="AU7" s="766"/>
    </row>
    <row r="8" spans="2:47" ht="31.5">
      <c r="B8" s="754">
        <v>4</v>
      </c>
      <c r="C8" s="755" t="s">
        <v>6981</v>
      </c>
      <c r="D8" s="756" t="s">
        <v>6982</v>
      </c>
      <c r="E8" s="757" t="s">
        <v>6983</v>
      </c>
      <c r="F8" s="758" t="s">
        <v>1302</v>
      </c>
      <c r="G8" s="759" t="s">
        <v>1358</v>
      </c>
      <c r="H8" s="758" t="s">
        <v>6947</v>
      </c>
      <c r="I8" s="758" t="s">
        <v>6948</v>
      </c>
      <c r="J8" s="758" t="s">
        <v>6984</v>
      </c>
      <c r="K8" s="760">
        <v>42121</v>
      </c>
      <c r="L8" s="760">
        <v>42490</v>
      </c>
      <c r="M8" s="760">
        <v>42674</v>
      </c>
      <c r="N8" s="760">
        <v>42735</v>
      </c>
      <c r="O8" s="760">
        <v>42825</v>
      </c>
      <c r="P8" s="760"/>
      <c r="Q8" s="760"/>
      <c r="R8" s="760"/>
      <c r="S8" s="760"/>
      <c r="T8" s="760"/>
      <c r="U8" s="760"/>
      <c r="V8" s="760"/>
      <c r="W8" s="760"/>
      <c r="X8" s="232">
        <f ca="1">SUM(O8-NOW())</f>
        <v>-10.158721990737831</v>
      </c>
      <c r="Y8" s="266" t="str">
        <f t="shared" ca="1" si="0"/>
        <v>WARNING</v>
      </c>
      <c r="Z8" s="762">
        <v>3200000</v>
      </c>
      <c r="AA8" s="762">
        <v>200000</v>
      </c>
      <c r="AB8" s="763">
        <v>17000</v>
      </c>
      <c r="AC8" s="763"/>
      <c r="AD8" s="763"/>
      <c r="AE8" s="763"/>
      <c r="AF8" s="763"/>
      <c r="AG8" s="763"/>
      <c r="AH8" s="763"/>
      <c r="AI8" s="763" t="s">
        <v>1351</v>
      </c>
      <c r="AJ8" s="763" t="s">
        <v>1215</v>
      </c>
      <c r="AK8" s="763" t="s">
        <v>6950</v>
      </c>
      <c r="AL8" s="758" t="s">
        <v>6985</v>
      </c>
      <c r="AM8" s="758" t="s">
        <v>6986</v>
      </c>
      <c r="AN8" s="764" t="s">
        <v>6987</v>
      </c>
      <c r="AO8" s="765" t="s">
        <v>6988</v>
      </c>
      <c r="AP8" s="765" t="s">
        <v>6989</v>
      </c>
      <c r="AQ8" s="765" t="s">
        <v>6990</v>
      </c>
      <c r="AR8" s="765">
        <v>0</v>
      </c>
      <c r="AS8" s="765" t="s">
        <v>6991</v>
      </c>
      <c r="AT8" s="765" t="s">
        <v>6992</v>
      </c>
      <c r="AU8" s="766"/>
    </row>
    <row r="9" spans="2:47" ht="31.5">
      <c r="B9" s="754">
        <v>5</v>
      </c>
      <c r="C9" s="755" t="s">
        <v>6993</v>
      </c>
      <c r="D9" s="756" t="s">
        <v>6994</v>
      </c>
      <c r="E9" s="757" t="s">
        <v>6995</v>
      </c>
      <c r="F9" s="758" t="s">
        <v>1302</v>
      </c>
      <c r="G9" s="759" t="s">
        <v>1276</v>
      </c>
      <c r="H9" s="758" t="s">
        <v>6947</v>
      </c>
      <c r="I9" s="758" t="s">
        <v>6948</v>
      </c>
      <c r="J9" s="758" t="s">
        <v>6996</v>
      </c>
      <c r="K9" s="760">
        <v>42118</v>
      </c>
      <c r="L9" s="760">
        <v>42490</v>
      </c>
      <c r="M9" s="760">
        <v>42674</v>
      </c>
      <c r="N9" s="760">
        <v>42735</v>
      </c>
      <c r="O9" s="760">
        <v>42825</v>
      </c>
      <c r="P9" s="760">
        <v>42886</v>
      </c>
      <c r="Q9" s="760"/>
      <c r="R9" s="760"/>
      <c r="S9" s="760"/>
      <c r="T9" s="760"/>
      <c r="U9" s="760"/>
      <c r="V9" s="760"/>
      <c r="W9" s="760"/>
      <c r="X9" s="232">
        <f ca="1">SUM(P9-NOW())</f>
        <v>50.841278009262169</v>
      </c>
      <c r="Y9" s="266" t="str">
        <f t="shared" ca="1" si="0"/>
        <v>ACTIVE</v>
      </c>
      <c r="Z9" s="762">
        <v>2780000</v>
      </c>
      <c r="AA9" s="762">
        <v>150000</v>
      </c>
      <c r="AB9" s="763">
        <v>17000</v>
      </c>
      <c r="AC9" s="763"/>
      <c r="AD9" s="763"/>
      <c r="AE9" s="763"/>
      <c r="AF9" s="763"/>
      <c r="AG9" s="763"/>
      <c r="AH9" s="763"/>
      <c r="AI9" s="763" t="s">
        <v>1351</v>
      </c>
      <c r="AJ9" s="763" t="s">
        <v>1215</v>
      </c>
      <c r="AK9" s="763" t="s">
        <v>6950</v>
      </c>
      <c r="AL9" s="758" t="s">
        <v>6997</v>
      </c>
      <c r="AM9" s="758" t="s">
        <v>6998</v>
      </c>
      <c r="AN9" s="764">
        <v>89695651213</v>
      </c>
      <c r="AO9" s="765" t="s">
        <v>6999</v>
      </c>
      <c r="AP9" s="765" t="s">
        <v>7000</v>
      </c>
      <c r="AQ9" s="765"/>
      <c r="AR9" s="765"/>
      <c r="AS9" s="765" t="s">
        <v>7001</v>
      </c>
      <c r="AT9" s="765"/>
      <c r="AU9" s="766"/>
    </row>
    <row r="10" spans="2:47" ht="31.5">
      <c r="B10" s="754">
        <v>6</v>
      </c>
      <c r="C10" s="755" t="s">
        <v>7002</v>
      </c>
      <c r="D10" s="756" t="s">
        <v>7003</v>
      </c>
      <c r="E10" s="757" t="s">
        <v>7004</v>
      </c>
      <c r="F10" s="758" t="s">
        <v>1302</v>
      </c>
      <c r="G10" s="759" t="s">
        <v>1231</v>
      </c>
      <c r="H10" s="758" t="s">
        <v>6947</v>
      </c>
      <c r="I10" s="758" t="s">
        <v>6948</v>
      </c>
      <c r="J10" s="758" t="s">
        <v>7005</v>
      </c>
      <c r="K10" s="760">
        <v>42121</v>
      </c>
      <c r="L10" s="760">
        <v>42490</v>
      </c>
      <c r="M10" s="760">
        <v>42674</v>
      </c>
      <c r="N10" s="760">
        <v>42735</v>
      </c>
      <c r="O10" s="760">
        <v>42825</v>
      </c>
      <c r="P10" s="760"/>
      <c r="Q10" s="760"/>
      <c r="R10" s="760"/>
      <c r="S10" s="760"/>
      <c r="T10" s="760"/>
      <c r="U10" s="760"/>
      <c r="V10" s="760"/>
      <c r="W10" s="760"/>
      <c r="X10" s="232">
        <f ca="1">SUM(O10-NOW())</f>
        <v>-10.158721990737831</v>
      </c>
      <c r="Y10" s="266" t="str">
        <f t="shared" ca="1" si="0"/>
        <v>WARNING</v>
      </c>
      <c r="Z10" s="762">
        <v>3200000</v>
      </c>
      <c r="AA10" s="762">
        <v>200000</v>
      </c>
      <c r="AB10" s="763">
        <v>17000</v>
      </c>
      <c r="AC10" s="763"/>
      <c r="AD10" s="763"/>
      <c r="AE10" s="763"/>
      <c r="AF10" s="763"/>
      <c r="AG10" s="763"/>
      <c r="AH10" s="763"/>
      <c r="AI10" s="763" t="s">
        <v>1351</v>
      </c>
      <c r="AJ10" s="763" t="s">
        <v>1215</v>
      </c>
      <c r="AK10" s="763" t="s">
        <v>6950</v>
      </c>
      <c r="AL10" s="758" t="s">
        <v>7006</v>
      </c>
      <c r="AM10" s="758" t="s">
        <v>7007</v>
      </c>
      <c r="AN10" s="764"/>
      <c r="AO10" s="765" t="s">
        <v>7008</v>
      </c>
      <c r="AP10" s="765" t="s">
        <v>7009</v>
      </c>
      <c r="AQ10" s="765" t="s">
        <v>7010</v>
      </c>
      <c r="AR10" s="765">
        <v>1171725827</v>
      </c>
      <c r="AS10" s="765" t="s">
        <v>7011</v>
      </c>
      <c r="AT10" s="765"/>
      <c r="AU10" s="766"/>
    </row>
    <row r="11" spans="2:47" ht="31.5">
      <c r="B11" s="754">
        <v>7</v>
      </c>
      <c r="C11" s="755" t="s">
        <v>7012</v>
      </c>
      <c r="D11" s="756" t="s">
        <v>7013</v>
      </c>
      <c r="E11" s="757" t="s">
        <v>7014</v>
      </c>
      <c r="F11" s="758" t="s">
        <v>1302</v>
      </c>
      <c r="G11" s="759" t="s">
        <v>1319</v>
      </c>
      <c r="H11" s="758" t="s">
        <v>6947</v>
      </c>
      <c r="I11" s="758" t="s">
        <v>6948</v>
      </c>
      <c r="J11" s="758" t="s">
        <v>6996</v>
      </c>
      <c r="K11" s="760">
        <v>42121</v>
      </c>
      <c r="L11" s="760">
        <v>42490</v>
      </c>
      <c r="M11" s="760">
        <v>42674</v>
      </c>
      <c r="N11" s="760">
        <v>42735</v>
      </c>
      <c r="O11" s="760">
        <v>42825</v>
      </c>
      <c r="P11" s="760">
        <v>42886</v>
      </c>
      <c r="Q11" s="760"/>
      <c r="R11" s="760"/>
      <c r="S11" s="760"/>
      <c r="T11" s="760"/>
      <c r="U11" s="760"/>
      <c r="V11" s="760"/>
      <c r="W11" s="760"/>
      <c r="X11" s="232">
        <f ca="1">SUM(P11-NOW())</f>
        <v>50.841278009262169</v>
      </c>
      <c r="Y11" s="266" t="str">
        <f t="shared" ca="1" si="0"/>
        <v>ACTIVE</v>
      </c>
      <c r="Z11" s="762">
        <v>2780000</v>
      </c>
      <c r="AA11" s="762">
        <v>150000</v>
      </c>
      <c r="AB11" s="763">
        <v>17000</v>
      </c>
      <c r="AC11" s="763"/>
      <c r="AD11" s="763"/>
      <c r="AE11" s="763"/>
      <c r="AF11" s="763"/>
      <c r="AG11" s="763"/>
      <c r="AH11" s="763"/>
      <c r="AI11" s="763" t="s">
        <v>1351</v>
      </c>
      <c r="AJ11" s="763" t="s">
        <v>1215</v>
      </c>
      <c r="AK11" s="763" t="s">
        <v>6950</v>
      </c>
      <c r="AL11" s="758" t="s">
        <v>7015</v>
      </c>
      <c r="AM11" s="758" t="s">
        <v>6986</v>
      </c>
      <c r="AN11" s="764" t="s">
        <v>7016</v>
      </c>
      <c r="AO11" s="765" t="s">
        <v>7017</v>
      </c>
      <c r="AP11" s="765" t="s">
        <v>7018</v>
      </c>
      <c r="AQ11" s="765">
        <v>0</v>
      </c>
      <c r="AR11" s="765">
        <v>0</v>
      </c>
      <c r="AS11" s="765">
        <v>0</v>
      </c>
      <c r="AT11" s="765" t="s">
        <v>7019</v>
      </c>
      <c r="AU11" s="766"/>
    </row>
    <row r="12" spans="2:47" ht="31.5">
      <c r="B12" s="754">
        <v>8</v>
      </c>
      <c r="C12" s="755" t="s">
        <v>7020</v>
      </c>
      <c r="D12" s="756" t="s">
        <v>7021</v>
      </c>
      <c r="E12" s="757" t="s">
        <v>7022</v>
      </c>
      <c r="F12" s="758" t="s">
        <v>1302</v>
      </c>
      <c r="G12" s="759" t="s">
        <v>1276</v>
      </c>
      <c r="H12" s="758" t="s">
        <v>6947</v>
      </c>
      <c r="I12" s="758" t="s">
        <v>6948</v>
      </c>
      <c r="J12" s="758" t="s">
        <v>6996</v>
      </c>
      <c r="K12" s="760">
        <v>42123</v>
      </c>
      <c r="L12" s="760" t="s">
        <v>7023</v>
      </c>
      <c r="M12" s="760">
        <v>42674</v>
      </c>
      <c r="N12" s="760">
        <v>42735</v>
      </c>
      <c r="O12" s="760">
        <v>42825</v>
      </c>
      <c r="P12" s="760"/>
      <c r="Q12" s="760"/>
      <c r="R12" s="760"/>
      <c r="S12" s="760"/>
      <c r="T12" s="760"/>
      <c r="U12" s="760"/>
      <c r="V12" s="760"/>
      <c r="W12" s="760"/>
      <c r="X12" s="232">
        <f ca="1">SUM(O12-NOW())</f>
        <v>-10.158721990737831</v>
      </c>
      <c r="Y12" s="266" t="str">
        <f t="shared" ca="1" si="0"/>
        <v>WARNING</v>
      </c>
      <c r="Z12" s="762">
        <v>3200000</v>
      </c>
      <c r="AA12" s="762">
        <v>200000</v>
      </c>
      <c r="AB12" s="763">
        <v>17000</v>
      </c>
      <c r="AC12" s="763">
        <v>30000</v>
      </c>
      <c r="AD12" s="763"/>
      <c r="AE12" s="763"/>
      <c r="AF12" s="763"/>
      <c r="AG12" s="763"/>
      <c r="AH12" s="763"/>
      <c r="AI12" s="763" t="s">
        <v>1351</v>
      </c>
      <c r="AJ12" s="763" t="s">
        <v>1215</v>
      </c>
      <c r="AK12" s="763" t="s">
        <v>6950</v>
      </c>
      <c r="AL12" s="758" t="s">
        <v>7024</v>
      </c>
      <c r="AM12" s="758" t="s">
        <v>7025</v>
      </c>
      <c r="AN12" s="764" t="s">
        <v>7026</v>
      </c>
      <c r="AO12" s="765" t="s">
        <v>7027</v>
      </c>
      <c r="AP12" s="765"/>
      <c r="AQ12" s="765"/>
      <c r="AR12" s="765"/>
      <c r="AS12" s="765" t="s">
        <v>7028</v>
      </c>
      <c r="AT12" s="765" t="s">
        <v>7029</v>
      </c>
      <c r="AU12" s="766"/>
    </row>
    <row r="13" spans="2:47" ht="31.5">
      <c r="B13" s="754">
        <v>9</v>
      </c>
      <c r="C13" s="755" t="s">
        <v>7030</v>
      </c>
      <c r="D13" s="756" t="s">
        <v>7031</v>
      </c>
      <c r="E13" s="757" t="s">
        <v>7032</v>
      </c>
      <c r="F13" s="758" t="s">
        <v>1302</v>
      </c>
      <c r="G13" s="759" t="s">
        <v>1276</v>
      </c>
      <c r="H13" s="758" t="s">
        <v>6947</v>
      </c>
      <c r="I13" s="758" t="s">
        <v>6948</v>
      </c>
      <c r="J13" s="758" t="s">
        <v>7033</v>
      </c>
      <c r="K13" s="760">
        <v>42128</v>
      </c>
      <c r="L13" s="760">
        <v>42219</v>
      </c>
      <c r="M13" s="760">
        <v>42277</v>
      </c>
      <c r="N13" s="760">
        <v>42369</v>
      </c>
      <c r="O13" s="760">
        <v>42429</v>
      </c>
      <c r="P13" s="760">
        <v>42490</v>
      </c>
      <c r="Q13" s="760">
        <v>42582</v>
      </c>
      <c r="R13" s="760">
        <v>42674</v>
      </c>
      <c r="S13" s="760">
        <v>42735</v>
      </c>
      <c r="T13" s="760">
        <v>42825</v>
      </c>
      <c r="U13" s="760"/>
      <c r="V13" s="760"/>
      <c r="W13" s="760"/>
      <c r="X13" s="232">
        <f ca="1">SUM(T13-NOW())</f>
        <v>-10.158721990737831</v>
      </c>
      <c r="Y13" s="266" t="str">
        <f t="shared" ca="1" si="0"/>
        <v>WARNING</v>
      </c>
      <c r="Z13" s="762">
        <v>3000000</v>
      </c>
      <c r="AA13" s="762">
        <v>250000</v>
      </c>
      <c r="AB13" s="763">
        <v>17000</v>
      </c>
      <c r="AC13" s="763"/>
      <c r="AD13" s="763"/>
      <c r="AE13" s="763">
        <v>500000</v>
      </c>
      <c r="AF13" s="763"/>
      <c r="AG13" s="763"/>
      <c r="AH13" s="763"/>
      <c r="AI13" s="763" t="s">
        <v>1351</v>
      </c>
      <c r="AJ13" s="763" t="s">
        <v>1215</v>
      </c>
      <c r="AK13" s="763" t="s">
        <v>6950</v>
      </c>
      <c r="AL13" s="758" t="s">
        <v>7034</v>
      </c>
      <c r="AM13" s="758" t="s">
        <v>7035</v>
      </c>
      <c r="AN13" s="764" t="s">
        <v>7036</v>
      </c>
      <c r="AO13" s="765" t="s">
        <v>7037</v>
      </c>
      <c r="AP13" s="765" t="s">
        <v>7038</v>
      </c>
      <c r="AQ13" s="765" t="s">
        <v>7039</v>
      </c>
      <c r="AR13" s="765"/>
      <c r="AS13" s="765" t="s">
        <v>7040</v>
      </c>
      <c r="AT13" s="765" t="s">
        <v>7041</v>
      </c>
      <c r="AU13" s="766"/>
    </row>
    <row r="14" spans="2:47" ht="31.5">
      <c r="B14" s="754">
        <v>10</v>
      </c>
      <c r="C14" s="755" t="s">
        <v>7042</v>
      </c>
      <c r="D14" s="756" t="s">
        <v>7043</v>
      </c>
      <c r="E14" s="757" t="s">
        <v>7044</v>
      </c>
      <c r="F14" s="758" t="s">
        <v>1302</v>
      </c>
      <c r="G14" s="759" t="s">
        <v>1319</v>
      </c>
      <c r="H14" s="758" t="s">
        <v>6947</v>
      </c>
      <c r="I14" s="758" t="s">
        <v>6948</v>
      </c>
      <c r="J14" s="758" t="s">
        <v>7005</v>
      </c>
      <c r="K14" s="760">
        <v>42123</v>
      </c>
      <c r="L14" s="760">
        <v>42490</v>
      </c>
      <c r="M14" s="760">
        <v>42582</v>
      </c>
      <c r="N14" s="760">
        <v>42674</v>
      </c>
      <c r="O14" s="760">
        <v>42735</v>
      </c>
      <c r="P14" s="760">
        <v>42825</v>
      </c>
      <c r="Q14" s="760"/>
      <c r="R14" s="760"/>
      <c r="S14" s="760"/>
      <c r="T14" s="760"/>
      <c r="U14" s="760"/>
      <c r="V14" s="760"/>
      <c r="W14" s="760"/>
      <c r="X14" s="232">
        <f ca="1">SUM(P14-NOW())</f>
        <v>-10.158721990737831</v>
      </c>
      <c r="Y14" s="266" t="str">
        <f t="shared" ca="1" si="0"/>
        <v>WARNING</v>
      </c>
      <c r="Z14" s="762">
        <v>3200000</v>
      </c>
      <c r="AA14" s="762">
        <v>200000</v>
      </c>
      <c r="AB14" s="763">
        <v>17000</v>
      </c>
      <c r="AC14" s="763"/>
      <c r="AD14" s="763"/>
      <c r="AE14" s="763"/>
      <c r="AF14" s="763"/>
      <c r="AG14" s="763"/>
      <c r="AH14" s="763"/>
      <c r="AI14" s="763" t="s">
        <v>1351</v>
      </c>
      <c r="AJ14" s="763" t="s">
        <v>1215</v>
      </c>
      <c r="AK14" s="763" t="s">
        <v>6950</v>
      </c>
      <c r="AL14" s="758" t="s">
        <v>7045</v>
      </c>
      <c r="AM14" s="758" t="s">
        <v>7046</v>
      </c>
      <c r="AN14" s="764" t="s">
        <v>7047</v>
      </c>
      <c r="AO14" s="765" t="s">
        <v>7048</v>
      </c>
      <c r="AP14" s="765" t="s">
        <v>7049</v>
      </c>
      <c r="AQ14" s="765" t="s">
        <v>7050</v>
      </c>
      <c r="AR14" s="765">
        <v>0</v>
      </c>
      <c r="AS14" s="765" t="s">
        <v>7051</v>
      </c>
      <c r="AT14" s="765" t="s">
        <v>7052</v>
      </c>
      <c r="AU14" s="766"/>
    </row>
    <row r="15" spans="2:47" ht="31.5">
      <c r="B15" s="754">
        <v>11</v>
      </c>
      <c r="C15" s="755" t="s">
        <v>7053</v>
      </c>
      <c r="D15" s="756" t="s">
        <v>7054</v>
      </c>
      <c r="E15" s="757" t="s">
        <v>7055</v>
      </c>
      <c r="F15" s="758" t="s">
        <v>1302</v>
      </c>
      <c r="G15" s="759" t="s">
        <v>1231</v>
      </c>
      <c r="H15" s="758" t="s">
        <v>6947</v>
      </c>
      <c r="I15" s="758" t="s">
        <v>6948</v>
      </c>
      <c r="J15" s="758" t="s">
        <v>7056</v>
      </c>
      <c r="K15" s="760">
        <v>42135</v>
      </c>
      <c r="L15" s="760">
        <v>42308</v>
      </c>
      <c r="M15" s="760">
        <v>42490</v>
      </c>
      <c r="N15" s="760">
        <v>42855</v>
      </c>
      <c r="O15" s="760"/>
      <c r="P15" s="760"/>
      <c r="Q15" s="760"/>
      <c r="R15" s="760"/>
      <c r="S15" s="760"/>
      <c r="T15" s="760"/>
      <c r="U15" s="760"/>
      <c r="V15" s="760"/>
      <c r="W15" s="760"/>
      <c r="X15" s="232">
        <f ca="1">SUM(N15-NOW())</f>
        <v>19.841278009262169</v>
      </c>
      <c r="Y15" s="266" t="str">
        <f t="shared" ca="1" si="0"/>
        <v>WARNING</v>
      </c>
      <c r="Z15" s="762">
        <v>4200000</v>
      </c>
      <c r="AA15" s="762">
        <v>400000</v>
      </c>
      <c r="AB15" s="763">
        <v>17000</v>
      </c>
      <c r="AC15" s="763"/>
      <c r="AD15" s="763"/>
      <c r="AE15" s="763">
        <v>500000</v>
      </c>
      <c r="AF15" s="763"/>
      <c r="AG15" s="763"/>
      <c r="AH15" s="763">
        <v>300000</v>
      </c>
      <c r="AI15" s="763" t="s">
        <v>1314</v>
      </c>
      <c r="AJ15" s="763" t="s">
        <v>1054</v>
      </c>
      <c r="AK15" s="763" t="s">
        <v>6950</v>
      </c>
      <c r="AL15" s="758" t="s">
        <v>7057</v>
      </c>
      <c r="AM15" s="758" t="s">
        <v>7058</v>
      </c>
      <c r="AN15" s="764" t="s">
        <v>7059</v>
      </c>
      <c r="AO15" s="765" t="s">
        <v>7060</v>
      </c>
      <c r="AP15" s="765" t="s">
        <v>7061</v>
      </c>
      <c r="AQ15" s="765"/>
      <c r="AR15" s="765">
        <v>12031044774</v>
      </c>
      <c r="AS15" s="765" t="s">
        <v>7062</v>
      </c>
      <c r="AT15" s="765" t="s">
        <v>7063</v>
      </c>
      <c r="AU15" s="766"/>
    </row>
    <row r="16" spans="2:47" ht="31.5">
      <c r="B16" s="754">
        <v>12</v>
      </c>
      <c r="C16" s="755" t="s">
        <v>7064</v>
      </c>
      <c r="D16" s="756" t="s">
        <v>7065</v>
      </c>
      <c r="E16" s="757" t="s">
        <v>7066</v>
      </c>
      <c r="F16" s="758" t="s">
        <v>1302</v>
      </c>
      <c r="G16" s="759" t="s">
        <v>1350</v>
      </c>
      <c r="H16" s="758" t="s">
        <v>6947</v>
      </c>
      <c r="I16" s="758" t="s">
        <v>6948</v>
      </c>
      <c r="J16" s="758" t="s">
        <v>7005</v>
      </c>
      <c r="K16" s="760">
        <v>42129</v>
      </c>
      <c r="L16" s="760">
        <v>42490</v>
      </c>
      <c r="M16" s="760">
        <v>42674</v>
      </c>
      <c r="N16" s="760">
        <v>42735</v>
      </c>
      <c r="O16" s="760">
        <v>42825</v>
      </c>
      <c r="P16" s="760"/>
      <c r="Q16" s="760"/>
      <c r="R16" s="760"/>
      <c r="S16" s="760"/>
      <c r="T16" s="760"/>
      <c r="U16" s="760"/>
      <c r="V16" s="760"/>
      <c r="W16" s="760"/>
      <c r="X16" s="232">
        <f ca="1">SUM(O16-NOW())</f>
        <v>-10.158721990737831</v>
      </c>
      <c r="Y16" s="266" t="str">
        <f t="shared" ca="1" si="0"/>
        <v>WARNING</v>
      </c>
      <c r="Z16" s="762">
        <v>3200000</v>
      </c>
      <c r="AA16" s="762">
        <v>200000</v>
      </c>
      <c r="AB16" s="763">
        <v>17000</v>
      </c>
      <c r="AC16" s="763">
        <v>30000</v>
      </c>
      <c r="AD16" s="763"/>
      <c r="AE16" s="763"/>
      <c r="AF16" s="763"/>
      <c r="AG16" s="763"/>
      <c r="AH16" s="763"/>
      <c r="AI16" s="763" t="s">
        <v>1351</v>
      </c>
      <c r="AJ16" s="763" t="s">
        <v>1054</v>
      </c>
      <c r="AK16" s="763" t="s">
        <v>6950</v>
      </c>
      <c r="AL16" s="758" t="s">
        <v>7067</v>
      </c>
      <c r="AM16" s="758" t="s">
        <v>7068</v>
      </c>
      <c r="AN16" s="764" t="s">
        <v>7069</v>
      </c>
      <c r="AO16" s="765" t="s">
        <v>7070</v>
      </c>
      <c r="AP16" s="765" t="s">
        <v>7071</v>
      </c>
      <c r="AQ16" s="765">
        <v>0</v>
      </c>
      <c r="AR16" s="765">
        <v>0</v>
      </c>
      <c r="AS16" s="765" t="s">
        <v>7072</v>
      </c>
      <c r="AT16" s="765"/>
      <c r="AU16" s="766"/>
    </row>
    <row r="17" spans="2:47" ht="31.5">
      <c r="B17" s="754">
        <v>13</v>
      </c>
      <c r="C17" s="755" t="s">
        <v>7073</v>
      </c>
      <c r="D17" s="756" t="s">
        <v>7074</v>
      </c>
      <c r="E17" s="757" t="s">
        <v>7075</v>
      </c>
      <c r="F17" s="758" t="s">
        <v>1060</v>
      </c>
      <c r="G17" s="759" t="s">
        <v>1276</v>
      </c>
      <c r="H17" s="758" t="s">
        <v>6947</v>
      </c>
      <c r="I17" s="758" t="s">
        <v>6948</v>
      </c>
      <c r="J17" s="758" t="s">
        <v>7076</v>
      </c>
      <c r="K17" s="760">
        <v>42131</v>
      </c>
      <c r="L17" s="760">
        <v>42308</v>
      </c>
      <c r="M17" s="760">
        <v>42490</v>
      </c>
      <c r="N17" s="760">
        <v>42855</v>
      </c>
      <c r="O17" s="760"/>
      <c r="P17" s="760"/>
      <c r="Q17" s="760"/>
      <c r="R17" s="760"/>
      <c r="S17" s="760"/>
      <c r="T17" s="760"/>
      <c r="U17" s="760"/>
      <c r="V17" s="760"/>
      <c r="W17" s="760"/>
      <c r="X17" s="232">
        <f ca="1">SUM(N17-NOW())</f>
        <v>19.841278009262169</v>
      </c>
      <c r="Y17" s="266" t="str">
        <f t="shared" ca="1" si="0"/>
        <v>WARNING</v>
      </c>
      <c r="Z17" s="762">
        <v>3400000</v>
      </c>
      <c r="AA17" s="762">
        <v>250000</v>
      </c>
      <c r="AB17" s="763">
        <v>17000</v>
      </c>
      <c r="AC17" s="763"/>
      <c r="AD17" s="763"/>
      <c r="AE17" s="763"/>
      <c r="AF17" s="763"/>
      <c r="AG17" s="763"/>
      <c r="AH17" s="763"/>
      <c r="AI17" s="763" t="s">
        <v>1314</v>
      </c>
      <c r="AJ17" s="763" t="s">
        <v>1054</v>
      </c>
      <c r="AK17" s="763" t="s">
        <v>6950</v>
      </c>
      <c r="AL17" s="758" t="s">
        <v>7077</v>
      </c>
      <c r="AM17" s="758" t="s">
        <v>7078</v>
      </c>
      <c r="AN17" s="764" t="s">
        <v>7079</v>
      </c>
      <c r="AO17" s="765" t="s">
        <v>7080</v>
      </c>
      <c r="AP17" s="765" t="s">
        <v>7081</v>
      </c>
      <c r="AQ17" s="765" t="s">
        <v>7082</v>
      </c>
      <c r="AR17" s="765">
        <v>0</v>
      </c>
      <c r="AS17" s="765" t="s">
        <v>7083</v>
      </c>
      <c r="AT17" s="765" t="s">
        <v>7084</v>
      </c>
      <c r="AU17" s="766"/>
    </row>
    <row r="18" spans="2:47" ht="31.5">
      <c r="B18" s="754">
        <v>14</v>
      </c>
      <c r="C18" s="755" t="s">
        <v>7085</v>
      </c>
      <c r="D18" s="756" t="s">
        <v>7086</v>
      </c>
      <c r="E18" s="757" t="s">
        <v>7087</v>
      </c>
      <c r="F18" s="758" t="s">
        <v>1302</v>
      </c>
      <c r="G18" s="759" t="s">
        <v>1231</v>
      </c>
      <c r="H18" s="758" t="s">
        <v>6947</v>
      </c>
      <c r="I18" s="758" t="s">
        <v>6948</v>
      </c>
      <c r="J18" s="758" t="s">
        <v>7088</v>
      </c>
      <c r="K18" s="760">
        <v>42128</v>
      </c>
      <c r="L18" s="760">
        <v>42308</v>
      </c>
      <c r="M18" s="760">
        <v>42490</v>
      </c>
      <c r="N18" s="760">
        <v>42855</v>
      </c>
      <c r="O18" s="760"/>
      <c r="P18" s="760"/>
      <c r="Q18" s="760"/>
      <c r="R18" s="760"/>
      <c r="S18" s="760"/>
      <c r="T18" s="760"/>
      <c r="U18" s="760"/>
      <c r="V18" s="760"/>
      <c r="W18" s="760"/>
      <c r="X18" s="232">
        <f ca="1">SUM(N18-NOW())</f>
        <v>19.841278009262169</v>
      </c>
      <c r="Y18" s="266" t="str">
        <f t="shared" ca="1" si="0"/>
        <v>WARNING</v>
      </c>
      <c r="Z18" s="762">
        <v>5500000</v>
      </c>
      <c r="AA18" s="762">
        <v>500000</v>
      </c>
      <c r="AB18" s="763">
        <v>0</v>
      </c>
      <c r="AC18" s="763"/>
      <c r="AD18" s="763">
        <v>1500000</v>
      </c>
      <c r="AE18" s="763">
        <v>0</v>
      </c>
      <c r="AF18" s="763"/>
      <c r="AG18" s="763">
        <v>1000000</v>
      </c>
      <c r="AH18" s="763"/>
      <c r="AI18" s="763" t="s">
        <v>1351</v>
      </c>
      <c r="AJ18" s="763" t="s">
        <v>1054</v>
      </c>
      <c r="AK18" s="763" t="s">
        <v>7089</v>
      </c>
      <c r="AL18" s="758" t="s">
        <v>7090</v>
      </c>
      <c r="AM18" s="758" t="s">
        <v>7091</v>
      </c>
      <c r="AN18" s="764" t="s">
        <v>7092</v>
      </c>
      <c r="AO18" s="765" t="s">
        <v>7093</v>
      </c>
      <c r="AP18" s="765"/>
      <c r="AQ18" s="765"/>
      <c r="AR18" s="765"/>
      <c r="AS18" s="765" t="s">
        <v>7094</v>
      </c>
      <c r="AT18" s="765" t="s">
        <v>7095</v>
      </c>
      <c r="AU18" s="766"/>
    </row>
    <row r="19" spans="2:47" ht="31.5">
      <c r="B19" s="754">
        <v>16</v>
      </c>
      <c r="C19" s="755" t="s">
        <v>7109</v>
      </c>
      <c r="D19" s="756" t="s">
        <v>7110</v>
      </c>
      <c r="E19" s="757" t="s">
        <v>7111</v>
      </c>
      <c r="F19" s="758" t="s">
        <v>1302</v>
      </c>
      <c r="G19" s="759" t="s">
        <v>1276</v>
      </c>
      <c r="H19" s="758" t="s">
        <v>6947</v>
      </c>
      <c r="I19" s="758" t="s">
        <v>6948</v>
      </c>
      <c r="J19" s="758" t="s">
        <v>7005</v>
      </c>
      <c r="K19" s="760">
        <v>42136</v>
      </c>
      <c r="L19" s="760">
        <v>42490</v>
      </c>
      <c r="M19" s="760">
        <v>42674</v>
      </c>
      <c r="N19" s="760">
        <v>42735</v>
      </c>
      <c r="O19" s="760">
        <v>42825</v>
      </c>
      <c r="P19" s="760"/>
      <c r="Q19" s="760"/>
      <c r="R19" s="760"/>
      <c r="S19" s="760"/>
      <c r="T19" s="760"/>
      <c r="U19" s="760"/>
      <c r="V19" s="760"/>
      <c r="W19" s="760"/>
      <c r="X19" s="232">
        <f ca="1">SUM(O19-NOW())</f>
        <v>-10.158721990737831</v>
      </c>
      <c r="Y19" s="266" t="str">
        <f t="shared" ca="1" si="0"/>
        <v>WARNING</v>
      </c>
      <c r="Z19" s="762">
        <v>3200000</v>
      </c>
      <c r="AA19" s="762">
        <v>200000</v>
      </c>
      <c r="AB19" s="763">
        <v>10000</v>
      </c>
      <c r="AC19" s="763">
        <v>20000</v>
      </c>
      <c r="AD19" s="763"/>
      <c r="AE19" s="763"/>
      <c r="AF19" s="763"/>
      <c r="AG19" s="763"/>
      <c r="AH19" s="763"/>
      <c r="AI19" s="763" t="s">
        <v>1314</v>
      </c>
      <c r="AJ19" s="763" t="s">
        <v>1054</v>
      </c>
      <c r="AK19" s="763" t="s">
        <v>6950</v>
      </c>
      <c r="AL19" s="758" t="s">
        <v>7112</v>
      </c>
      <c r="AM19" s="758" t="s">
        <v>7113</v>
      </c>
      <c r="AN19" s="764" t="s">
        <v>7114</v>
      </c>
      <c r="AO19" s="765" t="s">
        <v>7115</v>
      </c>
      <c r="AP19" s="765" t="s">
        <v>7116</v>
      </c>
      <c r="AQ19" s="765"/>
      <c r="AR19" s="765"/>
      <c r="AS19" s="765" t="s">
        <v>7117</v>
      </c>
      <c r="AT19" s="765" t="s">
        <v>7118</v>
      </c>
      <c r="AU19" s="766"/>
    </row>
    <row r="20" spans="2:47" ht="31.5">
      <c r="B20" s="754">
        <v>17</v>
      </c>
      <c r="C20" s="755" t="s">
        <v>7119</v>
      </c>
      <c r="D20" s="756" t="s">
        <v>7120</v>
      </c>
      <c r="E20" s="757" t="s">
        <v>7121</v>
      </c>
      <c r="F20" s="758" t="s">
        <v>1302</v>
      </c>
      <c r="G20" s="759" t="s">
        <v>1319</v>
      </c>
      <c r="H20" s="758" t="s">
        <v>6947</v>
      </c>
      <c r="I20" s="758" t="s">
        <v>6948</v>
      </c>
      <c r="J20" s="758" t="s">
        <v>6996</v>
      </c>
      <c r="K20" s="760">
        <v>42136</v>
      </c>
      <c r="L20" s="760">
        <v>42490</v>
      </c>
      <c r="M20" s="760">
        <v>42674</v>
      </c>
      <c r="N20" s="760">
        <v>42735</v>
      </c>
      <c r="O20" s="760">
        <v>42825</v>
      </c>
      <c r="P20" s="760">
        <v>42886</v>
      </c>
      <c r="Q20" s="760"/>
      <c r="R20" s="760"/>
      <c r="S20" s="760"/>
      <c r="T20" s="760"/>
      <c r="U20" s="760"/>
      <c r="V20" s="760"/>
      <c r="W20" s="760"/>
      <c r="X20" s="232">
        <f ca="1">SUM(P20-NOW())</f>
        <v>50.841278009262169</v>
      </c>
      <c r="Y20" s="266" t="str">
        <f t="shared" ca="1" si="0"/>
        <v>ACTIVE</v>
      </c>
      <c r="Z20" s="762">
        <v>2780000</v>
      </c>
      <c r="AA20" s="762">
        <v>150000</v>
      </c>
      <c r="AB20" s="763">
        <v>17000</v>
      </c>
      <c r="AC20" s="763"/>
      <c r="AD20" s="763"/>
      <c r="AE20" s="763"/>
      <c r="AF20" s="763"/>
      <c r="AG20" s="763"/>
      <c r="AH20" s="763"/>
      <c r="AI20" s="763" t="s">
        <v>1314</v>
      </c>
      <c r="AJ20" s="763" t="s">
        <v>1054</v>
      </c>
      <c r="AK20" s="763" t="s">
        <v>6950</v>
      </c>
      <c r="AL20" s="758" t="s">
        <v>7015</v>
      </c>
      <c r="AM20" s="758" t="s">
        <v>7122</v>
      </c>
      <c r="AN20" s="764" t="s">
        <v>7123</v>
      </c>
      <c r="AO20" s="765" t="s">
        <v>7124</v>
      </c>
      <c r="AP20" s="765" t="s">
        <v>7125</v>
      </c>
      <c r="AQ20" s="765"/>
      <c r="AR20" s="765"/>
      <c r="AS20" s="765" t="s">
        <v>7126</v>
      </c>
      <c r="AT20" s="765"/>
      <c r="AU20" s="766"/>
    </row>
    <row r="21" spans="2:47" ht="31.5">
      <c r="B21" s="754">
        <v>18</v>
      </c>
      <c r="C21" s="755" t="s">
        <v>7127</v>
      </c>
      <c r="D21" s="756" t="s">
        <v>7128</v>
      </c>
      <c r="E21" s="757" t="s">
        <v>7129</v>
      </c>
      <c r="F21" s="758" t="s">
        <v>1302</v>
      </c>
      <c r="G21" s="759" t="s">
        <v>1319</v>
      </c>
      <c r="H21" s="758" t="s">
        <v>6947</v>
      </c>
      <c r="I21" s="758" t="s">
        <v>6948</v>
      </c>
      <c r="J21" s="758" t="s">
        <v>7130</v>
      </c>
      <c r="K21" s="760">
        <v>42135</v>
      </c>
      <c r="L21" s="760">
        <v>42490</v>
      </c>
      <c r="M21" s="760">
        <v>42582</v>
      </c>
      <c r="N21" s="760">
        <v>42674</v>
      </c>
      <c r="O21" s="760">
        <v>42735</v>
      </c>
      <c r="P21" s="760">
        <v>42825</v>
      </c>
      <c r="Q21" s="760"/>
      <c r="R21" s="760"/>
      <c r="S21" s="760"/>
      <c r="T21" s="760"/>
      <c r="U21" s="760"/>
      <c r="V21" s="760"/>
      <c r="W21" s="760"/>
      <c r="X21" s="232">
        <f ca="1">SUM(P21-NOW())</f>
        <v>-10.158721990737831</v>
      </c>
      <c r="Y21" s="266" t="str">
        <f t="shared" ca="1" si="0"/>
        <v>WARNING</v>
      </c>
      <c r="Z21" s="762">
        <v>2800000</v>
      </c>
      <c r="AA21" s="762">
        <v>150000</v>
      </c>
      <c r="AB21" s="763">
        <v>17000</v>
      </c>
      <c r="AC21" s="763"/>
      <c r="AD21" s="763"/>
      <c r="AE21" s="763"/>
      <c r="AF21" s="763"/>
      <c r="AG21" s="763"/>
      <c r="AH21" s="763"/>
      <c r="AI21" s="763" t="s">
        <v>1314</v>
      </c>
      <c r="AJ21" s="763" t="s">
        <v>1054</v>
      </c>
      <c r="AK21" s="763" t="s">
        <v>6950</v>
      </c>
      <c r="AL21" s="758" t="s">
        <v>7131</v>
      </c>
      <c r="AM21" s="758" t="s">
        <v>7132</v>
      </c>
      <c r="AN21" s="764" t="s">
        <v>7133</v>
      </c>
      <c r="AO21" s="765" t="s">
        <v>7134</v>
      </c>
      <c r="AP21" s="765" t="s">
        <v>7135</v>
      </c>
      <c r="AQ21" s="765"/>
      <c r="AR21" s="765"/>
      <c r="AS21" s="765" t="s">
        <v>7136</v>
      </c>
      <c r="AT21" s="765"/>
      <c r="AU21" s="766"/>
    </row>
    <row r="22" spans="2:47" ht="31.5">
      <c r="B22" s="754">
        <v>19</v>
      </c>
      <c r="C22" s="755" t="s">
        <v>7137</v>
      </c>
      <c r="D22" s="756" t="s">
        <v>7138</v>
      </c>
      <c r="E22" s="757" t="s">
        <v>7139</v>
      </c>
      <c r="F22" s="758" t="s">
        <v>1302</v>
      </c>
      <c r="G22" s="759" t="s">
        <v>1358</v>
      </c>
      <c r="H22" s="758" t="s">
        <v>6947</v>
      </c>
      <c r="I22" s="758" t="s">
        <v>6948</v>
      </c>
      <c r="J22" s="758" t="s">
        <v>6949</v>
      </c>
      <c r="K22" s="760">
        <v>42135</v>
      </c>
      <c r="L22" s="760">
        <v>42490</v>
      </c>
      <c r="M22" s="760">
        <v>42674</v>
      </c>
      <c r="N22" s="760">
        <v>42735</v>
      </c>
      <c r="O22" s="760">
        <v>42825</v>
      </c>
      <c r="P22" s="760"/>
      <c r="Q22" s="760"/>
      <c r="R22" s="760"/>
      <c r="S22" s="760"/>
      <c r="T22" s="760"/>
      <c r="U22" s="760"/>
      <c r="V22" s="760"/>
      <c r="W22" s="760"/>
      <c r="X22" s="232">
        <f ca="1">SUM(O22-NOW())</f>
        <v>-10.158721990737831</v>
      </c>
      <c r="Y22" s="266" t="str">
        <f t="shared" ca="1" si="0"/>
        <v>WARNING</v>
      </c>
      <c r="Z22" s="762">
        <v>2780000</v>
      </c>
      <c r="AA22" s="762">
        <v>150000</v>
      </c>
      <c r="AB22" s="763">
        <v>17000</v>
      </c>
      <c r="AC22" s="763"/>
      <c r="AD22" s="763"/>
      <c r="AE22" s="763"/>
      <c r="AF22" s="763"/>
      <c r="AG22" s="763"/>
      <c r="AH22" s="763"/>
      <c r="AI22" s="763" t="s">
        <v>1314</v>
      </c>
      <c r="AJ22" s="763" t="s">
        <v>1054</v>
      </c>
      <c r="AK22" s="763" t="s">
        <v>6950</v>
      </c>
      <c r="AL22" s="758" t="s">
        <v>7131</v>
      </c>
      <c r="AM22" s="758" t="s">
        <v>7140</v>
      </c>
      <c r="AN22" s="764" t="s">
        <v>7141</v>
      </c>
      <c r="AO22" s="765" t="s">
        <v>7142</v>
      </c>
      <c r="AP22" s="765" t="s">
        <v>7143</v>
      </c>
      <c r="AQ22" s="765"/>
      <c r="AR22" s="765"/>
      <c r="AS22" s="765" t="s">
        <v>7144</v>
      </c>
      <c r="AT22" s="765"/>
      <c r="AU22" s="766"/>
    </row>
    <row r="23" spans="2:47" ht="31.5">
      <c r="B23" s="754">
        <v>20</v>
      </c>
      <c r="C23" s="755" t="s">
        <v>7145</v>
      </c>
      <c r="D23" s="756" t="s">
        <v>7146</v>
      </c>
      <c r="E23" s="757" t="s">
        <v>7147</v>
      </c>
      <c r="F23" s="758" t="s">
        <v>1302</v>
      </c>
      <c r="G23" s="759" t="s">
        <v>1231</v>
      </c>
      <c r="H23" s="758" t="s">
        <v>6947</v>
      </c>
      <c r="I23" s="758" t="s">
        <v>6948</v>
      </c>
      <c r="J23" s="758" t="s">
        <v>6949</v>
      </c>
      <c r="K23" s="760">
        <v>42135</v>
      </c>
      <c r="L23" s="760">
        <v>42490</v>
      </c>
      <c r="M23" s="760">
        <v>42582</v>
      </c>
      <c r="N23" s="760">
        <v>42674</v>
      </c>
      <c r="O23" s="760">
        <v>42735</v>
      </c>
      <c r="P23" s="760">
        <v>42825</v>
      </c>
      <c r="Q23" s="760"/>
      <c r="R23" s="760"/>
      <c r="S23" s="760"/>
      <c r="T23" s="760"/>
      <c r="U23" s="760"/>
      <c r="V23" s="760"/>
      <c r="W23" s="760"/>
      <c r="X23" s="232">
        <f ca="1">SUM(P23-NOW())</f>
        <v>-10.158721990737831</v>
      </c>
      <c r="Y23" s="266" t="str">
        <f t="shared" ca="1" si="0"/>
        <v>WARNING</v>
      </c>
      <c r="Z23" s="762">
        <v>2780000</v>
      </c>
      <c r="AA23" s="762">
        <v>150000</v>
      </c>
      <c r="AB23" s="763">
        <v>17000</v>
      </c>
      <c r="AC23" s="763"/>
      <c r="AD23" s="763"/>
      <c r="AE23" s="763"/>
      <c r="AF23" s="763"/>
      <c r="AG23" s="763"/>
      <c r="AH23" s="763"/>
      <c r="AI23" s="763" t="s">
        <v>1314</v>
      </c>
      <c r="AJ23" s="763" t="s">
        <v>1054</v>
      </c>
      <c r="AK23" s="763" t="s">
        <v>6950</v>
      </c>
      <c r="AL23" s="758" t="s">
        <v>7148</v>
      </c>
      <c r="AM23" s="758" t="s">
        <v>7149</v>
      </c>
      <c r="AN23" s="764" t="s">
        <v>7150</v>
      </c>
      <c r="AO23" s="765" t="s">
        <v>7151</v>
      </c>
      <c r="AP23" s="765" t="s">
        <v>7152</v>
      </c>
      <c r="AQ23" s="765"/>
      <c r="AR23" s="765">
        <v>10034461680</v>
      </c>
      <c r="AS23" s="765" t="s">
        <v>7153</v>
      </c>
      <c r="AT23" s="765"/>
      <c r="AU23" s="766"/>
    </row>
    <row r="24" spans="2:47" ht="31.5">
      <c r="B24" s="754">
        <v>21</v>
      </c>
      <c r="C24" s="755" t="s">
        <v>7154</v>
      </c>
      <c r="D24" s="756" t="s">
        <v>7155</v>
      </c>
      <c r="E24" s="757" t="s">
        <v>7156</v>
      </c>
      <c r="F24" s="758" t="s">
        <v>1302</v>
      </c>
      <c r="G24" s="759" t="s">
        <v>1276</v>
      </c>
      <c r="H24" s="758" t="s">
        <v>6947</v>
      </c>
      <c r="I24" s="758" t="s">
        <v>6948</v>
      </c>
      <c r="J24" s="758" t="s">
        <v>7157</v>
      </c>
      <c r="K24" s="760">
        <v>42150</v>
      </c>
      <c r="L24" s="760">
        <v>42241</v>
      </c>
      <c r="M24" s="760">
        <v>42333</v>
      </c>
      <c r="N24" s="760">
        <v>42424</v>
      </c>
      <c r="O24" s="760">
        <v>42490</v>
      </c>
      <c r="P24" s="760">
        <v>42674</v>
      </c>
      <c r="Q24" s="760">
        <v>42704</v>
      </c>
      <c r="R24" s="760">
        <v>42735</v>
      </c>
      <c r="S24" s="760">
        <v>42794</v>
      </c>
      <c r="T24" s="760">
        <v>42855</v>
      </c>
      <c r="U24" s="760"/>
      <c r="V24" s="760"/>
      <c r="W24" s="760"/>
      <c r="X24" s="232">
        <f ca="1">SUM(T24-NOW())</f>
        <v>19.841278009262169</v>
      </c>
      <c r="Y24" s="266" t="str">
        <f t="shared" ca="1" si="0"/>
        <v>WARNING</v>
      </c>
      <c r="Z24" s="762">
        <v>3100000</v>
      </c>
      <c r="AA24" s="762">
        <v>100000</v>
      </c>
      <c r="AB24" s="763">
        <v>17000</v>
      </c>
      <c r="AC24" s="763"/>
      <c r="AD24" s="763"/>
      <c r="AE24" s="763"/>
      <c r="AF24" s="763"/>
      <c r="AG24" s="763"/>
      <c r="AH24" s="763"/>
      <c r="AI24" s="763" t="s">
        <v>1314</v>
      </c>
      <c r="AJ24" s="763" t="s">
        <v>1054</v>
      </c>
      <c r="AK24" s="763" t="s">
        <v>6950</v>
      </c>
      <c r="AL24" s="758" t="s">
        <v>7158</v>
      </c>
      <c r="AM24" s="758" t="s">
        <v>7159</v>
      </c>
      <c r="AN24" s="764" t="s">
        <v>7160</v>
      </c>
      <c r="AO24" s="765" t="s">
        <v>7161</v>
      </c>
      <c r="AP24" s="765" t="s">
        <v>7162</v>
      </c>
      <c r="AQ24" s="765" t="s">
        <v>7163</v>
      </c>
      <c r="AR24" s="765">
        <v>0</v>
      </c>
      <c r="AS24" s="765" t="s">
        <v>7164</v>
      </c>
      <c r="AT24" s="765" t="s">
        <v>7165</v>
      </c>
      <c r="AU24" s="766"/>
    </row>
    <row r="25" spans="2:47" ht="31.5">
      <c r="B25" s="754">
        <v>22</v>
      </c>
      <c r="C25" s="755" t="s">
        <v>7166</v>
      </c>
      <c r="D25" s="756" t="s">
        <v>7167</v>
      </c>
      <c r="E25" s="757" t="s">
        <v>7168</v>
      </c>
      <c r="F25" s="758" t="s">
        <v>1302</v>
      </c>
      <c r="G25" s="759" t="s">
        <v>1231</v>
      </c>
      <c r="H25" s="758" t="s">
        <v>6947</v>
      </c>
      <c r="I25" s="758" t="s">
        <v>6948</v>
      </c>
      <c r="J25" s="758" t="s">
        <v>7169</v>
      </c>
      <c r="K25" s="760">
        <v>42156</v>
      </c>
      <c r="L25" s="760">
        <v>42247</v>
      </c>
      <c r="M25" s="760">
        <v>42338</v>
      </c>
      <c r="N25" s="760">
        <v>42429</v>
      </c>
      <c r="O25" s="760">
        <v>42490</v>
      </c>
      <c r="P25" s="760">
        <v>42582</v>
      </c>
      <c r="Q25" s="760">
        <v>42613</v>
      </c>
      <c r="R25" s="760">
        <v>42735</v>
      </c>
      <c r="S25" s="760">
        <v>42825</v>
      </c>
      <c r="T25" s="760"/>
      <c r="U25" s="760"/>
      <c r="V25" s="760"/>
      <c r="W25" s="760"/>
      <c r="X25" s="232">
        <f ca="1">SUM(S25-NOW())</f>
        <v>-10.158721990737831</v>
      </c>
      <c r="Y25" s="266" t="str">
        <f t="shared" ca="1" si="0"/>
        <v>WARNING</v>
      </c>
      <c r="Z25" s="762">
        <v>2780000</v>
      </c>
      <c r="AA25" s="762">
        <v>150000</v>
      </c>
      <c r="AB25" s="763">
        <v>17000</v>
      </c>
      <c r="AC25" s="763"/>
      <c r="AD25" s="763"/>
      <c r="AE25" s="763"/>
      <c r="AF25" s="763"/>
      <c r="AG25" s="763"/>
      <c r="AH25" s="763"/>
      <c r="AI25" s="763" t="s">
        <v>1314</v>
      </c>
      <c r="AJ25" s="763" t="s">
        <v>1054</v>
      </c>
      <c r="AK25" s="763" t="s">
        <v>6950</v>
      </c>
      <c r="AL25" s="758" t="s">
        <v>7148</v>
      </c>
      <c r="AM25" s="758" t="s">
        <v>7170</v>
      </c>
      <c r="AN25" s="764">
        <v>87877170858</v>
      </c>
      <c r="AO25" s="765" t="s">
        <v>7171</v>
      </c>
      <c r="AP25" s="765" t="s">
        <v>7172</v>
      </c>
      <c r="AQ25" s="765">
        <v>0</v>
      </c>
      <c r="AR25" s="765">
        <v>0</v>
      </c>
      <c r="AS25" s="765" t="s">
        <v>7173</v>
      </c>
      <c r="AT25" s="765" t="s">
        <v>7174</v>
      </c>
      <c r="AU25" s="766"/>
    </row>
    <row r="26" spans="2:47" ht="31.5">
      <c r="B26" s="754">
        <v>23</v>
      </c>
      <c r="C26" s="755" t="s">
        <v>7175</v>
      </c>
      <c r="D26" s="756" t="s">
        <v>7176</v>
      </c>
      <c r="E26" s="757" t="s">
        <v>7177</v>
      </c>
      <c r="F26" s="758" t="s">
        <v>1302</v>
      </c>
      <c r="G26" s="759" t="s">
        <v>1231</v>
      </c>
      <c r="H26" s="758" t="s">
        <v>6947</v>
      </c>
      <c r="I26" s="758" t="s">
        <v>6948</v>
      </c>
      <c r="J26" s="758" t="s">
        <v>7178</v>
      </c>
      <c r="K26" s="760">
        <v>42156</v>
      </c>
      <c r="L26" s="760">
        <v>42247</v>
      </c>
      <c r="M26" s="760">
        <v>42338</v>
      </c>
      <c r="N26" s="760">
        <v>42429</v>
      </c>
      <c r="O26" s="760">
        <v>42490</v>
      </c>
      <c r="P26" s="760">
        <v>42582</v>
      </c>
      <c r="Q26" s="760">
        <v>42674</v>
      </c>
      <c r="R26" s="760">
        <v>42735</v>
      </c>
      <c r="S26" s="760">
        <v>42825</v>
      </c>
      <c r="T26" s="760"/>
      <c r="U26" s="760"/>
      <c r="V26" s="760"/>
      <c r="W26" s="760"/>
      <c r="X26" s="232">
        <f ca="1">SUM(S26-NOW())</f>
        <v>-10.158721990737831</v>
      </c>
      <c r="Y26" s="266" t="str">
        <f t="shared" ca="1" si="0"/>
        <v>WARNING</v>
      </c>
      <c r="Z26" s="762">
        <v>3200000</v>
      </c>
      <c r="AA26" s="762">
        <v>200000</v>
      </c>
      <c r="AB26" s="763">
        <v>17000</v>
      </c>
      <c r="AC26" s="763"/>
      <c r="AD26" s="763"/>
      <c r="AE26" s="763"/>
      <c r="AF26" s="763"/>
      <c r="AG26" s="763"/>
      <c r="AH26" s="763"/>
      <c r="AI26" s="763" t="s">
        <v>1314</v>
      </c>
      <c r="AJ26" s="763" t="s">
        <v>1054</v>
      </c>
      <c r="AK26" s="763" t="s">
        <v>6950</v>
      </c>
      <c r="AL26" s="758" t="s">
        <v>7179</v>
      </c>
      <c r="AM26" s="758" t="s">
        <v>7180</v>
      </c>
      <c r="AN26" s="764" t="s">
        <v>7181</v>
      </c>
      <c r="AO26" s="765" t="s">
        <v>7182</v>
      </c>
      <c r="AP26" s="765" t="s">
        <v>7183</v>
      </c>
      <c r="AQ26" s="765">
        <v>0</v>
      </c>
      <c r="AR26" s="765">
        <v>0</v>
      </c>
      <c r="AS26" s="765" t="s">
        <v>7184</v>
      </c>
      <c r="AT26" s="765" t="s">
        <v>7185</v>
      </c>
      <c r="AU26" s="766"/>
    </row>
    <row r="27" spans="2:47" ht="52.5">
      <c r="B27" s="754">
        <v>24</v>
      </c>
      <c r="C27" s="755" t="s">
        <v>7186</v>
      </c>
      <c r="D27" s="756" t="s">
        <v>7187</v>
      </c>
      <c r="E27" s="757" t="s">
        <v>7188</v>
      </c>
      <c r="F27" s="758" t="s">
        <v>1302</v>
      </c>
      <c r="G27" s="759" t="s">
        <v>1276</v>
      </c>
      <c r="H27" s="758" t="s">
        <v>6947</v>
      </c>
      <c r="I27" s="758" t="s">
        <v>6948</v>
      </c>
      <c r="J27" s="758" t="s">
        <v>7178</v>
      </c>
      <c r="K27" s="760">
        <v>42170</v>
      </c>
      <c r="L27" s="760">
        <v>42261</v>
      </c>
      <c r="M27" s="760">
        <v>42369</v>
      </c>
      <c r="N27" s="760">
        <v>42429</v>
      </c>
      <c r="O27" s="760">
        <v>42490</v>
      </c>
      <c r="P27" s="760">
        <v>42582</v>
      </c>
      <c r="Q27" s="760">
        <v>42674</v>
      </c>
      <c r="R27" s="760">
        <v>42735</v>
      </c>
      <c r="S27" s="760">
        <v>42825</v>
      </c>
      <c r="T27" s="760"/>
      <c r="U27" s="760"/>
      <c r="V27" s="760"/>
      <c r="W27" s="760"/>
      <c r="X27" s="232">
        <f ca="1">SUM(S27-NOW())</f>
        <v>-10.158721990737831</v>
      </c>
      <c r="Y27" s="266" t="str">
        <f t="shared" ca="1" si="0"/>
        <v>WARNING</v>
      </c>
      <c r="Z27" s="762">
        <v>3200000</v>
      </c>
      <c r="AA27" s="762">
        <v>200000</v>
      </c>
      <c r="AB27" s="763">
        <v>17000</v>
      </c>
      <c r="AC27" s="763">
        <v>30000</v>
      </c>
      <c r="AD27" s="763"/>
      <c r="AE27" s="763"/>
      <c r="AF27" s="763"/>
      <c r="AG27" s="763"/>
      <c r="AH27" s="763"/>
      <c r="AI27" s="763" t="s">
        <v>1314</v>
      </c>
      <c r="AJ27" s="763" t="s">
        <v>1054</v>
      </c>
      <c r="AK27" s="763" t="s">
        <v>6950</v>
      </c>
      <c r="AL27" s="758" t="s">
        <v>7189</v>
      </c>
      <c r="AM27" s="758" t="s">
        <v>7190</v>
      </c>
      <c r="AN27" s="764" t="s">
        <v>7191</v>
      </c>
      <c r="AO27" s="765" t="s">
        <v>7192</v>
      </c>
      <c r="AP27" s="765" t="s">
        <v>7193</v>
      </c>
      <c r="AQ27" s="765"/>
      <c r="AR27" s="765"/>
      <c r="AS27" s="765" t="s">
        <v>7194</v>
      </c>
      <c r="AT27" s="765" t="s">
        <v>7195</v>
      </c>
      <c r="AU27" s="766"/>
    </row>
    <row r="28" spans="2:47" ht="31.5">
      <c r="B28" s="754">
        <v>25</v>
      </c>
      <c r="C28" s="755" t="s">
        <v>7196</v>
      </c>
      <c r="D28" s="756" t="s">
        <v>7197</v>
      </c>
      <c r="E28" s="757" t="s">
        <v>7198</v>
      </c>
      <c r="F28" s="758" t="s">
        <v>1302</v>
      </c>
      <c r="G28" s="759" t="s">
        <v>1276</v>
      </c>
      <c r="H28" s="758" t="s">
        <v>6947</v>
      </c>
      <c r="I28" s="758" t="s">
        <v>6948</v>
      </c>
      <c r="J28" s="758" t="s">
        <v>6949</v>
      </c>
      <c r="K28" s="760">
        <v>42231</v>
      </c>
      <c r="L28" s="760">
        <v>42414</v>
      </c>
      <c r="M28" s="760">
        <v>42490</v>
      </c>
      <c r="N28" s="760">
        <v>42582</v>
      </c>
      <c r="O28" s="760">
        <v>42674</v>
      </c>
      <c r="P28" s="760">
        <v>42735</v>
      </c>
      <c r="Q28" s="760">
        <v>42825</v>
      </c>
      <c r="R28" s="760"/>
      <c r="S28" s="760"/>
      <c r="T28" s="760"/>
      <c r="U28" s="760"/>
      <c r="V28" s="760"/>
      <c r="W28" s="760"/>
      <c r="X28" s="232">
        <f ca="1">SUM(Q28-NOW())</f>
        <v>-10.158721990737831</v>
      </c>
      <c r="Y28" s="266" t="str">
        <f t="shared" ca="1" si="0"/>
        <v>WARNING</v>
      </c>
      <c r="Z28" s="762">
        <v>2780000</v>
      </c>
      <c r="AA28" s="762">
        <v>150000</v>
      </c>
      <c r="AB28" s="763">
        <v>17000</v>
      </c>
      <c r="AC28" s="763"/>
      <c r="AD28" s="763"/>
      <c r="AE28" s="763"/>
      <c r="AF28" s="763"/>
      <c r="AG28" s="763"/>
      <c r="AH28" s="763"/>
      <c r="AI28" s="763" t="s">
        <v>1314</v>
      </c>
      <c r="AJ28" s="763" t="s">
        <v>1054</v>
      </c>
      <c r="AK28" s="763" t="s">
        <v>6950</v>
      </c>
      <c r="AL28" s="758" t="s">
        <v>7199</v>
      </c>
      <c r="AM28" s="758" t="s">
        <v>7200</v>
      </c>
      <c r="AN28" s="764" t="s">
        <v>7201</v>
      </c>
      <c r="AO28" s="765" t="s">
        <v>7202</v>
      </c>
      <c r="AP28" s="765" t="s">
        <v>7203</v>
      </c>
      <c r="AQ28" s="765" t="s">
        <v>7204</v>
      </c>
      <c r="AR28" s="765">
        <v>0</v>
      </c>
      <c r="AS28" s="765" t="s">
        <v>3686</v>
      </c>
      <c r="AT28" s="765" t="s">
        <v>7205</v>
      </c>
      <c r="AU28" s="766"/>
    </row>
    <row r="29" spans="2:47" ht="31.5">
      <c r="B29" s="754">
        <v>26</v>
      </c>
      <c r="C29" s="755" t="s">
        <v>7206</v>
      </c>
      <c r="D29" s="756" t="s">
        <v>7207</v>
      </c>
      <c r="E29" s="757" t="s">
        <v>7208</v>
      </c>
      <c r="F29" s="758" t="s">
        <v>1302</v>
      </c>
      <c r="G29" s="759" t="s">
        <v>1358</v>
      </c>
      <c r="H29" s="758" t="s">
        <v>6947</v>
      </c>
      <c r="I29" s="758" t="s">
        <v>6948</v>
      </c>
      <c r="J29" s="758" t="s">
        <v>7209</v>
      </c>
      <c r="K29" s="760">
        <v>42191</v>
      </c>
      <c r="L29" s="760">
        <v>42369</v>
      </c>
      <c r="M29" s="760">
        <v>42429</v>
      </c>
      <c r="N29" s="760">
        <v>42490</v>
      </c>
      <c r="O29" s="760">
        <v>42582</v>
      </c>
      <c r="P29" s="760">
        <v>42766</v>
      </c>
      <c r="Q29" s="760">
        <v>42825</v>
      </c>
      <c r="R29" s="760"/>
      <c r="S29" s="760"/>
      <c r="T29" s="760"/>
      <c r="U29" s="760"/>
      <c r="V29" s="760"/>
      <c r="W29" s="760"/>
      <c r="X29" s="232">
        <f ca="1">SUM(Q29-NOW())</f>
        <v>-10.158721990737831</v>
      </c>
      <c r="Y29" s="266" t="str">
        <f t="shared" ca="1" si="0"/>
        <v>WARNING</v>
      </c>
      <c r="Z29" s="762">
        <v>4200000</v>
      </c>
      <c r="AA29" s="762">
        <v>250000</v>
      </c>
      <c r="AB29" s="763">
        <v>20000</v>
      </c>
      <c r="AC29" s="763"/>
      <c r="AD29" s="763"/>
      <c r="AE29" s="763">
        <v>500000</v>
      </c>
      <c r="AF29" s="763"/>
      <c r="AG29" s="763"/>
      <c r="AH29" s="763"/>
      <c r="AI29" s="763" t="s">
        <v>1314</v>
      </c>
      <c r="AJ29" s="763" t="s">
        <v>1054</v>
      </c>
      <c r="AK29" s="763" t="s">
        <v>6950</v>
      </c>
      <c r="AL29" s="758"/>
      <c r="AM29" s="758" t="s">
        <v>7210</v>
      </c>
      <c r="AN29" s="764" t="s">
        <v>7211</v>
      </c>
      <c r="AO29" s="765" t="s">
        <v>7212</v>
      </c>
      <c r="AP29" s="765" t="s">
        <v>7213</v>
      </c>
      <c r="AQ29" s="765">
        <v>0</v>
      </c>
      <c r="AR29" s="765">
        <v>0</v>
      </c>
      <c r="AS29" s="765" t="s">
        <v>7214</v>
      </c>
      <c r="AT29" s="765" t="s">
        <v>7215</v>
      </c>
      <c r="AU29" s="766"/>
    </row>
    <row r="30" spans="2:47" ht="31.5">
      <c r="B30" s="754">
        <v>27</v>
      </c>
      <c r="C30" s="755" t="s">
        <v>7216</v>
      </c>
      <c r="D30" s="756" t="s">
        <v>7217</v>
      </c>
      <c r="E30" s="757" t="s">
        <v>7218</v>
      </c>
      <c r="F30" s="758" t="s">
        <v>1302</v>
      </c>
      <c r="G30" s="759" t="s">
        <v>1231</v>
      </c>
      <c r="H30" s="758" t="s">
        <v>6947</v>
      </c>
      <c r="I30" s="758" t="s">
        <v>6948</v>
      </c>
      <c r="J30" s="758" t="s">
        <v>6996</v>
      </c>
      <c r="K30" s="760">
        <v>42220</v>
      </c>
      <c r="L30" s="760">
        <v>42311</v>
      </c>
      <c r="M30" s="760">
        <v>42402</v>
      </c>
      <c r="N30" s="760">
        <v>42490</v>
      </c>
      <c r="O30" s="760">
        <v>42582</v>
      </c>
      <c r="P30" s="760">
        <v>42674</v>
      </c>
      <c r="Q30" s="760">
        <v>42735</v>
      </c>
      <c r="R30" s="760">
        <v>42825</v>
      </c>
      <c r="S30" s="760"/>
      <c r="T30" s="760"/>
      <c r="U30" s="760"/>
      <c r="V30" s="760"/>
      <c r="W30" s="760"/>
      <c r="X30" s="232">
        <f ca="1">SUM(R30-NOW())</f>
        <v>-10.158721990737831</v>
      </c>
      <c r="Y30" s="266" t="str">
        <f t="shared" ca="1" si="0"/>
        <v>WARNING</v>
      </c>
      <c r="Z30" s="762">
        <v>3000000</v>
      </c>
      <c r="AA30" s="762">
        <v>200000</v>
      </c>
      <c r="AB30" s="763">
        <v>17000</v>
      </c>
      <c r="AC30" s="763"/>
      <c r="AD30" s="763"/>
      <c r="AE30" s="763"/>
      <c r="AF30" s="763"/>
      <c r="AG30" s="763"/>
      <c r="AH30" s="763"/>
      <c r="AI30" s="763" t="s">
        <v>1314</v>
      </c>
      <c r="AJ30" s="763" t="s">
        <v>1054</v>
      </c>
      <c r="AK30" s="763" t="s">
        <v>6950</v>
      </c>
      <c r="AL30" s="758" t="s">
        <v>7219</v>
      </c>
      <c r="AM30" s="758" t="s">
        <v>7220</v>
      </c>
      <c r="AN30" s="764" t="s">
        <v>7221</v>
      </c>
      <c r="AO30" s="765" t="s">
        <v>7222</v>
      </c>
      <c r="AP30" s="765" t="s">
        <v>7223</v>
      </c>
      <c r="AQ30" s="765">
        <v>0</v>
      </c>
      <c r="AR30" s="765">
        <v>0</v>
      </c>
      <c r="AS30" s="765" t="s">
        <v>7224</v>
      </c>
      <c r="AT30" s="765"/>
      <c r="AU30" s="766"/>
    </row>
    <row r="31" spans="2:47" ht="31.5">
      <c r="B31" s="754">
        <v>28</v>
      </c>
      <c r="C31" s="755" t="s">
        <v>7225</v>
      </c>
      <c r="D31" s="756" t="s">
        <v>7226</v>
      </c>
      <c r="E31" s="757" t="s">
        <v>7227</v>
      </c>
      <c r="F31" s="758" t="s">
        <v>1302</v>
      </c>
      <c r="G31" s="759" t="s">
        <v>1319</v>
      </c>
      <c r="H31" s="758" t="s">
        <v>6947</v>
      </c>
      <c r="I31" s="758" t="s">
        <v>6948</v>
      </c>
      <c r="J31" s="758" t="s">
        <v>7209</v>
      </c>
      <c r="K31" s="760">
        <v>42220</v>
      </c>
      <c r="L31" s="760">
        <v>42403</v>
      </c>
      <c r="M31" s="760">
        <v>42429</v>
      </c>
      <c r="N31" s="760">
        <v>42490</v>
      </c>
      <c r="O31" s="760">
        <v>42674</v>
      </c>
      <c r="P31" s="760">
        <v>42735</v>
      </c>
      <c r="Q31" s="760">
        <v>42825</v>
      </c>
      <c r="R31" s="760"/>
      <c r="S31" s="760"/>
      <c r="T31" s="760"/>
      <c r="U31" s="760"/>
      <c r="V31" s="760"/>
      <c r="W31" s="760"/>
      <c r="X31" s="232">
        <f ca="1">SUM(Q31-NOW())</f>
        <v>-10.158721990737831</v>
      </c>
      <c r="Y31" s="266" t="str">
        <f t="shared" ca="1" si="0"/>
        <v>WARNING</v>
      </c>
      <c r="Z31" s="762">
        <v>4200000</v>
      </c>
      <c r="AA31" s="762">
        <v>250000</v>
      </c>
      <c r="AB31" s="763">
        <v>20000</v>
      </c>
      <c r="AC31" s="763"/>
      <c r="AD31" s="763"/>
      <c r="AE31" s="763">
        <v>500000</v>
      </c>
      <c r="AF31" s="763"/>
      <c r="AG31" s="763"/>
      <c r="AH31" s="763">
        <v>250000</v>
      </c>
      <c r="AI31" s="763" t="s">
        <v>1314</v>
      </c>
      <c r="AJ31" s="763" t="s">
        <v>1054</v>
      </c>
      <c r="AK31" s="763" t="s">
        <v>6950</v>
      </c>
      <c r="AL31" s="758" t="s">
        <v>7228</v>
      </c>
      <c r="AM31" s="758" t="s">
        <v>7229</v>
      </c>
      <c r="AN31" s="764" t="s">
        <v>7230</v>
      </c>
      <c r="AO31" s="765" t="s">
        <v>7231</v>
      </c>
      <c r="AP31" s="765" t="s">
        <v>7232</v>
      </c>
      <c r="AQ31" s="765">
        <v>0</v>
      </c>
      <c r="AR31" s="765">
        <v>0</v>
      </c>
      <c r="AS31" s="765">
        <v>0</v>
      </c>
      <c r="AT31" s="765" t="s">
        <v>7233</v>
      </c>
      <c r="AU31" s="766"/>
    </row>
    <row r="32" spans="2:47" ht="31.5">
      <c r="B32" s="754">
        <v>29</v>
      </c>
      <c r="C32" s="755" t="s">
        <v>7234</v>
      </c>
      <c r="D32" s="756" t="s">
        <v>7235</v>
      </c>
      <c r="E32" s="757" t="s">
        <v>7236</v>
      </c>
      <c r="F32" s="758" t="s">
        <v>1302</v>
      </c>
      <c r="G32" s="759" t="s">
        <v>1319</v>
      </c>
      <c r="H32" s="758" t="s">
        <v>6947</v>
      </c>
      <c r="I32" s="758" t="s">
        <v>6948</v>
      </c>
      <c r="J32" s="758" t="s">
        <v>7237</v>
      </c>
      <c r="K32" s="760">
        <v>42222</v>
      </c>
      <c r="L32" s="760">
        <v>42405</v>
      </c>
      <c r="M32" s="760">
        <v>42490</v>
      </c>
      <c r="N32" s="760">
        <v>42582</v>
      </c>
      <c r="O32" s="760">
        <v>42674</v>
      </c>
      <c r="P32" s="760">
        <v>42735</v>
      </c>
      <c r="Q32" s="760">
        <v>42825</v>
      </c>
      <c r="R32" s="760"/>
      <c r="S32" s="760"/>
      <c r="T32" s="760"/>
      <c r="U32" s="760"/>
      <c r="V32" s="760"/>
      <c r="W32" s="760"/>
      <c r="X32" s="232">
        <f ca="1">SUM(Q32-NOW())</f>
        <v>-10.158721990737831</v>
      </c>
      <c r="Y32" s="266" t="str">
        <f t="shared" ca="1" si="0"/>
        <v>WARNING</v>
      </c>
      <c r="Z32" s="762">
        <v>2750000</v>
      </c>
      <c r="AA32" s="762">
        <v>150000</v>
      </c>
      <c r="AB32" s="763">
        <v>17000</v>
      </c>
      <c r="AC32" s="763">
        <v>30000</v>
      </c>
      <c r="AD32" s="763"/>
      <c r="AE32" s="763"/>
      <c r="AF32" s="763"/>
      <c r="AG32" s="763"/>
      <c r="AH32" s="763"/>
      <c r="AI32" s="763" t="s">
        <v>1314</v>
      </c>
      <c r="AJ32" s="763" t="s">
        <v>1054</v>
      </c>
      <c r="AK32" s="763" t="s">
        <v>6950</v>
      </c>
      <c r="AL32" s="758" t="s">
        <v>7238</v>
      </c>
      <c r="AM32" s="758" t="s">
        <v>7239</v>
      </c>
      <c r="AN32" s="764" t="s">
        <v>7240</v>
      </c>
      <c r="AO32" s="765" t="s">
        <v>7241</v>
      </c>
      <c r="AP32" s="765" t="s">
        <v>7242</v>
      </c>
      <c r="AQ32" s="765">
        <v>0</v>
      </c>
      <c r="AR32" s="765">
        <v>0</v>
      </c>
      <c r="AS32" s="765" t="s">
        <v>7243</v>
      </c>
      <c r="AT32" s="765"/>
      <c r="AU32" s="766"/>
    </row>
    <row r="33" spans="2:47" ht="31.5">
      <c r="B33" s="754">
        <v>30</v>
      </c>
      <c r="C33" s="755" t="s">
        <v>7244</v>
      </c>
      <c r="D33" s="756" t="s">
        <v>7245</v>
      </c>
      <c r="E33" s="757" t="s">
        <v>7246</v>
      </c>
      <c r="F33" s="758" t="s">
        <v>1302</v>
      </c>
      <c r="G33" s="759" t="s">
        <v>1302</v>
      </c>
      <c r="H33" s="758" t="s">
        <v>6947</v>
      </c>
      <c r="I33" s="758" t="s">
        <v>6948</v>
      </c>
      <c r="J33" s="758" t="s">
        <v>7247</v>
      </c>
      <c r="K33" s="760">
        <v>42289</v>
      </c>
      <c r="L33" s="760">
        <v>42369</v>
      </c>
      <c r="M33" s="760">
        <v>42490</v>
      </c>
      <c r="N33" s="760">
        <v>42674</v>
      </c>
      <c r="O33" s="760">
        <v>42855</v>
      </c>
      <c r="P33" s="760"/>
      <c r="Q33" s="760"/>
      <c r="R33" s="760"/>
      <c r="S33" s="760"/>
      <c r="T33" s="760"/>
      <c r="U33" s="760"/>
      <c r="V33" s="760"/>
      <c r="W33" s="760"/>
      <c r="X33" s="232">
        <f ca="1">SUM(O33-NOW())</f>
        <v>19.841278009262169</v>
      </c>
      <c r="Y33" s="266" t="str">
        <f t="shared" ca="1" si="0"/>
        <v>WARNING</v>
      </c>
      <c r="Z33" s="762">
        <v>4500000</v>
      </c>
      <c r="AA33" s="762">
        <v>400000</v>
      </c>
      <c r="AB33" s="763">
        <v>17000</v>
      </c>
      <c r="AC33" s="763"/>
      <c r="AD33" s="763"/>
      <c r="AE33" s="763">
        <v>500000</v>
      </c>
      <c r="AF33" s="763"/>
      <c r="AG33" s="763"/>
      <c r="AH33" s="763">
        <v>350000</v>
      </c>
      <c r="AI33" s="763" t="s">
        <v>1314</v>
      </c>
      <c r="AJ33" s="763" t="s">
        <v>1054</v>
      </c>
      <c r="AK33" s="763" t="s">
        <v>6950</v>
      </c>
      <c r="AL33" s="758" t="s">
        <v>7248</v>
      </c>
      <c r="AM33" s="758" t="s">
        <v>7249</v>
      </c>
      <c r="AN33" s="764" t="s">
        <v>7250</v>
      </c>
      <c r="AO33" s="765" t="s">
        <v>7251</v>
      </c>
      <c r="AP33" s="765"/>
      <c r="AQ33" s="765" t="s">
        <v>7252</v>
      </c>
      <c r="AR33" s="765"/>
      <c r="AS33" s="765" t="s">
        <v>7253</v>
      </c>
      <c r="AT33" s="765" t="s">
        <v>7254</v>
      </c>
      <c r="AU33" s="766"/>
    </row>
    <row r="34" spans="2:47" ht="31.5">
      <c r="B34" s="754">
        <v>31</v>
      </c>
      <c r="C34" s="755" t="s">
        <v>7255</v>
      </c>
      <c r="D34" s="756" t="s">
        <v>7256</v>
      </c>
      <c r="E34" s="757" t="s">
        <v>7257</v>
      </c>
      <c r="F34" s="758" t="s">
        <v>1302</v>
      </c>
      <c r="G34" s="759" t="s">
        <v>1302</v>
      </c>
      <c r="H34" s="758" t="s">
        <v>6947</v>
      </c>
      <c r="I34" s="758" t="s">
        <v>6948</v>
      </c>
      <c r="J34" s="758" t="s">
        <v>7258</v>
      </c>
      <c r="K34" s="760">
        <v>42283</v>
      </c>
      <c r="L34" s="760">
        <v>42374</v>
      </c>
      <c r="M34" s="760">
        <v>42429</v>
      </c>
      <c r="N34" s="760">
        <v>42490</v>
      </c>
      <c r="O34" s="760">
        <v>42582</v>
      </c>
      <c r="P34" s="760">
        <v>42674</v>
      </c>
      <c r="Q34" s="760">
        <v>42735</v>
      </c>
      <c r="R34" s="760">
        <v>42825</v>
      </c>
      <c r="S34" s="760">
        <v>42886</v>
      </c>
      <c r="T34" s="760"/>
      <c r="U34" s="760"/>
      <c r="V34" s="760"/>
      <c r="W34" s="760"/>
      <c r="X34" s="232">
        <f ca="1">SUM(S34-NOW())</f>
        <v>50.841278009262169</v>
      </c>
      <c r="Y34" s="266" t="str">
        <f t="shared" ca="1" si="0"/>
        <v>ACTIVE</v>
      </c>
      <c r="Z34" s="762">
        <v>3700000</v>
      </c>
      <c r="AA34" s="762">
        <v>250000</v>
      </c>
      <c r="AB34" s="763">
        <v>20000</v>
      </c>
      <c r="AC34" s="763"/>
      <c r="AD34" s="763"/>
      <c r="AE34" s="763">
        <v>500000</v>
      </c>
      <c r="AF34" s="763"/>
      <c r="AG34" s="763"/>
      <c r="AH34" s="763"/>
      <c r="AI34" s="763" t="s">
        <v>1314</v>
      </c>
      <c r="AJ34" s="763" t="s">
        <v>1054</v>
      </c>
      <c r="AK34" s="763" t="s">
        <v>6950</v>
      </c>
      <c r="AL34" s="758" t="s">
        <v>7259</v>
      </c>
      <c r="AM34" s="758" t="s">
        <v>7260</v>
      </c>
      <c r="AN34" s="764" t="s">
        <v>7261</v>
      </c>
      <c r="AO34" s="765" t="s">
        <v>7262</v>
      </c>
      <c r="AP34" s="765" t="s">
        <v>7263</v>
      </c>
      <c r="AQ34" s="765" t="s">
        <v>7264</v>
      </c>
      <c r="AR34" s="765"/>
      <c r="AS34" s="765" t="s">
        <v>7265</v>
      </c>
      <c r="AT34" s="765" t="s">
        <v>7266</v>
      </c>
      <c r="AU34" s="766"/>
    </row>
    <row r="35" spans="2:47" ht="31.5">
      <c r="B35" s="754">
        <v>32</v>
      </c>
      <c r="C35" s="755" t="s">
        <v>7267</v>
      </c>
      <c r="D35" s="756" t="s">
        <v>7268</v>
      </c>
      <c r="E35" s="757" t="s">
        <v>7269</v>
      </c>
      <c r="F35" s="758" t="s">
        <v>1302</v>
      </c>
      <c r="G35" s="759" t="s">
        <v>1231</v>
      </c>
      <c r="H35" s="758" t="s">
        <v>6947</v>
      </c>
      <c r="I35" s="758" t="s">
        <v>6948</v>
      </c>
      <c r="J35" s="758" t="s">
        <v>7270</v>
      </c>
      <c r="K35" s="760">
        <v>42282</v>
      </c>
      <c r="L35" s="760">
        <v>42373</v>
      </c>
      <c r="M35" s="760">
        <v>42460</v>
      </c>
      <c r="N35" s="760">
        <v>42551</v>
      </c>
      <c r="O35" s="760">
        <v>42735</v>
      </c>
      <c r="P35" s="760">
        <v>42825</v>
      </c>
      <c r="Q35" s="760"/>
      <c r="R35" s="760"/>
      <c r="S35" s="760"/>
      <c r="T35" s="760"/>
      <c r="U35" s="760"/>
      <c r="V35" s="760"/>
      <c r="W35" s="760"/>
      <c r="X35" s="232">
        <f ca="1">SUM(P35-NOW())</f>
        <v>-10.158721990737831</v>
      </c>
      <c r="Y35" s="266" t="str">
        <f t="shared" ca="1" si="0"/>
        <v>WARNING</v>
      </c>
      <c r="Z35" s="762">
        <v>3400000</v>
      </c>
      <c r="AA35" s="762">
        <v>200000</v>
      </c>
      <c r="AB35" s="763">
        <v>17000</v>
      </c>
      <c r="AC35" s="763"/>
      <c r="AD35" s="763"/>
      <c r="AE35" s="763">
        <v>500000</v>
      </c>
      <c r="AF35" s="763"/>
      <c r="AG35" s="763"/>
      <c r="AH35" s="763">
        <v>150000</v>
      </c>
      <c r="AI35" s="763" t="s">
        <v>1314</v>
      </c>
      <c r="AJ35" s="763" t="s">
        <v>1054</v>
      </c>
      <c r="AK35" s="763" t="s">
        <v>6950</v>
      </c>
      <c r="AL35" s="758" t="s">
        <v>7271</v>
      </c>
      <c r="AM35" s="758" t="s">
        <v>7272</v>
      </c>
      <c r="AN35" s="764" t="s">
        <v>7273</v>
      </c>
      <c r="AO35" s="765" t="s">
        <v>7274</v>
      </c>
      <c r="AP35" s="765" t="s">
        <v>7275</v>
      </c>
      <c r="AQ35" s="765" t="s">
        <v>7276</v>
      </c>
      <c r="AR35" s="765"/>
      <c r="AS35" s="765" t="s">
        <v>7277</v>
      </c>
      <c r="AT35" s="765" t="s">
        <v>7278</v>
      </c>
      <c r="AU35" s="766"/>
    </row>
    <row r="36" spans="2:47" ht="31.5">
      <c r="B36" s="754">
        <v>33</v>
      </c>
      <c r="C36" s="755" t="s">
        <v>7279</v>
      </c>
      <c r="D36" s="756" t="s">
        <v>7280</v>
      </c>
      <c r="E36" s="757" t="s">
        <v>7281</v>
      </c>
      <c r="F36" s="758" t="s">
        <v>1302</v>
      </c>
      <c r="G36" s="759" t="s">
        <v>1231</v>
      </c>
      <c r="H36" s="758" t="s">
        <v>6947</v>
      </c>
      <c r="I36" s="758" t="s">
        <v>6948</v>
      </c>
      <c r="J36" s="758" t="s">
        <v>7209</v>
      </c>
      <c r="K36" s="760">
        <v>42275</v>
      </c>
      <c r="L36" s="760">
        <v>42365</v>
      </c>
      <c r="M36" s="760">
        <v>42460</v>
      </c>
      <c r="N36" s="760">
        <v>42551</v>
      </c>
      <c r="O36" s="760">
        <v>42735</v>
      </c>
      <c r="P36" s="760">
        <v>42825</v>
      </c>
      <c r="Q36" s="760"/>
      <c r="R36" s="760"/>
      <c r="S36" s="760"/>
      <c r="T36" s="760"/>
      <c r="U36" s="760"/>
      <c r="V36" s="760"/>
      <c r="W36" s="760"/>
      <c r="X36" s="232">
        <f ca="1">SUM(P36-NOW())</f>
        <v>-10.158721990737831</v>
      </c>
      <c r="Y36" s="266" t="str">
        <f t="shared" ca="1" si="0"/>
        <v>WARNING</v>
      </c>
      <c r="Z36" s="762">
        <v>4200000</v>
      </c>
      <c r="AA36" s="762">
        <v>250000</v>
      </c>
      <c r="AB36" s="763">
        <v>20000</v>
      </c>
      <c r="AC36" s="763"/>
      <c r="AD36" s="763"/>
      <c r="AE36" s="763">
        <v>500000</v>
      </c>
      <c r="AF36" s="763">
        <v>0</v>
      </c>
      <c r="AG36" s="763"/>
      <c r="AH36" s="763">
        <v>300000</v>
      </c>
      <c r="AI36" s="763" t="s">
        <v>1314</v>
      </c>
      <c r="AJ36" s="763" t="s">
        <v>1054</v>
      </c>
      <c r="AK36" s="763" t="s">
        <v>6950</v>
      </c>
      <c r="AL36" s="758" t="s">
        <v>7282</v>
      </c>
      <c r="AM36" s="758" t="s">
        <v>7283</v>
      </c>
      <c r="AN36" s="764" t="s">
        <v>7284</v>
      </c>
      <c r="AO36" s="765" t="s">
        <v>7285</v>
      </c>
      <c r="AP36" s="765" t="s">
        <v>7286</v>
      </c>
      <c r="AQ36" s="765">
        <v>0</v>
      </c>
      <c r="AR36" s="765">
        <v>11012436314</v>
      </c>
      <c r="AS36" s="765">
        <v>0</v>
      </c>
      <c r="AT36" s="765" t="s">
        <v>7287</v>
      </c>
      <c r="AU36" s="766"/>
    </row>
    <row r="37" spans="2:47" ht="31.5">
      <c r="B37" s="754">
        <v>34</v>
      </c>
      <c r="C37" s="755" t="s">
        <v>7288</v>
      </c>
      <c r="D37" s="756" t="s">
        <v>7289</v>
      </c>
      <c r="E37" s="757" t="s">
        <v>7290</v>
      </c>
      <c r="F37" s="758" t="s">
        <v>1302</v>
      </c>
      <c r="G37" s="759" t="s">
        <v>1231</v>
      </c>
      <c r="H37" s="758" t="s">
        <v>6947</v>
      </c>
      <c r="I37" s="758" t="s">
        <v>6948</v>
      </c>
      <c r="J37" s="758" t="s">
        <v>7005</v>
      </c>
      <c r="K37" s="760">
        <v>42277</v>
      </c>
      <c r="L37" s="760">
        <v>42367</v>
      </c>
      <c r="M37" s="760">
        <v>42429</v>
      </c>
      <c r="N37" s="760">
        <v>42490</v>
      </c>
      <c r="O37" s="760">
        <v>42582</v>
      </c>
      <c r="P37" s="760">
        <v>42766</v>
      </c>
      <c r="Q37" s="760">
        <v>42825</v>
      </c>
      <c r="R37" s="760"/>
      <c r="S37" s="760"/>
      <c r="T37" s="760"/>
      <c r="U37" s="760"/>
      <c r="V37" s="760"/>
      <c r="W37" s="760"/>
      <c r="X37" s="232">
        <f ca="1">SUM(Q37-NOW())</f>
        <v>-10.158721990737831</v>
      </c>
      <c r="Y37" s="266" t="str">
        <f t="shared" ca="1" si="0"/>
        <v>WARNING</v>
      </c>
      <c r="Z37" s="762">
        <v>3200000</v>
      </c>
      <c r="AA37" s="762">
        <v>200000</v>
      </c>
      <c r="AB37" s="763">
        <v>17000</v>
      </c>
      <c r="AC37" s="763"/>
      <c r="AD37" s="763"/>
      <c r="AE37" s="763"/>
      <c r="AF37" s="763"/>
      <c r="AG37" s="763"/>
      <c r="AH37" s="763"/>
      <c r="AI37" s="763" t="s">
        <v>1314</v>
      </c>
      <c r="AJ37" s="763" t="s">
        <v>1054</v>
      </c>
      <c r="AK37" s="763" t="s">
        <v>6950</v>
      </c>
      <c r="AL37" s="758" t="s">
        <v>7006</v>
      </c>
      <c r="AM37" s="758" t="s">
        <v>7291</v>
      </c>
      <c r="AN37" s="764" t="s">
        <v>7292</v>
      </c>
      <c r="AO37" s="765" t="s">
        <v>7293</v>
      </c>
      <c r="AP37" s="765" t="s">
        <v>7294</v>
      </c>
      <c r="AQ37" s="765">
        <v>0</v>
      </c>
      <c r="AR37" s="765">
        <v>0</v>
      </c>
      <c r="AS37" s="765" t="s">
        <v>7295</v>
      </c>
      <c r="AT37" s="765" t="s">
        <v>7296</v>
      </c>
      <c r="AU37" s="766"/>
    </row>
    <row r="38" spans="2:47" ht="31.5">
      <c r="B38" s="754">
        <v>35</v>
      </c>
      <c r="C38" s="755" t="s">
        <v>7297</v>
      </c>
      <c r="D38" s="756" t="s">
        <v>7298</v>
      </c>
      <c r="E38" s="757" t="s">
        <v>7299</v>
      </c>
      <c r="F38" s="758" t="s">
        <v>1302</v>
      </c>
      <c r="G38" s="759" t="s">
        <v>1276</v>
      </c>
      <c r="H38" s="758" t="s">
        <v>6947</v>
      </c>
      <c r="I38" s="758" t="s">
        <v>6948</v>
      </c>
      <c r="J38" s="758" t="s">
        <v>6949</v>
      </c>
      <c r="K38" s="760">
        <v>42277</v>
      </c>
      <c r="L38" s="760">
        <v>42367</v>
      </c>
      <c r="M38" s="760">
        <v>42429</v>
      </c>
      <c r="N38" s="760">
        <v>42490</v>
      </c>
      <c r="O38" s="760">
        <v>42582</v>
      </c>
      <c r="P38" s="760">
        <v>42674</v>
      </c>
      <c r="Q38" s="760">
        <v>42735</v>
      </c>
      <c r="R38" s="760">
        <v>42825</v>
      </c>
      <c r="S38" s="760"/>
      <c r="T38" s="760"/>
      <c r="U38" s="760"/>
      <c r="V38" s="760"/>
      <c r="W38" s="760"/>
      <c r="X38" s="232">
        <f ca="1">SUM(R38-NOW())</f>
        <v>-10.158721990737831</v>
      </c>
      <c r="Y38" s="266" t="str">
        <f t="shared" ca="1" si="0"/>
        <v>WARNING</v>
      </c>
      <c r="Z38" s="762">
        <v>2780000</v>
      </c>
      <c r="AA38" s="762">
        <v>150000</v>
      </c>
      <c r="AB38" s="763">
        <v>17000</v>
      </c>
      <c r="AC38" s="763"/>
      <c r="AD38" s="763"/>
      <c r="AE38" s="763"/>
      <c r="AF38" s="763"/>
      <c r="AG38" s="763"/>
      <c r="AH38" s="763"/>
      <c r="AI38" s="763" t="s">
        <v>1314</v>
      </c>
      <c r="AJ38" s="763" t="s">
        <v>1054</v>
      </c>
      <c r="AK38" s="763" t="s">
        <v>6950</v>
      </c>
      <c r="AL38" s="758" t="s">
        <v>7131</v>
      </c>
      <c r="AM38" s="758" t="s">
        <v>7300</v>
      </c>
      <c r="AN38" s="764" t="s">
        <v>7301</v>
      </c>
      <c r="AO38" s="765" t="s">
        <v>7302</v>
      </c>
      <c r="AP38" s="765" t="s">
        <v>7303</v>
      </c>
      <c r="AQ38" s="765" t="s">
        <v>7304</v>
      </c>
      <c r="AR38" s="765">
        <v>0</v>
      </c>
      <c r="AS38" s="765" t="s">
        <v>7305</v>
      </c>
      <c r="AT38" s="765" t="s">
        <v>7306</v>
      </c>
      <c r="AU38" s="766"/>
    </row>
    <row r="39" spans="2:47" ht="31.5">
      <c r="B39" s="754">
        <v>36</v>
      </c>
      <c r="C39" s="755" t="s">
        <v>7307</v>
      </c>
      <c r="D39" s="756" t="s">
        <v>7308</v>
      </c>
      <c r="E39" s="757" t="s">
        <v>7309</v>
      </c>
      <c r="F39" s="758" t="s">
        <v>1302</v>
      </c>
      <c r="G39" s="759" t="s">
        <v>1358</v>
      </c>
      <c r="H39" s="758" t="s">
        <v>6947</v>
      </c>
      <c r="I39" s="758" t="s">
        <v>6948</v>
      </c>
      <c r="J39" s="758" t="s">
        <v>6949</v>
      </c>
      <c r="K39" s="760">
        <v>42277</v>
      </c>
      <c r="L39" s="760">
        <v>42367</v>
      </c>
      <c r="M39" s="760">
        <v>42429</v>
      </c>
      <c r="N39" s="760">
        <v>42490</v>
      </c>
      <c r="O39" s="760">
        <v>42582</v>
      </c>
      <c r="P39" s="760">
        <v>42674</v>
      </c>
      <c r="Q39" s="760">
        <v>42735</v>
      </c>
      <c r="R39" s="760">
        <v>42825</v>
      </c>
      <c r="S39" s="760"/>
      <c r="T39" s="760"/>
      <c r="U39" s="760"/>
      <c r="V39" s="760"/>
      <c r="W39" s="760"/>
      <c r="X39" s="232">
        <f ca="1">SUM(R39-NOW())</f>
        <v>-10.158721990737831</v>
      </c>
      <c r="Y39" s="266" t="str">
        <f t="shared" ca="1" si="0"/>
        <v>WARNING</v>
      </c>
      <c r="Z39" s="762">
        <v>2780000</v>
      </c>
      <c r="AA39" s="762">
        <v>150000</v>
      </c>
      <c r="AB39" s="763">
        <v>17000</v>
      </c>
      <c r="AC39" s="763"/>
      <c r="AD39" s="763"/>
      <c r="AE39" s="763"/>
      <c r="AF39" s="763"/>
      <c r="AG39" s="763"/>
      <c r="AH39" s="763"/>
      <c r="AI39" s="763" t="s">
        <v>1314</v>
      </c>
      <c r="AJ39" s="763" t="s">
        <v>1054</v>
      </c>
      <c r="AK39" s="763" t="s">
        <v>6950</v>
      </c>
      <c r="AL39" s="758" t="s">
        <v>7131</v>
      </c>
      <c r="AM39" s="758" t="s">
        <v>7310</v>
      </c>
      <c r="AN39" s="764" t="s">
        <v>7311</v>
      </c>
      <c r="AO39" s="765" t="s">
        <v>7312</v>
      </c>
      <c r="AP39" s="765" t="s">
        <v>7313</v>
      </c>
      <c r="AQ39" s="765">
        <v>0</v>
      </c>
      <c r="AR39" s="765">
        <v>0</v>
      </c>
      <c r="AS39" s="765" t="s">
        <v>7314</v>
      </c>
      <c r="AT39" s="765" t="s">
        <v>7315</v>
      </c>
      <c r="AU39" s="766"/>
    </row>
    <row r="40" spans="2:47" ht="31.5">
      <c r="B40" s="754">
        <v>37</v>
      </c>
      <c r="C40" s="755" t="s">
        <v>7316</v>
      </c>
      <c r="D40" s="756" t="s">
        <v>7317</v>
      </c>
      <c r="E40" s="757" t="s">
        <v>7318</v>
      </c>
      <c r="F40" s="758" t="s">
        <v>1302</v>
      </c>
      <c r="G40" s="759" t="s">
        <v>1276</v>
      </c>
      <c r="H40" s="758" t="s">
        <v>6947</v>
      </c>
      <c r="I40" s="758" t="s">
        <v>6948</v>
      </c>
      <c r="J40" s="758" t="s">
        <v>6949</v>
      </c>
      <c r="K40" s="760">
        <v>42279</v>
      </c>
      <c r="L40" s="760">
        <v>42370</v>
      </c>
      <c r="M40" s="760">
        <v>42429</v>
      </c>
      <c r="N40" s="760">
        <v>42490</v>
      </c>
      <c r="O40" s="760">
        <v>42582</v>
      </c>
      <c r="P40" s="760">
        <v>42674</v>
      </c>
      <c r="Q40" s="760">
        <v>42735</v>
      </c>
      <c r="R40" s="760">
        <v>42825</v>
      </c>
      <c r="S40" s="760"/>
      <c r="T40" s="760"/>
      <c r="U40" s="760"/>
      <c r="V40" s="760"/>
      <c r="W40" s="760"/>
      <c r="X40" s="232">
        <f ca="1">SUM(R40-NOW())</f>
        <v>-10.158721990737831</v>
      </c>
      <c r="Y40" s="266" t="str">
        <f t="shared" ca="1" si="0"/>
        <v>WARNING</v>
      </c>
      <c r="Z40" s="762">
        <v>2780000</v>
      </c>
      <c r="AA40" s="762">
        <v>150000</v>
      </c>
      <c r="AB40" s="763">
        <v>17000</v>
      </c>
      <c r="AC40" s="763"/>
      <c r="AD40" s="763"/>
      <c r="AE40" s="763"/>
      <c r="AF40" s="763"/>
      <c r="AG40" s="763"/>
      <c r="AH40" s="763"/>
      <c r="AI40" s="763" t="s">
        <v>1314</v>
      </c>
      <c r="AJ40" s="763" t="s">
        <v>1054</v>
      </c>
      <c r="AK40" s="763" t="s">
        <v>6950</v>
      </c>
      <c r="AL40" s="758" t="s">
        <v>7319</v>
      </c>
      <c r="AM40" s="758" t="s">
        <v>7320</v>
      </c>
      <c r="AN40" s="764" t="s">
        <v>7321</v>
      </c>
      <c r="AO40" s="765" t="s">
        <v>7322</v>
      </c>
      <c r="AP40" s="765" t="s">
        <v>7323</v>
      </c>
      <c r="AQ40" s="765"/>
      <c r="AR40" s="765"/>
      <c r="AS40" s="765" t="s">
        <v>7324</v>
      </c>
      <c r="AT40" s="765"/>
      <c r="AU40" s="766"/>
    </row>
    <row r="41" spans="2:47" ht="31.5">
      <c r="B41" s="754">
        <v>38</v>
      </c>
      <c r="C41" s="755" t="s">
        <v>7325</v>
      </c>
      <c r="D41" s="756" t="s">
        <v>7326</v>
      </c>
      <c r="E41" s="757" t="s">
        <v>7327</v>
      </c>
      <c r="F41" s="758" t="s">
        <v>1302</v>
      </c>
      <c r="G41" s="759" t="s">
        <v>1276</v>
      </c>
      <c r="H41" s="758" t="s">
        <v>6947</v>
      </c>
      <c r="I41" s="758" t="s">
        <v>6948</v>
      </c>
      <c r="J41" s="758" t="s">
        <v>7328</v>
      </c>
      <c r="K41" s="760">
        <v>42279</v>
      </c>
      <c r="L41" s="760">
        <v>42370</v>
      </c>
      <c r="M41" s="760">
        <v>42429</v>
      </c>
      <c r="N41" s="760">
        <v>42490</v>
      </c>
      <c r="O41" s="760">
        <v>42582</v>
      </c>
      <c r="P41" s="760">
        <v>42674</v>
      </c>
      <c r="Q41" s="760">
        <v>42735</v>
      </c>
      <c r="R41" s="760">
        <v>42825</v>
      </c>
      <c r="S41" s="760"/>
      <c r="T41" s="760"/>
      <c r="U41" s="760"/>
      <c r="V41" s="760"/>
      <c r="W41" s="760"/>
      <c r="X41" s="232">
        <f ca="1">SUM(R41-NOW())</f>
        <v>-10.158721990737831</v>
      </c>
      <c r="Y41" s="266" t="str">
        <f t="shared" ca="1" si="0"/>
        <v>WARNING</v>
      </c>
      <c r="Z41" s="762">
        <v>3100000</v>
      </c>
      <c r="AA41" s="762">
        <v>100000</v>
      </c>
      <c r="AB41" s="763">
        <v>17000</v>
      </c>
      <c r="AC41" s="763"/>
      <c r="AD41" s="763"/>
      <c r="AE41" s="763">
        <v>500000</v>
      </c>
      <c r="AF41" s="763"/>
      <c r="AG41" s="763"/>
      <c r="AH41" s="763"/>
      <c r="AI41" s="763" t="s">
        <v>1314</v>
      </c>
      <c r="AJ41" s="763" t="s">
        <v>1054</v>
      </c>
      <c r="AK41" s="763" t="s">
        <v>6950</v>
      </c>
      <c r="AL41" s="758" t="s">
        <v>7329</v>
      </c>
      <c r="AM41" s="758" t="s">
        <v>7330</v>
      </c>
      <c r="AN41" s="764" t="s">
        <v>7331</v>
      </c>
      <c r="AO41" s="765" t="s">
        <v>7332</v>
      </c>
      <c r="AP41" s="765" t="s">
        <v>7333</v>
      </c>
      <c r="AQ41" s="765"/>
      <c r="AR41" s="765"/>
      <c r="AS41" s="765" t="s">
        <v>7334</v>
      </c>
      <c r="AT41" s="765"/>
      <c r="AU41" s="766"/>
    </row>
    <row r="42" spans="2:47" ht="31.5">
      <c r="B42" s="754">
        <v>39</v>
      </c>
      <c r="C42" s="755" t="s">
        <v>7335</v>
      </c>
      <c r="D42" s="756" t="s">
        <v>7336</v>
      </c>
      <c r="E42" s="757" t="s">
        <v>7337</v>
      </c>
      <c r="F42" s="758" t="s">
        <v>1302</v>
      </c>
      <c r="G42" s="759" t="s">
        <v>1302</v>
      </c>
      <c r="H42" s="758" t="s">
        <v>6947</v>
      </c>
      <c r="I42" s="758" t="s">
        <v>6948</v>
      </c>
      <c r="J42" s="758" t="s">
        <v>6949</v>
      </c>
      <c r="K42" s="760">
        <v>42366</v>
      </c>
      <c r="L42" s="760">
        <v>42456</v>
      </c>
      <c r="M42" s="760">
        <v>42551</v>
      </c>
      <c r="N42" s="760">
        <v>42643</v>
      </c>
      <c r="O42" s="760">
        <v>42735</v>
      </c>
      <c r="P42" s="760">
        <v>42825</v>
      </c>
      <c r="Q42" s="760"/>
      <c r="R42" s="760"/>
      <c r="S42" s="760"/>
      <c r="T42" s="760"/>
      <c r="U42" s="760"/>
      <c r="V42" s="760"/>
      <c r="W42" s="760"/>
      <c r="X42" s="232">
        <f ca="1">SUM(P42-NOW())</f>
        <v>-10.158721990737831</v>
      </c>
      <c r="Y42" s="266" t="str">
        <f t="shared" ca="1" si="0"/>
        <v>WARNING</v>
      </c>
      <c r="Z42" s="762">
        <v>2780000</v>
      </c>
      <c r="AA42" s="762">
        <v>150000</v>
      </c>
      <c r="AB42" s="763">
        <v>17000</v>
      </c>
      <c r="AC42" s="763"/>
      <c r="AD42" s="763"/>
      <c r="AE42" s="763"/>
      <c r="AF42" s="763"/>
      <c r="AG42" s="763"/>
      <c r="AH42" s="763"/>
      <c r="AI42" s="763" t="s">
        <v>1314</v>
      </c>
      <c r="AJ42" s="763" t="s">
        <v>1054</v>
      </c>
      <c r="AK42" s="763" t="s">
        <v>6950</v>
      </c>
      <c r="AL42" s="758" t="s">
        <v>7338</v>
      </c>
      <c r="AM42" s="758" t="s">
        <v>7339</v>
      </c>
      <c r="AN42" s="764" t="s">
        <v>7340</v>
      </c>
      <c r="AO42" s="765" t="s">
        <v>7341</v>
      </c>
      <c r="AP42" s="765" t="s">
        <v>7342</v>
      </c>
      <c r="AQ42" s="765">
        <v>0</v>
      </c>
      <c r="AR42" s="765">
        <v>0</v>
      </c>
      <c r="AS42" s="765" t="s">
        <v>7343</v>
      </c>
      <c r="AT42" s="765" t="s">
        <v>7344</v>
      </c>
      <c r="AU42" s="766"/>
    </row>
    <row r="43" spans="2:47" ht="21">
      <c r="B43" s="754">
        <v>40</v>
      </c>
      <c r="C43" s="755" t="s">
        <v>7345</v>
      </c>
      <c r="D43" s="756" t="s">
        <v>7346</v>
      </c>
      <c r="E43" s="757" t="s">
        <v>7347</v>
      </c>
      <c r="F43" s="758" t="s">
        <v>1060</v>
      </c>
      <c r="G43" s="759" t="s">
        <v>1276</v>
      </c>
      <c r="H43" s="758" t="s">
        <v>7348</v>
      </c>
      <c r="I43" s="758" t="s">
        <v>6948</v>
      </c>
      <c r="J43" s="758" t="s">
        <v>7349</v>
      </c>
      <c r="K43" s="760">
        <v>42415</v>
      </c>
      <c r="L43" s="760">
        <v>42521</v>
      </c>
      <c r="M43" s="760">
        <v>42613</v>
      </c>
      <c r="N43" s="760">
        <v>42735</v>
      </c>
      <c r="O43" s="760">
        <v>42825</v>
      </c>
      <c r="P43" s="760"/>
      <c r="Q43" s="760"/>
      <c r="R43" s="760"/>
      <c r="S43" s="760"/>
      <c r="T43" s="760"/>
      <c r="U43" s="760"/>
      <c r="V43" s="760"/>
      <c r="W43" s="760"/>
      <c r="X43" s="232">
        <f ca="1">SUM(O43-NOW())</f>
        <v>-10.158721990737831</v>
      </c>
      <c r="Y43" s="266" t="str">
        <f t="shared" ca="1" si="0"/>
        <v>WARNING</v>
      </c>
      <c r="Z43" s="762">
        <v>3225000</v>
      </c>
      <c r="AA43" s="762">
        <v>100000</v>
      </c>
      <c r="AB43" s="763">
        <v>17000</v>
      </c>
      <c r="AC43" s="763"/>
      <c r="AD43" s="763"/>
      <c r="AE43" s="763">
        <v>500000</v>
      </c>
      <c r="AF43" s="763"/>
      <c r="AG43" s="763"/>
      <c r="AH43" s="763"/>
      <c r="AI43" s="763" t="s">
        <v>1314</v>
      </c>
      <c r="AJ43" s="763" t="s">
        <v>1054</v>
      </c>
      <c r="AK43" s="763" t="s">
        <v>6950</v>
      </c>
      <c r="AL43" s="758" t="s">
        <v>7350</v>
      </c>
      <c r="AM43" s="758" t="s">
        <v>7351</v>
      </c>
      <c r="AN43" s="764" t="s">
        <v>7352</v>
      </c>
      <c r="AO43" s="765" t="s">
        <v>7353</v>
      </c>
      <c r="AP43" s="765" t="s">
        <v>7354</v>
      </c>
      <c r="AQ43" s="765" t="s">
        <v>7355</v>
      </c>
      <c r="AR43" s="765"/>
      <c r="AS43" s="765" t="s">
        <v>7356</v>
      </c>
      <c r="AT43" s="765" t="s">
        <v>7357</v>
      </c>
      <c r="AU43" s="766"/>
    </row>
    <row r="44" spans="2:47" ht="21">
      <c r="B44" s="754">
        <v>41</v>
      </c>
      <c r="C44" s="755" t="s">
        <v>7358</v>
      </c>
      <c r="D44" s="756" t="s">
        <v>7359</v>
      </c>
      <c r="E44" s="757" t="s">
        <v>7360</v>
      </c>
      <c r="F44" s="758" t="s">
        <v>1302</v>
      </c>
      <c r="G44" s="759" t="s">
        <v>1276</v>
      </c>
      <c r="H44" s="758" t="s">
        <v>7348</v>
      </c>
      <c r="I44" s="758" t="s">
        <v>6948</v>
      </c>
      <c r="J44" s="758" t="s">
        <v>7361</v>
      </c>
      <c r="K44" s="760">
        <v>42423</v>
      </c>
      <c r="L44" s="760">
        <v>42521</v>
      </c>
      <c r="M44" s="760">
        <v>42613</v>
      </c>
      <c r="N44" s="760">
        <v>42735</v>
      </c>
      <c r="O44" s="760">
        <v>42825</v>
      </c>
      <c r="P44" s="760"/>
      <c r="Q44" s="760"/>
      <c r="R44" s="760"/>
      <c r="S44" s="760"/>
      <c r="T44" s="760"/>
      <c r="U44" s="760"/>
      <c r="V44" s="760"/>
      <c r="W44" s="760"/>
      <c r="X44" s="232">
        <f ca="1">SUM(O44-NOW())</f>
        <v>-10.158721990737831</v>
      </c>
      <c r="Y44" s="266" t="str">
        <f t="shared" ca="1" si="0"/>
        <v>WARNING</v>
      </c>
      <c r="Z44" s="762">
        <v>3400000</v>
      </c>
      <c r="AA44" s="762">
        <v>200000</v>
      </c>
      <c r="AB44" s="763">
        <v>17000</v>
      </c>
      <c r="AC44" s="763"/>
      <c r="AD44" s="763"/>
      <c r="AE44" s="763">
        <v>500000</v>
      </c>
      <c r="AF44" s="763"/>
      <c r="AG44" s="763"/>
      <c r="AH44" s="763">
        <v>150000</v>
      </c>
      <c r="AI44" s="763" t="s">
        <v>1314</v>
      </c>
      <c r="AJ44" s="763" t="s">
        <v>1054</v>
      </c>
      <c r="AK44" s="763" t="s">
        <v>6950</v>
      </c>
      <c r="AL44" s="758" t="s">
        <v>7362</v>
      </c>
      <c r="AM44" s="758" t="s">
        <v>7363</v>
      </c>
      <c r="AN44" s="764" t="s">
        <v>7364</v>
      </c>
      <c r="AO44" s="765" t="s">
        <v>7365</v>
      </c>
      <c r="AP44" s="765" t="s">
        <v>7366</v>
      </c>
      <c r="AQ44" s="765" t="s">
        <v>7367</v>
      </c>
      <c r="AR44" s="765">
        <v>15042863801</v>
      </c>
      <c r="AS44" s="765" t="s">
        <v>7368</v>
      </c>
      <c r="AT44" s="765" t="s">
        <v>7369</v>
      </c>
      <c r="AU44" s="766"/>
    </row>
    <row r="45" spans="2:47" ht="21">
      <c r="B45" s="754">
        <v>42</v>
      </c>
      <c r="C45" s="755" t="s">
        <v>7370</v>
      </c>
      <c r="D45" s="756" t="s">
        <v>7371</v>
      </c>
      <c r="E45" s="757" t="s">
        <v>7372</v>
      </c>
      <c r="F45" s="758" t="s">
        <v>1302</v>
      </c>
      <c r="G45" s="759" t="s">
        <v>1276</v>
      </c>
      <c r="H45" s="758" t="s">
        <v>7348</v>
      </c>
      <c r="I45" s="758" t="s">
        <v>6948</v>
      </c>
      <c r="J45" s="758" t="s">
        <v>6996</v>
      </c>
      <c r="K45" s="760">
        <v>42440</v>
      </c>
      <c r="L45" s="760">
        <v>42531</v>
      </c>
      <c r="M45" s="760">
        <v>42613</v>
      </c>
      <c r="N45" s="760">
        <v>42735</v>
      </c>
      <c r="O45" s="760">
        <v>42825</v>
      </c>
      <c r="P45" s="760">
        <v>42886</v>
      </c>
      <c r="Q45" s="760"/>
      <c r="R45" s="760"/>
      <c r="S45" s="760"/>
      <c r="T45" s="760"/>
      <c r="U45" s="760"/>
      <c r="V45" s="760"/>
      <c r="W45" s="760"/>
      <c r="X45" s="232">
        <f ca="1">SUM(P45-NOW())</f>
        <v>50.841278009262169</v>
      </c>
      <c r="Y45" s="266" t="str">
        <f t="shared" ca="1" si="0"/>
        <v>ACTIVE</v>
      </c>
      <c r="Z45" s="762">
        <v>2765000</v>
      </c>
      <c r="AA45" s="762">
        <v>150000</v>
      </c>
      <c r="AB45" s="763">
        <v>17000</v>
      </c>
      <c r="AC45" s="763"/>
      <c r="AD45" s="763"/>
      <c r="AE45" s="763"/>
      <c r="AF45" s="763"/>
      <c r="AG45" s="763"/>
      <c r="AH45" s="763"/>
      <c r="AI45" s="763" t="s">
        <v>1314</v>
      </c>
      <c r="AJ45" s="763" t="s">
        <v>1054</v>
      </c>
      <c r="AK45" s="763" t="s">
        <v>6950</v>
      </c>
      <c r="AL45" s="758" t="s">
        <v>7373</v>
      </c>
      <c r="AM45" s="758" t="s">
        <v>7374</v>
      </c>
      <c r="AN45" s="764" t="s">
        <v>7375</v>
      </c>
      <c r="AO45" s="765" t="s">
        <v>7376</v>
      </c>
      <c r="AP45" s="765" t="s">
        <v>7377</v>
      </c>
      <c r="AQ45" s="765"/>
      <c r="AR45" s="765"/>
      <c r="AS45" s="765" t="s">
        <v>7378</v>
      </c>
      <c r="AT45" s="765"/>
      <c r="AU45" s="766"/>
    </row>
    <row r="46" spans="2:47">
      <c r="B46" s="754">
        <v>43</v>
      </c>
      <c r="C46" s="755" t="s">
        <v>7379</v>
      </c>
      <c r="D46" s="756" t="s">
        <v>7380</v>
      </c>
      <c r="E46" s="757" t="s">
        <v>7381</v>
      </c>
      <c r="F46" s="758" t="s">
        <v>1302</v>
      </c>
      <c r="G46" s="759" t="s">
        <v>1280</v>
      </c>
      <c r="H46" s="758" t="s">
        <v>7348</v>
      </c>
      <c r="I46" s="758" t="s">
        <v>6948</v>
      </c>
      <c r="J46" s="758" t="s">
        <v>7209</v>
      </c>
      <c r="K46" s="760">
        <v>42452</v>
      </c>
      <c r="L46" s="760">
        <v>42543</v>
      </c>
      <c r="M46" s="760">
        <v>42643</v>
      </c>
      <c r="N46" s="760">
        <v>42735</v>
      </c>
      <c r="O46" s="760">
        <v>42825</v>
      </c>
      <c r="P46" s="760"/>
      <c r="Q46" s="760"/>
      <c r="R46" s="760"/>
      <c r="S46" s="760"/>
      <c r="T46" s="760"/>
      <c r="U46" s="760"/>
      <c r="V46" s="760"/>
      <c r="W46" s="760"/>
      <c r="X46" s="232">
        <f ca="1">SUM(O46-NOW())</f>
        <v>-10.158721990737831</v>
      </c>
      <c r="Y46" s="266" t="str">
        <f t="shared" ca="1" si="0"/>
        <v>WARNING</v>
      </c>
      <c r="Z46" s="762">
        <v>3700000</v>
      </c>
      <c r="AA46" s="762">
        <v>250000</v>
      </c>
      <c r="AB46" s="763">
        <v>20000</v>
      </c>
      <c r="AC46" s="763"/>
      <c r="AD46" s="763"/>
      <c r="AE46" s="763">
        <v>500000</v>
      </c>
      <c r="AF46" s="763"/>
      <c r="AG46" s="763"/>
      <c r="AH46" s="763">
        <v>100000</v>
      </c>
      <c r="AI46" s="763" t="s">
        <v>1314</v>
      </c>
      <c r="AJ46" s="763" t="s">
        <v>1054</v>
      </c>
      <c r="AK46" s="763" t="s">
        <v>6950</v>
      </c>
      <c r="AL46" s="758" t="s">
        <v>7382</v>
      </c>
      <c r="AM46" s="758" t="s">
        <v>7383</v>
      </c>
      <c r="AN46" s="764" t="s">
        <v>7384</v>
      </c>
      <c r="AO46" s="765" t="s">
        <v>7023</v>
      </c>
      <c r="AP46" s="765" t="s">
        <v>7385</v>
      </c>
      <c r="AQ46" s="765" t="s">
        <v>7386</v>
      </c>
      <c r="AR46" s="765"/>
      <c r="AS46" s="765" t="s">
        <v>7387</v>
      </c>
      <c r="AT46" s="765" t="s">
        <v>7388</v>
      </c>
      <c r="AU46" s="766"/>
    </row>
    <row r="47" spans="2:47" ht="21">
      <c r="B47" s="754">
        <v>44</v>
      </c>
      <c r="C47" s="755" t="s">
        <v>7389</v>
      </c>
      <c r="D47" s="756" t="s">
        <v>7390</v>
      </c>
      <c r="E47" s="757" t="s">
        <v>7391</v>
      </c>
      <c r="F47" s="758" t="s">
        <v>1302</v>
      </c>
      <c r="G47" s="759" t="s">
        <v>1231</v>
      </c>
      <c r="H47" s="758" t="s">
        <v>7348</v>
      </c>
      <c r="I47" s="758" t="s">
        <v>6948</v>
      </c>
      <c r="J47" s="758" t="s">
        <v>6996</v>
      </c>
      <c r="K47" s="760">
        <v>42446</v>
      </c>
      <c r="L47" s="760">
        <v>42537</v>
      </c>
      <c r="M47" s="760">
        <v>42643</v>
      </c>
      <c r="N47" s="760">
        <v>42735</v>
      </c>
      <c r="O47" s="760">
        <v>42825</v>
      </c>
      <c r="P47" s="760">
        <v>42886</v>
      </c>
      <c r="Q47" s="760"/>
      <c r="R47" s="760"/>
      <c r="S47" s="760"/>
      <c r="T47" s="760"/>
      <c r="U47" s="760"/>
      <c r="V47" s="760"/>
      <c r="W47" s="760"/>
      <c r="X47" s="232">
        <f ca="1">SUM(P47-NOW())</f>
        <v>50.841278009262169</v>
      </c>
      <c r="Y47" s="266" t="str">
        <f t="shared" ca="1" si="0"/>
        <v>ACTIVE</v>
      </c>
      <c r="Z47" s="762">
        <v>2765000</v>
      </c>
      <c r="AA47" s="762">
        <v>150000</v>
      </c>
      <c r="AB47" s="763">
        <v>17000</v>
      </c>
      <c r="AC47" s="763"/>
      <c r="AD47" s="763"/>
      <c r="AE47" s="763"/>
      <c r="AF47" s="763"/>
      <c r="AG47" s="763"/>
      <c r="AH47" s="763"/>
      <c r="AI47" s="763" t="s">
        <v>1314</v>
      </c>
      <c r="AJ47" s="763" t="s">
        <v>1054</v>
      </c>
      <c r="AK47" s="763" t="s">
        <v>6950</v>
      </c>
      <c r="AL47" s="758" t="s">
        <v>7392</v>
      </c>
      <c r="AM47" s="758" t="s">
        <v>7393</v>
      </c>
      <c r="AN47" s="764" t="s">
        <v>7394</v>
      </c>
      <c r="AO47" s="765" t="s">
        <v>7395</v>
      </c>
      <c r="AP47" s="765" t="s">
        <v>7396</v>
      </c>
      <c r="AQ47" s="765" t="s">
        <v>7397</v>
      </c>
      <c r="AR47" s="765"/>
      <c r="AS47" s="765" t="s">
        <v>7398</v>
      </c>
      <c r="AT47" s="765" t="s">
        <v>7399</v>
      </c>
      <c r="AU47" s="766"/>
    </row>
    <row r="48" spans="2:47" ht="31.5">
      <c r="B48" s="754">
        <v>45</v>
      </c>
      <c r="C48" s="755" t="s">
        <v>7400</v>
      </c>
      <c r="D48" s="756" t="s">
        <v>7401</v>
      </c>
      <c r="E48" s="757" t="s">
        <v>7402</v>
      </c>
      <c r="F48" s="758" t="s">
        <v>1302</v>
      </c>
      <c r="G48" s="759" t="s">
        <v>1358</v>
      </c>
      <c r="H48" s="758" t="s">
        <v>6947</v>
      </c>
      <c r="I48" s="758" t="s">
        <v>6948</v>
      </c>
      <c r="J48" s="758" t="s">
        <v>7209</v>
      </c>
      <c r="K48" s="760">
        <v>42297</v>
      </c>
      <c r="L48" s="760">
        <v>42388</v>
      </c>
      <c r="M48" s="760">
        <v>42429</v>
      </c>
      <c r="N48" s="760">
        <v>42490</v>
      </c>
      <c r="O48" s="760">
        <v>42582</v>
      </c>
      <c r="P48" s="760">
        <v>42674</v>
      </c>
      <c r="Q48" s="760">
        <v>42735</v>
      </c>
      <c r="R48" s="760">
        <v>42825</v>
      </c>
      <c r="S48" s="760"/>
      <c r="T48" s="760"/>
      <c r="U48" s="760"/>
      <c r="V48" s="760"/>
      <c r="W48" s="760"/>
      <c r="X48" s="232">
        <f ca="1">SUM(R48-NOW())</f>
        <v>-10.158721990737831</v>
      </c>
      <c r="Y48" s="266" t="str">
        <f t="shared" ca="1" si="0"/>
        <v>WARNING</v>
      </c>
      <c r="Z48" s="762">
        <v>4200000</v>
      </c>
      <c r="AA48" s="762">
        <v>250000</v>
      </c>
      <c r="AB48" s="763">
        <v>20000</v>
      </c>
      <c r="AC48" s="763"/>
      <c r="AD48" s="763"/>
      <c r="AE48" s="763">
        <v>0</v>
      </c>
      <c r="AF48" s="763">
        <v>0</v>
      </c>
      <c r="AG48" s="763"/>
      <c r="AH48" s="763">
        <v>200000</v>
      </c>
      <c r="AI48" s="763" t="s">
        <v>1314</v>
      </c>
      <c r="AJ48" s="763" t="s">
        <v>1054</v>
      </c>
      <c r="AK48" s="763" t="s">
        <v>6950</v>
      </c>
      <c r="AL48" s="758" t="s">
        <v>7403</v>
      </c>
      <c r="AM48" s="758" t="s">
        <v>7404</v>
      </c>
      <c r="AN48" s="764" t="s">
        <v>7405</v>
      </c>
      <c r="AO48" s="765" t="s">
        <v>7406</v>
      </c>
      <c r="AP48" s="765" t="s">
        <v>7407</v>
      </c>
      <c r="AQ48" s="765" t="s">
        <v>7408</v>
      </c>
      <c r="AR48" s="765">
        <v>0</v>
      </c>
      <c r="AS48" s="765" t="s">
        <v>7409</v>
      </c>
      <c r="AT48" s="765" t="s">
        <v>7410</v>
      </c>
      <c r="AU48" s="766"/>
    </row>
    <row r="49" spans="2:47" ht="31.5">
      <c r="B49" s="754">
        <v>46</v>
      </c>
      <c r="C49" s="755" t="s">
        <v>7411</v>
      </c>
      <c r="D49" s="756" t="s">
        <v>7412</v>
      </c>
      <c r="E49" s="757" t="s">
        <v>7413</v>
      </c>
      <c r="F49" s="758" t="s">
        <v>1302</v>
      </c>
      <c r="G49" s="759" t="s">
        <v>1276</v>
      </c>
      <c r="H49" s="758" t="s">
        <v>6947</v>
      </c>
      <c r="I49" s="758" t="s">
        <v>6948</v>
      </c>
      <c r="J49" s="758" t="s">
        <v>7209</v>
      </c>
      <c r="K49" s="760">
        <v>42338</v>
      </c>
      <c r="L49" s="760">
        <v>42429</v>
      </c>
      <c r="M49" s="760">
        <v>42490</v>
      </c>
      <c r="N49" s="760">
        <v>42582</v>
      </c>
      <c r="O49" s="760">
        <v>42766</v>
      </c>
      <c r="P49" s="760">
        <v>42825</v>
      </c>
      <c r="Q49" s="760">
        <v>42855</v>
      </c>
      <c r="R49" s="760"/>
      <c r="S49" s="760"/>
      <c r="T49" s="760"/>
      <c r="U49" s="760"/>
      <c r="V49" s="760"/>
      <c r="W49" s="760"/>
      <c r="X49" s="232">
        <f ca="1">SUM(Q49-NOW())</f>
        <v>19.841278009262169</v>
      </c>
      <c r="Y49" s="266" t="str">
        <f t="shared" ca="1" si="0"/>
        <v>WARNING</v>
      </c>
      <c r="Z49" s="762">
        <v>4200000</v>
      </c>
      <c r="AA49" s="762">
        <v>250000</v>
      </c>
      <c r="AB49" s="763">
        <v>20000</v>
      </c>
      <c r="AC49" s="763"/>
      <c r="AD49" s="763"/>
      <c r="AE49" s="763">
        <v>500000</v>
      </c>
      <c r="AF49" s="763">
        <v>0</v>
      </c>
      <c r="AG49" s="763"/>
      <c r="AH49" s="763">
        <v>200000</v>
      </c>
      <c r="AI49" s="763" t="s">
        <v>1314</v>
      </c>
      <c r="AJ49" s="763" t="s">
        <v>1054</v>
      </c>
      <c r="AK49" s="763" t="s">
        <v>6950</v>
      </c>
      <c r="AL49" s="758" t="s">
        <v>7414</v>
      </c>
      <c r="AM49" s="758" t="s">
        <v>7415</v>
      </c>
      <c r="AN49" s="764" t="s">
        <v>7416</v>
      </c>
      <c r="AO49" s="765" t="s">
        <v>7417</v>
      </c>
      <c r="AP49" s="765" t="s">
        <v>7418</v>
      </c>
      <c r="AQ49" s="765">
        <v>0</v>
      </c>
      <c r="AR49" s="765"/>
      <c r="AS49" s="765" t="s">
        <v>7419</v>
      </c>
      <c r="AT49" s="765" t="s">
        <v>7420</v>
      </c>
      <c r="AU49" s="766"/>
    </row>
    <row r="50" spans="2:47" ht="31.5">
      <c r="B50" s="754">
        <v>47</v>
      </c>
      <c r="C50" s="755" t="s">
        <v>7421</v>
      </c>
      <c r="D50" s="756" t="s">
        <v>7422</v>
      </c>
      <c r="E50" s="757" t="s">
        <v>7423</v>
      </c>
      <c r="F50" s="758" t="s">
        <v>1302</v>
      </c>
      <c r="G50" s="759" t="s">
        <v>1276</v>
      </c>
      <c r="H50" s="758" t="s">
        <v>6947</v>
      </c>
      <c r="I50" s="758" t="s">
        <v>6948</v>
      </c>
      <c r="J50" s="758" t="s">
        <v>6949</v>
      </c>
      <c r="K50" s="760">
        <v>42459</v>
      </c>
      <c r="L50" s="760">
        <v>42550</v>
      </c>
      <c r="M50" s="760">
        <v>42643</v>
      </c>
      <c r="N50" s="760">
        <v>42735</v>
      </c>
      <c r="O50" s="760">
        <v>42825</v>
      </c>
      <c r="P50" s="760"/>
      <c r="Q50" s="760"/>
      <c r="R50" s="760"/>
      <c r="S50" s="760"/>
      <c r="T50" s="760"/>
      <c r="U50" s="760"/>
      <c r="V50" s="760"/>
      <c r="W50" s="760"/>
      <c r="X50" s="232">
        <f ca="1">SUM(O50-NOW())</f>
        <v>-10.158721990737831</v>
      </c>
      <c r="Y50" s="266" t="str">
        <f t="shared" ca="1" si="0"/>
        <v>WARNING</v>
      </c>
      <c r="Z50" s="762">
        <v>2765000</v>
      </c>
      <c r="AA50" s="762">
        <v>150000</v>
      </c>
      <c r="AB50" s="763">
        <v>17000</v>
      </c>
      <c r="AC50" s="763"/>
      <c r="AD50" s="763"/>
      <c r="AE50" s="763"/>
      <c r="AF50" s="763"/>
      <c r="AG50" s="763"/>
      <c r="AH50" s="763"/>
      <c r="AI50" s="763" t="s">
        <v>1314</v>
      </c>
      <c r="AJ50" s="763" t="s">
        <v>1054</v>
      </c>
      <c r="AK50" s="763" t="s">
        <v>6950</v>
      </c>
      <c r="AL50" s="758" t="s">
        <v>7424</v>
      </c>
      <c r="AM50" s="758" t="s">
        <v>7425</v>
      </c>
      <c r="AN50" s="764" t="s">
        <v>7426</v>
      </c>
      <c r="AO50" s="765" t="s">
        <v>7427</v>
      </c>
      <c r="AP50" s="765" t="s">
        <v>7428</v>
      </c>
      <c r="AQ50" s="765"/>
      <c r="AR50" s="765" t="s">
        <v>7429</v>
      </c>
      <c r="AS50" s="765" t="s">
        <v>7430</v>
      </c>
      <c r="AT50" s="765" t="s">
        <v>7431</v>
      </c>
      <c r="AU50" s="766"/>
    </row>
    <row r="51" spans="2:47" ht="31.5">
      <c r="B51" s="754">
        <v>48</v>
      </c>
      <c r="C51" s="755" t="s">
        <v>7432</v>
      </c>
      <c r="D51" s="756" t="s">
        <v>7433</v>
      </c>
      <c r="E51" s="757" t="s">
        <v>7434</v>
      </c>
      <c r="F51" s="758" t="s">
        <v>1302</v>
      </c>
      <c r="G51" s="759" t="s">
        <v>1358</v>
      </c>
      <c r="H51" s="758" t="s">
        <v>6947</v>
      </c>
      <c r="I51" s="758" t="s">
        <v>6948</v>
      </c>
      <c r="J51" s="758" t="s">
        <v>7005</v>
      </c>
      <c r="K51" s="760">
        <v>42472</v>
      </c>
      <c r="L51" s="760">
        <v>42562</v>
      </c>
      <c r="M51" s="760">
        <v>42654</v>
      </c>
      <c r="N51" s="760">
        <v>42735</v>
      </c>
      <c r="O51" s="760">
        <v>42825</v>
      </c>
      <c r="P51" s="760"/>
      <c r="Q51" s="760"/>
      <c r="R51" s="760"/>
      <c r="S51" s="760"/>
      <c r="T51" s="760"/>
      <c r="U51" s="760"/>
      <c r="V51" s="760"/>
      <c r="W51" s="760"/>
      <c r="X51" s="232">
        <f ca="1">SUM(O51-NOW())</f>
        <v>-10.158721990737831</v>
      </c>
      <c r="Y51" s="266" t="str">
        <f t="shared" ca="1" si="0"/>
        <v>WARNING</v>
      </c>
      <c r="Z51" s="762">
        <v>3200000</v>
      </c>
      <c r="AA51" s="762">
        <v>200000</v>
      </c>
      <c r="AB51" s="763">
        <v>17000</v>
      </c>
      <c r="AC51" s="763"/>
      <c r="AD51" s="763"/>
      <c r="AE51" s="763"/>
      <c r="AF51" s="763"/>
      <c r="AG51" s="763"/>
      <c r="AH51" s="763"/>
      <c r="AI51" s="763" t="s">
        <v>1314</v>
      </c>
      <c r="AJ51" s="763" t="s">
        <v>1054</v>
      </c>
      <c r="AK51" s="763" t="s">
        <v>6950</v>
      </c>
      <c r="AL51" s="758" t="s">
        <v>7006</v>
      </c>
      <c r="AM51" s="758" t="s">
        <v>7435</v>
      </c>
      <c r="AN51" s="764" t="s">
        <v>7436</v>
      </c>
      <c r="AO51" s="765" t="s">
        <v>7437</v>
      </c>
      <c r="AP51" s="765" t="s">
        <v>7438</v>
      </c>
      <c r="AQ51" s="765" t="s">
        <v>7439</v>
      </c>
      <c r="AR51" s="765"/>
      <c r="AS51" s="765" t="s">
        <v>7440</v>
      </c>
      <c r="AT51" s="765" t="s">
        <v>7441</v>
      </c>
      <c r="AU51" s="766"/>
    </row>
    <row r="52" spans="2:47" ht="21">
      <c r="B52" s="754">
        <v>49</v>
      </c>
      <c r="C52" s="755" t="s">
        <v>7442</v>
      </c>
      <c r="D52" s="756" t="s">
        <v>7443</v>
      </c>
      <c r="E52" s="757" t="s">
        <v>7444</v>
      </c>
      <c r="F52" s="758" t="s">
        <v>1302</v>
      </c>
      <c r="G52" s="759" t="s">
        <v>1319</v>
      </c>
      <c r="H52" s="758" t="s">
        <v>7445</v>
      </c>
      <c r="I52" s="758" t="s">
        <v>6948</v>
      </c>
      <c r="J52" s="758" t="s">
        <v>7209</v>
      </c>
      <c r="K52" s="760">
        <v>42499</v>
      </c>
      <c r="L52" s="760">
        <v>42590</v>
      </c>
      <c r="M52" s="760">
        <v>42682</v>
      </c>
      <c r="N52" s="760">
        <v>42704</v>
      </c>
      <c r="O52" s="760">
        <v>42766</v>
      </c>
      <c r="P52" s="760">
        <v>42794</v>
      </c>
      <c r="Q52" s="760">
        <v>42855</v>
      </c>
      <c r="R52" s="760"/>
      <c r="S52" s="760"/>
      <c r="T52" s="760"/>
      <c r="U52" s="760"/>
      <c r="V52" s="760"/>
      <c r="W52" s="760"/>
      <c r="X52" s="232">
        <f ca="1">SUM(Q52-NOW())</f>
        <v>19.841278009262169</v>
      </c>
      <c r="Y52" s="266" t="str">
        <f t="shared" ca="1" si="0"/>
        <v>WARNING</v>
      </c>
      <c r="Z52" s="762">
        <v>3700000</v>
      </c>
      <c r="AA52" s="762">
        <v>250000</v>
      </c>
      <c r="AB52" s="763">
        <v>20000</v>
      </c>
      <c r="AC52" s="763"/>
      <c r="AD52" s="763"/>
      <c r="AE52" s="763"/>
      <c r="AF52" s="763"/>
      <c r="AG52" s="763"/>
      <c r="AH52" s="763"/>
      <c r="AI52" s="763" t="s">
        <v>1314</v>
      </c>
      <c r="AJ52" s="763" t="s">
        <v>1054</v>
      </c>
      <c r="AK52" s="763" t="s">
        <v>6950</v>
      </c>
      <c r="AL52" s="758" t="s">
        <v>7446</v>
      </c>
      <c r="AM52" s="758" t="s">
        <v>7447</v>
      </c>
      <c r="AN52" s="764" t="s">
        <v>7448</v>
      </c>
      <c r="AO52" s="765" t="s">
        <v>7449</v>
      </c>
      <c r="AP52" s="765" t="s">
        <v>7450</v>
      </c>
      <c r="AQ52" s="765">
        <v>0</v>
      </c>
      <c r="AR52" s="765">
        <v>15057864868</v>
      </c>
      <c r="AS52" s="765" t="s">
        <v>7451</v>
      </c>
      <c r="AT52" s="765" t="s">
        <v>7452</v>
      </c>
      <c r="AU52" s="766" t="s">
        <v>7453</v>
      </c>
    </row>
    <row r="53" spans="2:47" ht="21">
      <c r="B53" s="754">
        <v>50</v>
      </c>
      <c r="C53" s="755" t="s">
        <v>7454</v>
      </c>
      <c r="D53" s="756" t="s">
        <v>7455</v>
      </c>
      <c r="E53" s="757" t="s">
        <v>7456</v>
      </c>
      <c r="F53" s="758" t="s">
        <v>1302</v>
      </c>
      <c r="G53" s="759" t="s">
        <v>1358</v>
      </c>
      <c r="H53" s="758" t="s">
        <v>7445</v>
      </c>
      <c r="I53" s="758" t="s">
        <v>6948</v>
      </c>
      <c r="J53" s="758" t="s">
        <v>7270</v>
      </c>
      <c r="K53" s="760">
        <v>42492</v>
      </c>
      <c r="L53" s="760">
        <v>42582</v>
      </c>
      <c r="M53" s="760">
        <v>42674</v>
      </c>
      <c r="N53" s="760">
        <v>42735</v>
      </c>
      <c r="O53" s="760">
        <v>42825</v>
      </c>
      <c r="P53" s="760"/>
      <c r="Q53" s="760"/>
      <c r="R53" s="760"/>
      <c r="S53" s="760"/>
      <c r="T53" s="760"/>
      <c r="U53" s="760"/>
      <c r="V53" s="760"/>
      <c r="W53" s="760"/>
      <c r="X53" s="232">
        <f ca="1">SUM(O53-NOW())</f>
        <v>-10.158721990737831</v>
      </c>
      <c r="Y53" s="266" t="str">
        <f t="shared" ca="1" si="0"/>
        <v>WARNING</v>
      </c>
      <c r="Z53" s="762">
        <v>3400000</v>
      </c>
      <c r="AA53" s="762">
        <v>200000</v>
      </c>
      <c r="AB53" s="763">
        <v>17000</v>
      </c>
      <c r="AC53" s="763"/>
      <c r="AD53" s="763"/>
      <c r="AE53" s="763">
        <v>500000</v>
      </c>
      <c r="AF53" s="763"/>
      <c r="AG53" s="763"/>
      <c r="AH53" s="763"/>
      <c r="AI53" s="763" t="s">
        <v>1314</v>
      </c>
      <c r="AJ53" s="763" t="s">
        <v>1054</v>
      </c>
      <c r="AK53" s="763" t="s">
        <v>6950</v>
      </c>
      <c r="AL53" s="758" t="s">
        <v>7457</v>
      </c>
      <c r="AM53" s="758" t="s">
        <v>7458</v>
      </c>
      <c r="AN53" s="764" t="s">
        <v>7459</v>
      </c>
      <c r="AO53" s="765" t="s">
        <v>7460</v>
      </c>
      <c r="AP53" s="765" t="s">
        <v>7461</v>
      </c>
      <c r="AQ53" s="765">
        <v>0</v>
      </c>
      <c r="AR53" s="765">
        <v>0</v>
      </c>
      <c r="AS53" s="765" t="s">
        <v>7462</v>
      </c>
      <c r="AT53" s="765" t="s">
        <v>7463</v>
      </c>
      <c r="AU53" s="766"/>
    </row>
    <row r="54" spans="2:47">
      <c r="B54" s="754">
        <v>51</v>
      </c>
      <c r="C54" s="755" t="s">
        <v>7464</v>
      </c>
      <c r="D54" s="756" t="s">
        <v>7465</v>
      </c>
      <c r="E54" s="757" t="s">
        <v>7466</v>
      </c>
      <c r="F54" s="758" t="s">
        <v>1302</v>
      </c>
      <c r="G54" s="759" t="s">
        <v>1302</v>
      </c>
      <c r="H54" s="758" t="s">
        <v>7445</v>
      </c>
      <c r="I54" s="758" t="s">
        <v>6948</v>
      </c>
      <c r="J54" s="758" t="s">
        <v>7005</v>
      </c>
      <c r="K54" s="760">
        <v>42501</v>
      </c>
      <c r="L54" s="760">
        <v>42592</v>
      </c>
      <c r="M54" s="760">
        <v>42684</v>
      </c>
      <c r="N54" s="760">
        <v>42735</v>
      </c>
      <c r="O54" s="760">
        <v>42825</v>
      </c>
      <c r="P54" s="760"/>
      <c r="Q54" s="760"/>
      <c r="R54" s="760"/>
      <c r="S54" s="760"/>
      <c r="T54" s="760"/>
      <c r="U54" s="760"/>
      <c r="V54" s="760"/>
      <c r="W54" s="760"/>
      <c r="X54" s="232">
        <f ca="1">SUM(O54-NOW())</f>
        <v>-10.158721990737831</v>
      </c>
      <c r="Y54" s="266" t="str">
        <f t="shared" ca="1" si="0"/>
        <v>WARNING</v>
      </c>
      <c r="Z54" s="762">
        <v>3200000</v>
      </c>
      <c r="AA54" s="762">
        <v>200000</v>
      </c>
      <c r="AB54" s="763">
        <v>17000</v>
      </c>
      <c r="AC54" s="763"/>
      <c r="AD54" s="763"/>
      <c r="AE54" s="763"/>
      <c r="AF54" s="763"/>
      <c r="AG54" s="763"/>
      <c r="AH54" s="763"/>
      <c r="AI54" s="763" t="s">
        <v>1314</v>
      </c>
      <c r="AJ54" s="763" t="s">
        <v>1054</v>
      </c>
      <c r="AK54" s="763" t="s">
        <v>6950</v>
      </c>
      <c r="AL54" s="758" t="s">
        <v>7457</v>
      </c>
      <c r="AM54" s="758" t="s">
        <v>7467</v>
      </c>
      <c r="AN54" s="764" t="s">
        <v>7468</v>
      </c>
      <c r="AO54" s="765"/>
      <c r="AP54" s="765" t="s">
        <v>7469</v>
      </c>
      <c r="AQ54" s="765">
        <v>0</v>
      </c>
      <c r="AR54" s="765">
        <v>0</v>
      </c>
      <c r="AS54" s="765" t="s">
        <v>7470</v>
      </c>
      <c r="AT54" s="765"/>
      <c r="AU54" s="766"/>
    </row>
    <row r="55" spans="2:47">
      <c r="B55" s="754">
        <v>52</v>
      </c>
      <c r="C55" s="755" t="s">
        <v>7471</v>
      </c>
      <c r="D55" s="756" t="s">
        <v>7472</v>
      </c>
      <c r="E55" s="757" t="s">
        <v>7473</v>
      </c>
      <c r="F55" s="758" t="s">
        <v>1302</v>
      </c>
      <c r="G55" s="759" t="s">
        <v>1276</v>
      </c>
      <c r="H55" s="758" t="s">
        <v>7445</v>
      </c>
      <c r="I55" s="758" t="s">
        <v>6948</v>
      </c>
      <c r="J55" s="758" t="s">
        <v>7349</v>
      </c>
      <c r="K55" s="760">
        <v>42502</v>
      </c>
      <c r="L55" s="760">
        <v>42593</v>
      </c>
      <c r="M55" s="760">
        <v>42685</v>
      </c>
      <c r="N55" s="760">
        <v>42735</v>
      </c>
      <c r="O55" s="760">
        <v>42825</v>
      </c>
      <c r="P55" s="760"/>
      <c r="Q55" s="760"/>
      <c r="R55" s="760"/>
      <c r="S55" s="760"/>
      <c r="T55" s="760"/>
      <c r="U55" s="760"/>
      <c r="V55" s="760"/>
      <c r="W55" s="760"/>
      <c r="X55" s="232">
        <f ca="1">SUM(O55-NOW())</f>
        <v>-10.158721990737831</v>
      </c>
      <c r="Y55" s="266" t="str">
        <f t="shared" ca="1" si="0"/>
        <v>WARNING</v>
      </c>
      <c r="Z55" s="762">
        <v>3200000</v>
      </c>
      <c r="AA55" s="762">
        <v>200000</v>
      </c>
      <c r="AB55" s="763">
        <v>17000</v>
      </c>
      <c r="AC55" s="763"/>
      <c r="AD55" s="763"/>
      <c r="AE55" s="763">
        <v>500000</v>
      </c>
      <c r="AF55" s="763"/>
      <c r="AG55" s="763"/>
      <c r="AH55" s="763"/>
      <c r="AI55" s="763" t="s">
        <v>1314</v>
      </c>
      <c r="AJ55" s="763" t="s">
        <v>1054</v>
      </c>
      <c r="AK55" s="763" t="s">
        <v>6950</v>
      </c>
      <c r="AL55" s="758" t="s">
        <v>7457</v>
      </c>
      <c r="AM55" s="758" t="s">
        <v>7474</v>
      </c>
      <c r="AN55" s="764">
        <v>8986991050</v>
      </c>
      <c r="AO55" s="765" t="s">
        <v>7475</v>
      </c>
      <c r="AP55" s="765" t="s">
        <v>7476</v>
      </c>
      <c r="AQ55" s="765" t="s">
        <v>7477</v>
      </c>
      <c r="AR55" s="765">
        <v>0</v>
      </c>
      <c r="AS55" s="765" t="s">
        <v>7478</v>
      </c>
      <c r="AT55" s="765" t="s">
        <v>7479</v>
      </c>
      <c r="AU55" s="766"/>
    </row>
    <row r="56" spans="2:47" ht="21">
      <c r="B56" s="754">
        <v>53</v>
      </c>
      <c r="C56" s="755" t="s">
        <v>7480</v>
      </c>
      <c r="D56" s="756" t="s">
        <v>7481</v>
      </c>
      <c r="E56" s="757" t="s">
        <v>7482</v>
      </c>
      <c r="F56" s="758" t="s">
        <v>1302</v>
      </c>
      <c r="G56" s="759" t="s">
        <v>1280</v>
      </c>
      <c r="H56" s="758" t="s">
        <v>7445</v>
      </c>
      <c r="I56" s="758" t="s">
        <v>6948</v>
      </c>
      <c r="J56" s="758" t="s">
        <v>7270</v>
      </c>
      <c r="K56" s="760">
        <v>42485</v>
      </c>
      <c r="L56" s="760">
        <v>42582</v>
      </c>
      <c r="M56" s="760">
        <v>42674</v>
      </c>
      <c r="N56" s="760">
        <v>42735</v>
      </c>
      <c r="O56" s="760">
        <v>42825</v>
      </c>
      <c r="P56" s="760"/>
      <c r="Q56" s="760"/>
      <c r="R56" s="760"/>
      <c r="S56" s="760"/>
      <c r="T56" s="760"/>
      <c r="U56" s="760"/>
      <c r="V56" s="760"/>
      <c r="W56" s="760"/>
      <c r="X56" s="232">
        <f ca="1">SUM(O56-NOW())</f>
        <v>-10.158721990737831</v>
      </c>
      <c r="Y56" s="266" t="str">
        <f t="shared" ca="1" si="0"/>
        <v>WARNING</v>
      </c>
      <c r="Z56" s="762">
        <v>3400000</v>
      </c>
      <c r="AA56" s="762">
        <v>200000</v>
      </c>
      <c r="AB56" s="763">
        <v>17000</v>
      </c>
      <c r="AC56" s="763"/>
      <c r="AD56" s="763"/>
      <c r="AE56" s="763">
        <v>500000</v>
      </c>
      <c r="AF56" s="763"/>
      <c r="AG56" s="763"/>
      <c r="AH56" s="763"/>
      <c r="AI56" s="763" t="s">
        <v>1314</v>
      </c>
      <c r="AJ56" s="763" t="s">
        <v>1054</v>
      </c>
      <c r="AK56" s="763" t="s">
        <v>6950</v>
      </c>
      <c r="AL56" s="758" t="s">
        <v>7483</v>
      </c>
      <c r="AM56" s="758" t="s">
        <v>7484</v>
      </c>
      <c r="AN56" s="764">
        <v>87877852162</v>
      </c>
      <c r="AO56" s="765" t="s">
        <v>7485</v>
      </c>
      <c r="AP56" s="765" t="s">
        <v>7486</v>
      </c>
      <c r="AQ56" s="765">
        <v>0</v>
      </c>
      <c r="AR56" s="765">
        <v>0</v>
      </c>
      <c r="AS56" s="765" t="s">
        <v>7487</v>
      </c>
      <c r="AT56" s="765" t="s">
        <v>7488</v>
      </c>
      <c r="AU56" s="766"/>
    </row>
    <row r="57" spans="2:47" ht="21">
      <c r="B57" s="754">
        <v>54</v>
      </c>
      <c r="C57" s="755" t="s">
        <v>7489</v>
      </c>
      <c r="D57" s="756" t="s">
        <v>7490</v>
      </c>
      <c r="E57" s="757" t="s">
        <v>7491</v>
      </c>
      <c r="F57" s="758" t="s">
        <v>1302</v>
      </c>
      <c r="G57" s="759" t="s">
        <v>1358</v>
      </c>
      <c r="H57" s="758" t="s">
        <v>7445</v>
      </c>
      <c r="I57" s="758" t="s">
        <v>6948</v>
      </c>
      <c r="J57" s="758" t="s">
        <v>7247</v>
      </c>
      <c r="K57" s="760">
        <v>42522</v>
      </c>
      <c r="L57" s="760">
        <v>42603</v>
      </c>
      <c r="M57" s="760">
        <v>42695</v>
      </c>
      <c r="N57" s="760">
        <v>42855</v>
      </c>
      <c r="O57" s="760"/>
      <c r="P57" s="760"/>
      <c r="Q57" s="760"/>
      <c r="R57" s="760"/>
      <c r="S57" s="760"/>
      <c r="T57" s="760"/>
      <c r="U57" s="760"/>
      <c r="V57" s="760"/>
      <c r="W57" s="760"/>
      <c r="X57" s="232">
        <f ca="1">SUM(N57-NOW())</f>
        <v>19.841278009262169</v>
      </c>
      <c r="Y57" s="266" t="str">
        <f t="shared" ca="1" si="0"/>
        <v>WARNING</v>
      </c>
      <c r="Z57" s="762">
        <v>4500000</v>
      </c>
      <c r="AA57" s="762">
        <v>400000</v>
      </c>
      <c r="AB57" s="763">
        <v>17000</v>
      </c>
      <c r="AC57" s="763"/>
      <c r="AD57" s="763"/>
      <c r="AE57" s="763">
        <v>500000</v>
      </c>
      <c r="AF57" s="763"/>
      <c r="AG57" s="763"/>
      <c r="AH57" s="763">
        <v>350000</v>
      </c>
      <c r="AI57" s="763" t="s">
        <v>1314</v>
      </c>
      <c r="AJ57" s="763" t="s">
        <v>1054</v>
      </c>
      <c r="AK57" s="763" t="s">
        <v>6950</v>
      </c>
      <c r="AL57" s="758" t="s">
        <v>7248</v>
      </c>
      <c r="AM57" s="758" t="s">
        <v>7492</v>
      </c>
      <c r="AN57" s="764" t="s">
        <v>7493</v>
      </c>
      <c r="AO57" s="765" t="s">
        <v>7494</v>
      </c>
      <c r="AP57" s="765" t="s">
        <v>7495</v>
      </c>
      <c r="AQ57" s="765" t="s">
        <v>7496</v>
      </c>
      <c r="AR57" s="765">
        <v>10032638990</v>
      </c>
      <c r="AS57" s="765" t="s">
        <v>7497</v>
      </c>
      <c r="AT57" s="765" t="s">
        <v>7498</v>
      </c>
      <c r="AU57" s="766"/>
    </row>
    <row r="58" spans="2:47" ht="21">
      <c r="B58" s="754">
        <v>55</v>
      </c>
      <c r="C58" s="755" t="s">
        <v>7499</v>
      </c>
      <c r="D58" s="756" t="s">
        <v>7500</v>
      </c>
      <c r="E58" s="757" t="s">
        <v>7501</v>
      </c>
      <c r="F58" s="758" t="s">
        <v>1302</v>
      </c>
      <c r="G58" s="759" t="s">
        <v>1231</v>
      </c>
      <c r="H58" s="758" t="s">
        <v>7445</v>
      </c>
      <c r="I58" s="758" t="s">
        <v>6948</v>
      </c>
      <c r="J58" s="758" t="s">
        <v>6949</v>
      </c>
      <c r="K58" s="760">
        <v>42515</v>
      </c>
      <c r="L58" s="760">
        <v>42606</v>
      </c>
      <c r="M58" s="760">
        <v>42735</v>
      </c>
      <c r="N58" s="760">
        <v>42825</v>
      </c>
      <c r="O58" s="760" t="s">
        <v>1324</v>
      </c>
      <c r="P58" s="760"/>
      <c r="Q58" s="760"/>
      <c r="R58" s="760"/>
      <c r="S58" s="760"/>
      <c r="T58" s="760"/>
      <c r="U58" s="760"/>
      <c r="V58" s="760"/>
      <c r="W58" s="760"/>
      <c r="X58" s="232">
        <f ca="1">SUM(N58-NOW())</f>
        <v>-10.158721990737831</v>
      </c>
      <c r="Y58" s="266" t="str">
        <f t="shared" ca="1" si="0"/>
        <v>WARNING</v>
      </c>
      <c r="Z58" s="762">
        <v>2765000</v>
      </c>
      <c r="AA58" s="762">
        <v>150000</v>
      </c>
      <c r="AB58" s="763">
        <v>17000</v>
      </c>
      <c r="AC58" s="763"/>
      <c r="AD58" s="763"/>
      <c r="AE58" s="763"/>
      <c r="AF58" s="763"/>
      <c r="AG58" s="763"/>
      <c r="AH58" s="763"/>
      <c r="AI58" s="763" t="s">
        <v>1314</v>
      </c>
      <c r="AJ58" s="763" t="s">
        <v>1054</v>
      </c>
      <c r="AK58" s="763" t="s">
        <v>6950</v>
      </c>
      <c r="AL58" s="758" t="s">
        <v>7502</v>
      </c>
      <c r="AM58" s="758" t="s">
        <v>7503</v>
      </c>
      <c r="AN58" s="764" t="s">
        <v>7504</v>
      </c>
      <c r="AO58" s="765" t="s">
        <v>7505</v>
      </c>
      <c r="AP58" s="765" t="s">
        <v>7506</v>
      </c>
      <c r="AQ58" s="765"/>
      <c r="AR58" s="765"/>
      <c r="AS58" s="765" t="s">
        <v>7507</v>
      </c>
      <c r="AT58" s="765" t="s">
        <v>7508</v>
      </c>
      <c r="AU58" s="766"/>
    </row>
    <row r="59" spans="2:47" ht="21">
      <c r="B59" s="754">
        <v>56</v>
      </c>
      <c r="C59" s="755" t="s">
        <v>7509</v>
      </c>
      <c r="D59" s="756" t="s">
        <v>7510</v>
      </c>
      <c r="E59" s="757" t="s">
        <v>7511</v>
      </c>
      <c r="F59" s="758" t="s">
        <v>1302</v>
      </c>
      <c r="G59" s="759" t="s">
        <v>1231</v>
      </c>
      <c r="H59" s="758" t="s">
        <v>7445</v>
      </c>
      <c r="I59" s="758" t="s">
        <v>7512</v>
      </c>
      <c r="J59" s="758" t="s">
        <v>7209</v>
      </c>
      <c r="K59" s="760">
        <v>42522</v>
      </c>
      <c r="L59" s="760">
        <v>42581</v>
      </c>
      <c r="M59" s="760">
        <v>42613</v>
      </c>
      <c r="N59" s="760">
        <v>42674</v>
      </c>
      <c r="O59" s="760">
        <v>42735</v>
      </c>
      <c r="P59" s="760">
        <v>42825</v>
      </c>
      <c r="Q59" s="760"/>
      <c r="R59" s="760"/>
      <c r="S59" s="760"/>
      <c r="T59" s="760"/>
      <c r="U59" s="760"/>
      <c r="V59" s="760"/>
      <c r="W59" s="760"/>
      <c r="X59" s="232">
        <f ca="1">SUM(P59-NOW())</f>
        <v>-10.158721990737831</v>
      </c>
      <c r="Y59" s="266" t="str">
        <f t="shared" ca="1" si="0"/>
        <v>WARNING</v>
      </c>
      <c r="Z59" s="762">
        <v>6000000</v>
      </c>
      <c r="AA59" s="762">
        <v>500000</v>
      </c>
      <c r="AB59" s="763"/>
      <c r="AC59" s="763"/>
      <c r="AD59" s="763"/>
      <c r="AE59" s="763">
        <v>500000</v>
      </c>
      <c r="AF59" s="763"/>
      <c r="AG59" s="763">
        <v>1125000</v>
      </c>
      <c r="AH59" s="763"/>
      <c r="AI59" s="763" t="s">
        <v>1314</v>
      </c>
      <c r="AJ59" s="763" t="s">
        <v>1054</v>
      </c>
      <c r="AK59" s="763" t="s">
        <v>6950</v>
      </c>
      <c r="AL59" s="758"/>
      <c r="AM59" s="758" t="s">
        <v>7513</v>
      </c>
      <c r="AN59" s="764"/>
      <c r="AO59" s="765"/>
      <c r="AP59" s="765"/>
      <c r="AQ59" s="765"/>
      <c r="AR59" s="765"/>
      <c r="AS59" s="765" t="s">
        <v>7514</v>
      </c>
      <c r="AT59" s="765" t="s">
        <v>7515</v>
      </c>
      <c r="AU59" s="766"/>
    </row>
    <row r="60" spans="2:47" ht="21">
      <c r="B60" s="754">
        <v>57</v>
      </c>
      <c r="C60" s="755" t="s">
        <v>7516</v>
      </c>
      <c r="D60" s="756" t="s">
        <v>7517</v>
      </c>
      <c r="E60" s="757" t="s">
        <v>7518</v>
      </c>
      <c r="F60" s="758"/>
      <c r="G60" s="759"/>
      <c r="H60" s="758" t="s">
        <v>7445</v>
      </c>
      <c r="I60" s="758" t="s">
        <v>7512</v>
      </c>
      <c r="J60" s="758" t="s">
        <v>7209</v>
      </c>
      <c r="K60" s="760">
        <v>42522</v>
      </c>
      <c r="L60" s="760">
        <v>42581</v>
      </c>
      <c r="M60" s="760">
        <v>42613</v>
      </c>
      <c r="N60" s="760">
        <v>42674</v>
      </c>
      <c r="O60" s="760">
        <v>42735</v>
      </c>
      <c r="P60" s="760">
        <v>42825</v>
      </c>
      <c r="Q60" s="760"/>
      <c r="R60" s="760"/>
      <c r="S60" s="760"/>
      <c r="T60" s="760"/>
      <c r="U60" s="760"/>
      <c r="V60" s="760"/>
      <c r="W60" s="760"/>
      <c r="X60" s="232">
        <f ca="1">SUM(P60-NOW())</f>
        <v>-10.158721990737831</v>
      </c>
      <c r="Y60" s="266" t="str">
        <f t="shared" ca="1" si="0"/>
        <v>WARNING</v>
      </c>
      <c r="Z60" s="762">
        <v>6000000</v>
      </c>
      <c r="AA60" s="762">
        <v>500000</v>
      </c>
      <c r="AB60" s="763"/>
      <c r="AC60" s="763"/>
      <c r="AD60" s="763"/>
      <c r="AE60" s="763">
        <v>500000</v>
      </c>
      <c r="AF60" s="763"/>
      <c r="AG60" s="763">
        <v>1125000</v>
      </c>
      <c r="AH60" s="763"/>
      <c r="AI60" s="763" t="s">
        <v>1314</v>
      </c>
      <c r="AJ60" s="763" t="s">
        <v>1054</v>
      </c>
      <c r="AK60" s="763" t="s">
        <v>6950</v>
      </c>
      <c r="AL60" s="758"/>
      <c r="AM60" s="758" t="s">
        <v>7519</v>
      </c>
      <c r="AN60" s="764"/>
      <c r="AO60" s="765"/>
      <c r="AP60" s="765"/>
      <c r="AQ60" s="765"/>
      <c r="AR60" s="765"/>
      <c r="AS60" s="765" t="s">
        <v>7520</v>
      </c>
      <c r="AT60" s="765" t="s">
        <v>7521</v>
      </c>
      <c r="AU60" s="766"/>
    </row>
    <row r="61" spans="2:47" ht="21">
      <c r="B61" s="754">
        <v>58</v>
      </c>
      <c r="C61" s="755" t="s">
        <v>7522</v>
      </c>
      <c r="D61" s="756" t="s">
        <v>7523</v>
      </c>
      <c r="E61" s="757" t="s">
        <v>7524</v>
      </c>
      <c r="F61" s="758" t="s">
        <v>1302</v>
      </c>
      <c r="G61" s="759" t="s">
        <v>1231</v>
      </c>
      <c r="H61" s="758" t="s">
        <v>7445</v>
      </c>
      <c r="I61" s="758" t="s">
        <v>6948</v>
      </c>
      <c r="J61" s="758" t="s">
        <v>6949</v>
      </c>
      <c r="K61" s="760">
        <v>42523</v>
      </c>
      <c r="L61" s="760">
        <v>42614</v>
      </c>
      <c r="M61" s="760">
        <v>42613</v>
      </c>
      <c r="N61" s="760">
        <v>42735</v>
      </c>
      <c r="O61" s="760">
        <v>42825</v>
      </c>
      <c r="P61" s="760"/>
      <c r="Q61" s="760"/>
      <c r="R61" s="760"/>
      <c r="S61" s="760"/>
      <c r="T61" s="760"/>
      <c r="U61" s="760"/>
      <c r="V61" s="760"/>
      <c r="W61" s="760"/>
      <c r="X61" s="232">
        <f ca="1">SUM(O61-NOW())</f>
        <v>-10.158721990737831</v>
      </c>
      <c r="Y61" s="266" t="str">
        <f t="shared" ca="1" si="0"/>
        <v>WARNING</v>
      </c>
      <c r="Z61" s="762">
        <v>2765000</v>
      </c>
      <c r="AA61" s="762">
        <v>150000</v>
      </c>
      <c r="AB61" s="763">
        <v>17000</v>
      </c>
      <c r="AC61" s="763"/>
      <c r="AD61" s="763"/>
      <c r="AE61" s="763"/>
      <c r="AF61" s="763"/>
      <c r="AG61" s="763"/>
      <c r="AH61" s="763"/>
      <c r="AI61" s="763" t="s">
        <v>1314</v>
      </c>
      <c r="AJ61" s="763" t="s">
        <v>1054</v>
      </c>
      <c r="AK61" s="763" t="s">
        <v>6950</v>
      </c>
      <c r="AL61" s="758" t="s">
        <v>7525</v>
      </c>
      <c r="AM61" s="758" t="s">
        <v>7526</v>
      </c>
      <c r="AN61" s="764" t="s">
        <v>7527</v>
      </c>
      <c r="AO61" s="765" t="s">
        <v>7528</v>
      </c>
      <c r="AP61" s="765" t="s">
        <v>7529</v>
      </c>
      <c r="AQ61" s="765" t="s">
        <v>7530</v>
      </c>
      <c r="AR61" s="765">
        <v>15028931051</v>
      </c>
      <c r="AS61" s="765" t="s">
        <v>7531</v>
      </c>
      <c r="AT61" s="765" t="s">
        <v>7532</v>
      </c>
      <c r="AU61" s="766"/>
    </row>
    <row r="62" spans="2:47">
      <c r="B62" s="754">
        <v>59</v>
      </c>
      <c r="C62" s="755" t="s">
        <v>7533</v>
      </c>
      <c r="D62" s="756" t="s">
        <v>7534</v>
      </c>
      <c r="E62" s="757" t="s">
        <v>7535</v>
      </c>
      <c r="F62" s="758" t="s">
        <v>1302</v>
      </c>
      <c r="G62" s="759" t="s">
        <v>1358</v>
      </c>
      <c r="H62" s="758" t="s">
        <v>7445</v>
      </c>
      <c r="I62" s="758" t="s">
        <v>7536</v>
      </c>
      <c r="J62" s="758" t="s">
        <v>7209</v>
      </c>
      <c r="K62" s="760">
        <v>42541</v>
      </c>
      <c r="L62" s="760">
        <v>42632</v>
      </c>
      <c r="M62" s="760">
        <v>42735</v>
      </c>
      <c r="N62" s="760">
        <v>42825</v>
      </c>
      <c r="O62" s="760" t="s">
        <v>1324</v>
      </c>
      <c r="P62" s="760"/>
      <c r="Q62" s="760"/>
      <c r="R62" s="760"/>
      <c r="S62" s="760"/>
      <c r="T62" s="760"/>
      <c r="U62" s="760"/>
      <c r="V62" s="760"/>
      <c r="W62" s="760"/>
      <c r="X62" s="232">
        <f ca="1">SUM(N62-NOW())</f>
        <v>-10.158721990737831</v>
      </c>
      <c r="Y62" s="266" t="str">
        <f t="shared" ca="1" si="0"/>
        <v>WARNING</v>
      </c>
      <c r="Z62" s="762">
        <v>3700000</v>
      </c>
      <c r="AA62" s="762">
        <v>250000</v>
      </c>
      <c r="AB62" s="763">
        <v>20000</v>
      </c>
      <c r="AC62" s="763"/>
      <c r="AD62" s="763"/>
      <c r="AE62" s="763">
        <v>500000</v>
      </c>
      <c r="AF62" s="763"/>
      <c r="AG62" s="763"/>
      <c r="AH62" s="763"/>
      <c r="AI62" s="763" t="s">
        <v>1314</v>
      </c>
      <c r="AJ62" s="763" t="s">
        <v>1054</v>
      </c>
      <c r="AK62" s="763" t="s">
        <v>6950</v>
      </c>
      <c r="AL62" s="758" t="s">
        <v>7446</v>
      </c>
      <c r="AM62" s="758" t="s">
        <v>7537</v>
      </c>
      <c r="AN62" s="764" t="s">
        <v>7538</v>
      </c>
      <c r="AO62" s="765"/>
      <c r="AP62" s="765" t="s">
        <v>7539</v>
      </c>
      <c r="AQ62" s="765" t="s">
        <v>7540</v>
      </c>
      <c r="AR62" s="765"/>
      <c r="AS62" s="765" t="s">
        <v>7541</v>
      </c>
      <c r="AT62" s="765" t="s">
        <v>7542</v>
      </c>
      <c r="AU62" s="766"/>
    </row>
    <row r="63" spans="2:47" ht="21">
      <c r="B63" s="754">
        <v>60</v>
      </c>
      <c r="C63" s="755" t="s">
        <v>7543</v>
      </c>
      <c r="D63" s="756" t="s">
        <v>7544</v>
      </c>
      <c r="E63" s="757" t="s">
        <v>7545</v>
      </c>
      <c r="F63" s="758" t="s">
        <v>1302</v>
      </c>
      <c r="G63" s="759" t="s">
        <v>1231</v>
      </c>
      <c r="H63" s="758" t="s">
        <v>7445</v>
      </c>
      <c r="I63" s="758" t="s">
        <v>7536</v>
      </c>
      <c r="J63" s="758" t="s">
        <v>6949</v>
      </c>
      <c r="K63" s="760">
        <v>42542</v>
      </c>
      <c r="L63" s="760">
        <v>42633</v>
      </c>
      <c r="M63" s="760">
        <v>42735</v>
      </c>
      <c r="N63" s="760">
        <v>42825</v>
      </c>
      <c r="O63" s="760"/>
      <c r="P63" s="760"/>
      <c r="Q63" s="760"/>
      <c r="R63" s="760"/>
      <c r="S63" s="760"/>
      <c r="T63" s="760"/>
      <c r="U63" s="760"/>
      <c r="V63" s="760"/>
      <c r="W63" s="760"/>
      <c r="X63" s="232">
        <f ca="1">SUM(N63-NOW())</f>
        <v>-10.158721990737831</v>
      </c>
      <c r="Y63" s="266" t="str">
        <f t="shared" ca="1" si="0"/>
        <v>WARNING</v>
      </c>
      <c r="Z63" s="762">
        <v>2700000</v>
      </c>
      <c r="AA63" s="762">
        <v>150000</v>
      </c>
      <c r="AB63" s="763">
        <v>17000</v>
      </c>
      <c r="AC63" s="763">
        <v>30000</v>
      </c>
      <c r="AD63" s="763"/>
      <c r="AE63" s="763"/>
      <c r="AF63" s="763"/>
      <c r="AG63" s="763"/>
      <c r="AH63" s="763"/>
      <c r="AI63" s="763" t="s">
        <v>1314</v>
      </c>
      <c r="AJ63" s="763" t="s">
        <v>1054</v>
      </c>
      <c r="AK63" s="763" t="s">
        <v>6950</v>
      </c>
      <c r="AL63" s="758" t="s">
        <v>7546</v>
      </c>
      <c r="AM63" s="758" t="s">
        <v>7547</v>
      </c>
      <c r="AN63" s="764" t="s">
        <v>7548</v>
      </c>
      <c r="AO63" s="765" t="s">
        <v>7549</v>
      </c>
      <c r="AP63" s="765" t="s">
        <v>7550</v>
      </c>
      <c r="AQ63" s="765">
        <v>0</v>
      </c>
      <c r="AR63" s="765">
        <v>0</v>
      </c>
      <c r="AS63" s="765" t="s">
        <v>7551</v>
      </c>
      <c r="AT63" s="765" t="s">
        <v>7552</v>
      </c>
      <c r="AU63" s="766"/>
    </row>
    <row r="64" spans="2:47" ht="21">
      <c r="B64" s="754">
        <v>61</v>
      </c>
      <c r="C64" s="755" t="s">
        <v>7553</v>
      </c>
      <c r="D64" s="756" t="s">
        <v>7554</v>
      </c>
      <c r="E64" s="757" t="s">
        <v>7555</v>
      </c>
      <c r="F64" s="758" t="s">
        <v>1302</v>
      </c>
      <c r="G64" s="759" t="s">
        <v>1231</v>
      </c>
      <c r="H64" s="758" t="s">
        <v>7445</v>
      </c>
      <c r="I64" s="758" t="s">
        <v>7536</v>
      </c>
      <c r="J64" s="758" t="s">
        <v>7556</v>
      </c>
      <c r="K64" s="760">
        <v>42646</v>
      </c>
      <c r="L64" s="760">
        <v>42735</v>
      </c>
      <c r="M64" s="760">
        <v>42825</v>
      </c>
      <c r="N64" s="760"/>
      <c r="O64" s="760"/>
      <c r="P64" s="760"/>
      <c r="Q64" s="760"/>
      <c r="R64" s="760"/>
      <c r="S64" s="760"/>
      <c r="T64" s="760"/>
      <c r="U64" s="760"/>
      <c r="V64" s="760"/>
      <c r="W64" s="760"/>
      <c r="X64" s="232">
        <f ca="1">SUM(M64-NOW())</f>
        <v>-10.158721990737831</v>
      </c>
      <c r="Y64" s="266" t="str">
        <f t="shared" ca="1" si="0"/>
        <v>WARNING</v>
      </c>
      <c r="Z64" s="762">
        <v>4200000</v>
      </c>
      <c r="AA64" s="762">
        <v>250000</v>
      </c>
      <c r="AB64" s="763">
        <v>20000</v>
      </c>
      <c r="AC64" s="763"/>
      <c r="AD64" s="763"/>
      <c r="AE64" s="763">
        <v>500000</v>
      </c>
      <c r="AF64" s="763"/>
      <c r="AG64" s="763"/>
      <c r="AH64" s="763">
        <v>250000</v>
      </c>
      <c r="AI64" s="763" t="s">
        <v>1314</v>
      </c>
      <c r="AJ64" s="763" t="s">
        <v>1054</v>
      </c>
      <c r="AK64" s="763" t="s">
        <v>6950</v>
      </c>
      <c r="AL64" s="758" t="s">
        <v>7557</v>
      </c>
      <c r="AM64" s="758" t="s">
        <v>7558</v>
      </c>
      <c r="AN64" s="764" t="s">
        <v>7559</v>
      </c>
      <c r="AO64" s="765" t="s">
        <v>7560</v>
      </c>
      <c r="AP64" s="765" t="s">
        <v>7561</v>
      </c>
      <c r="AQ64" s="765">
        <v>0</v>
      </c>
      <c r="AR64" s="765">
        <v>0</v>
      </c>
      <c r="AS64" s="765"/>
      <c r="AT64" s="765" t="s">
        <v>7562</v>
      </c>
      <c r="AU64" s="766"/>
    </row>
    <row r="65" spans="2:47" ht="31.5">
      <c r="B65" s="754">
        <v>62</v>
      </c>
      <c r="C65" s="755" t="s">
        <v>7563</v>
      </c>
      <c r="D65" s="756" t="s">
        <v>7564</v>
      </c>
      <c r="E65" s="757" t="s">
        <v>7565</v>
      </c>
      <c r="F65" s="758" t="s">
        <v>1302</v>
      </c>
      <c r="G65" s="759" t="s">
        <v>1358</v>
      </c>
      <c r="H65" s="758" t="s">
        <v>7445</v>
      </c>
      <c r="I65" s="758" t="s">
        <v>7536</v>
      </c>
      <c r="J65" s="758" t="s">
        <v>7566</v>
      </c>
      <c r="K65" s="760">
        <v>42647</v>
      </c>
      <c r="L65" s="760">
        <v>42735</v>
      </c>
      <c r="M65" s="760">
        <v>42855</v>
      </c>
      <c r="N65" s="760"/>
      <c r="O65" s="760"/>
      <c r="P65" s="760"/>
      <c r="Q65" s="760"/>
      <c r="R65" s="760"/>
      <c r="S65" s="760"/>
      <c r="T65" s="760"/>
      <c r="U65" s="760"/>
      <c r="V65" s="760"/>
      <c r="W65" s="760"/>
      <c r="X65" s="232">
        <f ca="1">SUM(M65-NOW())</f>
        <v>19.841278009262169</v>
      </c>
      <c r="Y65" s="266" t="str">
        <f t="shared" ca="1" si="0"/>
        <v>WARNING</v>
      </c>
      <c r="Z65" s="762">
        <v>4500000</v>
      </c>
      <c r="AA65" s="762">
        <v>400000</v>
      </c>
      <c r="AB65" s="763">
        <v>20000</v>
      </c>
      <c r="AC65" s="763"/>
      <c r="AD65" s="763"/>
      <c r="AE65" s="763">
        <v>500000</v>
      </c>
      <c r="AF65" s="763"/>
      <c r="AG65" s="763"/>
      <c r="AH65" s="763"/>
      <c r="AI65" s="763" t="s">
        <v>1314</v>
      </c>
      <c r="AJ65" s="763" t="s">
        <v>1054</v>
      </c>
      <c r="AK65" s="763" t="s">
        <v>6950</v>
      </c>
      <c r="AL65" s="758" t="s">
        <v>7567</v>
      </c>
      <c r="AM65" s="758" t="s">
        <v>7568</v>
      </c>
      <c r="AN65" s="764" t="s">
        <v>7569</v>
      </c>
      <c r="AO65" s="765" t="s">
        <v>7570</v>
      </c>
      <c r="AP65" s="765" t="s">
        <v>7571</v>
      </c>
      <c r="AQ65" s="765" t="s">
        <v>7572</v>
      </c>
      <c r="AR65" s="765"/>
      <c r="AS65" s="765"/>
      <c r="AT65" s="765" t="s">
        <v>7573</v>
      </c>
      <c r="AU65" s="766"/>
    </row>
    <row r="66" spans="2:47" ht="21">
      <c r="B66" s="754">
        <v>63</v>
      </c>
      <c r="C66" s="755" t="s">
        <v>7574</v>
      </c>
      <c r="D66" s="756" t="s">
        <v>7575</v>
      </c>
      <c r="E66" s="757" t="s">
        <v>7576</v>
      </c>
      <c r="F66" s="758" t="s">
        <v>1302</v>
      </c>
      <c r="G66" s="759" t="s">
        <v>1358</v>
      </c>
      <c r="H66" s="758" t="s">
        <v>7445</v>
      </c>
      <c r="I66" s="758" t="s">
        <v>7536</v>
      </c>
      <c r="J66" s="758" t="s">
        <v>7556</v>
      </c>
      <c r="K66" s="760">
        <v>42641</v>
      </c>
      <c r="L66" s="760">
        <v>42735</v>
      </c>
      <c r="M66" s="760">
        <v>42825</v>
      </c>
      <c r="N66" s="760"/>
      <c r="O66" s="760"/>
      <c r="P66" s="760"/>
      <c r="Q66" s="760"/>
      <c r="R66" s="760"/>
      <c r="S66" s="760"/>
      <c r="T66" s="760"/>
      <c r="U66" s="760"/>
      <c r="V66" s="760"/>
      <c r="W66" s="760"/>
      <c r="X66" s="232">
        <f ca="1">SUM(M66-NOW())</f>
        <v>-10.158721990737831</v>
      </c>
      <c r="Y66" s="266" t="str">
        <f t="shared" ca="1" si="0"/>
        <v>WARNING</v>
      </c>
      <c r="Z66" s="762">
        <v>4200000</v>
      </c>
      <c r="AA66" s="762">
        <v>250000</v>
      </c>
      <c r="AB66" s="763">
        <v>20000</v>
      </c>
      <c r="AC66" s="763"/>
      <c r="AD66" s="763"/>
      <c r="AE66" s="763">
        <v>500000</v>
      </c>
      <c r="AF66" s="763"/>
      <c r="AG66" s="763"/>
      <c r="AH66" s="763"/>
      <c r="AI66" s="763" t="s">
        <v>1314</v>
      </c>
      <c r="AJ66" s="763" t="s">
        <v>1054</v>
      </c>
      <c r="AK66" s="763" t="s">
        <v>6950</v>
      </c>
      <c r="AL66" s="758" t="s">
        <v>7577</v>
      </c>
      <c r="AM66" s="758" t="s">
        <v>7578</v>
      </c>
      <c r="AN66" s="764" t="s">
        <v>7579</v>
      </c>
      <c r="AO66" s="765" t="s">
        <v>7580</v>
      </c>
      <c r="AP66" s="765" t="s">
        <v>7581</v>
      </c>
      <c r="AQ66" s="765" t="s">
        <v>7582</v>
      </c>
      <c r="AR66" s="765">
        <v>0</v>
      </c>
      <c r="AS66" s="765" t="s">
        <v>7583</v>
      </c>
      <c r="AT66" s="765" t="s">
        <v>7584</v>
      </c>
      <c r="AU66" s="766"/>
    </row>
    <row r="67" spans="2:47" ht="21">
      <c r="B67" s="754">
        <v>64</v>
      </c>
      <c r="C67" s="755" t="s">
        <v>7585</v>
      </c>
      <c r="D67" s="756" t="s">
        <v>7586</v>
      </c>
      <c r="E67" s="757" t="s">
        <v>7587</v>
      </c>
      <c r="F67" s="758" t="s">
        <v>1302</v>
      </c>
      <c r="G67" s="759" t="s">
        <v>1302</v>
      </c>
      <c r="H67" s="758" t="s">
        <v>7445</v>
      </c>
      <c r="I67" s="758" t="s">
        <v>7536</v>
      </c>
      <c r="J67" s="758" t="s">
        <v>6949</v>
      </c>
      <c r="K67" s="760">
        <v>42641</v>
      </c>
      <c r="L67" s="760">
        <v>42735</v>
      </c>
      <c r="M67" s="760">
        <v>42794</v>
      </c>
      <c r="N67" s="760">
        <v>42825</v>
      </c>
      <c r="O67" s="760"/>
      <c r="P67" s="760"/>
      <c r="Q67" s="760"/>
      <c r="R67" s="760"/>
      <c r="S67" s="760"/>
      <c r="T67" s="760"/>
      <c r="U67" s="760"/>
      <c r="V67" s="760"/>
      <c r="W67" s="760"/>
      <c r="X67" s="232">
        <f ca="1">SUM(N67-NOW())</f>
        <v>-10.158721990737831</v>
      </c>
      <c r="Y67" s="266" t="str">
        <f t="shared" ca="1" si="0"/>
        <v>WARNING</v>
      </c>
      <c r="Z67" s="762">
        <v>2765000</v>
      </c>
      <c r="AA67" s="762">
        <v>150000</v>
      </c>
      <c r="AB67" s="763">
        <v>17000</v>
      </c>
      <c r="AC67" s="763"/>
      <c r="AD67" s="763"/>
      <c r="AE67" s="763"/>
      <c r="AF67" s="763"/>
      <c r="AG67" s="763"/>
      <c r="AH67" s="763"/>
      <c r="AI67" s="763" t="s">
        <v>1314</v>
      </c>
      <c r="AJ67" s="763" t="s">
        <v>1054</v>
      </c>
      <c r="AK67" s="763" t="s">
        <v>6950</v>
      </c>
      <c r="AL67" s="758" t="s">
        <v>7525</v>
      </c>
      <c r="AM67" s="758" t="s">
        <v>7588</v>
      </c>
      <c r="AN67" s="764" t="s">
        <v>7589</v>
      </c>
      <c r="AO67" s="765" t="s">
        <v>7590</v>
      </c>
      <c r="AP67" s="765" t="s">
        <v>7591</v>
      </c>
      <c r="AQ67" s="765"/>
      <c r="AR67" s="765"/>
      <c r="AS67" s="765"/>
      <c r="AT67" s="765" t="s">
        <v>7592</v>
      </c>
      <c r="AU67" s="766"/>
    </row>
    <row r="68" spans="2:47" ht="21">
      <c r="B68" s="754">
        <v>65</v>
      </c>
      <c r="C68" s="755" t="s">
        <v>7593</v>
      </c>
      <c r="D68" s="756" t="s">
        <v>7594</v>
      </c>
      <c r="E68" s="757" t="s">
        <v>7595</v>
      </c>
      <c r="F68" s="758" t="s">
        <v>1302</v>
      </c>
      <c r="G68" s="759" t="s">
        <v>1276</v>
      </c>
      <c r="H68" s="758" t="s">
        <v>7445</v>
      </c>
      <c r="I68" s="758" t="s">
        <v>7536</v>
      </c>
      <c r="J68" s="758" t="s">
        <v>6949</v>
      </c>
      <c r="K68" s="760">
        <v>42646</v>
      </c>
      <c r="L68" s="760">
        <v>42735</v>
      </c>
      <c r="M68" s="760">
        <v>42825</v>
      </c>
      <c r="N68" s="760"/>
      <c r="O68" s="760"/>
      <c r="P68" s="760"/>
      <c r="Q68" s="760"/>
      <c r="R68" s="760"/>
      <c r="S68" s="760"/>
      <c r="T68" s="760"/>
      <c r="U68" s="760"/>
      <c r="V68" s="760"/>
      <c r="W68" s="760"/>
      <c r="X68" s="232">
        <f ca="1">SUM(M68-NOW())</f>
        <v>-10.158721990737831</v>
      </c>
      <c r="Y68" s="266" t="str">
        <f t="shared" ca="1" si="0"/>
        <v>WARNING</v>
      </c>
      <c r="Z68" s="762">
        <v>2765000</v>
      </c>
      <c r="AA68" s="762">
        <v>150000</v>
      </c>
      <c r="AB68" s="763">
        <v>17000</v>
      </c>
      <c r="AC68" s="763"/>
      <c r="AD68" s="763"/>
      <c r="AE68" s="763"/>
      <c r="AF68" s="763"/>
      <c r="AG68" s="763"/>
      <c r="AH68" s="763"/>
      <c r="AI68" s="763" t="s">
        <v>1314</v>
      </c>
      <c r="AJ68" s="763" t="s">
        <v>1054</v>
      </c>
      <c r="AK68" s="763" t="s">
        <v>6950</v>
      </c>
      <c r="AL68" s="758" t="s">
        <v>7525</v>
      </c>
      <c r="AM68" s="758" t="s">
        <v>7596</v>
      </c>
      <c r="AN68" s="764" t="s">
        <v>7597</v>
      </c>
      <c r="AO68" s="765" t="s">
        <v>7598</v>
      </c>
      <c r="AP68" s="765" t="s">
        <v>7599</v>
      </c>
      <c r="AQ68" s="765"/>
      <c r="AR68" s="765" t="s">
        <v>7600</v>
      </c>
      <c r="AS68" s="765"/>
      <c r="AT68" s="765" t="s">
        <v>7601</v>
      </c>
      <c r="AU68" s="766"/>
    </row>
    <row r="69" spans="2:47" ht="31.5">
      <c r="B69" s="754">
        <v>66</v>
      </c>
      <c r="C69" s="755" t="s">
        <v>7602</v>
      </c>
      <c r="D69" s="756" t="s">
        <v>7603</v>
      </c>
      <c r="E69" s="757" t="s">
        <v>7604</v>
      </c>
      <c r="F69" s="758" t="s">
        <v>1302</v>
      </c>
      <c r="G69" s="759" t="s">
        <v>1276</v>
      </c>
      <c r="H69" s="758" t="s">
        <v>6947</v>
      </c>
      <c r="I69" s="758" t="s">
        <v>7536</v>
      </c>
      <c r="J69" s="758" t="s">
        <v>6949</v>
      </c>
      <c r="K69" s="760">
        <v>42641</v>
      </c>
      <c r="L69" s="760">
        <v>42735</v>
      </c>
      <c r="M69" s="760">
        <v>42794</v>
      </c>
      <c r="N69" s="760">
        <v>42825</v>
      </c>
      <c r="O69" s="760"/>
      <c r="P69" s="760"/>
      <c r="Q69" s="760"/>
      <c r="R69" s="760"/>
      <c r="S69" s="760"/>
      <c r="T69" s="760"/>
      <c r="U69" s="760"/>
      <c r="V69" s="760"/>
      <c r="W69" s="760"/>
      <c r="X69" s="232">
        <f ca="1">SUM(N69-NOW())</f>
        <v>-10.158721990737831</v>
      </c>
      <c r="Y69" s="266" t="str">
        <f t="shared" ca="1" si="0"/>
        <v>WARNING</v>
      </c>
      <c r="Z69" s="762">
        <v>2765000</v>
      </c>
      <c r="AA69" s="762">
        <v>150000</v>
      </c>
      <c r="AB69" s="763">
        <v>17000</v>
      </c>
      <c r="AC69" s="763"/>
      <c r="AD69" s="763"/>
      <c r="AE69" s="763"/>
      <c r="AF69" s="763"/>
      <c r="AG69" s="763"/>
      <c r="AH69" s="763"/>
      <c r="AI69" s="763" t="s">
        <v>1314</v>
      </c>
      <c r="AJ69" s="763" t="s">
        <v>1054</v>
      </c>
      <c r="AK69" s="763" t="s">
        <v>6950</v>
      </c>
      <c r="AL69" s="758" t="s">
        <v>7525</v>
      </c>
      <c r="AM69" s="758" t="s">
        <v>7605</v>
      </c>
      <c r="AN69" s="764" t="s">
        <v>7606</v>
      </c>
      <c r="AO69" s="765" t="s">
        <v>7607</v>
      </c>
      <c r="AP69" s="765" t="s">
        <v>7608</v>
      </c>
      <c r="AQ69" s="765"/>
      <c r="AR69" s="765"/>
      <c r="AS69" s="765"/>
      <c r="AT69" s="765"/>
      <c r="AU69" s="766"/>
    </row>
    <row r="70" spans="2:47" ht="31.5">
      <c r="B70" s="754">
        <v>67</v>
      </c>
      <c r="C70" s="755" t="s">
        <v>7609</v>
      </c>
      <c r="D70" s="756" t="s">
        <v>7610</v>
      </c>
      <c r="E70" s="757" t="s">
        <v>7611</v>
      </c>
      <c r="F70" s="758" t="s">
        <v>1302</v>
      </c>
      <c r="G70" s="759"/>
      <c r="H70" s="758" t="s">
        <v>6947</v>
      </c>
      <c r="I70" s="758" t="s">
        <v>7536</v>
      </c>
      <c r="J70" s="758" t="s">
        <v>7612</v>
      </c>
      <c r="K70" s="760">
        <v>42648</v>
      </c>
      <c r="L70" s="760">
        <v>42735</v>
      </c>
      <c r="M70" s="760">
        <v>42825</v>
      </c>
      <c r="N70" s="760"/>
      <c r="O70" s="760"/>
      <c r="P70" s="760"/>
      <c r="Q70" s="760"/>
      <c r="R70" s="760"/>
      <c r="S70" s="760"/>
      <c r="T70" s="760"/>
      <c r="U70" s="760"/>
      <c r="V70" s="760"/>
      <c r="W70" s="760"/>
      <c r="X70" s="232">
        <f ca="1">SUM(M70-NOW())</f>
        <v>-10.158721990737831</v>
      </c>
      <c r="Y70" s="266" t="str">
        <f t="shared" ref="Y70:Y111" ca="1" si="1">IF(X70&lt;=40,"WARNING","ACTIVE")</f>
        <v>WARNING</v>
      </c>
      <c r="Z70" s="762">
        <v>2700000</v>
      </c>
      <c r="AA70" s="762">
        <v>150000</v>
      </c>
      <c r="AB70" s="763">
        <v>17000</v>
      </c>
      <c r="AC70" s="763">
        <v>30000</v>
      </c>
      <c r="AD70" s="763"/>
      <c r="AE70" s="763"/>
      <c r="AF70" s="763"/>
      <c r="AG70" s="763"/>
      <c r="AH70" s="763"/>
      <c r="AI70" s="763" t="s">
        <v>1314</v>
      </c>
      <c r="AJ70" s="763" t="s">
        <v>1054</v>
      </c>
      <c r="AK70" s="763" t="s">
        <v>6950</v>
      </c>
      <c r="AL70" s="758" t="s">
        <v>7613</v>
      </c>
      <c r="AM70" s="758" t="s">
        <v>7614</v>
      </c>
      <c r="AN70" s="764" t="s">
        <v>7615</v>
      </c>
      <c r="AO70" s="765" t="s">
        <v>7616</v>
      </c>
      <c r="AP70" s="765" t="s">
        <v>7617</v>
      </c>
      <c r="AQ70" s="765"/>
      <c r="AR70" s="765"/>
      <c r="AS70" s="765"/>
      <c r="AT70" s="765"/>
      <c r="AU70" s="766"/>
    </row>
    <row r="71" spans="2:47" ht="21">
      <c r="B71" s="754">
        <v>68</v>
      </c>
      <c r="C71" s="755" t="s">
        <v>7618</v>
      </c>
      <c r="D71" s="756" t="s">
        <v>7619</v>
      </c>
      <c r="E71" s="757" t="s">
        <v>7620</v>
      </c>
      <c r="F71" s="758" t="s">
        <v>1060</v>
      </c>
      <c r="G71" s="759" t="s">
        <v>1302</v>
      </c>
      <c r="H71" s="758" t="s">
        <v>7445</v>
      </c>
      <c r="I71" s="758" t="s">
        <v>7621</v>
      </c>
      <c r="J71" s="758" t="s">
        <v>6915</v>
      </c>
      <c r="K71" s="760">
        <v>42604</v>
      </c>
      <c r="L71" s="760">
        <v>42693</v>
      </c>
      <c r="M71" s="760">
        <v>42855</v>
      </c>
      <c r="N71" s="760"/>
      <c r="O71" s="760"/>
      <c r="P71" s="760"/>
      <c r="Q71" s="760"/>
      <c r="R71" s="760"/>
      <c r="S71" s="760"/>
      <c r="T71" s="760"/>
      <c r="U71" s="760"/>
      <c r="V71" s="760"/>
      <c r="W71" s="760"/>
      <c r="X71" s="232">
        <f t="shared" ref="X71:X80" ca="1" si="2">SUM(M71-NOW())</f>
        <v>19.841278009262169</v>
      </c>
      <c r="Y71" s="266" t="str">
        <f t="shared" ca="1" si="1"/>
        <v>WARNING</v>
      </c>
      <c r="Z71" s="762">
        <v>7000000</v>
      </c>
      <c r="AA71" s="762">
        <v>500000</v>
      </c>
      <c r="AB71" s="763"/>
      <c r="AC71" s="763"/>
      <c r="AD71" s="763"/>
      <c r="AE71" s="763">
        <v>500000</v>
      </c>
      <c r="AF71" s="763">
        <v>100000</v>
      </c>
      <c r="AG71" s="763"/>
      <c r="AH71" s="763"/>
      <c r="AI71" s="763" t="s">
        <v>7622</v>
      </c>
      <c r="AJ71" s="763" t="s">
        <v>1215</v>
      </c>
      <c r="AK71" s="763" t="s">
        <v>7623</v>
      </c>
      <c r="AL71" s="758"/>
      <c r="AM71" s="758" t="s">
        <v>7624</v>
      </c>
      <c r="AN71" s="764" t="s">
        <v>7625</v>
      </c>
      <c r="AO71" s="765" t="s">
        <v>7626</v>
      </c>
      <c r="AP71" s="765" t="s">
        <v>7627</v>
      </c>
      <c r="AQ71" s="765"/>
      <c r="AR71" s="765" t="s">
        <v>7628</v>
      </c>
      <c r="AS71" s="765" t="s">
        <v>7629</v>
      </c>
      <c r="AT71" s="765" t="s">
        <v>7630</v>
      </c>
      <c r="AU71" s="766" t="s">
        <v>7631</v>
      </c>
    </row>
    <row r="72" spans="2:47" ht="21">
      <c r="B72" s="754">
        <v>69</v>
      </c>
      <c r="C72" s="755" t="s">
        <v>7632</v>
      </c>
      <c r="D72" s="756" t="s">
        <v>7633</v>
      </c>
      <c r="E72" s="757" t="s">
        <v>7634</v>
      </c>
      <c r="F72" s="758" t="s">
        <v>1302</v>
      </c>
      <c r="G72" s="759" t="s">
        <v>1276</v>
      </c>
      <c r="H72" s="758" t="s">
        <v>7445</v>
      </c>
      <c r="I72" s="758" t="s">
        <v>7536</v>
      </c>
      <c r="J72" s="758" t="s">
        <v>6949</v>
      </c>
      <c r="K72" s="760">
        <v>42683</v>
      </c>
      <c r="L72" s="760">
        <v>42774</v>
      </c>
      <c r="M72" s="760">
        <v>42825</v>
      </c>
      <c r="N72" s="760"/>
      <c r="O72" s="760"/>
      <c r="P72" s="760"/>
      <c r="Q72" s="760"/>
      <c r="R72" s="760"/>
      <c r="S72" s="760"/>
      <c r="T72" s="760"/>
      <c r="U72" s="760"/>
      <c r="V72" s="760"/>
      <c r="W72" s="760"/>
      <c r="X72" s="232">
        <f t="shared" ca="1" si="2"/>
        <v>-10.158721990737831</v>
      </c>
      <c r="Y72" s="266" t="str">
        <f t="shared" ca="1" si="1"/>
        <v>WARNING</v>
      </c>
      <c r="Z72" s="762">
        <v>2765000</v>
      </c>
      <c r="AA72" s="762">
        <v>150000</v>
      </c>
      <c r="AB72" s="763">
        <v>17000</v>
      </c>
      <c r="AC72" s="763"/>
      <c r="AD72" s="763"/>
      <c r="AE72" s="763"/>
      <c r="AF72" s="763"/>
      <c r="AG72" s="763"/>
      <c r="AH72" s="763"/>
      <c r="AI72" s="763" t="s">
        <v>1314</v>
      </c>
      <c r="AJ72" s="763" t="s">
        <v>1215</v>
      </c>
      <c r="AK72" s="763" t="s">
        <v>6950</v>
      </c>
      <c r="AL72" s="758" t="s">
        <v>7525</v>
      </c>
      <c r="AM72" s="758" t="s">
        <v>7635</v>
      </c>
      <c r="AN72" s="764" t="s">
        <v>7636</v>
      </c>
      <c r="AO72" s="765" t="s">
        <v>7637</v>
      </c>
      <c r="AP72" s="765" t="s">
        <v>7638</v>
      </c>
      <c r="AQ72" s="765"/>
      <c r="AR72" s="765"/>
      <c r="AS72" s="765"/>
      <c r="AT72" s="765" t="s">
        <v>7639</v>
      </c>
      <c r="AU72" s="766"/>
    </row>
    <row r="73" spans="2:47">
      <c r="B73" s="754">
        <v>70</v>
      </c>
      <c r="C73" s="755" t="s">
        <v>7640</v>
      </c>
      <c r="D73" s="756" t="s">
        <v>7641</v>
      </c>
      <c r="E73" s="757" t="s">
        <v>7642</v>
      </c>
      <c r="F73" s="758" t="s">
        <v>1302</v>
      </c>
      <c r="G73" s="759" t="s">
        <v>1231</v>
      </c>
      <c r="H73" s="758" t="s">
        <v>7445</v>
      </c>
      <c r="I73" s="758" t="s">
        <v>7536</v>
      </c>
      <c r="J73" s="758" t="s">
        <v>7209</v>
      </c>
      <c r="K73" s="760">
        <v>42699</v>
      </c>
      <c r="L73" s="760">
        <v>42794</v>
      </c>
      <c r="M73" s="760">
        <v>42855</v>
      </c>
      <c r="N73" s="760"/>
      <c r="O73" s="760" t="s">
        <v>1324</v>
      </c>
      <c r="P73" s="760"/>
      <c r="Q73" s="760"/>
      <c r="R73" s="760"/>
      <c r="S73" s="760"/>
      <c r="T73" s="760"/>
      <c r="U73" s="760"/>
      <c r="V73" s="760"/>
      <c r="W73" s="760"/>
      <c r="X73" s="232">
        <f t="shared" ca="1" si="2"/>
        <v>19.841278009262169</v>
      </c>
      <c r="Y73" s="266" t="str">
        <f t="shared" ca="1" si="1"/>
        <v>WARNING</v>
      </c>
      <c r="Z73" s="762">
        <v>4200000</v>
      </c>
      <c r="AA73" s="762">
        <v>250000</v>
      </c>
      <c r="AB73" s="763">
        <v>20000</v>
      </c>
      <c r="AC73" s="763"/>
      <c r="AD73" s="763"/>
      <c r="AE73" s="763">
        <v>500000</v>
      </c>
      <c r="AF73" s="763"/>
      <c r="AG73" s="763"/>
      <c r="AH73" s="763"/>
      <c r="AI73" s="763" t="s">
        <v>1314</v>
      </c>
      <c r="AJ73" s="763" t="s">
        <v>1215</v>
      </c>
      <c r="AK73" s="763" t="s">
        <v>6950</v>
      </c>
      <c r="AL73" s="758"/>
      <c r="AM73" s="758" t="s">
        <v>7643</v>
      </c>
      <c r="AN73" s="764" t="s">
        <v>7644</v>
      </c>
      <c r="AO73" s="765" t="s">
        <v>7645</v>
      </c>
      <c r="AP73" s="765" t="s">
        <v>7646</v>
      </c>
      <c r="AQ73" s="765" t="s">
        <v>7647</v>
      </c>
      <c r="AR73" s="765">
        <v>0</v>
      </c>
      <c r="AS73" s="765" t="s">
        <v>3690</v>
      </c>
      <c r="AT73" s="765" t="s">
        <v>7648</v>
      </c>
      <c r="AU73" s="766"/>
    </row>
    <row r="74" spans="2:47" ht="21">
      <c r="B74" s="754">
        <v>71</v>
      </c>
      <c r="C74" s="755" t="s">
        <v>7649</v>
      </c>
      <c r="D74" s="756" t="s">
        <v>7650</v>
      </c>
      <c r="E74" s="757" t="s">
        <v>7651</v>
      </c>
      <c r="F74" s="758" t="s">
        <v>1302</v>
      </c>
      <c r="G74" s="759" t="s">
        <v>1358</v>
      </c>
      <c r="H74" s="758" t="s">
        <v>7445</v>
      </c>
      <c r="I74" s="758" t="s">
        <v>7536</v>
      </c>
      <c r="J74" s="758" t="s">
        <v>7209</v>
      </c>
      <c r="K74" s="760">
        <v>42702</v>
      </c>
      <c r="L74" s="760">
        <v>42794</v>
      </c>
      <c r="M74" s="760">
        <v>42855</v>
      </c>
      <c r="N74" s="760"/>
      <c r="O74" s="760"/>
      <c r="P74" s="760"/>
      <c r="Q74" s="760"/>
      <c r="R74" s="760"/>
      <c r="S74" s="760"/>
      <c r="T74" s="760"/>
      <c r="U74" s="760"/>
      <c r="V74" s="760"/>
      <c r="W74" s="760"/>
      <c r="X74" s="232">
        <f t="shared" ca="1" si="2"/>
        <v>19.841278009262169</v>
      </c>
      <c r="Y74" s="266" t="str">
        <f t="shared" ca="1" si="1"/>
        <v>WARNING</v>
      </c>
      <c r="Z74" s="762">
        <v>4200000</v>
      </c>
      <c r="AA74" s="762">
        <v>250000</v>
      </c>
      <c r="AB74" s="763">
        <v>20000</v>
      </c>
      <c r="AC74" s="763"/>
      <c r="AD74" s="763"/>
      <c r="AE74" s="763">
        <v>500000</v>
      </c>
      <c r="AF74" s="763"/>
      <c r="AG74" s="763"/>
      <c r="AH74" s="763">
        <v>0</v>
      </c>
      <c r="AI74" s="763" t="s">
        <v>1314</v>
      </c>
      <c r="AJ74" s="763" t="s">
        <v>1215</v>
      </c>
      <c r="AK74" s="763" t="s">
        <v>6950</v>
      </c>
      <c r="AL74" s="758" t="s">
        <v>7652</v>
      </c>
      <c r="AM74" s="758" t="s">
        <v>7653</v>
      </c>
      <c r="AN74" s="764" t="s">
        <v>7654</v>
      </c>
      <c r="AO74" s="765" t="s">
        <v>7655</v>
      </c>
      <c r="AP74" s="765" t="s">
        <v>7656</v>
      </c>
      <c r="AQ74" s="765"/>
      <c r="AR74" s="765"/>
      <c r="AS74" s="765"/>
      <c r="AT74" s="765" t="s">
        <v>7657</v>
      </c>
      <c r="AU74" s="766"/>
    </row>
    <row r="75" spans="2:47" ht="21">
      <c r="B75" s="754">
        <v>72</v>
      </c>
      <c r="C75" s="755" t="s">
        <v>7658</v>
      </c>
      <c r="D75" s="756" t="s">
        <v>7659</v>
      </c>
      <c r="E75" s="757" t="s">
        <v>7660</v>
      </c>
      <c r="F75" s="758" t="s">
        <v>1302</v>
      </c>
      <c r="G75" s="759" t="s">
        <v>1276</v>
      </c>
      <c r="H75" s="758" t="s">
        <v>7445</v>
      </c>
      <c r="I75" s="758" t="s">
        <v>7536</v>
      </c>
      <c r="J75" s="758" t="s">
        <v>6949</v>
      </c>
      <c r="K75" s="760">
        <v>42705</v>
      </c>
      <c r="L75" s="760">
        <v>42794</v>
      </c>
      <c r="M75" s="760">
        <v>42855</v>
      </c>
      <c r="N75" s="760"/>
      <c r="O75" s="760"/>
      <c r="P75" s="760"/>
      <c r="Q75" s="760"/>
      <c r="R75" s="760"/>
      <c r="S75" s="760"/>
      <c r="T75" s="760"/>
      <c r="U75" s="760"/>
      <c r="V75" s="760"/>
      <c r="W75" s="760"/>
      <c r="X75" s="232">
        <f t="shared" ca="1" si="2"/>
        <v>19.841278009262169</v>
      </c>
      <c r="Y75" s="266" t="str">
        <f t="shared" ca="1" si="1"/>
        <v>WARNING</v>
      </c>
      <c r="Z75" s="762">
        <v>2765000</v>
      </c>
      <c r="AA75" s="762">
        <v>150000</v>
      </c>
      <c r="AB75" s="763">
        <v>17000</v>
      </c>
      <c r="AC75" s="763"/>
      <c r="AD75" s="763"/>
      <c r="AE75" s="763"/>
      <c r="AF75" s="763"/>
      <c r="AG75" s="763"/>
      <c r="AH75" s="763"/>
      <c r="AI75" s="763" t="s">
        <v>1314</v>
      </c>
      <c r="AJ75" s="763" t="s">
        <v>1215</v>
      </c>
      <c r="AK75" s="763" t="s">
        <v>6950</v>
      </c>
      <c r="AL75" s="758" t="s">
        <v>7525</v>
      </c>
      <c r="AM75" s="758" t="s">
        <v>7661</v>
      </c>
      <c r="AN75" s="764" t="s">
        <v>7662</v>
      </c>
      <c r="AO75" s="765" t="s">
        <v>7663</v>
      </c>
      <c r="AP75" s="765" t="s">
        <v>7664</v>
      </c>
      <c r="AQ75" s="765"/>
      <c r="AR75" s="765"/>
      <c r="AS75" s="765"/>
      <c r="AT75" s="765" t="s">
        <v>7665</v>
      </c>
      <c r="AU75" s="766"/>
    </row>
    <row r="76" spans="2:47" ht="21">
      <c r="B76" s="754">
        <v>73</v>
      </c>
      <c r="C76" s="755" t="s">
        <v>7666</v>
      </c>
      <c r="D76" s="756" t="s">
        <v>7667</v>
      </c>
      <c r="E76" s="757" t="s">
        <v>7668</v>
      </c>
      <c r="F76" s="758" t="s">
        <v>1302</v>
      </c>
      <c r="G76" s="759" t="s">
        <v>1276</v>
      </c>
      <c r="H76" s="758" t="s">
        <v>7445</v>
      </c>
      <c r="I76" s="758" t="s">
        <v>7536</v>
      </c>
      <c r="J76" s="758" t="s">
        <v>6949</v>
      </c>
      <c r="K76" s="760">
        <v>42705</v>
      </c>
      <c r="L76" s="760">
        <v>42794</v>
      </c>
      <c r="M76" s="760">
        <v>42855</v>
      </c>
      <c r="N76" s="760"/>
      <c r="O76" s="760"/>
      <c r="P76" s="760"/>
      <c r="Q76" s="760"/>
      <c r="R76" s="760"/>
      <c r="S76" s="760"/>
      <c r="T76" s="760"/>
      <c r="U76" s="760"/>
      <c r="V76" s="760"/>
      <c r="W76" s="760"/>
      <c r="X76" s="232">
        <f t="shared" ca="1" si="2"/>
        <v>19.841278009262169</v>
      </c>
      <c r="Y76" s="266" t="str">
        <f t="shared" ca="1" si="1"/>
        <v>WARNING</v>
      </c>
      <c r="Z76" s="762">
        <v>2765000</v>
      </c>
      <c r="AA76" s="762">
        <v>150000</v>
      </c>
      <c r="AB76" s="763">
        <v>17000</v>
      </c>
      <c r="AC76" s="763"/>
      <c r="AD76" s="763"/>
      <c r="AE76" s="763"/>
      <c r="AF76" s="763"/>
      <c r="AG76" s="763"/>
      <c r="AH76" s="763"/>
      <c r="AI76" s="763" t="s">
        <v>1314</v>
      </c>
      <c r="AJ76" s="763" t="s">
        <v>1215</v>
      </c>
      <c r="AK76" s="763" t="s">
        <v>6950</v>
      </c>
      <c r="AL76" s="758" t="s">
        <v>7525</v>
      </c>
      <c r="AM76" s="758" t="s">
        <v>7669</v>
      </c>
      <c r="AN76" s="764" t="s">
        <v>7670</v>
      </c>
      <c r="AO76" s="765" t="s">
        <v>7671</v>
      </c>
      <c r="AP76" s="765" t="s">
        <v>7672</v>
      </c>
      <c r="AQ76" s="765"/>
      <c r="AR76" s="765"/>
      <c r="AS76" s="765"/>
      <c r="AT76" s="765" t="s">
        <v>7673</v>
      </c>
      <c r="AU76" s="766"/>
    </row>
    <row r="77" spans="2:47" ht="42">
      <c r="B77" s="754">
        <v>74</v>
      </c>
      <c r="C77" s="755" t="s">
        <v>7674</v>
      </c>
      <c r="D77" s="756" t="s">
        <v>7675</v>
      </c>
      <c r="E77" s="757" t="s">
        <v>7676</v>
      </c>
      <c r="F77" s="758" t="s">
        <v>1302</v>
      </c>
      <c r="G77" s="759" t="s">
        <v>1231</v>
      </c>
      <c r="H77" s="758" t="s">
        <v>7445</v>
      </c>
      <c r="I77" s="758" t="s">
        <v>7536</v>
      </c>
      <c r="J77" s="758" t="s">
        <v>7209</v>
      </c>
      <c r="K77" s="760" t="s">
        <v>7677</v>
      </c>
      <c r="L77" s="760">
        <v>42794</v>
      </c>
      <c r="M77" s="760">
        <v>42855</v>
      </c>
      <c r="N77" s="760"/>
      <c r="O77" s="760"/>
      <c r="P77" s="760"/>
      <c r="Q77" s="760"/>
      <c r="R77" s="760"/>
      <c r="S77" s="760"/>
      <c r="T77" s="760"/>
      <c r="U77" s="760"/>
      <c r="V77" s="760"/>
      <c r="W77" s="760"/>
      <c r="X77" s="232">
        <f t="shared" ca="1" si="2"/>
        <v>19.841278009262169</v>
      </c>
      <c r="Y77" s="266" t="str">
        <f t="shared" ca="1" si="1"/>
        <v>WARNING</v>
      </c>
      <c r="Z77" s="762">
        <v>4200000</v>
      </c>
      <c r="AA77" s="762">
        <v>250000</v>
      </c>
      <c r="AB77" s="763">
        <v>20000</v>
      </c>
      <c r="AC77" s="763"/>
      <c r="AD77" s="763"/>
      <c r="AE77" s="763">
        <v>500000</v>
      </c>
      <c r="AF77" s="763"/>
      <c r="AG77" s="763"/>
      <c r="AH77" s="763">
        <v>0</v>
      </c>
      <c r="AI77" s="763" t="s">
        <v>1314</v>
      </c>
      <c r="AJ77" s="763" t="s">
        <v>1215</v>
      </c>
      <c r="AK77" s="763" t="s">
        <v>6950</v>
      </c>
      <c r="AL77" s="758" t="s">
        <v>7678</v>
      </c>
      <c r="AM77" s="758" t="s">
        <v>7679</v>
      </c>
      <c r="AN77" s="764" t="s">
        <v>7680</v>
      </c>
      <c r="AO77" s="765" t="s">
        <v>7681</v>
      </c>
      <c r="AP77" s="765" t="s">
        <v>7682</v>
      </c>
      <c r="AQ77" s="765" t="s">
        <v>7683</v>
      </c>
      <c r="AR77" s="765"/>
      <c r="AS77" s="765"/>
      <c r="AT77" s="765" t="s">
        <v>7684</v>
      </c>
      <c r="AU77" s="766"/>
    </row>
    <row r="78" spans="2:47" ht="21">
      <c r="B78" s="754">
        <v>75</v>
      </c>
      <c r="C78" s="755" t="s">
        <v>7685</v>
      </c>
      <c r="D78" s="756" t="s">
        <v>7686</v>
      </c>
      <c r="E78" s="757" t="s">
        <v>7687</v>
      </c>
      <c r="F78" s="758" t="s">
        <v>1302</v>
      </c>
      <c r="G78" s="759" t="s">
        <v>1276</v>
      </c>
      <c r="H78" s="758" t="s">
        <v>7445</v>
      </c>
      <c r="I78" s="758" t="s">
        <v>7536</v>
      </c>
      <c r="J78" s="758" t="s">
        <v>7688</v>
      </c>
      <c r="K78" s="760" t="s">
        <v>7677</v>
      </c>
      <c r="L78" s="760">
        <v>42794</v>
      </c>
      <c r="M78" s="760">
        <v>42855</v>
      </c>
      <c r="N78" s="760"/>
      <c r="O78" s="760"/>
      <c r="P78" s="760"/>
      <c r="Q78" s="760"/>
      <c r="R78" s="760"/>
      <c r="S78" s="760"/>
      <c r="T78" s="760"/>
      <c r="U78" s="760"/>
      <c r="V78" s="760"/>
      <c r="W78" s="760"/>
      <c r="X78" s="232">
        <f t="shared" ca="1" si="2"/>
        <v>19.841278009262169</v>
      </c>
      <c r="Y78" s="266" t="str">
        <f t="shared" ca="1" si="1"/>
        <v>WARNING</v>
      </c>
      <c r="Z78" s="762">
        <v>2765000</v>
      </c>
      <c r="AA78" s="762">
        <v>150000</v>
      </c>
      <c r="AB78" s="763">
        <v>17000</v>
      </c>
      <c r="AC78" s="763"/>
      <c r="AD78" s="763"/>
      <c r="AE78" s="763"/>
      <c r="AF78" s="763"/>
      <c r="AG78" s="763"/>
      <c r="AH78" s="763"/>
      <c r="AI78" s="763" t="s">
        <v>1314</v>
      </c>
      <c r="AJ78" s="763" t="s">
        <v>1215</v>
      </c>
      <c r="AK78" s="763" t="s">
        <v>6950</v>
      </c>
      <c r="AL78" s="758" t="s">
        <v>7689</v>
      </c>
      <c r="AM78" s="758" t="s">
        <v>7690</v>
      </c>
      <c r="AN78" s="764" t="s">
        <v>7691</v>
      </c>
      <c r="AO78" s="765" t="s">
        <v>7692</v>
      </c>
      <c r="AP78" s="765" t="s">
        <v>7693</v>
      </c>
      <c r="AQ78" s="765" t="s">
        <v>7694</v>
      </c>
      <c r="AR78" s="765"/>
      <c r="AS78" s="765"/>
      <c r="AT78" s="765" t="s">
        <v>7695</v>
      </c>
      <c r="AU78" s="766"/>
    </row>
    <row r="79" spans="2:47" ht="31.5">
      <c r="B79" s="754">
        <v>76</v>
      </c>
      <c r="C79" s="755" t="s">
        <v>7696</v>
      </c>
      <c r="D79" s="756" t="s">
        <v>7697</v>
      </c>
      <c r="E79" s="757" t="s">
        <v>7698</v>
      </c>
      <c r="F79" s="758" t="s">
        <v>1302</v>
      </c>
      <c r="G79" s="759" t="s">
        <v>1280</v>
      </c>
      <c r="H79" s="758" t="s">
        <v>7445</v>
      </c>
      <c r="I79" s="758" t="s">
        <v>7536</v>
      </c>
      <c r="J79" s="758" t="s">
        <v>6949</v>
      </c>
      <c r="K79" s="760" t="s">
        <v>7699</v>
      </c>
      <c r="L79" s="760">
        <v>42794</v>
      </c>
      <c r="M79" s="760">
        <v>42855</v>
      </c>
      <c r="N79" s="760"/>
      <c r="O79" s="760"/>
      <c r="P79" s="760"/>
      <c r="Q79" s="760"/>
      <c r="R79" s="760"/>
      <c r="S79" s="760"/>
      <c r="T79" s="760"/>
      <c r="U79" s="760"/>
      <c r="V79" s="760"/>
      <c r="W79" s="760"/>
      <c r="X79" s="232">
        <f t="shared" ca="1" si="2"/>
        <v>19.841278009262169</v>
      </c>
      <c r="Y79" s="266" t="str">
        <f t="shared" ca="1" si="1"/>
        <v>WARNING</v>
      </c>
      <c r="Z79" s="762">
        <v>2765000</v>
      </c>
      <c r="AA79" s="762">
        <v>150000</v>
      </c>
      <c r="AB79" s="763">
        <v>17000</v>
      </c>
      <c r="AC79" s="763"/>
      <c r="AD79" s="763"/>
      <c r="AE79" s="763"/>
      <c r="AF79" s="763"/>
      <c r="AG79" s="763"/>
      <c r="AH79" s="763"/>
      <c r="AI79" s="763" t="s">
        <v>1314</v>
      </c>
      <c r="AJ79" s="763" t="s">
        <v>1215</v>
      </c>
      <c r="AK79" s="763" t="s">
        <v>6950</v>
      </c>
      <c r="AL79" s="758" t="s">
        <v>7700</v>
      </c>
      <c r="AM79" s="758" t="s">
        <v>7701</v>
      </c>
      <c r="AN79" s="764" t="s">
        <v>7702</v>
      </c>
      <c r="AO79" s="765" t="s">
        <v>7703</v>
      </c>
      <c r="AP79" s="765" t="s">
        <v>7704</v>
      </c>
      <c r="AQ79" s="765" t="s">
        <v>7705</v>
      </c>
      <c r="AR79" s="765"/>
      <c r="AS79" s="765"/>
      <c r="AT79" s="765"/>
      <c r="AU79" s="766"/>
    </row>
    <row r="80" spans="2:47" ht="21">
      <c r="B80" s="754">
        <v>77</v>
      </c>
      <c r="C80" s="755" t="s">
        <v>7706</v>
      </c>
      <c r="D80" s="756" t="s">
        <v>957</v>
      </c>
      <c r="E80" s="757" t="s">
        <v>7707</v>
      </c>
      <c r="F80" s="758" t="s">
        <v>1302</v>
      </c>
      <c r="G80" s="759" t="s">
        <v>1358</v>
      </c>
      <c r="H80" s="758" t="s">
        <v>7445</v>
      </c>
      <c r="I80" s="758" t="s">
        <v>7536</v>
      </c>
      <c r="J80" s="758" t="s">
        <v>1266</v>
      </c>
      <c r="K80" s="760" t="s">
        <v>7708</v>
      </c>
      <c r="L80" s="760">
        <v>42794</v>
      </c>
      <c r="M80" s="760">
        <v>42825</v>
      </c>
      <c r="N80" s="760"/>
      <c r="O80" s="760"/>
      <c r="P80" s="760"/>
      <c r="Q80" s="760"/>
      <c r="R80" s="760"/>
      <c r="S80" s="760"/>
      <c r="T80" s="760"/>
      <c r="U80" s="760"/>
      <c r="V80" s="760"/>
      <c r="W80" s="760"/>
      <c r="X80" s="232">
        <f t="shared" ca="1" si="2"/>
        <v>-10.158721990737831</v>
      </c>
      <c r="Y80" s="266" t="str">
        <f t="shared" ca="1" si="1"/>
        <v>WARNING</v>
      </c>
      <c r="Z80" s="762">
        <v>2700000</v>
      </c>
      <c r="AA80" s="762">
        <v>150000</v>
      </c>
      <c r="AB80" s="763">
        <v>17000</v>
      </c>
      <c r="AC80" s="763"/>
      <c r="AD80" s="763"/>
      <c r="AE80" s="763"/>
      <c r="AF80" s="763"/>
      <c r="AG80" s="763"/>
      <c r="AH80" s="763">
        <v>65000</v>
      </c>
      <c r="AI80" s="763" t="s">
        <v>1314</v>
      </c>
      <c r="AJ80" s="763" t="s">
        <v>1215</v>
      </c>
      <c r="AK80" s="763" t="s">
        <v>6950</v>
      </c>
      <c r="AL80" s="758" t="s">
        <v>7709</v>
      </c>
      <c r="AM80" s="758" t="s">
        <v>7710</v>
      </c>
      <c r="AN80" s="764" t="s">
        <v>7711</v>
      </c>
      <c r="AO80" s="765" t="s">
        <v>7712</v>
      </c>
      <c r="AP80" s="765" t="s">
        <v>7713</v>
      </c>
      <c r="AQ80" s="765"/>
      <c r="AR80" s="765"/>
      <c r="AS80" s="765"/>
      <c r="AT80" s="765" t="s">
        <v>7714</v>
      </c>
      <c r="AU80" s="766"/>
    </row>
    <row r="81" spans="2:47" ht="21">
      <c r="B81" s="754">
        <v>78</v>
      </c>
      <c r="C81" s="755" t="s">
        <v>7715</v>
      </c>
      <c r="D81" s="756" t="s">
        <v>7716</v>
      </c>
      <c r="E81" s="757" t="s">
        <v>7717</v>
      </c>
      <c r="F81" s="758" t="s">
        <v>1060</v>
      </c>
      <c r="G81" s="759" t="s">
        <v>1276</v>
      </c>
      <c r="H81" s="758" t="s">
        <v>7445</v>
      </c>
      <c r="I81" s="758" t="s">
        <v>7536</v>
      </c>
      <c r="J81" s="758" t="s">
        <v>929</v>
      </c>
      <c r="K81" s="760">
        <v>42741</v>
      </c>
      <c r="L81" s="760">
        <v>42825</v>
      </c>
      <c r="M81" s="760"/>
      <c r="N81" s="760"/>
      <c r="O81" s="760"/>
      <c r="P81" s="760"/>
      <c r="Q81" s="760"/>
      <c r="R81" s="760"/>
      <c r="S81" s="760"/>
      <c r="T81" s="760"/>
      <c r="U81" s="760"/>
      <c r="V81" s="760"/>
      <c r="W81" s="760"/>
      <c r="X81" s="232">
        <f ca="1">SUM(L81-NOW())</f>
        <v>-10.158721990737831</v>
      </c>
      <c r="Y81" s="266" t="str">
        <f t="shared" ca="1" si="1"/>
        <v>WARNING</v>
      </c>
      <c r="Z81" s="762">
        <v>2750000</v>
      </c>
      <c r="AA81" s="762">
        <v>250000</v>
      </c>
      <c r="AB81" s="763">
        <v>20000</v>
      </c>
      <c r="AC81" s="763"/>
      <c r="AD81" s="763"/>
      <c r="AE81" s="763">
        <v>500000</v>
      </c>
      <c r="AF81" s="763"/>
      <c r="AG81" s="763"/>
      <c r="AH81" s="763"/>
      <c r="AI81" s="763" t="s">
        <v>1314</v>
      </c>
      <c r="AJ81" s="763" t="s">
        <v>1215</v>
      </c>
      <c r="AK81" s="763" t="s">
        <v>6950</v>
      </c>
      <c r="AL81" s="758"/>
      <c r="AM81" s="758" t="s">
        <v>7718</v>
      </c>
      <c r="AN81" s="764" t="s">
        <v>7719</v>
      </c>
      <c r="AO81" s="765" t="s">
        <v>7720</v>
      </c>
      <c r="AP81" s="765" t="s">
        <v>7721</v>
      </c>
      <c r="AQ81" s="765"/>
      <c r="AR81" s="765"/>
      <c r="AS81" s="765"/>
      <c r="AT81" s="765" t="s">
        <v>7722</v>
      </c>
      <c r="AU81" s="766"/>
    </row>
    <row r="82" spans="2:47" ht="21">
      <c r="B82" s="754">
        <v>79</v>
      </c>
      <c r="C82" s="755" t="s">
        <v>7723</v>
      </c>
      <c r="D82" s="756" t="s">
        <v>7724</v>
      </c>
      <c r="E82" s="757" t="s">
        <v>7725</v>
      </c>
      <c r="F82" s="758" t="s">
        <v>1302</v>
      </c>
      <c r="G82" s="759" t="s">
        <v>1358</v>
      </c>
      <c r="H82" s="758" t="s">
        <v>7445</v>
      </c>
      <c r="I82" s="758" t="s">
        <v>7536</v>
      </c>
      <c r="J82" s="758" t="s">
        <v>7726</v>
      </c>
      <c r="K82" s="760">
        <v>42724</v>
      </c>
      <c r="L82" s="760">
        <v>42794</v>
      </c>
      <c r="M82" s="760">
        <v>42855</v>
      </c>
      <c r="N82" s="760"/>
      <c r="O82" s="760"/>
      <c r="P82" s="760"/>
      <c r="Q82" s="760"/>
      <c r="R82" s="760"/>
      <c r="S82" s="760"/>
      <c r="T82" s="760"/>
      <c r="U82" s="760"/>
      <c r="V82" s="760"/>
      <c r="W82" s="760"/>
      <c r="X82" s="232">
        <f ca="1">SUM(M82-NOW())</f>
        <v>19.841278009262169</v>
      </c>
      <c r="Y82" s="266" t="str">
        <f t="shared" ca="1" si="1"/>
        <v>WARNING</v>
      </c>
      <c r="Z82" s="762">
        <v>2765000</v>
      </c>
      <c r="AA82" s="762">
        <v>150000</v>
      </c>
      <c r="AB82" s="763">
        <v>17000</v>
      </c>
      <c r="AC82" s="763"/>
      <c r="AD82" s="763"/>
      <c r="AE82" s="763"/>
      <c r="AF82" s="763"/>
      <c r="AG82" s="763"/>
      <c r="AH82" s="763"/>
      <c r="AI82" s="763" t="s">
        <v>1314</v>
      </c>
      <c r="AJ82" s="763" t="s">
        <v>1215</v>
      </c>
      <c r="AK82" s="763" t="s">
        <v>6950</v>
      </c>
      <c r="AL82" s="758" t="s">
        <v>7727</v>
      </c>
      <c r="AM82" s="758" t="s">
        <v>7728</v>
      </c>
      <c r="AN82" s="764" t="s">
        <v>7729</v>
      </c>
      <c r="AO82" s="765"/>
      <c r="AP82" s="765" t="s">
        <v>7730</v>
      </c>
      <c r="AQ82" s="765"/>
      <c r="AR82" s="765"/>
      <c r="AS82" s="765"/>
      <c r="AT82" s="765"/>
      <c r="AU82" s="766"/>
    </row>
    <row r="83" spans="2:47" ht="21">
      <c r="B83" s="754">
        <v>80</v>
      </c>
      <c r="C83" s="755" t="s">
        <v>7731</v>
      </c>
      <c r="D83" s="756" t="s">
        <v>7732</v>
      </c>
      <c r="E83" s="757" t="s">
        <v>7733</v>
      </c>
      <c r="F83" s="758" t="s">
        <v>1302</v>
      </c>
      <c r="G83" s="759" t="s">
        <v>1231</v>
      </c>
      <c r="H83" s="758" t="s">
        <v>7445</v>
      </c>
      <c r="I83" s="758" t="s">
        <v>7536</v>
      </c>
      <c r="J83" s="758" t="s">
        <v>6949</v>
      </c>
      <c r="K83" s="760">
        <v>42724</v>
      </c>
      <c r="L83" s="760">
        <v>42794</v>
      </c>
      <c r="M83" s="760">
        <v>42855</v>
      </c>
      <c r="N83" s="760"/>
      <c r="O83" s="760"/>
      <c r="P83" s="760"/>
      <c r="Q83" s="760"/>
      <c r="R83" s="760"/>
      <c r="S83" s="760"/>
      <c r="T83" s="760"/>
      <c r="U83" s="760"/>
      <c r="V83" s="760"/>
      <c r="W83" s="760"/>
      <c r="X83" s="232">
        <f ca="1">SUM(M83-NOW())</f>
        <v>19.841278009262169</v>
      </c>
      <c r="Y83" s="266" t="str">
        <f t="shared" ca="1" si="1"/>
        <v>WARNING</v>
      </c>
      <c r="Z83" s="762">
        <v>2765000</v>
      </c>
      <c r="AA83" s="762">
        <v>150000</v>
      </c>
      <c r="AB83" s="763">
        <v>17000</v>
      </c>
      <c r="AC83" s="763">
        <v>30000</v>
      </c>
      <c r="AD83" s="763"/>
      <c r="AE83" s="763"/>
      <c r="AF83" s="763"/>
      <c r="AG83" s="763"/>
      <c r="AH83" s="763"/>
      <c r="AI83" s="763" t="s">
        <v>1314</v>
      </c>
      <c r="AJ83" s="763" t="s">
        <v>1215</v>
      </c>
      <c r="AK83" s="763" t="s">
        <v>6950</v>
      </c>
      <c r="AL83" s="758" t="s">
        <v>7734</v>
      </c>
      <c r="AM83" s="758" t="s">
        <v>7735</v>
      </c>
      <c r="AN83" s="764" t="s">
        <v>7736</v>
      </c>
      <c r="AO83" s="765"/>
      <c r="AP83" s="765" t="s">
        <v>7737</v>
      </c>
      <c r="AQ83" s="765"/>
      <c r="AR83" s="765"/>
      <c r="AS83" s="765"/>
      <c r="AT83" s="765" t="s">
        <v>7738</v>
      </c>
      <c r="AU83" s="766"/>
    </row>
    <row r="84" spans="2:47" ht="21">
      <c r="B84" s="754">
        <v>81</v>
      </c>
      <c r="C84" s="755" t="s">
        <v>7739</v>
      </c>
      <c r="D84" s="756" t="s">
        <v>186</v>
      </c>
      <c r="E84" s="757" t="s">
        <v>7740</v>
      </c>
      <c r="F84" s="758" t="s">
        <v>1302</v>
      </c>
      <c r="G84" s="759" t="s">
        <v>1276</v>
      </c>
      <c r="H84" s="758" t="s">
        <v>7445</v>
      </c>
      <c r="I84" s="758" t="s">
        <v>7536</v>
      </c>
      <c r="J84" s="758" t="s">
        <v>7741</v>
      </c>
      <c r="K84" s="760">
        <v>42724</v>
      </c>
      <c r="L84" s="760">
        <v>42794</v>
      </c>
      <c r="M84" s="760">
        <v>42825</v>
      </c>
      <c r="N84" s="760"/>
      <c r="O84" s="760"/>
      <c r="P84" s="760"/>
      <c r="Q84" s="760"/>
      <c r="R84" s="760"/>
      <c r="S84" s="760"/>
      <c r="T84" s="760"/>
      <c r="U84" s="760"/>
      <c r="V84" s="760"/>
      <c r="W84" s="760"/>
      <c r="X84" s="232">
        <f ca="1">SUM(M84-NOW())</f>
        <v>-10.158721990737831</v>
      </c>
      <c r="Y84" s="266" t="str">
        <f t="shared" ca="1" si="1"/>
        <v>WARNING</v>
      </c>
      <c r="Z84" s="762">
        <v>75000</v>
      </c>
      <c r="AA84" s="762"/>
      <c r="AB84" s="763"/>
      <c r="AC84" s="763"/>
      <c r="AD84" s="763"/>
      <c r="AE84" s="763"/>
      <c r="AF84" s="763"/>
      <c r="AG84" s="763"/>
      <c r="AH84" s="763"/>
      <c r="AI84" s="763" t="s">
        <v>1314</v>
      </c>
      <c r="AJ84" s="763" t="s">
        <v>1215</v>
      </c>
      <c r="AK84" s="763" t="s">
        <v>6950</v>
      </c>
      <c r="AL84" s="758"/>
      <c r="AM84" s="758" t="s">
        <v>7742</v>
      </c>
      <c r="AN84" s="764" t="s">
        <v>7743</v>
      </c>
      <c r="AO84" s="765" t="s">
        <v>7744</v>
      </c>
      <c r="AP84" s="765" t="s">
        <v>7745</v>
      </c>
      <c r="AQ84" s="765"/>
      <c r="AR84" s="765"/>
      <c r="AS84" s="765"/>
      <c r="AT84" s="765" t="s">
        <v>7746</v>
      </c>
      <c r="AU84" s="766"/>
    </row>
    <row r="85" spans="2:47">
      <c r="B85" s="754">
        <v>82</v>
      </c>
      <c r="C85" s="755" t="s">
        <v>7747</v>
      </c>
      <c r="D85" s="756" t="s">
        <v>7748</v>
      </c>
      <c r="E85" s="757" t="s">
        <v>7749</v>
      </c>
      <c r="F85" s="758" t="s">
        <v>1302</v>
      </c>
      <c r="G85" s="759" t="s">
        <v>1276</v>
      </c>
      <c r="H85" s="758" t="s">
        <v>7445</v>
      </c>
      <c r="I85" s="758" t="s">
        <v>7536</v>
      </c>
      <c r="J85" s="758" t="s">
        <v>6949</v>
      </c>
      <c r="K85" s="760">
        <v>42740</v>
      </c>
      <c r="L85" s="760">
        <v>42825</v>
      </c>
      <c r="M85" s="760"/>
      <c r="N85" s="760"/>
      <c r="O85" s="760"/>
      <c r="P85" s="760"/>
      <c r="Q85" s="760"/>
      <c r="R85" s="760"/>
      <c r="S85" s="760"/>
      <c r="T85" s="760"/>
      <c r="U85" s="760"/>
      <c r="V85" s="760"/>
      <c r="W85" s="760"/>
      <c r="X85" s="232">
        <f ca="1">SUM(L85-NOW())</f>
        <v>-10.158721990737831</v>
      </c>
      <c r="Y85" s="266" t="str">
        <f t="shared" ca="1" si="1"/>
        <v>WARNING</v>
      </c>
      <c r="Z85" s="762">
        <v>2765000</v>
      </c>
      <c r="AA85" s="762">
        <v>150000</v>
      </c>
      <c r="AB85" s="763">
        <v>17000</v>
      </c>
      <c r="AC85" s="763"/>
      <c r="AD85" s="763"/>
      <c r="AE85" s="763"/>
      <c r="AF85" s="763"/>
      <c r="AG85" s="763"/>
      <c r="AH85" s="763"/>
      <c r="AI85" s="763" t="s">
        <v>1314</v>
      </c>
      <c r="AJ85" s="763" t="s">
        <v>1215</v>
      </c>
      <c r="AK85" s="763" t="s">
        <v>6950</v>
      </c>
      <c r="AL85" s="758"/>
      <c r="AM85" s="758" t="s">
        <v>7750</v>
      </c>
      <c r="AN85" s="764" t="s">
        <v>7751</v>
      </c>
      <c r="AO85" s="765"/>
      <c r="AP85" s="765" t="s">
        <v>7752</v>
      </c>
      <c r="AQ85" s="765"/>
      <c r="AR85" s="765"/>
      <c r="AS85" s="765"/>
      <c r="AT85" s="765"/>
      <c r="AU85" s="766"/>
    </row>
    <row r="86" spans="2:47" ht="21">
      <c r="B86" s="754">
        <v>83</v>
      </c>
      <c r="C86" s="755" t="s">
        <v>7753</v>
      </c>
      <c r="D86" s="756" t="s">
        <v>7754</v>
      </c>
      <c r="E86" s="757" t="s">
        <v>7755</v>
      </c>
      <c r="F86" s="758" t="s">
        <v>1302</v>
      </c>
      <c r="G86" s="759" t="s">
        <v>1276</v>
      </c>
      <c r="H86" s="758" t="s">
        <v>7445</v>
      </c>
      <c r="I86" s="758" t="s">
        <v>7536</v>
      </c>
      <c r="J86" s="758" t="s">
        <v>6949</v>
      </c>
      <c r="K86" s="760">
        <v>42740</v>
      </c>
      <c r="L86" s="760">
        <v>42825</v>
      </c>
      <c r="M86" s="760"/>
      <c r="N86" s="760"/>
      <c r="O86" s="760"/>
      <c r="P86" s="760"/>
      <c r="Q86" s="760"/>
      <c r="R86" s="760"/>
      <c r="S86" s="760"/>
      <c r="T86" s="760"/>
      <c r="U86" s="760"/>
      <c r="V86" s="760"/>
      <c r="W86" s="760"/>
      <c r="X86" s="232">
        <f ca="1">SUM(L86-NOW())</f>
        <v>-10.158721990737831</v>
      </c>
      <c r="Y86" s="266" t="str">
        <f t="shared" ca="1" si="1"/>
        <v>WARNING</v>
      </c>
      <c r="Z86" s="762">
        <v>2765000</v>
      </c>
      <c r="AA86" s="762">
        <v>150000</v>
      </c>
      <c r="AB86" s="763">
        <v>17000</v>
      </c>
      <c r="AC86" s="763"/>
      <c r="AD86" s="763"/>
      <c r="AE86" s="763"/>
      <c r="AF86" s="763"/>
      <c r="AG86" s="763"/>
      <c r="AH86" s="763"/>
      <c r="AI86" s="763" t="s">
        <v>1314</v>
      </c>
      <c r="AJ86" s="763" t="s">
        <v>1215</v>
      </c>
      <c r="AK86" s="763" t="s">
        <v>6950</v>
      </c>
      <c r="AL86" s="758"/>
      <c r="AM86" s="758" t="s">
        <v>7756</v>
      </c>
      <c r="AN86" s="764" t="s">
        <v>7757</v>
      </c>
      <c r="AO86" s="765" t="s">
        <v>7758</v>
      </c>
      <c r="AP86" s="765" t="s">
        <v>7759</v>
      </c>
      <c r="AQ86" s="765" t="s">
        <v>7760</v>
      </c>
      <c r="AR86" s="765"/>
      <c r="AS86" s="765"/>
      <c r="AT86" s="765"/>
      <c r="AU86" s="766"/>
    </row>
    <row r="87" spans="2:47" ht="21">
      <c r="B87" s="754">
        <v>84</v>
      </c>
      <c r="C87" s="755" t="s">
        <v>7761</v>
      </c>
      <c r="D87" s="756" t="s">
        <v>7762</v>
      </c>
      <c r="E87" s="757" t="s">
        <v>7763</v>
      </c>
      <c r="F87" s="758" t="s">
        <v>1302</v>
      </c>
      <c r="G87" s="759" t="s">
        <v>1276</v>
      </c>
      <c r="H87" s="758" t="s">
        <v>7445</v>
      </c>
      <c r="I87" s="758" t="s">
        <v>7536</v>
      </c>
      <c r="J87" s="758" t="s">
        <v>6949</v>
      </c>
      <c r="K87" s="760">
        <v>42740</v>
      </c>
      <c r="L87" s="760">
        <v>42825</v>
      </c>
      <c r="M87" s="760"/>
      <c r="N87" s="760"/>
      <c r="O87" s="760"/>
      <c r="P87" s="760"/>
      <c r="Q87" s="760"/>
      <c r="R87" s="760"/>
      <c r="S87" s="760"/>
      <c r="T87" s="760"/>
      <c r="U87" s="760"/>
      <c r="V87" s="760"/>
      <c r="W87" s="760"/>
      <c r="X87" s="232">
        <f ca="1">SUM(L87-NOW())</f>
        <v>-10.158721990737831</v>
      </c>
      <c r="Y87" s="266" t="str">
        <f t="shared" ca="1" si="1"/>
        <v>WARNING</v>
      </c>
      <c r="Z87" s="762">
        <v>2765000</v>
      </c>
      <c r="AA87" s="762">
        <v>150000</v>
      </c>
      <c r="AB87" s="763">
        <v>17000</v>
      </c>
      <c r="AC87" s="763"/>
      <c r="AD87" s="763"/>
      <c r="AE87" s="763"/>
      <c r="AF87" s="763"/>
      <c r="AG87" s="763"/>
      <c r="AH87" s="763"/>
      <c r="AI87" s="763" t="s">
        <v>1314</v>
      </c>
      <c r="AJ87" s="763" t="s">
        <v>1215</v>
      </c>
      <c r="AK87" s="763" t="s">
        <v>6950</v>
      </c>
      <c r="AL87" s="758"/>
      <c r="AM87" s="758" t="s">
        <v>7764</v>
      </c>
      <c r="AN87" s="764" t="s">
        <v>7765</v>
      </c>
      <c r="AO87" s="765"/>
      <c r="AP87" s="765" t="s">
        <v>7766</v>
      </c>
      <c r="AQ87" s="765"/>
      <c r="AR87" s="765"/>
      <c r="AS87" s="765"/>
      <c r="AT87" s="765"/>
      <c r="AU87" s="766"/>
    </row>
    <row r="88" spans="2:47" ht="21">
      <c r="B88" s="754">
        <v>85</v>
      </c>
      <c r="C88" s="755" t="s">
        <v>7767</v>
      </c>
      <c r="D88" s="756" t="s">
        <v>7768</v>
      </c>
      <c r="E88" s="757" t="s">
        <v>7769</v>
      </c>
      <c r="F88" s="758" t="s">
        <v>1302</v>
      </c>
      <c r="G88" s="759" t="s">
        <v>1276</v>
      </c>
      <c r="H88" s="758" t="s">
        <v>7445</v>
      </c>
      <c r="I88" s="758" t="s">
        <v>7536</v>
      </c>
      <c r="J88" s="758" t="s">
        <v>7209</v>
      </c>
      <c r="K88" s="760">
        <v>42740</v>
      </c>
      <c r="L88" s="760">
        <v>42825</v>
      </c>
      <c r="M88" s="760"/>
      <c r="N88" s="760"/>
      <c r="O88" s="760"/>
      <c r="P88" s="760"/>
      <c r="Q88" s="760"/>
      <c r="R88" s="760"/>
      <c r="S88" s="760"/>
      <c r="T88" s="760"/>
      <c r="U88" s="760"/>
      <c r="V88" s="760"/>
      <c r="W88" s="760"/>
      <c r="X88" s="232">
        <f ca="1">SUM(L88-NOW())</f>
        <v>-10.158721990737831</v>
      </c>
      <c r="Y88" s="266" t="str">
        <f t="shared" ca="1" si="1"/>
        <v>WARNING</v>
      </c>
      <c r="Z88" s="762">
        <v>4200000</v>
      </c>
      <c r="AA88" s="762">
        <v>250000</v>
      </c>
      <c r="AB88" s="763">
        <v>20000</v>
      </c>
      <c r="AC88" s="763"/>
      <c r="AD88" s="763"/>
      <c r="AE88" s="763">
        <v>500000</v>
      </c>
      <c r="AF88" s="763"/>
      <c r="AG88" s="763"/>
      <c r="AH88" s="763"/>
      <c r="AI88" s="763" t="s">
        <v>1314</v>
      </c>
      <c r="AJ88" s="763" t="s">
        <v>1215</v>
      </c>
      <c r="AK88" s="763" t="s">
        <v>6950</v>
      </c>
      <c r="AL88" s="758"/>
      <c r="AM88" s="758" t="s">
        <v>7770</v>
      </c>
      <c r="AN88" s="764" t="s">
        <v>7771</v>
      </c>
      <c r="AO88" s="765" t="s">
        <v>7772</v>
      </c>
      <c r="AP88" s="765" t="s">
        <v>7773</v>
      </c>
      <c r="AQ88" s="765"/>
      <c r="AR88" s="765"/>
      <c r="AS88" s="765"/>
      <c r="AT88" s="765"/>
      <c r="AU88" s="766"/>
    </row>
    <row r="89" spans="2:47" ht="21">
      <c r="B89" s="754">
        <v>87</v>
      </c>
      <c r="C89" s="755" t="s">
        <v>7784</v>
      </c>
      <c r="D89" s="756" t="s">
        <v>7785</v>
      </c>
      <c r="E89" s="757" t="s">
        <v>7786</v>
      </c>
      <c r="F89" s="758" t="s">
        <v>1302</v>
      </c>
      <c r="G89" s="759" t="s">
        <v>1276</v>
      </c>
      <c r="H89" s="758" t="s">
        <v>7445</v>
      </c>
      <c r="I89" s="758" t="s">
        <v>7536</v>
      </c>
      <c r="J89" s="758" t="s">
        <v>6949</v>
      </c>
      <c r="K89" s="760">
        <v>42744</v>
      </c>
      <c r="L89" s="760">
        <v>42825</v>
      </c>
      <c r="M89" s="760"/>
      <c r="N89" s="760"/>
      <c r="O89" s="760"/>
      <c r="P89" s="760"/>
      <c r="Q89" s="760"/>
      <c r="R89" s="760"/>
      <c r="S89" s="760"/>
      <c r="T89" s="760"/>
      <c r="U89" s="760"/>
      <c r="V89" s="760"/>
      <c r="W89" s="760"/>
      <c r="X89" s="232">
        <f ca="1">SUM(L89-NOW())</f>
        <v>-10.158721990737831</v>
      </c>
      <c r="Y89" s="266" t="str">
        <f t="shared" ca="1" si="1"/>
        <v>WARNING</v>
      </c>
      <c r="Z89" s="762">
        <v>2765000</v>
      </c>
      <c r="AA89" s="762">
        <v>150000</v>
      </c>
      <c r="AB89" s="763">
        <v>17000</v>
      </c>
      <c r="AC89" s="763"/>
      <c r="AD89" s="763"/>
      <c r="AE89" s="763"/>
      <c r="AF89" s="763"/>
      <c r="AG89" s="763"/>
      <c r="AH89" s="763"/>
      <c r="AI89" s="763" t="s">
        <v>1314</v>
      </c>
      <c r="AJ89" s="763" t="s">
        <v>1215</v>
      </c>
      <c r="AK89" s="763" t="s">
        <v>6950</v>
      </c>
      <c r="AL89" s="758"/>
      <c r="AM89" s="758" t="s">
        <v>7132</v>
      </c>
      <c r="AN89" s="764" t="s">
        <v>7787</v>
      </c>
      <c r="AO89" s="765" t="s">
        <v>7788</v>
      </c>
      <c r="AP89" s="765" t="s">
        <v>7789</v>
      </c>
      <c r="AQ89" s="765"/>
      <c r="AR89" s="765"/>
      <c r="AS89" s="765"/>
      <c r="AT89" s="765"/>
      <c r="AU89" s="766"/>
    </row>
    <row r="90" spans="2:47" ht="21">
      <c r="B90" s="754">
        <v>88</v>
      </c>
      <c r="C90" s="755" t="s">
        <v>7790</v>
      </c>
      <c r="D90" s="756" t="s">
        <v>7791</v>
      </c>
      <c r="E90" s="757" t="s">
        <v>7792</v>
      </c>
      <c r="F90" s="758" t="s">
        <v>1302</v>
      </c>
      <c r="G90" s="759" t="s">
        <v>1276</v>
      </c>
      <c r="H90" s="758" t="s">
        <v>7445</v>
      </c>
      <c r="I90" s="758" t="s">
        <v>7536</v>
      </c>
      <c r="J90" s="758" t="s">
        <v>6949</v>
      </c>
      <c r="K90" s="760">
        <v>42727</v>
      </c>
      <c r="L90" s="760">
        <v>42794</v>
      </c>
      <c r="M90" s="760">
        <v>42855</v>
      </c>
      <c r="N90" s="760"/>
      <c r="O90" s="760"/>
      <c r="P90" s="760"/>
      <c r="Q90" s="760"/>
      <c r="R90" s="760"/>
      <c r="S90" s="760"/>
      <c r="T90" s="760"/>
      <c r="U90" s="760"/>
      <c r="V90" s="760"/>
      <c r="W90" s="760"/>
      <c r="X90" s="232">
        <f ca="1">SUM(M90-NOW())</f>
        <v>19.841278009262169</v>
      </c>
      <c r="Y90" s="266" t="str">
        <f t="shared" ca="1" si="1"/>
        <v>WARNING</v>
      </c>
      <c r="Z90" s="762">
        <v>2765000</v>
      </c>
      <c r="AA90" s="762">
        <v>150000</v>
      </c>
      <c r="AB90" s="763">
        <v>17000</v>
      </c>
      <c r="AC90" s="763"/>
      <c r="AD90" s="763"/>
      <c r="AE90" s="763"/>
      <c r="AF90" s="763"/>
      <c r="AG90" s="763"/>
      <c r="AH90" s="763"/>
      <c r="AI90" s="763" t="s">
        <v>1314</v>
      </c>
      <c r="AJ90" s="763" t="s">
        <v>1215</v>
      </c>
      <c r="AK90" s="763" t="s">
        <v>6950</v>
      </c>
      <c r="AL90" s="758"/>
      <c r="AM90" s="758" t="s">
        <v>7793</v>
      </c>
      <c r="AN90" s="764" t="s">
        <v>7794</v>
      </c>
      <c r="AO90" s="765"/>
      <c r="AP90" s="765" t="s">
        <v>7795</v>
      </c>
      <c r="AQ90" s="765"/>
      <c r="AR90" s="765"/>
      <c r="AS90" s="765"/>
      <c r="AT90" s="765" t="s">
        <v>7796</v>
      </c>
      <c r="AU90" s="766"/>
    </row>
    <row r="91" spans="2:47" ht="21">
      <c r="B91" s="754">
        <v>89</v>
      </c>
      <c r="C91" s="755" t="s">
        <v>7797</v>
      </c>
      <c r="D91" s="756" t="s">
        <v>7798</v>
      </c>
      <c r="E91" s="757" t="s">
        <v>7799</v>
      </c>
      <c r="F91" s="758" t="s">
        <v>1302</v>
      </c>
      <c r="G91" s="759" t="s">
        <v>1276</v>
      </c>
      <c r="H91" s="758" t="s">
        <v>7445</v>
      </c>
      <c r="I91" s="758" t="s">
        <v>7536</v>
      </c>
      <c r="J91" s="758" t="s">
        <v>6949</v>
      </c>
      <c r="K91" s="760">
        <v>42751</v>
      </c>
      <c r="L91" s="760">
        <v>42825</v>
      </c>
      <c r="M91" s="760"/>
      <c r="N91" s="760"/>
      <c r="O91" s="760"/>
      <c r="P91" s="760"/>
      <c r="Q91" s="760"/>
      <c r="R91" s="760"/>
      <c r="S91" s="760"/>
      <c r="T91" s="760"/>
      <c r="U91" s="760"/>
      <c r="V91" s="760"/>
      <c r="W91" s="760"/>
      <c r="X91" s="232">
        <f t="shared" ref="X91:X96" ca="1" si="3">SUM(L91-NOW())</f>
        <v>-10.158721990737831</v>
      </c>
      <c r="Y91" s="266" t="str">
        <f t="shared" ca="1" si="1"/>
        <v>WARNING</v>
      </c>
      <c r="Z91" s="762">
        <v>2765000</v>
      </c>
      <c r="AA91" s="762">
        <v>150000</v>
      </c>
      <c r="AB91" s="763">
        <v>17000</v>
      </c>
      <c r="AC91" s="763"/>
      <c r="AD91" s="763"/>
      <c r="AE91" s="763"/>
      <c r="AF91" s="763"/>
      <c r="AG91" s="763"/>
      <c r="AH91" s="763"/>
      <c r="AI91" s="763" t="s">
        <v>1314</v>
      </c>
      <c r="AJ91" s="763" t="s">
        <v>1215</v>
      </c>
      <c r="AK91" s="763" t="s">
        <v>6950</v>
      </c>
      <c r="AL91" s="758"/>
      <c r="AM91" s="758" t="s">
        <v>7800</v>
      </c>
      <c r="AN91" s="764" t="s">
        <v>7801</v>
      </c>
      <c r="AO91" s="765" t="s">
        <v>7802</v>
      </c>
      <c r="AP91" s="765" t="s">
        <v>7803</v>
      </c>
      <c r="AQ91" s="765"/>
      <c r="AR91" s="765"/>
      <c r="AS91" s="765"/>
      <c r="AT91" s="765"/>
      <c r="AU91" s="766"/>
    </row>
    <row r="92" spans="2:47" ht="21">
      <c r="B92" s="754">
        <v>90</v>
      </c>
      <c r="C92" s="755" t="s">
        <v>7804</v>
      </c>
      <c r="D92" s="756" t="s">
        <v>7805</v>
      </c>
      <c r="E92" s="757" t="s">
        <v>7806</v>
      </c>
      <c r="F92" s="758" t="s">
        <v>1302</v>
      </c>
      <c r="G92" s="759" t="s">
        <v>1231</v>
      </c>
      <c r="H92" s="758" t="s">
        <v>7445</v>
      </c>
      <c r="I92" s="758" t="s">
        <v>7536</v>
      </c>
      <c r="J92" s="758" t="s">
        <v>7209</v>
      </c>
      <c r="K92" s="760">
        <v>42760</v>
      </c>
      <c r="L92" s="760">
        <v>42825</v>
      </c>
      <c r="M92" s="760"/>
      <c r="N92" s="760"/>
      <c r="O92" s="760"/>
      <c r="P92" s="760"/>
      <c r="Q92" s="760"/>
      <c r="R92" s="760"/>
      <c r="S92" s="760"/>
      <c r="T92" s="760"/>
      <c r="U92" s="760"/>
      <c r="V92" s="760"/>
      <c r="W92" s="760"/>
      <c r="X92" s="232">
        <f t="shared" ca="1" si="3"/>
        <v>-10.158721990737831</v>
      </c>
      <c r="Y92" s="266" t="str">
        <f t="shared" ca="1" si="1"/>
        <v>WARNING</v>
      </c>
      <c r="Z92" s="762">
        <v>3700000</v>
      </c>
      <c r="AA92" s="762">
        <v>250000</v>
      </c>
      <c r="AB92" s="763">
        <v>20000</v>
      </c>
      <c r="AC92" s="763"/>
      <c r="AD92" s="763"/>
      <c r="AE92" s="763">
        <v>500000</v>
      </c>
      <c r="AF92" s="763"/>
      <c r="AG92" s="763"/>
      <c r="AH92" s="763"/>
      <c r="AI92" s="763" t="s">
        <v>1314</v>
      </c>
      <c r="AJ92" s="763" t="s">
        <v>1215</v>
      </c>
      <c r="AK92" s="763" t="s">
        <v>6950</v>
      </c>
      <c r="AL92" s="758"/>
      <c r="AM92" s="758" t="s">
        <v>7807</v>
      </c>
      <c r="AN92" s="764" t="s">
        <v>7808</v>
      </c>
      <c r="AO92" s="765"/>
      <c r="AP92" s="765" t="s">
        <v>7809</v>
      </c>
      <c r="AQ92" s="765" t="s">
        <v>7810</v>
      </c>
      <c r="AR92" s="765"/>
      <c r="AS92" s="765"/>
      <c r="AT92" s="765" t="s">
        <v>7811</v>
      </c>
      <c r="AU92" s="766"/>
    </row>
    <row r="93" spans="2:47">
      <c r="B93" s="754">
        <v>91</v>
      </c>
      <c r="C93" s="755" t="s">
        <v>7812</v>
      </c>
      <c r="D93" s="756" t="s">
        <v>7813</v>
      </c>
      <c r="E93" s="757" t="s">
        <v>7814</v>
      </c>
      <c r="F93" s="758" t="s">
        <v>1302</v>
      </c>
      <c r="G93" s="759" t="s">
        <v>1319</v>
      </c>
      <c r="H93" s="758" t="s">
        <v>7445</v>
      </c>
      <c r="I93" s="758" t="s">
        <v>7536</v>
      </c>
      <c r="J93" s="758" t="s">
        <v>7209</v>
      </c>
      <c r="K93" s="760">
        <v>42758</v>
      </c>
      <c r="L93" s="760">
        <v>42825</v>
      </c>
      <c r="M93" s="760"/>
      <c r="N93" s="760"/>
      <c r="O93" s="760"/>
      <c r="P93" s="760"/>
      <c r="Q93" s="760"/>
      <c r="R93" s="760"/>
      <c r="S93" s="760"/>
      <c r="T93" s="760"/>
      <c r="U93" s="760"/>
      <c r="V93" s="760"/>
      <c r="W93" s="760"/>
      <c r="X93" s="232">
        <f t="shared" ca="1" si="3"/>
        <v>-10.158721990737831</v>
      </c>
      <c r="Y93" s="266" t="str">
        <f t="shared" ca="1" si="1"/>
        <v>WARNING</v>
      </c>
      <c r="Z93" s="762">
        <v>4200000</v>
      </c>
      <c r="AA93" s="762">
        <v>250000</v>
      </c>
      <c r="AB93" s="763">
        <v>20000</v>
      </c>
      <c r="AC93" s="763"/>
      <c r="AD93" s="763"/>
      <c r="AE93" s="763"/>
      <c r="AF93" s="763"/>
      <c r="AG93" s="763"/>
      <c r="AH93" s="763">
        <v>500000</v>
      </c>
      <c r="AI93" s="763" t="s">
        <v>1314</v>
      </c>
      <c r="AJ93" s="763" t="s">
        <v>1215</v>
      </c>
      <c r="AK93" s="763" t="s">
        <v>6950</v>
      </c>
      <c r="AL93" s="758"/>
      <c r="AM93" s="758" t="s">
        <v>7815</v>
      </c>
      <c r="AN93" s="764" t="s">
        <v>7816</v>
      </c>
      <c r="AO93" s="765"/>
      <c r="AP93" s="765" t="s">
        <v>7817</v>
      </c>
      <c r="AQ93" s="765" t="s">
        <v>7818</v>
      </c>
      <c r="AR93" s="765"/>
      <c r="AS93" s="765"/>
      <c r="AT93" s="765" t="s">
        <v>7819</v>
      </c>
      <c r="AU93" s="766"/>
    </row>
    <row r="94" spans="2:47" ht="21">
      <c r="B94" s="754">
        <v>92</v>
      </c>
      <c r="C94" s="755"/>
      <c r="D94" s="756" t="s">
        <v>7820</v>
      </c>
      <c r="E94" s="757" t="s">
        <v>7821</v>
      </c>
      <c r="F94" s="758" t="s">
        <v>1302</v>
      </c>
      <c r="G94" s="759" t="s">
        <v>1231</v>
      </c>
      <c r="H94" s="758" t="s">
        <v>7445</v>
      </c>
      <c r="I94" s="758" t="s">
        <v>7536</v>
      </c>
      <c r="J94" s="758" t="s">
        <v>7209</v>
      </c>
      <c r="K94" s="760">
        <v>42768</v>
      </c>
      <c r="L94" s="760">
        <v>42855</v>
      </c>
      <c r="M94" s="760"/>
      <c r="N94" s="760"/>
      <c r="O94" s="760" t="s">
        <v>1324</v>
      </c>
      <c r="P94" s="760" t="s">
        <v>1324</v>
      </c>
      <c r="Q94" s="760" t="s">
        <v>1324</v>
      </c>
      <c r="R94" s="760" t="s">
        <v>1324</v>
      </c>
      <c r="S94" s="760"/>
      <c r="T94" s="760"/>
      <c r="U94" s="760"/>
      <c r="V94" s="760"/>
      <c r="W94" s="760"/>
      <c r="X94" s="232">
        <f t="shared" ca="1" si="3"/>
        <v>19.841278009262169</v>
      </c>
      <c r="Y94" s="266" t="str">
        <f t="shared" ca="1" si="1"/>
        <v>WARNING</v>
      </c>
      <c r="Z94" s="762">
        <v>3900000</v>
      </c>
      <c r="AA94" s="762">
        <v>250000</v>
      </c>
      <c r="AB94" s="763">
        <v>20000</v>
      </c>
      <c r="AC94" s="763"/>
      <c r="AD94" s="763"/>
      <c r="AE94" s="763">
        <v>500000</v>
      </c>
      <c r="AF94" s="763"/>
      <c r="AG94" s="763"/>
      <c r="AH94" s="763"/>
      <c r="AI94" s="763" t="s">
        <v>1314</v>
      </c>
      <c r="AJ94" s="763" t="s">
        <v>1215</v>
      </c>
      <c r="AK94" s="763" t="s">
        <v>6950</v>
      </c>
      <c r="AL94" s="758"/>
      <c r="AM94" s="758" t="s">
        <v>7822</v>
      </c>
      <c r="AN94" s="764">
        <v>81351400172</v>
      </c>
      <c r="AO94" s="765" t="s">
        <v>7823</v>
      </c>
      <c r="AP94" s="765" t="s">
        <v>7824</v>
      </c>
      <c r="AQ94" s="765"/>
      <c r="AR94" s="765"/>
      <c r="AS94" s="765"/>
      <c r="AT94" s="765" t="s">
        <v>7825</v>
      </c>
      <c r="AU94" s="766"/>
    </row>
    <row r="95" spans="2:47" ht="21">
      <c r="B95" s="754">
        <v>93</v>
      </c>
      <c r="C95" s="755"/>
      <c r="D95" s="756" t="s">
        <v>7826</v>
      </c>
      <c r="E95" s="757" t="s">
        <v>7827</v>
      </c>
      <c r="F95" s="758" t="s">
        <v>1302</v>
      </c>
      <c r="G95" s="759" t="s">
        <v>1358</v>
      </c>
      <c r="H95" s="758" t="s">
        <v>7445</v>
      </c>
      <c r="I95" s="758" t="s">
        <v>7536</v>
      </c>
      <c r="J95" s="758" t="s">
        <v>6949</v>
      </c>
      <c r="K95" s="760">
        <v>42752</v>
      </c>
      <c r="L95" s="760">
        <v>42825</v>
      </c>
      <c r="M95" s="760"/>
      <c r="N95" s="760"/>
      <c r="O95" s="760" t="s">
        <v>1324</v>
      </c>
      <c r="P95" s="760" t="s">
        <v>1324</v>
      </c>
      <c r="Q95" s="760" t="s">
        <v>1324</v>
      </c>
      <c r="R95" s="760" t="s">
        <v>1324</v>
      </c>
      <c r="S95" s="760"/>
      <c r="T95" s="760"/>
      <c r="U95" s="760"/>
      <c r="V95" s="760"/>
      <c r="W95" s="760"/>
      <c r="X95" s="232">
        <f t="shared" ca="1" si="3"/>
        <v>-10.158721990737831</v>
      </c>
      <c r="Y95" s="266" t="str">
        <f t="shared" ca="1" si="1"/>
        <v>WARNING</v>
      </c>
      <c r="Z95" s="762">
        <v>2765000</v>
      </c>
      <c r="AA95" s="762">
        <v>150000</v>
      </c>
      <c r="AB95" s="763">
        <v>17000</v>
      </c>
      <c r="AC95" s="763"/>
      <c r="AD95" s="763"/>
      <c r="AE95" s="763" t="s">
        <v>1324</v>
      </c>
      <c r="AF95" s="763"/>
      <c r="AG95" s="763"/>
      <c r="AH95" s="763"/>
      <c r="AI95" s="763" t="s">
        <v>1314</v>
      </c>
      <c r="AJ95" s="763" t="s">
        <v>1215</v>
      </c>
      <c r="AK95" s="763" t="s">
        <v>6950</v>
      </c>
      <c r="AL95" s="758"/>
      <c r="AM95" s="758" t="s">
        <v>7828</v>
      </c>
      <c r="AN95" s="764">
        <v>8985177215</v>
      </c>
      <c r="AO95" s="765"/>
      <c r="AP95" s="765" t="s">
        <v>7829</v>
      </c>
      <c r="AQ95" s="765" t="s">
        <v>7830</v>
      </c>
      <c r="AR95" s="765"/>
      <c r="AS95" s="765"/>
      <c r="AT95" s="765" t="s">
        <v>7831</v>
      </c>
      <c r="AU95" s="766"/>
    </row>
    <row r="96" spans="2:47" ht="21">
      <c r="B96" s="754">
        <v>94</v>
      </c>
      <c r="C96" s="755"/>
      <c r="D96" s="756" t="s">
        <v>7832</v>
      </c>
      <c r="E96" s="757" t="s">
        <v>7833</v>
      </c>
      <c r="F96" s="758" t="s">
        <v>1302</v>
      </c>
      <c r="G96" s="759" t="s">
        <v>1319</v>
      </c>
      <c r="H96" s="758" t="s">
        <v>7445</v>
      </c>
      <c r="I96" s="758" t="s">
        <v>7536</v>
      </c>
      <c r="J96" s="758" t="s">
        <v>6949</v>
      </c>
      <c r="K96" s="760">
        <v>42768</v>
      </c>
      <c r="L96" s="760">
        <v>42855</v>
      </c>
      <c r="M96" s="760"/>
      <c r="N96" s="760"/>
      <c r="O96" s="760" t="s">
        <v>1324</v>
      </c>
      <c r="P96" s="760" t="s">
        <v>1324</v>
      </c>
      <c r="Q96" s="760" t="s">
        <v>1324</v>
      </c>
      <c r="R96" s="760" t="s">
        <v>1324</v>
      </c>
      <c r="S96" s="760"/>
      <c r="T96" s="760"/>
      <c r="U96" s="760"/>
      <c r="V96" s="760"/>
      <c r="W96" s="760"/>
      <c r="X96" s="232">
        <f t="shared" ca="1" si="3"/>
        <v>19.841278009262169</v>
      </c>
      <c r="Y96" s="266" t="str">
        <f t="shared" ca="1" si="1"/>
        <v>WARNING</v>
      </c>
      <c r="Z96" s="762">
        <v>2765000</v>
      </c>
      <c r="AA96" s="762">
        <v>150000</v>
      </c>
      <c r="AB96" s="763">
        <v>17000</v>
      </c>
      <c r="AC96" s="763"/>
      <c r="AD96" s="763"/>
      <c r="AE96" s="763" t="s">
        <v>1324</v>
      </c>
      <c r="AF96" s="763"/>
      <c r="AG96" s="763"/>
      <c r="AH96" s="763"/>
      <c r="AI96" s="763" t="s">
        <v>1314</v>
      </c>
      <c r="AJ96" s="763" t="s">
        <v>1215</v>
      </c>
      <c r="AK96" s="763" t="s">
        <v>6950</v>
      </c>
      <c r="AL96" s="758"/>
      <c r="AM96" s="758" t="s">
        <v>7834</v>
      </c>
      <c r="AN96" s="764">
        <v>81316219926</v>
      </c>
      <c r="AO96" s="765"/>
      <c r="AP96" s="765" t="s">
        <v>7835</v>
      </c>
      <c r="AQ96" s="765"/>
      <c r="AR96" s="765"/>
      <c r="AS96" s="765"/>
      <c r="AT96" s="765" t="s">
        <v>7836</v>
      </c>
      <c r="AU96" s="766"/>
    </row>
    <row r="97" spans="2:47" ht="21">
      <c r="B97" s="754">
        <v>95</v>
      </c>
      <c r="C97" s="755"/>
      <c r="D97" s="756" t="s">
        <v>7837</v>
      </c>
      <c r="E97" s="757" t="s">
        <v>7838</v>
      </c>
      <c r="F97" s="758" t="s">
        <v>1302</v>
      </c>
      <c r="G97" s="759" t="s">
        <v>1276</v>
      </c>
      <c r="H97" s="758" t="s">
        <v>7445</v>
      </c>
      <c r="I97" s="758" t="s">
        <v>7536</v>
      </c>
      <c r="J97" s="758" t="s">
        <v>7209</v>
      </c>
      <c r="K97" s="760">
        <v>42765</v>
      </c>
      <c r="L97" s="760">
        <v>42825</v>
      </c>
      <c r="M97" s="760"/>
      <c r="N97" s="760"/>
      <c r="O97" s="760" t="s">
        <v>1324</v>
      </c>
      <c r="P97" s="760" t="s">
        <v>1324</v>
      </c>
      <c r="Q97" s="760" t="s">
        <v>1324</v>
      </c>
      <c r="R97" s="760" t="s">
        <v>1324</v>
      </c>
      <c r="S97" s="760"/>
      <c r="T97" s="760"/>
      <c r="U97" s="760"/>
      <c r="V97" s="760"/>
      <c r="W97" s="760"/>
      <c r="X97" s="232">
        <f t="shared" ref="X97:X104" ca="1" si="4">SUM(L97-NOW())</f>
        <v>-10.158721990737831</v>
      </c>
      <c r="Y97" s="266" t="str">
        <f t="shared" ca="1" si="1"/>
        <v>WARNING</v>
      </c>
      <c r="Z97" s="762">
        <v>4200000</v>
      </c>
      <c r="AA97" s="762">
        <v>250000</v>
      </c>
      <c r="AB97" s="763">
        <v>20000</v>
      </c>
      <c r="AC97" s="763"/>
      <c r="AD97" s="763"/>
      <c r="AE97" s="763">
        <v>500000</v>
      </c>
      <c r="AF97" s="763"/>
      <c r="AG97" s="763"/>
      <c r="AH97" s="763"/>
      <c r="AI97" s="763" t="s">
        <v>1314</v>
      </c>
      <c r="AJ97" s="763" t="s">
        <v>1215</v>
      </c>
      <c r="AK97" s="763" t="s">
        <v>6950</v>
      </c>
      <c r="AL97" s="758"/>
      <c r="AM97" s="758" t="s">
        <v>7839</v>
      </c>
      <c r="AN97" s="764">
        <v>82390987995</v>
      </c>
      <c r="AO97" s="765" t="s">
        <v>7840</v>
      </c>
      <c r="AP97" s="765" t="s">
        <v>7841</v>
      </c>
      <c r="AQ97" s="765"/>
      <c r="AR97" s="765"/>
      <c r="AS97" s="765"/>
      <c r="AT97" s="765" t="s">
        <v>7842</v>
      </c>
      <c r="AU97" s="766"/>
    </row>
    <row r="98" spans="2:47" ht="21">
      <c r="B98" s="754">
        <v>96</v>
      </c>
      <c r="C98" s="755"/>
      <c r="D98" s="756" t="s">
        <v>7843</v>
      </c>
      <c r="E98" s="757" t="s">
        <v>7844</v>
      </c>
      <c r="F98" s="758" t="s">
        <v>1302</v>
      </c>
      <c r="G98" s="759" t="s">
        <v>1231</v>
      </c>
      <c r="H98" s="758" t="s">
        <v>7445</v>
      </c>
      <c r="I98" s="758" t="s">
        <v>7536</v>
      </c>
      <c r="J98" s="758" t="s">
        <v>7845</v>
      </c>
      <c r="K98" s="760">
        <v>42776</v>
      </c>
      <c r="L98" s="760">
        <v>42825</v>
      </c>
      <c r="M98" s="760"/>
      <c r="N98" s="760"/>
      <c r="O98" s="760" t="s">
        <v>1324</v>
      </c>
      <c r="P98" s="760" t="s">
        <v>1324</v>
      </c>
      <c r="Q98" s="760" t="s">
        <v>1324</v>
      </c>
      <c r="R98" s="760" t="s">
        <v>1324</v>
      </c>
      <c r="S98" s="760"/>
      <c r="T98" s="760"/>
      <c r="U98" s="760"/>
      <c r="V98" s="760"/>
      <c r="W98" s="760"/>
      <c r="X98" s="232">
        <f t="shared" ca="1" si="4"/>
        <v>-10.158721990737831</v>
      </c>
      <c r="Y98" s="266" t="str">
        <f t="shared" ca="1" si="1"/>
        <v>WARNING</v>
      </c>
      <c r="Z98" s="762">
        <v>3000000</v>
      </c>
      <c r="AA98" s="762">
        <v>200000</v>
      </c>
      <c r="AB98" s="763">
        <v>17000</v>
      </c>
      <c r="AC98" s="763">
        <v>0</v>
      </c>
      <c r="AD98" s="763"/>
      <c r="AE98" s="763"/>
      <c r="AF98" s="763"/>
      <c r="AG98" s="763"/>
      <c r="AH98" s="763"/>
      <c r="AI98" s="763" t="s">
        <v>1314</v>
      </c>
      <c r="AJ98" s="763" t="s">
        <v>1215</v>
      </c>
      <c r="AK98" s="763" t="s">
        <v>6950</v>
      </c>
      <c r="AL98" s="758" t="s">
        <v>7846</v>
      </c>
      <c r="AM98" s="758" t="s">
        <v>7847</v>
      </c>
      <c r="AN98" s="764">
        <v>85710257994</v>
      </c>
      <c r="AO98" s="765" t="s">
        <v>7848</v>
      </c>
      <c r="AP98" s="765" t="s">
        <v>7849</v>
      </c>
      <c r="AQ98" s="765"/>
      <c r="AR98" s="765"/>
      <c r="AS98" s="765"/>
      <c r="AT98" s="765" t="s">
        <v>7850</v>
      </c>
      <c r="AU98" s="766"/>
    </row>
    <row r="99" spans="2:47" ht="21">
      <c r="B99" s="754">
        <v>97</v>
      </c>
      <c r="C99" s="755"/>
      <c r="D99" s="756" t="s">
        <v>7851</v>
      </c>
      <c r="E99" s="757" t="s">
        <v>7852</v>
      </c>
      <c r="F99" s="758" t="s">
        <v>1302</v>
      </c>
      <c r="G99" s="759" t="s">
        <v>1276</v>
      </c>
      <c r="H99" s="758" t="s">
        <v>7445</v>
      </c>
      <c r="I99" s="758" t="s">
        <v>7536</v>
      </c>
      <c r="J99" s="758" t="s">
        <v>6949</v>
      </c>
      <c r="K99" s="760">
        <v>42751</v>
      </c>
      <c r="L99" s="760">
        <v>42825</v>
      </c>
      <c r="M99" s="760"/>
      <c r="N99" s="760"/>
      <c r="O99" s="760" t="s">
        <v>1324</v>
      </c>
      <c r="P99" s="760" t="s">
        <v>1324</v>
      </c>
      <c r="Q99" s="760" t="s">
        <v>1324</v>
      </c>
      <c r="R99" s="760" t="s">
        <v>1324</v>
      </c>
      <c r="S99" s="760"/>
      <c r="T99" s="760"/>
      <c r="U99" s="760"/>
      <c r="V99" s="760"/>
      <c r="W99" s="760"/>
      <c r="X99" s="232">
        <f t="shared" ca="1" si="4"/>
        <v>-10.158721990737831</v>
      </c>
      <c r="Y99" s="266" t="str">
        <f t="shared" ca="1" si="1"/>
        <v>WARNING</v>
      </c>
      <c r="Z99" s="762">
        <v>2765000</v>
      </c>
      <c r="AA99" s="762">
        <v>150000</v>
      </c>
      <c r="AB99" s="763">
        <v>17000</v>
      </c>
      <c r="AC99" s="763"/>
      <c r="AD99" s="763"/>
      <c r="AE99" s="763" t="s">
        <v>1324</v>
      </c>
      <c r="AF99" s="763"/>
      <c r="AG99" s="763"/>
      <c r="AH99" s="763"/>
      <c r="AI99" s="763" t="s">
        <v>1314</v>
      </c>
      <c r="AJ99" s="763" t="s">
        <v>1215</v>
      </c>
      <c r="AK99" s="763" t="s">
        <v>6950</v>
      </c>
      <c r="AL99" s="758"/>
      <c r="AM99" s="758" t="s">
        <v>7853</v>
      </c>
      <c r="AN99" s="764" t="s">
        <v>7854</v>
      </c>
      <c r="AO99" s="765" t="s">
        <v>7855</v>
      </c>
      <c r="AP99" s="765" t="s">
        <v>7856</v>
      </c>
      <c r="AQ99" s="765"/>
      <c r="AR99" s="765"/>
      <c r="AS99" s="765"/>
      <c r="AT99" s="765" t="s">
        <v>7857</v>
      </c>
      <c r="AU99" s="766"/>
    </row>
    <row r="100" spans="2:47">
      <c r="B100" s="754">
        <v>98</v>
      </c>
      <c r="C100" s="755"/>
      <c r="D100" s="756" t="s">
        <v>7858</v>
      </c>
      <c r="E100" s="757" t="s">
        <v>7859</v>
      </c>
      <c r="F100" s="758" t="s">
        <v>1302</v>
      </c>
      <c r="G100" s="759"/>
      <c r="H100" s="758" t="s">
        <v>7445</v>
      </c>
      <c r="I100" s="758" t="s">
        <v>7860</v>
      </c>
      <c r="J100" s="758" t="s">
        <v>1258</v>
      </c>
      <c r="K100" s="760">
        <v>42767</v>
      </c>
      <c r="L100" s="760">
        <v>42947</v>
      </c>
      <c r="M100" s="760" t="s">
        <v>1324</v>
      </c>
      <c r="N100" s="760" t="s">
        <v>1324</v>
      </c>
      <c r="O100" s="760" t="s">
        <v>1324</v>
      </c>
      <c r="P100" s="760" t="s">
        <v>1324</v>
      </c>
      <c r="Q100" s="760" t="s">
        <v>1324</v>
      </c>
      <c r="R100" s="760" t="s">
        <v>1324</v>
      </c>
      <c r="S100" s="760"/>
      <c r="T100" s="760"/>
      <c r="U100" s="760"/>
      <c r="V100" s="760"/>
      <c r="W100" s="760"/>
      <c r="X100" s="232">
        <f t="shared" ca="1" si="4"/>
        <v>111.84127800926217</v>
      </c>
      <c r="Y100" s="266" t="str">
        <f t="shared" ca="1" si="1"/>
        <v>ACTIVE</v>
      </c>
      <c r="Z100" s="762">
        <v>3355750</v>
      </c>
      <c r="AA100" s="762"/>
      <c r="AB100" s="763"/>
      <c r="AC100" s="763"/>
      <c r="AD100" s="763"/>
      <c r="AE100" s="763"/>
      <c r="AF100" s="763"/>
      <c r="AG100" s="763"/>
      <c r="AH100" s="763"/>
      <c r="AI100" s="763" t="s">
        <v>7861</v>
      </c>
      <c r="AJ100" s="763" t="s">
        <v>1215</v>
      </c>
      <c r="AK100" s="763" t="s">
        <v>6950</v>
      </c>
      <c r="AL100" s="758"/>
      <c r="AM100" s="758" t="s">
        <v>7862</v>
      </c>
      <c r="AN100" s="764">
        <v>81586123043</v>
      </c>
      <c r="AO100" s="765"/>
      <c r="AP100" s="765" t="s">
        <v>7863</v>
      </c>
      <c r="AQ100" s="765"/>
      <c r="AR100" s="765"/>
      <c r="AS100" s="765"/>
      <c r="AT100" s="765"/>
      <c r="AU100" s="766"/>
    </row>
    <row r="101" spans="2:47" ht="21">
      <c r="B101" s="754">
        <v>99</v>
      </c>
      <c r="C101" s="755"/>
      <c r="D101" s="756" t="s">
        <v>7864</v>
      </c>
      <c r="E101" s="757" t="s">
        <v>7865</v>
      </c>
      <c r="F101" s="758" t="s">
        <v>1060</v>
      </c>
      <c r="G101" s="759" t="s">
        <v>7866</v>
      </c>
      <c r="H101" s="758" t="s">
        <v>7445</v>
      </c>
      <c r="I101" s="758" t="s">
        <v>7536</v>
      </c>
      <c r="J101" s="758" t="s">
        <v>1318</v>
      </c>
      <c r="K101" s="760" t="s">
        <v>7867</v>
      </c>
      <c r="L101" s="760">
        <v>42855</v>
      </c>
      <c r="M101" s="760"/>
      <c r="N101" s="760"/>
      <c r="O101" s="760"/>
      <c r="P101" s="760"/>
      <c r="Q101" s="760"/>
      <c r="R101" s="760"/>
      <c r="S101" s="760"/>
      <c r="T101" s="760"/>
      <c r="U101" s="760"/>
      <c r="V101" s="760"/>
      <c r="W101" s="760"/>
      <c r="X101" s="232">
        <f t="shared" ca="1" si="4"/>
        <v>19.841278009262169</v>
      </c>
      <c r="Y101" s="266" t="str">
        <f t="shared" ca="1" si="1"/>
        <v>WARNING</v>
      </c>
      <c r="Z101" s="762">
        <v>2765000</v>
      </c>
      <c r="AA101" s="762">
        <v>150000</v>
      </c>
      <c r="AB101" s="763">
        <v>17000</v>
      </c>
      <c r="AC101" s="763"/>
      <c r="AD101" s="763"/>
      <c r="AE101" s="763" t="s">
        <v>1324</v>
      </c>
      <c r="AF101" s="763" t="s">
        <v>1324</v>
      </c>
      <c r="AG101" s="763" t="s">
        <v>1324</v>
      </c>
      <c r="AH101" s="763" t="s">
        <v>1324</v>
      </c>
      <c r="AI101" s="763" t="s">
        <v>1314</v>
      </c>
      <c r="AJ101" s="763" t="s">
        <v>1215</v>
      </c>
      <c r="AK101" s="763" t="s">
        <v>6950</v>
      </c>
      <c r="AL101" s="758"/>
      <c r="AM101" s="758" t="s">
        <v>7868</v>
      </c>
      <c r="AN101" s="764"/>
      <c r="AO101" s="765" t="s">
        <v>7869</v>
      </c>
      <c r="AP101" s="765" t="s">
        <v>7870</v>
      </c>
      <c r="AQ101" s="765"/>
      <c r="AR101" s="765"/>
      <c r="AS101" s="765"/>
      <c r="AT101" s="765"/>
      <c r="AU101" s="766"/>
    </row>
    <row r="102" spans="2:47" ht="21">
      <c r="B102" s="754">
        <v>100</v>
      </c>
      <c r="C102" s="755"/>
      <c r="D102" s="756" t="s">
        <v>7871</v>
      </c>
      <c r="E102" s="757" t="s">
        <v>7872</v>
      </c>
      <c r="F102" s="758" t="s">
        <v>1302</v>
      </c>
      <c r="G102" s="759" t="s">
        <v>1276</v>
      </c>
      <c r="H102" s="758" t="s">
        <v>7445</v>
      </c>
      <c r="I102" s="758" t="s">
        <v>7536</v>
      </c>
      <c r="J102" s="758" t="s">
        <v>6949</v>
      </c>
      <c r="K102" s="760" t="s">
        <v>7873</v>
      </c>
      <c r="L102" s="760">
        <v>42855</v>
      </c>
      <c r="M102" s="760"/>
      <c r="N102" s="760"/>
      <c r="O102" s="760"/>
      <c r="P102" s="760"/>
      <c r="Q102" s="760"/>
      <c r="R102" s="760"/>
      <c r="S102" s="760"/>
      <c r="T102" s="760"/>
      <c r="U102" s="760"/>
      <c r="V102" s="760"/>
      <c r="W102" s="760"/>
      <c r="X102" s="232">
        <f t="shared" ca="1" si="4"/>
        <v>19.841278009262169</v>
      </c>
      <c r="Y102" s="266" t="str">
        <f t="shared" ca="1" si="1"/>
        <v>WARNING</v>
      </c>
      <c r="Z102" s="762">
        <v>2765000</v>
      </c>
      <c r="AA102" s="762">
        <v>150000</v>
      </c>
      <c r="AB102" s="763">
        <v>17000</v>
      </c>
      <c r="AC102" s="763"/>
      <c r="AD102" s="763"/>
      <c r="AE102" s="763" t="s">
        <v>1324</v>
      </c>
      <c r="AF102" s="763" t="s">
        <v>1324</v>
      </c>
      <c r="AG102" s="763" t="s">
        <v>1324</v>
      </c>
      <c r="AH102" s="763" t="s">
        <v>1324</v>
      </c>
      <c r="AI102" s="763" t="s">
        <v>1314</v>
      </c>
      <c r="AJ102" s="763" t="s">
        <v>1215</v>
      </c>
      <c r="AK102" s="763" t="s">
        <v>6950</v>
      </c>
      <c r="AL102" s="758"/>
      <c r="AM102" s="758" t="s">
        <v>7874</v>
      </c>
      <c r="AN102" s="764" t="s">
        <v>7875</v>
      </c>
      <c r="AO102" s="765"/>
      <c r="AP102" s="765" t="s">
        <v>7876</v>
      </c>
      <c r="AQ102" s="765"/>
      <c r="AR102" s="765"/>
      <c r="AS102" s="765"/>
      <c r="AT102" s="765" t="s">
        <v>7877</v>
      </c>
      <c r="AU102" s="766"/>
    </row>
    <row r="103" spans="2:47">
      <c r="B103" s="754">
        <v>101</v>
      </c>
      <c r="C103" s="755"/>
      <c r="D103" s="756" t="s">
        <v>7878</v>
      </c>
      <c r="E103" s="757" t="s">
        <v>7879</v>
      </c>
      <c r="F103" s="758" t="s">
        <v>1302</v>
      </c>
      <c r="G103" s="759" t="s">
        <v>1231</v>
      </c>
      <c r="H103" s="758" t="s">
        <v>7445</v>
      </c>
      <c r="I103" s="758" t="s">
        <v>7536</v>
      </c>
      <c r="J103" s="758" t="s">
        <v>6949</v>
      </c>
      <c r="K103" s="760" t="s">
        <v>7880</v>
      </c>
      <c r="L103" s="760">
        <v>42855</v>
      </c>
      <c r="M103" s="760"/>
      <c r="N103" s="760"/>
      <c r="O103" s="760"/>
      <c r="P103" s="760"/>
      <c r="Q103" s="760"/>
      <c r="R103" s="760"/>
      <c r="S103" s="760"/>
      <c r="T103" s="760"/>
      <c r="U103" s="760"/>
      <c r="V103" s="760"/>
      <c r="W103" s="760"/>
      <c r="X103" s="232">
        <f t="shared" ca="1" si="4"/>
        <v>19.841278009262169</v>
      </c>
      <c r="Y103" s="266" t="str">
        <f t="shared" ca="1" si="1"/>
        <v>WARNING</v>
      </c>
      <c r="Z103" s="762">
        <v>2765000</v>
      </c>
      <c r="AA103" s="762">
        <v>150000</v>
      </c>
      <c r="AB103" s="763">
        <v>17000</v>
      </c>
      <c r="AC103" s="763"/>
      <c r="AD103" s="763"/>
      <c r="AE103" s="763" t="s">
        <v>1324</v>
      </c>
      <c r="AF103" s="763" t="s">
        <v>1324</v>
      </c>
      <c r="AG103" s="763" t="s">
        <v>1324</v>
      </c>
      <c r="AH103" s="763" t="s">
        <v>1324</v>
      </c>
      <c r="AI103" s="763" t="s">
        <v>1314</v>
      </c>
      <c r="AJ103" s="763" t="s">
        <v>1215</v>
      </c>
      <c r="AK103" s="763" t="s">
        <v>6950</v>
      </c>
      <c r="AL103" s="758"/>
      <c r="AM103" s="758" t="s">
        <v>7881</v>
      </c>
      <c r="AN103" s="764" t="s">
        <v>7882</v>
      </c>
      <c r="AO103" s="765" t="s">
        <v>7883</v>
      </c>
      <c r="AP103" s="765" t="s">
        <v>7884</v>
      </c>
      <c r="AQ103" s="765" t="s">
        <v>7885</v>
      </c>
      <c r="AR103" s="765" t="s">
        <v>7886</v>
      </c>
      <c r="AS103" s="765"/>
      <c r="AT103" s="765" t="s">
        <v>7887</v>
      </c>
      <c r="AU103" s="766"/>
    </row>
    <row r="104" spans="2:47">
      <c r="B104" s="754">
        <v>102</v>
      </c>
      <c r="C104" s="755"/>
      <c r="D104" s="756" t="s">
        <v>2324</v>
      </c>
      <c r="E104" s="757" t="s">
        <v>7888</v>
      </c>
      <c r="F104" s="758" t="s">
        <v>1302</v>
      </c>
      <c r="G104" s="759" t="s">
        <v>1358</v>
      </c>
      <c r="H104" s="758" t="s">
        <v>7445</v>
      </c>
      <c r="I104" s="758" t="s">
        <v>7536</v>
      </c>
      <c r="J104" s="758" t="s">
        <v>6949</v>
      </c>
      <c r="K104" s="760" t="s">
        <v>7880</v>
      </c>
      <c r="L104" s="760">
        <v>42855</v>
      </c>
      <c r="M104" s="760"/>
      <c r="N104" s="760"/>
      <c r="O104" s="760"/>
      <c r="P104" s="760"/>
      <c r="Q104" s="760"/>
      <c r="R104" s="760"/>
      <c r="S104" s="760"/>
      <c r="T104" s="760"/>
      <c r="U104" s="760"/>
      <c r="V104" s="760"/>
      <c r="W104" s="760"/>
      <c r="X104" s="232">
        <f t="shared" ca="1" si="4"/>
        <v>19.841278009262169</v>
      </c>
      <c r="Y104" s="266" t="str">
        <f t="shared" ca="1" si="1"/>
        <v>WARNING</v>
      </c>
      <c r="Z104" s="762">
        <v>2765000</v>
      </c>
      <c r="AA104" s="762">
        <v>150000</v>
      </c>
      <c r="AB104" s="763">
        <v>17000</v>
      </c>
      <c r="AC104" s="763"/>
      <c r="AD104" s="763"/>
      <c r="AE104" s="763" t="s">
        <v>1324</v>
      </c>
      <c r="AF104" s="763" t="s">
        <v>1324</v>
      </c>
      <c r="AG104" s="763" t="s">
        <v>1324</v>
      </c>
      <c r="AH104" s="763" t="s">
        <v>1324</v>
      </c>
      <c r="AI104" s="763" t="s">
        <v>1314</v>
      </c>
      <c r="AJ104" s="763" t="s">
        <v>1215</v>
      </c>
      <c r="AK104" s="763" t="s">
        <v>6950</v>
      </c>
      <c r="AL104" s="758"/>
      <c r="AM104" s="758" t="s">
        <v>7881</v>
      </c>
      <c r="AN104" s="764">
        <v>87820286840</v>
      </c>
      <c r="AO104" s="765" t="s">
        <v>7889</v>
      </c>
      <c r="AP104" s="765" t="s">
        <v>7890</v>
      </c>
      <c r="AQ104" s="765" t="s">
        <v>7891</v>
      </c>
      <c r="AR104" s="765">
        <v>0</v>
      </c>
      <c r="AS104" s="765"/>
      <c r="AT104" s="765" t="s">
        <v>7892</v>
      </c>
      <c r="AU104" s="766"/>
    </row>
    <row r="105" spans="2:47">
      <c r="B105" s="754">
        <v>103</v>
      </c>
      <c r="C105" s="755"/>
      <c r="D105" s="756" t="s">
        <v>7893</v>
      </c>
      <c r="E105" s="757" t="s">
        <v>7894</v>
      </c>
      <c r="F105" s="758" t="s">
        <v>1302</v>
      </c>
      <c r="G105" s="759" t="s">
        <v>1319</v>
      </c>
      <c r="H105" s="758" t="s">
        <v>7445</v>
      </c>
      <c r="I105" s="758" t="s">
        <v>7536</v>
      </c>
      <c r="J105" s="758" t="s">
        <v>7895</v>
      </c>
      <c r="K105" s="760" t="s">
        <v>7880</v>
      </c>
      <c r="L105" s="760">
        <v>42855</v>
      </c>
      <c r="M105" s="760">
        <v>42962</v>
      </c>
      <c r="N105" s="760"/>
      <c r="O105" s="760"/>
      <c r="P105" s="760"/>
      <c r="Q105" s="760"/>
      <c r="R105" s="760"/>
      <c r="S105" s="760"/>
      <c r="T105" s="760"/>
      <c r="U105" s="760"/>
      <c r="V105" s="760"/>
      <c r="W105" s="760"/>
      <c r="X105" s="232">
        <f ca="1">SUM(M105-NOW())</f>
        <v>126.84127800926217</v>
      </c>
      <c r="Y105" s="266" t="str">
        <f t="shared" ca="1" si="1"/>
        <v>ACTIVE</v>
      </c>
      <c r="Z105" s="762">
        <v>3000000</v>
      </c>
      <c r="AA105" s="762">
        <v>200000</v>
      </c>
      <c r="AB105" s="763">
        <v>17000</v>
      </c>
      <c r="AC105" s="763"/>
      <c r="AD105" s="763"/>
      <c r="AE105" s="763">
        <v>500000</v>
      </c>
      <c r="AF105" s="763" t="s">
        <v>1324</v>
      </c>
      <c r="AG105" s="763" t="s">
        <v>1324</v>
      </c>
      <c r="AH105" s="763" t="s">
        <v>1324</v>
      </c>
      <c r="AI105" s="763" t="s">
        <v>1314</v>
      </c>
      <c r="AJ105" s="763" t="s">
        <v>1215</v>
      </c>
      <c r="AK105" s="763" t="s">
        <v>6950</v>
      </c>
      <c r="AL105" s="758"/>
      <c r="AM105" s="758" t="s">
        <v>7896</v>
      </c>
      <c r="AN105" s="764" t="s">
        <v>7897</v>
      </c>
      <c r="AO105" s="765" t="s">
        <v>7898</v>
      </c>
      <c r="AP105" s="765" t="s">
        <v>7899</v>
      </c>
      <c r="AQ105" s="765" t="s">
        <v>7900</v>
      </c>
      <c r="AR105" s="765" t="s">
        <v>7901</v>
      </c>
      <c r="AS105" s="765"/>
      <c r="AT105" s="765" t="s">
        <v>7902</v>
      </c>
      <c r="AU105" s="766"/>
    </row>
    <row r="106" spans="2:47" ht="21">
      <c r="B106" s="754">
        <v>104</v>
      </c>
      <c r="C106" s="755"/>
      <c r="D106" s="756" t="s">
        <v>7903</v>
      </c>
      <c r="E106" s="757" t="s">
        <v>7904</v>
      </c>
      <c r="F106" s="758" t="s">
        <v>1302</v>
      </c>
      <c r="G106" s="759" t="s">
        <v>1276</v>
      </c>
      <c r="H106" s="758" t="s">
        <v>7445</v>
      </c>
      <c r="I106" s="758" t="s">
        <v>7536</v>
      </c>
      <c r="J106" s="758" t="s">
        <v>7005</v>
      </c>
      <c r="K106" s="760">
        <v>42773</v>
      </c>
      <c r="L106" s="760">
        <v>42825</v>
      </c>
      <c r="M106" s="760"/>
      <c r="N106" s="760"/>
      <c r="O106" s="760"/>
      <c r="P106" s="760"/>
      <c r="Q106" s="760"/>
      <c r="R106" s="760"/>
      <c r="S106" s="760"/>
      <c r="T106" s="760"/>
      <c r="U106" s="760"/>
      <c r="V106" s="760"/>
      <c r="W106" s="760"/>
      <c r="X106" s="232">
        <f t="shared" ref="X106:X108" ca="1" si="5">SUM(L106-NOW())</f>
        <v>-10.158721990737831</v>
      </c>
      <c r="Y106" s="266" t="str">
        <f t="shared" ca="1" si="1"/>
        <v>WARNING</v>
      </c>
      <c r="Z106" s="762">
        <v>3000000</v>
      </c>
      <c r="AA106" s="762">
        <v>200000</v>
      </c>
      <c r="AB106" s="763">
        <v>17000</v>
      </c>
      <c r="AC106" s="763"/>
      <c r="AD106" s="763"/>
      <c r="AE106" s="763"/>
      <c r="AF106" s="763"/>
      <c r="AG106" s="763"/>
      <c r="AH106" s="763"/>
      <c r="AI106" s="763" t="s">
        <v>1314</v>
      </c>
      <c r="AJ106" s="763" t="s">
        <v>1215</v>
      </c>
      <c r="AK106" s="763" t="s">
        <v>6950</v>
      </c>
      <c r="AL106" s="758"/>
      <c r="AM106" s="758" t="s">
        <v>7905</v>
      </c>
      <c r="AN106" s="764">
        <v>82284441615</v>
      </c>
      <c r="AO106" s="765" t="s">
        <v>7906</v>
      </c>
      <c r="AP106" s="765"/>
      <c r="AQ106" s="765"/>
      <c r="AR106" s="765"/>
      <c r="AS106" s="765"/>
      <c r="AT106" s="765" t="s">
        <v>7907</v>
      </c>
      <c r="AU106" s="766"/>
    </row>
    <row r="107" spans="2:47" ht="21">
      <c r="B107" s="754">
        <v>105</v>
      </c>
      <c r="C107" s="755"/>
      <c r="D107" s="756" t="s">
        <v>7908</v>
      </c>
      <c r="E107" s="757" t="s">
        <v>7909</v>
      </c>
      <c r="F107" s="758" t="s">
        <v>1302</v>
      </c>
      <c r="G107" s="759" t="s">
        <v>1276</v>
      </c>
      <c r="H107" s="758" t="s">
        <v>7445</v>
      </c>
      <c r="I107" s="758" t="s">
        <v>7536</v>
      </c>
      <c r="J107" s="758" t="s">
        <v>7741</v>
      </c>
      <c r="K107" s="760">
        <v>42773</v>
      </c>
      <c r="L107" s="760">
        <v>42825</v>
      </c>
      <c r="M107" s="760"/>
      <c r="N107" s="760"/>
      <c r="O107" s="760"/>
      <c r="P107" s="760"/>
      <c r="Q107" s="760"/>
      <c r="R107" s="760"/>
      <c r="S107" s="760"/>
      <c r="T107" s="760"/>
      <c r="U107" s="760"/>
      <c r="V107" s="760"/>
      <c r="W107" s="760"/>
      <c r="X107" s="232">
        <f t="shared" ca="1" si="5"/>
        <v>-10.158721990737831</v>
      </c>
      <c r="Y107" s="266" t="str">
        <f t="shared" ca="1" si="1"/>
        <v>WARNING</v>
      </c>
      <c r="Z107" s="762">
        <v>75000</v>
      </c>
      <c r="AA107" s="762"/>
      <c r="AB107" s="763"/>
      <c r="AC107" s="763"/>
      <c r="AD107" s="763"/>
      <c r="AE107" s="763"/>
      <c r="AF107" s="763"/>
      <c r="AG107" s="763"/>
      <c r="AH107" s="763"/>
      <c r="AI107" s="763" t="s">
        <v>1314</v>
      </c>
      <c r="AJ107" s="763" t="s">
        <v>1215</v>
      </c>
      <c r="AK107" s="763" t="s">
        <v>6950</v>
      </c>
      <c r="AL107" s="758"/>
      <c r="AM107" s="758" t="s">
        <v>7910</v>
      </c>
      <c r="AN107" s="764">
        <v>85882401056</v>
      </c>
      <c r="AO107" s="765"/>
      <c r="AP107" s="765" t="s">
        <v>7911</v>
      </c>
      <c r="AQ107" s="765"/>
      <c r="AR107" s="765"/>
      <c r="AS107" s="765"/>
      <c r="AT107" s="765" t="s">
        <v>7912</v>
      </c>
      <c r="AU107" s="766"/>
    </row>
    <row r="108" spans="2:47">
      <c r="B108" s="754">
        <v>106</v>
      </c>
      <c r="C108" s="755"/>
      <c r="D108" s="756" t="s">
        <v>7913</v>
      </c>
      <c r="E108" s="757" t="s">
        <v>7914</v>
      </c>
      <c r="F108" s="758" t="s">
        <v>1302</v>
      </c>
      <c r="G108" s="759" t="s">
        <v>1231</v>
      </c>
      <c r="H108" s="758" t="s">
        <v>7445</v>
      </c>
      <c r="I108" s="758" t="s">
        <v>7536</v>
      </c>
      <c r="J108" s="758" t="s">
        <v>6949</v>
      </c>
      <c r="K108" s="760">
        <v>42765</v>
      </c>
      <c r="L108" s="760">
        <v>42825</v>
      </c>
      <c r="M108" s="760"/>
      <c r="N108" s="760"/>
      <c r="O108" s="760"/>
      <c r="P108" s="760"/>
      <c r="Q108" s="760"/>
      <c r="R108" s="760"/>
      <c r="S108" s="760"/>
      <c r="T108" s="760"/>
      <c r="U108" s="760"/>
      <c r="V108" s="760"/>
      <c r="W108" s="760"/>
      <c r="X108" s="232">
        <f t="shared" ca="1" si="5"/>
        <v>-10.158721990737831</v>
      </c>
      <c r="Y108" s="266" t="str">
        <f t="shared" ca="1" si="1"/>
        <v>WARNING</v>
      </c>
      <c r="Z108" s="762">
        <v>2765000</v>
      </c>
      <c r="AA108" s="762">
        <v>150000</v>
      </c>
      <c r="AB108" s="763">
        <v>17000</v>
      </c>
      <c r="AC108" s="763"/>
      <c r="AD108" s="763"/>
      <c r="AE108" s="763"/>
      <c r="AF108" s="763"/>
      <c r="AG108" s="763"/>
      <c r="AH108" s="763"/>
      <c r="AI108" s="763" t="s">
        <v>1314</v>
      </c>
      <c r="AJ108" s="763" t="s">
        <v>1215</v>
      </c>
      <c r="AK108" s="763" t="s">
        <v>6950</v>
      </c>
      <c r="AL108" s="758"/>
      <c r="AM108" s="758" t="s">
        <v>7915</v>
      </c>
      <c r="AN108" s="764" t="s">
        <v>7916</v>
      </c>
      <c r="AO108" s="765"/>
      <c r="AP108" s="765" t="s">
        <v>7917</v>
      </c>
      <c r="AQ108" s="765"/>
      <c r="AR108" s="765"/>
      <c r="AS108" s="765"/>
      <c r="AT108" s="765" t="s">
        <v>7918</v>
      </c>
      <c r="AU108" s="766"/>
    </row>
    <row r="109" spans="2:47" ht="31.5">
      <c r="B109" s="754">
        <v>40</v>
      </c>
      <c r="C109" s="755" t="s">
        <v>7919</v>
      </c>
      <c r="D109" s="756" t="s">
        <v>7920</v>
      </c>
      <c r="E109" s="757" t="s">
        <v>7921</v>
      </c>
      <c r="F109" s="758" t="s">
        <v>1302</v>
      </c>
      <c r="G109" s="759" t="s">
        <v>1280</v>
      </c>
      <c r="H109" s="758" t="s">
        <v>6947</v>
      </c>
      <c r="I109" s="758" t="s">
        <v>6948</v>
      </c>
      <c r="J109" s="758" t="s">
        <v>6949</v>
      </c>
      <c r="K109" s="760">
        <v>42278</v>
      </c>
      <c r="L109" s="760">
        <v>42369</v>
      </c>
      <c r="M109" s="760">
        <v>42429</v>
      </c>
      <c r="N109" s="760">
        <v>42490</v>
      </c>
      <c r="O109" s="760">
        <v>42582</v>
      </c>
      <c r="P109" s="760">
        <v>42674</v>
      </c>
      <c r="Q109" s="760">
        <v>42735</v>
      </c>
      <c r="R109" s="760">
        <v>42766</v>
      </c>
      <c r="S109" s="760">
        <v>42794</v>
      </c>
      <c r="T109" s="760"/>
      <c r="U109" s="760"/>
      <c r="V109" s="760"/>
      <c r="W109" s="760"/>
      <c r="X109" s="232">
        <f ca="1">SUM(S109-NOW())</f>
        <v>-41.158721990737831</v>
      </c>
      <c r="Y109" s="266" t="str">
        <f t="shared" ca="1" si="1"/>
        <v>WARNING</v>
      </c>
      <c r="Z109" s="762">
        <v>2780000</v>
      </c>
      <c r="AA109" s="762">
        <v>150000</v>
      </c>
      <c r="AB109" s="763">
        <v>17000</v>
      </c>
      <c r="AC109" s="763"/>
      <c r="AD109" s="763"/>
      <c r="AE109" s="763"/>
      <c r="AF109" s="763"/>
      <c r="AG109" s="763"/>
      <c r="AH109" s="763"/>
      <c r="AI109" s="763" t="s">
        <v>1314</v>
      </c>
      <c r="AJ109" s="763" t="s">
        <v>1054</v>
      </c>
      <c r="AK109" s="763" t="s">
        <v>6950</v>
      </c>
      <c r="AL109" s="758" t="s">
        <v>7131</v>
      </c>
      <c r="AM109" s="758" t="s">
        <v>7922</v>
      </c>
      <c r="AN109" s="764" t="s">
        <v>7923</v>
      </c>
      <c r="AO109" s="765" t="s">
        <v>7924</v>
      </c>
      <c r="AP109" s="765" t="s">
        <v>7925</v>
      </c>
      <c r="AQ109" s="765">
        <v>0</v>
      </c>
      <c r="AR109" s="765">
        <v>11042436009</v>
      </c>
      <c r="AS109" s="765" t="s">
        <v>7926</v>
      </c>
      <c r="AT109" s="765" t="s">
        <v>7927</v>
      </c>
      <c r="AU109" s="766" t="s">
        <v>7928</v>
      </c>
    </row>
    <row r="110" spans="2:47" ht="21">
      <c r="B110" s="754">
        <v>91</v>
      </c>
      <c r="C110" s="755" t="s">
        <v>7929</v>
      </c>
      <c r="D110" s="756" t="s">
        <v>7930</v>
      </c>
      <c r="E110" s="757">
        <v>31658</v>
      </c>
      <c r="F110" s="758" t="s">
        <v>1302</v>
      </c>
      <c r="G110" s="759" t="s">
        <v>1358</v>
      </c>
      <c r="H110" s="758" t="s">
        <v>7445</v>
      </c>
      <c r="I110" s="758" t="s">
        <v>7536</v>
      </c>
      <c r="J110" s="758" t="s">
        <v>7209</v>
      </c>
      <c r="K110" s="760" t="s">
        <v>7931</v>
      </c>
      <c r="L110" s="760">
        <v>42794</v>
      </c>
      <c r="M110" s="760"/>
      <c r="N110" s="760"/>
      <c r="O110" s="760"/>
      <c r="P110" s="760"/>
      <c r="Q110" s="760"/>
      <c r="R110" s="760"/>
      <c r="S110" s="760"/>
      <c r="T110" s="760"/>
      <c r="U110" s="760"/>
      <c r="V110" s="760"/>
      <c r="W110" s="760"/>
      <c r="X110" s="232">
        <f t="shared" ref="X110" ca="1" si="6">SUM(L110-NOW())</f>
        <v>-41.158721990737831</v>
      </c>
      <c r="Y110" s="266" t="str">
        <f t="shared" ca="1" si="1"/>
        <v>WARNING</v>
      </c>
      <c r="Z110" s="762">
        <v>4200000</v>
      </c>
      <c r="AA110" s="762">
        <v>250000</v>
      </c>
      <c r="AB110" s="763">
        <v>20000</v>
      </c>
      <c r="AC110" s="763"/>
      <c r="AD110" s="763"/>
      <c r="AE110" s="763">
        <v>500000</v>
      </c>
      <c r="AF110" s="763"/>
      <c r="AG110" s="763"/>
      <c r="AH110" s="763">
        <v>800000</v>
      </c>
      <c r="AI110" s="763" t="s">
        <v>1314</v>
      </c>
      <c r="AJ110" s="763" t="s">
        <v>1215</v>
      </c>
      <c r="AK110" s="763" t="s">
        <v>6950</v>
      </c>
      <c r="AL110" s="758" t="s">
        <v>7932</v>
      </c>
      <c r="AM110" s="758" t="s">
        <v>7933</v>
      </c>
      <c r="AN110" s="764" t="s">
        <v>7934</v>
      </c>
      <c r="AO110" s="765" t="s">
        <v>7935</v>
      </c>
      <c r="AP110" s="765" t="s">
        <v>7936</v>
      </c>
      <c r="AQ110" s="765"/>
      <c r="AR110" s="765"/>
      <c r="AS110" s="765"/>
      <c r="AT110" s="765" t="s">
        <v>7937</v>
      </c>
      <c r="AU110" s="766" t="s">
        <v>7928</v>
      </c>
    </row>
    <row r="111" spans="2:47" ht="21">
      <c r="B111" s="754">
        <v>79</v>
      </c>
      <c r="C111" s="755" t="s">
        <v>7938</v>
      </c>
      <c r="D111" s="756" t="s">
        <v>7939</v>
      </c>
      <c r="E111" s="757" t="s">
        <v>7940</v>
      </c>
      <c r="F111" s="758" t="s">
        <v>1302</v>
      </c>
      <c r="G111" s="759" t="s">
        <v>1276</v>
      </c>
      <c r="H111" s="758" t="s">
        <v>7445</v>
      </c>
      <c r="I111" s="758" t="s">
        <v>7536</v>
      </c>
      <c r="J111" s="758" t="s">
        <v>6949</v>
      </c>
      <c r="K111" s="760">
        <v>42688</v>
      </c>
      <c r="L111" s="760">
        <v>42779</v>
      </c>
      <c r="M111" s="760">
        <v>42825</v>
      </c>
      <c r="N111" s="760"/>
      <c r="O111" s="760"/>
      <c r="P111" s="760"/>
      <c r="Q111" s="760"/>
      <c r="R111" s="760"/>
      <c r="S111" s="760"/>
      <c r="T111" s="760"/>
      <c r="U111" s="760"/>
      <c r="V111" s="760"/>
      <c r="W111" s="760"/>
      <c r="X111" s="232">
        <f ca="1">SUM(M111-NOW())</f>
        <v>-10.158721990737831</v>
      </c>
      <c r="Y111" s="266" t="str">
        <f t="shared" ca="1" si="1"/>
        <v>WARNING</v>
      </c>
      <c r="Z111" s="762">
        <v>2765000</v>
      </c>
      <c r="AA111" s="762">
        <v>150000</v>
      </c>
      <c r="AB111" s="763">
        <v>17000</v>
      </c>
      <c r="AC111" s="763"/>
      <c r="AD111" s="763"/>
      <c r="AE111" s="763"/>
      <c r="AF111" s="763"/>
      <c r="AG111" s="763"/>
      <c r="AH111" s="763"/>
      <c r="AI111" s="763" t="s">
        <v>1314</v>
      </c>
      <c r="AJ111" s="763" t="s">
        <v>1215</v>
      </c>
      <c r="AK111" s="763" t="s">
        <v>6950</v>
      </c>
      <c r="AL111" s="758" t="s">
        <v>7525</v>
      </c>
      <c r="AM111" s="758" t="s">
        <v>7941</v>
      </c>
      <c r="AN111" s="764" t="s">
        <v>7942</v>
      </c>
      <c r="AO111" s="765" t="s">
        <v>7943</v>
      </c>
      <c r="AP111" s="765" t="s">
        <v>7944</v>
      </c>
      <c r="AQ111" s="765"/>
      <c r="AR111" s="765"/>
      <c r="AS111" s="765"/>
      <c r="AT111" s="765"/>
      <c r="AU111" s="766" t="s">
        <v>7928</v>
      </c>
    </row>
    <row r="155" spans="2:47" ht="15.75" thickBot="1"/>
    <row r="156" spans="2:47" ht="15.75" thickBot="1">
      <c r="B156" s="767" t="s">
        <v>1365</v>
      </c>
      <c r="C156" s="768"/>
    </row>
    <row r="157" spans="2:47" ht="14.1" customHeight="1">
      <c r="B157" s="769" t="s">
        <v>175</v>
      </c>
      <c r="C157" s="770" t="s">
        <v>7945</v>
      </c>
      <c r="D157" s="771" t="s">
        <v>7946</v>
      </c>
      <c r="E157" s="772" t="s">
        <v>7947</v>
      </c>
      <c r="F157" s="770" t="s">
        <v>1302</v>
      </c>
      <c r="G157" s="770" t="s">
        <v>1231</v>
      </c>
      <c r="H157" s="770" t="s">
        <v>6947</v>
      </c>
      <c r="I157" s="770" t="s">
        <v>7948</v>
      </c>
      <c r="J157" s="770" t="s">
        <v>7209</v>
      </c>
      <c r="K157" s="773">
        <v>42278</v>
      </c>
      <c r="L157" s="773">
        <v>42369</v>
      </c>
      <c r="M157" s="773">
        <v>42460</v>
      </c>
      <c r="N157" s="773" t="s">
        <v>1324</v>
      </c>
      <c r="O157" s="774"/>
      <c r="P157" s="774"/>
      <c r="Q157" s="774"/>
      <c r="R157" s="774"/>
      <c r="S157" s="774"/>
      <c r="T157" s="774"/>
      <c r="U157" s="775"/>
      <c r="V157" s="773"/>
      <c r="W157" s="775"/>
      <c r="X157" s="776">
        <v>-456.72550833333662</v>
      </c>
      <c r="Y157" s="777" t="s">
        <v>1099</v>
      </c>
      <c r="Z157" s="778">
        <v>4200000</v>
      </c>
      <c r="AA157" s="778">
        <v>250000</v>
      </c>
      <c r="AB157" s="779">
        <v>20000</v>
      </c>
      <c r="AC157" s="779"/>
      <c r="AD157" s="779"/>
      <c r="AE157" s="779">
        <v>500000</v>
      </c>
      <c r="AF157" s="779"/>
      <c r="AG157" s="779"/>
      <c r="AH157" s="779"/>
      <c r="AI157" s="779" t="s">
        <v>1314</v>
      </c>
      <c r="AJ157" s="779" t="s">
        <v>1054</v>
      </c>
      <c r="AK157" s="779" t="s">
        <v>6950</v>
      </c>
      <c r="AL157" s="770" t="s">
        <v>7949</v>
      </c>
      <c r="AM157" s="770" t="s">
        <v>7950</v>
      </c>
      <c r="AN157" s="780" t="s">
        <v>7951</v>
      </c>
      <c r="AO157" s="780" t="s">
        <v>7952</v>
      </c>
      <c r="AP157" s="780"/>
      <c r="AQ157" s="780">
        <v>0</v>
      </c>
      <c r="AR157" s="781" t="s">
        <v>7953</v>
      </c>
      <c r="AS157" s="781"/>
      <c r="AT157" s="782" t="s">
        <v>7954</v>
      </c>
      <c r="AU157" s="783" t="s">
        <v>7955</v>
      </c>
    </row>
    <row r="158" spans="2:47" ht="14.1" customHeight="1">
      <c r="B158" s="784" t="s">
        <v>115</v>
      </c>
      <c r="C158" s="770" t="s">
        <v>7956</v>
      </c>
      <c r="D158" s="771" t="s">
        <v>7957</v>
      </c>
      <c r="E158" s="772" t="s">
        <v>7958</v>
      </c>
      <c r="F158" s="770" t="s">
        <v>1302</v>
      </c>
      <c r="G158" s="770" t="s">
        <v>1276</v>
      </c>
      <c r="H158" s="770" t="s">
        <v>6947</v>
      </c>
      <c r="I158" s="770" t="s">
        <v>7948</v>
      </c>
      <c r="J158" s="770" t="s">
        <v>6949</v>
      </c>
      <c r="K158" s="773">
        <v>42325</v>
      </c>
      <c r="L158" s="773">
        <v>42416</v>
      </c>
      <c r="M158" s="773"/>
      <c r="N158" s="773"/>
      <c r="O158" s="774"/>
      <c r="P158" s="774"/>
      <c r="Q158" s="774"/>
      <c r="R158" s="774"/>
      <c r="S158" s="774"/>
      <c r="T158" s="774"/>
      <c r="U158" s="775"/>
      <c r="V158" s="773"/>
      <c r="W158" s="775"/>
      <c r="X158" s="776">
        <v>-409.72550833333662</v>
      </c>
      <c r="Y158" s="777" t="s">
        <v>1099</v>
      </c>
      <c r="Z158" s="778">
        <v>2440000</v>
      </c>
      <c r="AA158" s="778" t="s">
        <v>1324</v>
      </c>
      <c r="AB158" s="779">
        <v>10000</v>
      </c>
      <c r="AC158" s="779"/>
      <c r="AD158" s="779"/>
      <c r="AE158" s="779" t="s">
        <v>1324</v>
      </c>
      <c r="AF158" s="779"/>
      <c r="AG158" s="779"/>
      <c r="AH158" s="779"/>
      <c r="AI158" s="779" t="s">
        <v>1314</v>
      </c>
      <c r="AJ158" s="779" t="s">
        <v>1054</v>
      </c>
      <c r="AK158" s="779" t="s">
        <v>6950</v>
      </c>
      <c r="AL158" s="770"/>
      <c r="AM158" s="770" t="s">
        <v>7959</v>
      </c>
      <c r="AN158" s="780" t="s">
        <v>7960</v>
      </c>
      <c r="AO158" s="780"/>
      <c r="AP158" s="780" t="s">
        <v>7961</v>
      </c>
      <c r="AQ158" s="780" t="s">
        <v>7962</v>
      </c>
      <c r="AR158" s="781"/>
      <c r="AS158" s="781"/>
      <c r="AT158" s="782"/>
      <c r="AU158" s="783" t="s">
        <v>7963</v>
      </c>
    </row>
    <row r="159" spans="2:47" ht="14.1" customHeight="1">
      <c r="B159" s="784" t="s">
        <v>471</v>
      </c>
      <c r="C159" s="770" t="s">
        <v>7964</v>
      </c>
      <c r="D159" s="771" t="s">
        <v>7965</v>
      </c>
      <c r="E159" s="772" t="s">
        <v>7966</v>
      </c>
      <c r="F159" s="770" t="s">
        <v>1302</v>
      </c>
      <c r="G159" s="770" t="s">
        <v>1276</v>
      </c>
      <c r="H159" s="770" t="s">
        <v>6947</v>
      </c>
      <c r="I159" s="770" t="s">
        <v>7948</v>
      </c>
      <c r="J159" s="770" t="s">
        <v>6949</v>
      </c>
      <c r="K159" s="773">
        <v>42283</v>
      </c>
      <c r="L159" s="773">
        <v>42374</v>
      </c>
      <c r="M159" s="773"/>
      <c r="N159" s="773"/>
      <c r="O159" s="774"/>
      <c r="P159" s="774"/>
      <c r="Q159" s="774"/>
      <c r="R159" s="774"/>
      <c r="S159" s="774"/>
      <c r="T159" s="774"/>
      <c r="U159" s="775"/>
      <c r="V159" s="773"/>
      <c r="W159" s="775"/>
      <c r="X159" s="776">
        <v>-451.72550833333662</v>
      </c>
      <c r="Y159" s="777" t="s">
        <v>1099</v>
      </c>
      <c r="Z159" s="778">
        <v>2440000</v>
      </c>
      <c r="AA159" s="778" t="s">
        <v>1324</v>
      </c>
      <c r="AB159" s="779">
        <v>10000</v>
      </c>
      <c r="AC159" s="779"/>
      <c r="AD159" s="779"/>
      <c r="AE159" s="779" t="s">
        <v>1324</v>
      </c>
      <c r="AF159" s="779"/>
      <c r="AG159" s="779"/>
      <c r="AH159" s="779"/>
      <c r="AI159" s="779" t="s">
        <v>1314</v>
      </c>
      <c r="AJ159" s="779" t="s">
        <v>1054</v>
      </c>
      <c r="AK159" s="779" t="s">
        <v>6950</v>
      </c>
      <c r="AL159" s="770"/>
      <c r="AM159" s="770" t="s">
        <v>7967</v>
      </c>
      <c r="AN159" s="780" t="s">
        <v>7968</v>
      </c>
      <c r="AO159" s="780" t="s">
        <v>7969</v>
      </c>
      <c r="AP159" s="780" t="s">
        <v>7970</v>
      </c>
      <c r="AQ159" s="780" t="s">
        <v>7971</v>
      </c>
      <c r="AR159" s="781"/>
      <c r="AS159" s="781"/>
      <c r="AT159" s="782" t="s">
        <v>7972</v>
      </c>
      <c r="AU159" s="783" t="s">
        <v>7973</v>
      </c>
    </row>
    <row r="160" spans="2:47" ht="14.1" customHeight="1">
      <c r="B160" s="784" t="s">
        <v>465</v>
      </c>
      <c r="C160" s="770" t="s">
        <v>7974</v>
      </c>
      <c r="D160" s="771" t="s">
        <v>7975</v>
      </c>
      <c r="E160" s="772" t="s">
        <v>7976</v>
      </c>
      <c r="F160" s="770" t="s">
        <v>1302</v>
      </c>
      <c r="G160" s="770" t="s">
        <v>1358</v>
      </c>
      <c r="H160" s="770" t="s">
        <v>6947</v>
      </c>
      <c r="I160" s="770" t="s">
        <v>7948</v>
      </c>
      <c r="J160" s="770" t="s">
        <v>6949</v>
      </c>
      <c r="K160" s="773">
        <v>42283</v>
      </c>
      <c r="L160" s="773">
        <v>42374</v>
      </c>
      <c r="M160" s="773"/>
      <c r="N160" s="773"/>
      <c r="O160" s="774"/>
      <c r="P160" s="774"/>
      <c r="Q160" s="774"/>
      <c r="R160" s="774"/>
      <c r="S160" s="774"/>
      <c r="T160" s="774"/>
      <c r="U160" s="775"/>
      <c r="V160" s="773"/>
      <c r="W160" s="775"/>
      <c r="X160" s="776">
        <v>-451.72550833333662</v>
      </c>
      <c r="Y160" s="777" t="s">
        <v>1099</v>
      </c>
      <c r="Z160" s="778">
        <v>2440000</v>
      </c>
      <c r="AA160" s="778" t="s">
        <v>1324</v>
      </c>
      <c r="AB160" s="779">
        <v>10000</v>
      </c>
      <c r="AC160" s="779"/>
      <c r="AD160" s="779"/>
      <c r="AE160" s="779" t="s">
        <v>1324</v>
      </c>
      <c r="AF160" s="779"/>
      <c r="AG160" s="779"/>
      <c r="AH160" s="779"/>
      <c r="AI160" s="779" t="s">
        <v>1314</v>
      </c>
      <c r="AJ160" s="779" t="s">
        <v>1054</v>
      </c>
      <c r="AK160" s="779" t="s">
        <v>6950</v>
      </c>
      <c r="AL160" s="770"/>
      <c r="AM160" s="770" t="s">
        <v>1324</v>
      </c>
      <c r="AN160" s="780" t="s">
        <v>7977</v>
      </c>
      <c r="AO160" s="780" t="s">
        <v>7978</v>
      </c>
      <c r="AP160" s="780" t="s">
        <v>7979</v>
      </c>
      <c r="AQ160" s="780"/>
      <c r="AR160" s="781"/>
      <c r="AS160" s="781"/>
      <c r="AT160" s="782"/>
      <c r="AU160" s="783" t="s">
        <v>7973</v>
      </c>
    </row>
    <row r="161" spans="2:47" ht="14.1" customHeight="1">
      <c r="B161" s="784" t="s">
        <v>1198</v>
      </c>
      <c r="C161" s="770" t="s">
        <v>7980</v>
      </c>
      <c r="D161" s="771" t="s">
        <v>7981</v>
      </c>
      <c r="E161" s="772" t="s">
        <v>7982</v>
      </c>
      <c r="F161" s="770" t="s">
        <v>1302</v>
      </c>
      <c r="G161" s="770" t="s">
        <v>1358</v>
      </c>
      <c r="H161" s="770" t="s">
        <v>6947</v>
      </c>
      <c r="I161" s="770" t="s">
        <v>7948</v>
      </c>
      <c r="J161" s="770" t="s">
        <v>1266</v>
      </c>
      <c r="K161" s="773">
        <v>42152</v>
      </c>
      <c r="L161" s="773">
        <v>42243</v>
      </c>
      <c r="M161" s="773">
        <v>42335</v>
      </c>
      <c r="N161" s="773">
        <v>42426</v>
      </c>
      <c r="O161" s="774"/>
      <c r="P161" s="774"/>
      <c r="Q161" s="774"/>
      <c r="R161" s="774"/>
      <c r="S161" s="774"/>
      <c r="T161" s="774"/>
      <c r="U161" s="775"/>
      <c r="V161" s="773"/>
      <c r="W161" s="775"/>
      <c r="X161" s="776">
        <v>-399.72550833333662</v>
      </c>
      <c r="Y161" s="777" t="s">
        <v>1099</v>
      </c>
      <c r="Z161" s="778">
        <v>2440000</v>
      </c>
      <c r="AA161" s="778" t="s">
        <v>1324</v>
      </c>
      <c r="AB161" s="779">
        <v>20000</v>
      </c>
      <c r="AC161" s="779"/>
      <c r="AD161" s="779"/>
      <c r="AE161" s="779"/>
      <c r="AF161" s="779"/>
      <c r="AG161" s="779"/>
      <c r="AH161" s="779"/>
      <c r="AI161" s="779" t="s">
        <v>1314</v>
      </c>
      <c r="AJ161" s="779" t="s">
        <v>1054</v>
      </c>
      <c r="AK161" s="779" t="s">
        <v>6950</v>
      </c>
      <c r="AL161" s="770"/>
      <c r="AM161" s="770" t="s">
        <v>7983</v>
      </c>
      <c r="AN161" s="780"/>
      <c r="AO161" s="780" t="s">
        <v>7984</v>
      </c>
      <c r="AP161" s="780" t="s">
        <v>7985</v>
      </c>
      <c r="AQ161" s="780">
        <v>0</v>
      </c>
      <c r="AR161" s="781">
        <v>0</v>
      </c>
      <c r="AS161" s="781"/>
      <c r="AT161" s="782">
        <v>0</v>
      </c>
      <c r="AU161" s="783" t="s">
        <v>7986</v>
      </c>
    </row>
    <row r="162" spans="2:47" ht="14.1" customHeight="1">
      <c r="B162" s="784" t="s">
        <v>1212</v>
      </c>
      <c r="C162" s="770" t="s">
        <v>7987</v>
      </c>
      <c r="D162" s="771" t="s">
        <v>7988</v>
      </c>
      <c r="E162" s="772" t="s">
        <v>7989</v>
      </c>
      <c r="F162" s="770" t="s">
        <v>1302</v>
      </c>
      <c r="G162" s="770" t="s">
        <v>1358</v>
      </c>
      <c r="H162" s="770" t="s">
        <v>6947</v>
      </c>
      <c r="I162" s="770" t="s">
        <v>7948</v>
      </c>
      <c r="J162" s="770" t="s">
        <v>7005</v>
      </c>
      <c r="K162" s="773">
        <v>42171</v>
      </c>
      <c r="L162" s="773">
        <v>42262</v>
      </c>
      <c r="M162" s="773">
        <v>42369</v>
      </c>
      <c r="N162" s="773">
        <v>42429</v>
      </c>
      <c r="O162" s="774">
        <v>42460</v>
      </c>
      <c r="P162" s="774"/>
      <c r="Q162" s="774"/>
      <c r="R162" s="774"/>
      <c r="S162" s="774"/>
      <c r="T162" s="774"/>
      <c r="U162" s="775"/>
      <c r="V162" s="773"/>
      <c r="W162" s="775"/>
      <c r="X162" s="776">
        <v>-365.72550833333662</v>
      </c>
      <c r="Y162" s="777" t="s">
        <v>1099</v>
      </c>
      <c r="Z162" s="778">
        <v>3200000</v>
      </c>
      <c r="AA162" s="778">
        <v>200000</v>
      </c>
      <c r="AB162" s="779">
        <v>10000</v>
      </c>
      <c r="AC162" s="779"/>
      <c r="AD162" s="779"/>
      <c r="AE162" s="779" t="s">
        <v>1324</v>
      </c>
      <c r="AF162" s="779"/>
      <c r="AG162" s="779"/>
      <c r="AH162" s="779"/>
      <c r="AI162" s="779" t="s">
        <v>1314</v>
      </c>
      <c r="AJ162" s="779" t="s">
        <v>1054</v>
      </c>
      <c r="AK162" s="779" t="s">
        <v>6950</v>
      </c>
      <c r="AL162" s="770"/>
      <c r="AM162" s="770" t="s">
        <v>7990</v>
      </c>
      <c r="AN162" s="780" t="s">
        <v>7991</v>
      </c>
      <c r="AO162" s="780" t="s">
        <v>7992</v>
      </c>
      <c r="AP162" s="780" t="s">
        <v>7993</v>
      </c>
      <c r="AQ162" s="780">
        <v>0</v>
      </c>
      <c r="AR162" s="781">
        <v>14015788285</v>
      </c>
      <c r="AS162" s="781"/>
      <c r="AT162" s="782" t="s">
        <v>7994</v>
      </c>
      <c r="AU162" s="783" t="s">
        <v>7995</v>
      </c>
    </row>
    <row r="163" spans="2:47" ht="14.1" customHeight="1">
      <c r="B163" s="784" t="s">
        <v>1104</v>
      </c>
      <c r="C163" s="770" t="s">
        <v>7996</v>
      </c>
      <c r="D163" s="771" t="s">
        <v>7997</v>
      </c>
      <c r="E163" s="772" t="s">
        <v>7998</v>
      </c>
      <c r="F163" s="770" t="s">
        <v>1302</v>
      </c>
      <c r="G163" s="770" t="s">
        <v>1276</v>
      </c>
      <c r="H163" s="770" t="s">
        <v>6947</v>
      </c>
      <c r="I163" s="770" t="s">
        <v>7948</v>
      </c>
      <c r="J163" s="770" t="s">
        <v>1313</v>
      </c>
      <c r="K163" s="773">
        <v>42171</v>
      </c>
      <c r="L163" s="773">
        <v>42262</v>
      </c>
      <c r="M163" s="773">
        <v>42369</v>
      </c>
      <c r="N163" s="773">
        <v>42429</v>
      </c>
      <c r="O163" s="774">
        <v>42460</v>
      </c>
      <c r="P163" s="774"/>
      <c r="Q163" s="774"/>
      <c r="R163" s="774"/>
      <c r="S163" s="774"/>
      <c r="T163" s="774"/>
      <c r="U163" s="775"/>
      <c r="V163" s="773"/>
      <c r="W163" s="775"/>
      <c r="X163" s="776">
        <v>-365.72550833333662</v>
      </c>
      <c r="Y163" s="777" t="s">
        <v>1099</v>
      </c>
      <c r="Z163" s="778">
        <v>2560000</v>
      </c>
      <c r="AA163" s="778">
        <v>150000</v>
      </c>
      <c r="AB163" s="779">
        <v>15000</v>
      </c>
      <c r="AC163" s="779"/>
      <c r="AD163" s="779"/>
      <c r="AE163" s="779" t="s">
        <v>1324</v>
      </c>
      <c r="AF163" s="779"/>
      <c r="AG163" s="779"/>
      <c r="AH163" s="779"/>
      <c r="AI163" s="779" t="s">
        <v>1314</v>
      </c>
      <c r="AJ163" s="779" t="s">
        <v>1054</v>
      </c>
      <c r="AK163" s="779" t="s">
        <v>6950</v>
      </c>
      <c r="AL163" s="770" t="s">
        <v>7999</v>
      </c>
      <c r="AM163" s="770" t="s">
        <v>7990</v>
      </c>
      <c r="AN163" s="780" t="s">
        <v>8000</v>
      </c>
      <c r="AO163" s="780" t="s">
        <v>8001</v>
      </c>
      <c r="AP163" s="780" t="s">
        <v>8002</v>
      </c>
      <c r="AQ163" s="780">
        <v>0</v>
      </c>
      <c r="AR163" s="781">
        <v>0</v>
      </c>
      <c r="AS163" s="781"/>
      <c r="AT163" s="782" t="s">
        <v>8003</v>
      </c>
      <c r="AU163" s="783" t="s">
        <v>7995</v>
      </c>
    </row>
    <row r="164" spans="2:47" ht="14.1" customHeight="1">
      <c r="B164" s="784" t="s">
        <v>1105</v>
      </c>
      <c r="C164" s="770" t="s">
        <v>8004</v>
      </c>
      <c r="D164" s="771" t="s">
        <v>8005</v>
      </c>
      <c r="E164" s="772" t="s">
        <v>8006</v>
      </c>
      <c r="F164" s="770" t="s">
        <v>1302</v>
      </c>
      <c r="G164" s="770" t="s">
        <v>1319</v>
      </c>
      <c r="H164" s="770" t="s">
        <v>6947</v>
      </c>
      <c r="I164" s="770" t="s">
        <v>7948</v>
      </c>
      <c r="J164" s="770" t="s">
        <v>1313</v>
      </c>
      <c r="K164" s="773">
        <v>42171</v>
      </c>
      <c r="L164" s="773">
        <v>42262</v>
      </c>
      <c r="M164" s="773">
        <v>42369</v>
      </c>
      <c r="N164" s="773">
        <v>42429</v>
      </c>
      <c r="O164" s="774">
        <v>42460</v>
      </c>
      <c r="P164" s="774"/>
      <c r="Q164" s="774"/>
      <c r="R164" s="774"/>
      <c r="S164" s="774"/>
      <c r="T164" s="774"/>
      <c r="U164" s="775"/>
      <c r="V164" s="773"/>
      <c r="W164" s="775"/>
      <c r="X164" s="776">
        <v>-365.72550833333662</v>
      </c>
      <c r="Y164" s="777" t="s">
        <v>1099</v>
      </c>
      <c r="Z164" s="778">
        <v>2560000</v>
      </c>
      <c r="AA164" s="778">
        <v>150000</v>
      </c>
      <c r="AB164" s="779">
        <v>15000</v>
      </c>
      <c r="AC164" s="779"/>
      <c r="AD164" s="779"/>
      <c r="AE164" s="779" t="s">
        <v>1324</v>
      </c>
      <c r="AF164" s="779"/>
      <c r="AG164" s="779"/>
      <c r="AH164" s="779"/>
      <c r="AI164" s="779" t="s">
        <v>1314</v>
      </c>
      <c r="AJ164" s="779" t="s">
        <v>1054</v>
      </c>
      <c r="AK164" s="779" t="s">
        <v>6950</v>
      </c>
      <c r="AL164" s="770" t="s">
        <v>7999</v>
      </c>
      <c r="AM164" s="770" t="s">
        <v>7990</v>
      </c>
      <c r="AN164" s="780" t="s">
        <v>8007</v>
      </c>
      <c r="AO164" s="780" t="s">
        <v>8008</v>
      </c>
      <c r="AP164" s="780" t="s">
        <v>8009</v>
      </c>
      <c r="AQ164" s="780" t="s">
        <v>8010</v>
      </c>
      <c r="AR164" s="781">
        <v>0</v>
      </c>
      <c r="AS164" s="781"/>
      <c r="AT164" s="782" t="s">
        <v>8011</v>
      </c>
      <c r="AU164" s="783" t="s">
        <v>7995</v>
      </c>
    </row>
    <row r="165" spans="2:47" ht="14.1" customHeight="1">
      <c r="B165" s="784" t="s">
        <v>466</v>
      </c>
      <c r="C165" s="770" t="s">
        <v>8012</v>
      </c>
      <c r="D165" s="771" t="s">
        <v>8013</v>
      </c>
      <c r="E165" s="772" t="s">
        <v>8014</v>
      </c>
      <c r="F165" s="770" t="s">
        <v>1302</v>
      </c>
      <c r="G165" s="770" t="s">
        <v>1358</v>
      </c>
      <c r="H165" s="770" t="s">
        <v>6947</v>
      </c>
      <c r="I165" s="770" t="s">
        <v>7948</v>
      </c>
      <c r="J165" s="770" t="s">
        <v>7005</v>
      </c>
      <c r="K165" s="773">
        <v>42283</v>
      </c>
      <c r="L165" s="773">
        <v>42374</v>
      </c>
      <c r="M165" s="773">
        <v>42434</v>
      </c>
      <c r="N165" s="773"/>
      <c r="O165" s="774"/>
      <c r="P165" s="774"/>
      <c r="Q165" s="774"/>
      <c r="R165" s="774"/>
      <c r="S165" s="774"/>
      <c r="T165" s="774"/>
      <c r="U165" s="775"/>
      <c r="V165" s="773"/>
      <c r="W165" s="775"/>
      <c r="X165" s="776">
        <v>-451.72550833333662</v>
      </c>
      <c r="Y165" s="777" t="s">
        <v>1099</v>
      </c>
      <c r="Z165" s="778">
        <v>3200000</v>
      </c>
      <c r="AA165" s="778">
        <v>200000</v>
      </c>
      <c r="AB165" s="779">
        <v>10000</v>
      </c>
      <c r="AC165" s="779"/>
      <c r="AD165" s="779"/>
      <c r="AE165" s="779" t="s">
        <v>1324</v>
      </c>
      <c r="AF165" s="779"/>
      <c r="AG165" s="779"/>
      <c r="AH165" s="779"/>
      <c r="AI165" s="779" t="s">
        <v>1314</v>
      </c>
      <c r="AJ165" s="779" t="s">
        <v>1054</v>
      </c>
      <c r="AK165" s="779" t="s">
        <v>6950</v>
      </c>
      <c r="AL165" s="770" t="s">
        <v>8015</v>
      </c>
      <c r="AM165" s="770" t="s">
        <v>8016</v>
      </c>
      <c r="AN165" s="780" t="s">
        <v>8017</v>
      </c>
      <c r="AO165" s="780" t="s">
        <v>8018</v>
      </c>
      <c r="AP165" s="780" t="s">
        <v>8019</v>
      </c>
      <c r="AQ165" s="780" t="s">
        <v>8020</v>
      </c>
      <c r="AR165" s="781">
        <v>0</v>
      </c>
      <c r="AS165" s="781"/>
      <c r="AT165" s="782" t="s">
        <v>8021</v>
      </c>
      <c r="AU165" s="783" t="s">
        <v>8022</v>
      </c>
    </row>
    <row r="166" spans="2:47" ht="14.1" customHeight="1">
      <c r="B166" s="784"/>
      <c r="C166" s="770" t="s">
        <v>8023</v>
      </c>
      <c r="D166" s="771" t="s">
        <v>8024</v>
      </c>
      <c r="E166" s="772" t="s">
        <v>8025</v>
      </c>
      <c r="F166" s="770"/>
      <c r="G166" s="770"/>
      <c r="H166" s="770" t="s">
        <v>6947</v>
      </c>
      <c r="I166" s="770"/>
      <c r="J166" s="770" t="s">
        <v>6949</v>
      </c>
      <c r="K166" s="773" t="s">
        <v>8026</v>
      </c>
      <c r="L166" s="773" t="s">
        <v>8027</v>
      </c>
      <c r="M166" s="773"/>
      <c r="N166" s="773" t="s">
        <v>1324</v>
      </c>
      <c r="O166" s="774" t="s">
        <v>1324</v>
      </c>
      <c r="P166" s="774"/>
      <c r="Q166" s="774"/>
      <c r="R166" s="774"/>
      <c r="S166" s="774"/>
      <c r="T166" s="774"/>
      <c r="U166" s="775"/>
      <c r="V166" s="773"/>
      <c r="W166" s="775"/>
      <c r="X166" s="776"/>
      <c r="Y166" s="777"/>
      <c r="Z166" s="778">
        <v>2560000</v>
      </c>
      <c r="AA166" s="778">
        <v>150000</v>
      </c>
      <c r="AB166" s="779">
        <v>15000</v>
      </c>
      <c r="AC166" s="779"/>
      <c r="AD166" s="779"/>
      <c r="AE166" s="779"/>
      <c r="AF166" s="779"/>
      <c r="AG166" s="779"/>
      <c r="AH166" s="779"/>
      <c r="AI166" s="779" t="s">
        <v>1314</v>
      </c>
      <c r="AJ166" s="779" t="s">
        <v>1054</v>
      </c>
      <c r="AK166" s="779" t="s">
        <v>6950</v>
      </c>
      <c r="AL166" s="770"/>
      <c r="AM166" s="770" t="s">
        <v>8028</v>
      </c>
      <c r="AN166" s="780"/>
      <c r="AO166" s="780"/>
      <c r="AP166" s="780"/>
      <c r="AQ166" s="780"/>
      <c r="AR166" s="781"/>
      <c r="AS166" s="781"/>
      <c r="AT166" s="782"/>
      <c r="AU166" s="783" t="s">
        <v>1281</v>
      </c>
    </row>
    <row r="167" spans="2:47" ht="14.1" customHeight="1">
      <c r="B167" s="784"/>
      <c r="C167" s="770" t="s">
        <v>8029</v>
      </c>
      <c r="D167" s="771" t="s">
        <v>8030</v>
      </c>
      <c r="E167" s="772" t="s">
        <v>8031</v>
      </c>
      <c r="F167" s="770" t="s">
        <v>8032</v>
      </c>
      <c r="G167" s="770"/>
      <c r="H167" s="770" t="s">
        <v>6947</v>
      </c>
      <c r="I167" s="770"/>
      <c r="J167" s="770" t="s">
        <v>8033</v>
      </c>
      <c r="K167" s="773" t="s">
        <v>8034</v>
      </c>
      <c r="L167" s="773" t="s">
        <v>8035</v>
      </c>
      <c r="M167" s="773"/>
      <c r="N167" s="773"/>
      <c r="O167" s="774"/>
      <c r="P167" s="774"/>
      <c r="Q167" s="774"/>
      <c r="R167" s="774"/>
      <c r="S167" s="774"/>
      <c r="T167" s="774"/>
      <c r="U167" s="775"/>
      <c r="V167" s="773"/>
      <c r="W167" s="775"/>
      <c r="X167" s="776"/>
      <c r="Y167" s="777"/>
      <c r="Z167" s="778">
        <v>3400000</v>
      </c>
      <c r="AA167" s="778">
        <v>200000</v>
      </c>
      <c r="AB167" s="779">
        <v>10000</v>
      </c>
      <c r="AC167" s="779"/>
      <c r="AD167" s="779"/>
      <c r="AE167" s="779" t="s">
        <v>1324</v>
      </c>
      <c r="AF167" s="779"/>
      <c r="AG167" s="779"/>
      <c r="AH167" s="779"/>
      <c r="AI167" s="779"/>
      <c r="AJ167" s="779"/>
      <c r="AK167" s="779"/>
      <c r="AL167" s="770"/>
      <c r="AM167" s="770" t="s">
        <v>8036</v>
      </c>
      <c r="AN167" s="780" t="s">
        <v>8037</v>
      </c>
      <c r="AO167" s="780"/>
      <c r="AP167" s="780" t="s">
        <v>8038</v>
      </c>
      <c r="AQ167" s="780"/>
      <c r="AR167" s="781"/>
      <c r="AS167" s="781" t="s">
        <v>8039</v>
      </c>
      <c r="AT167" s="782"/>
      <c r="AU167" s="783" t="s">
        <v>8032</v>
      </c>
    </row>
    <row r="168" spans="2:47" ht="14.1" customHeight="1">
      <c r="B168" s="784"/>
      <c r="C168" s="770"/>
      <c r="D168" s="771" t="s">
        <v>8040</v>
      </c>
      <c r="E168" s="772" t="s">
        <v>8041</v>
      </c>
      <c r="F168" s="770"/>
      <c r="G168" s="770"/>
      <c r="H168" s="770" t="s">
        <v>7445</v>
      </c>
      <c r="I168" s="770"/>
      <c r="J168" s="770" t="s">
        <v>1246</v>
      </c>
      <c r="K168" s="773">
        <v>42492</v>
      </c>
      <c r="L168" s="773">
        <v>42581</v>
      </c>
      <c r="M168" s="773"/>
      <c r="N168" s="773"/>
      <c r="O168" s="774" t="s">
        <v>1324</v>
      </c>
      <c r="P168" s="774"/>
      <c r="Q168" s="774"/>
      <c r="R168" s="774"/>
      <c r="S168" s="774"/>
      <c r="T168" s="774"/>
      <c r="U168" s="775"/>
      <c r="V168" s="773"/>
      <c r="W168" s="775"/>
      <c r="X168" s="776">
        <v>-244.72550833333662</v>
      </c>
      <c r="Y168" s="777" t="s">
        <v>1099</v>
      </c>
      <c r="Z168" s="778">
        <v>4500000</v>
      </c>
      <c r="AA168" s="778">
        <v>400000</v>
      </c>
      <c r="AB168" s="779">
        <v>20000</v>
      </c>
      <c r="AC168" s="779"/>
      <c r="AD168" s="779"/>
      <c r="AE168" s="779">
        <v>500000</v>
      </c>
      <c r="AF168" s="779"/>
      <c r="AG168" s="779"/>
      <c r="AH168" s="779"/>
      <c r="AI168" s="779" t="s">
        <v>1314</v>
      </c>
      <c r="AJ168" s="779" t="s">
        <v>1054</v>
      </c>
      <c r="AK168" s="779" t="s">
        <v>6950</v>
      </c>
      <c r="AL168" s="770"/>
      <c r="AM168" s="770" t="s">
        <v>8042</v>
      </c>
      <c r="AN168" s="780"/>
      <c r="AO168" s="780"/>
      <c r="AP168" s="780"/>
      <c r="AQ168" s="780"/>
      <c r="AR168" s="781"/>
      <c r="AS168" s="781" t="s">
        <v>8043</v>
      </c>
      <c r="AT168" s="782"/>
      <c r="AU168" s="783" t="s">
        <v>8044</v>
      </c>
    </row>
    <row r="169" spans="2:47" ht="14.1" customHeight="1">
      <c r="B169" s="784" t="s">
        <v>136</v>
      </c>
      <c r="C169" s="770" t="s">
        <v>8045</v>
      </c>
      <c r="D169" s="771" t="s">
        <v>8046</v>
      </c>
      <c r="E169" s="772" t="s">
        <v>8047</v>
      </c>
      <c r="F169" s="770" t="s">
        <v>1302</v>
      </c>
      <c r="G169" s="770" t="s">
        <v>1358</v>
      </c>
      <c r="H169" s="770" t="s">
        <v>7348</v>
      </c>
      <c r="I169" s="770" t="s">
        <v>6948</v>
      </c>
      <c r="J169" s="770" t="s">
        <v>6949</v>
      </c>
      <c r="K169" s="773">
        <v>42451</v>
      </c>
      <c r="L169" s="773">
        <v>42542</v>
      </c>
      <c r="M169" s="773"/>
      <c r="N169" s="773"/>
      <c r="O169" s="774"/>
      <c r="P169" s="774"/>
      <c r="Q169" s="774"/>
      <c r="R169" s="774"/>
      <c r="S169" s="774"/>
      <c r="T169" s="774"/>
      <c r="U169" s="775"/>
      <c r="V169" s="773"/>
      <c r="W169" s="775"/>
      <c r="X169" s="776">
        <v>5.587570023148146</v>
      </c>
      <c r="Y169" s="777" t="s">
        <v>1099</v>
      </c>
      <c r="Z169" s="778">
        <v>2560000</v>
      </c>
      <c r="AA169" s="778">
        <v>150000</v>
      </c>
      <c r="AB169" s="779">
        <v>15000</v>
      </c>
      <c r="AC169" s="779"/>
      <c r="AD169" s="779"/>
      <c r="AE169" s="779"/>
      <c r="AF169" s="779"/>
      <c r="AG169" s="779"/>
      <c r="AH169" s="779"/>
      <c r="AI169" s="779" t="s">
        <v>1314</v>
      </c>
      <c r="AJ169" s="779" t="s">
        <v>1054</v>
      </c>
      <c r="AK169" s="779" t="s">
        <v>6950</v>
      </c>
      <c r="AL169" s="770"/>
      <c r="AM169" s="770" t="s">
        <v>8048</v>
      </c>
      <c r="AN169" s="780" t="s">
        <v>8049</v>
      </c>
      <c r="AO169" s="780" t="s">
        <v>8050</v>
      </c>
      <c r="AP169" s="780" t="s">
        <v>8051</v>
      </c>
      <c r="AQ169" s="780"/>
      <c r="AR169" s="781"/>
      <c r="AS169" s="781" t="s">
        <v>8052</v>
      </c>
      <c r="AT169" s="782" t="s">
        <v>8053</v>
      </c>
      <c r="AU169" s="783" t="s">
        <v>8054</v>
      </c>
    </row>
    <row r="170" spans="2:47" ht="14.1" customHeight="1">
      <c r="B170" s="784" t="s">
        <v>175</v>
      </c>
      <c r="C170" s="770" t="s">
        <v>8055</v>
      </c>
      <c r="D170" s="771" t="s">
        <v>8056</v>
      </c>
      <c r="E170" s="772" t="s">
        <v>8057</v>
      </c>
      <c r="F170" s="770" t="s">
        <v>1302</v>
      </c>
      <c r="G170" s="770" t="s">
        <v>1276</v>
      </c>
      <c r="H170" s="770" t="s">
        <v>7348</v>
      </c>
      <c r="I170" s="770" t="s">
        <v>6948</v>
      </c>
      <c r="J170" s="770" t="s">
        <v>7005</v>
      </c>
      <c r="K170" s="773">
        <v>42451</v>
      </c>
      <c r="L170" s="773">
        <v>42542</v>
      </c>
      <c r="M170" s="773"/>
      <c r="N170" s="773"/>
      <c r="O170" s="774"/>
      <c r="P170" s="774"/>
      <c r="Q170" s="774"/>
      <c r="R170" s="774"/>
      <c r="S170" s="774"/>
      <c r="T170" s="774"/>
      <c r="U170" s="775"/>
      <c r="V170" s="773"/>
      <c r="W170" s="775"/>
      <c r="X170" s="776">
        <v>5.587570023148146</v>
      </c>
      <c r="Y170" s="777" t="s">
        <v>1099</v>
      </c>
      <c r="Z170" s="778">
        <v>3200000</v>
      </c>
      <c r="AA170" s="778">
        <v>200000</v>
      </c>
      <c r="AB170" s="779">
        <v>10000</v>
      </c>
      <c r="AC170" s="779"/>
      <c r="AD170" s="779"/>
      <c r="AE170" s="779"/>
      <c r="AF170" s="779"/>
      <c r="AG170" s="779"/>
      <c r="AH170" s="779"/>
      <c r="AI170" s="779" t="s">
        <v>1314</v>
      </c>
      <c r="AJ170" s="779" t="s">
        <v>1054</v>
      </c>
      <c r="AK170" s="779" t="s">
        <v>6950</v>
      </c>
      <c r="AL170" s="770"/>
      <c r="AM170" s="770" t="s">
        <v>8058</v>
      </c>
      <c r="AN170" s="780" t="s">
        <v>8059</v>
      </c>
      <c r="AO170" s="780" t="s">
        <v>8060</v>
      </c>
      <c r="AP170" s="780" t="s">
        <v>8061</v>
      </c>
      <c r="AQ170" s="780"/>
      <c r="AR170" s="781" t="s">
        <v>8062</v>
      </c>
      <c r="AS170" s="781" t="s">
        <v>7343</v>
      </c>
      <c r="AT170" s="782" t="s">
        <v>8063</v>
      </c>
      <c r="AU170" s="783" t="s">
        <v>8064</v>
      </c>
    </row>
    <row r="171" spans="2:47" ht="14.1" customHeight="1">
      <c r="B171" s="784" t="s">
        <v>1167</v>
      </c>
      <c r="C171" s="770" t="s">
        <v>8065</v>
      </c>
      <c r="D171" s="771" t="s">
        <v>8066</v>
      </c>
      <c r="E171" s="772" t="s">
        <v>8067</v>
      </c>
      <c r="F171" s="770" t="s">
        <v>1302</v>
      </c>
      <c r="G171" s="770" t="s">
        <v>1319</v>
      </c>
      <c r="H171" s="770" t="s">
        <v>6947</v>
      </c>
      <c r="I171" s="770" t="s">
        <v>6948</v>
      </c>
      <c r="J171" s="770" t="s">
        <v>1246</v>
      </c>
      <c r="K171" s="773">
        <v>42118</v>
      </c>
      <c r="L171" s="773">
        <v>42308</v>
      </c>
      <c r="M171" s="773">
        <v>42490</v>
      </c>
      <c r="N171" s="773">
        <v>42855</v>
      </c>
      <c r="O171" s="774"/>
      <c r="P171" s="774"/>
      <c r="Q171" s="774"/>
      <c r="R171" s="774"/>
      <c r="S171" s="774"/>
      <c r="T171" s="774"/>
      <c r="U171" s="775"/>
      <c r="V171" s="773"/>
      <c r="W171" s="775"/>
      <c r="X171" s="776">
        <v>318.58757002314815</v>
      </c>
      <c r="Y171" s="777" t="s">
        <v>1098</v>
      </c>
      <c r="Z171" s="778">
        <v>4500000</v>
      </c>
      <c r="AA171" s="778">
        <v>400000</v>
      </c>
      <c r="AB171" s="779">
        <v>20000</v>
      </c>
      <c r="AC171" s="779"/>
      <c r="AD171" s="779">
        <v>650000</v>
      </c>
      <c r="AE171" s="779"/>
      <c r="AF171" s="779"/>
      <c r="AG171" s="779"/>
      <c r="AH171" s="779"/>
      <c r="AI171" s="779" t="s">
        <v>1351</v>
      </c>
      <c r="AJ171" s="779" t="s">
        <v>1215</v>
      </c>
      <c r="AK171" s="779" t="s">
        <v>6950</v>
      </c>
      <c r="AL171" s="770" t="s">
        <v>8068</v>
      </c>
      <c r="AM171" s="770" t="s">
        <v>8069</v>
      </c>
      <c r="AN171" s="780" t="s">
        <v>8070</v>
      </c>
      <c r="AO171" s="780" t="s">
        <v>8071</v>
      </c>
      <c r="AP171" s="780" t="s">
        <v>8072</v>
      </c>
      <c r="AQ171" s="780" t="s">
        <v>8073</v>
      </c>
      <c r="AR171" s="781">
        <v>0</v>
      </c>
      <c r="AS171" s="781">
        <v>0</v>
      </c>
      <c r="AT171" s="782" t="s">
        <v>8074</v>
      </c>
      <c r="AU171" s="783" t="s">
        <v>8075</v>
      </c>
    </row>
    <row r="172" spans="2:47" ht="14.1" customHeight="1">
      <c r="B172" s="784" t="s">
        <v>385</v>
      </c>
      <c r="C172" s="770" t="s">
        <v>8076</v>
      </c>
      <c r="D172" s="771" t="s">
        <v>7603</v>
      </c>
      <c r="E172" s="772" t="s">
        <v>7604</v>
      </c>
      <c r="F172" s="770" t="s">
        <v>1302</v>
      </c>
      <c r="G172" s="770" t="s">
        <v>1276</v>
      </c>
      <c r="H172" s="770" t="s">
        <v>6947</v>
      </c>
      <c r="I172" s="770" t="s">
        <v>6948</v>
      </c>
      <c r="J172" s="770" t="s">
        <v>6949</v>
      </c>
      <c r="K172" s="773">
        <v>42278</v>
      </c>
      <c r="L172" s="773">
        <v>42369</v>
      </c>
      <c r="M172" s="773">
        <v>42429</v>
      </c>
      <c r="N172" s="773">
        <v>42490</v>
      </c>
      <c r="O172" s="774">
        <v>42521</v>
      </c>
      <c r="P172" s="774"/>
      <c r="Q172" s="774"/>
      <c r="R172" s="774"/>
      <c r="S172" s="774"/>
      <c r="T172" s="774"/>
      <c r="U172" s="775"/>
      <c r="V172" s="773"/>
      <c r="W172" s="775"/>
      <c r="X172" s="776">
        <v>-15.412429976851854</v>
      </c>
      <c r="Y172" s="777" t="s">
        <v>1099</v>
      </c>
      <c r="Z172" s="778">
        <v>2560000</v>
      </c>
      <c r="AA172" s="778">
        <v>150000</v>
      </c>
      <c r="AB172" s="779">
        <v>15000</v>
      </c>
      <c r="AC172" s="779"/>
      <c r="AD172" s="779"/>
      <c r="AE172" s="779"/>
      <c r="AF172" s="779"/>
      <c r="AG172" s="779"/>
      <c r="AH172" s="779"/>
      <c r="AI172" s="779" t="s">
        <v>1314</v>
      </c>
      <c r="AJ172" s="779" t="s">
        <v>1054</v>
      </c>
      <c r="AK172" s="779" t="s">
        <v>6950</v>
      </c>
      <c r="AL172" s="770" t="s">
        <v>8077</v>
      </c>
      <c r="AM172" s="770" t="s">
        <v>8078</v>
      </c>
      <c r="AN172" s="780" t="s">
        <v>7606</v>
      </c>
      <c r="AO172" s="780" t="s">
        <v>8079</v>
      </c>
      <c r="AP172" s="780" t="s">
        <v>8080</v>
      </c>
      <c r="AQ172" s="780">
        <v>0</v>
      </c>
      <c r="AR172" s="781">
        <v>0</v>
      </c>
      <c r="AS172" s="781" t="s">
        <v>8081</v>
      </c>
      <c r="AT172" s="782"/>
      <c r="AU172" s="783" t="s">
        <v>3616</v>
      </c>
    </row>
    <row r="173" spans="2:47" ht="14.1" customHeight="1">
      <c r="B173" s="784" t="s">
        <v>107</v>
      </c>
      <c r="C173" s="770" t="s">
        <v>8082</v>
      </c>
      <c r="D173" s="771" t="s">
        <v>8083</v>
      </c>
      <c r="E173" s="772" t="s">
        <v>8084</v>
      </c>
      <c r="F173" s="770" t="s">
        <v>1302</v>
      </c>
      <c r="G173" s="770" t="s">
        <v>1276</v>
      </c>
      <c r="H173" s="770" t="s">
        <v>7348</v>
      </c>
      <c r="I173" s="770" t="s">
        <v>6948</v>
      </c>
      <c r="J173" s="770" t="s">
        <v>6949</v>
      </c>
      <c r="K173" s="773">
        <v>42441</v>
      </c>
      <c r="L173" s="773">
        <v>42532</v>
      </c>
      <c r="M173" s="773"/>
      <c r="N173" s="773"/>
      <c r="O173" s="774"/>
      <c r="P173" s="774"/>
      <c r="Q173" s="774"/>
      <c r="R173" s="774"/>
      <c r="S173" s="774"/>
      <c r="T173" s="774"/>
      <c r="U173" s="775"/>
      <c r="V173" s="773"/>
      <c r="W173" s="775"/>
      <c r="X173" s="776">
        <v>-4.412429976851854</v>
      </c>
      <c r="Y173" s="777" t="s">
        <v>1099</v>
      </c>
      <c r="Z173" s="778">
        <v>2560000</v>
      </c>
      <c r="AA173" s="778">
        <v>150000</v>
      </c>
      <c r="AB173" s="779">
        <v>15000</v>
      </c>
      <c r="AC173" s="779"/>
      <c r="AD173" s="779"/>
      <c r="AE173" s="779"/>
      <c r="AF173" s="779"/>
      <c r="AG173" s="779"/>
      <c r="AH173" s="779"/>
      <c r="AI173" s="779" t="s">
        <v>1314</v>
      </c>
      <c r="AJ173" s="779" t="s">
        <v>1054</v>
      </c>
      <c r="AK173" s="779" t="s">
        <v>6950</v>
      </c>
      <c r="AL173" s="770"/>
      <c r="AM173" s="770"/>
      <c r="AN173" s="780" t="s">
        <v>8085</v>
      </c>
      <c r="AO173" s="780" t="s">
        <v>8086</v>
      </c>
      <c r="AP173" s="780" t="s">
        <v>8087</v>
      </c>
      <c r="AQ173" s="780"/>
      <c r="AR173" s="781"/>
      <c r="AS173" s="781" t="s">
        <v>8088</v>
      </c>
      <c r="AT173" s="782"/>
      <c r="AU173" s="783" t="s">
        <v>8089</v>
      </c>
    </row>
    <row r="174" spans="2:47" ht="14.1" customHeight="1">
      <c r="B174" s="784" t="s">
        <v>108</v>
      </c>
      <c r="C174" s="770" t="s">
        <v>8090</v>
      </c>
      <c r="D174" s="771" t="s">
        <v>8091</v>
      </c>
      <c r="E174" s="772" t="s">
        <v>8092</v>
      </c>
      <c r="F174" s="770" t="s">
        <v>1302</v>
      </c>
      <c r="G174" s="770" t="s">
        <v>1280</v>
      </c>
      <c r="H174" s="770" t="s">
        <v>7348</v>
      </c>
      <c r="I174" s="770" t="s">
        <v>6948</v>
      </c>
      <c r="J174" s="770" t="s">
        <v>7005</v>
      </c>
      <c r="K174" s="773">
        <v>42441</v>
      </c>
      <c r="L174" s="773">
        <v>42532</v>
      </c>
      <c r="M174" s="773">
        <v>42613</v>
      </c>
      <c r="N174" s="773"/>
      <c r="O174" s="774"/>
      <c r="P174" s="774"/>
      <c r="Q174" s="774"/>
      <c r="R174" s="774"/>
      <c r="S174" s="774"/>
      <c r="T174" s="774"/>
      <c r="U174" s="775"/>
      <c r="V174" s="773"/>
      <c r="W174" s="775"/>
      <c r="X174" s="776">
        <v>76.587570023148146</v>
      </c>
      <c r="Y174" s="777" t="s">
        <v>1098</v>
      </c>
      <c r="Z174" s="778">
        <v>3200000</v>
      </c>
      <c r="AA174" s="778">
        <v>200000</v>
      </c>
      <c r="AB174" s="779">
        <v>10000</v>
      </c>
      <c r="AC174" s="779"/>
      <c r="AD174" s="779"/>
      <c r="AE174" s="779"/>
      <c r="AF174" s="779"/>
      <c r="AG174" s="779"/>
      <c r="AH174" s="779"/>
      <c r="AI174" s="779" t="s">
        <v>1314</v>
      </c>
      <c r="AJ174" s="779" t="s">
        <v>1054</v>
      </c>
      <c r="AK174" s="779" t="s">
        <v>6950</v>
      </c>
      <c r="AL174" s="770"/>
      <c r="AM174" s="770" t="s">
        <v>8093</v>
      </c>
      <c r="AN174" s="780" t="s">
        <v>8094</v>
      </c>
      <c r="AO174" s="780" t="s">
        <v>8095</v>
      </c>
      <c r="AP174" s="780" t="s">
        <v>8096</v>
      </c>
      <c r="AQ174" s="780"/>
      <c r="AR174" s="781"/>
      <c r="AS174" s="781" t="s">
        <v>8097</v>
      </c>
      <c r="AT174" s="782" t="s">
        <v>8098</v>
      </c>
      <c r="AU174" s="783" t="s">
        <v>8099</v>
      </c>
    </row>
    <row r="175" spans="2:47" ht="14.1" customHeight="1">
      <c r="B175" s="784" t="s">
        <v>106</v>
      </c>
      <c r="C175" s="770" t="s">
        <v>8100</v>
      </c>
      <c r="D175" s="771" t="s">
        <v>8101</v>
      </c>
      <c r="E175" s="772" t="s">
        <v>8102</v>
      </c>
      <c r="F175" s="770" t="s">
        <v>1302</v>
      </c>
      <c r="G175" s="770" t="s">
        <v>1358</v>
      </c>
      <c r="H175" s="770" t="s">
        <v>7348</v>
      </c>
      <c r="I175" s="770" t="s">
        <v>6948</v>
      </c>
      <c r="J175" s="770" t="s">
        <v>6949</v>
      </c>
      <c r="K175" s="773">
        <v>42451</v>
      </c>
      <c r="L175" s="773">
        <v>42542</v>
      </c>
      <c r="M175" s="773">
        <v>42643</v>
      </c>
      <c r="N175" s="773"/>
      <c r="O175" s="774"/>
      <c r="P175" s="774"/>
      <c r="Q175" s="774"/>
      <c r="R175" s="774"/>
      <c r="S175" s="774"/>
      <c r="T175" s="774"/>
      <c r="U175" s="775"/>
      <c r="V175" s="773"/>
      <c r="W175" s="775"/>
      <c r="X175" s="776">
        <v>-182.72550833333662</v>
      </c>
      <c r="Y175" s="777" t="s">
        <v>1099</v>
      </c>
      <c r="Z175" s="778">
        <v>2560000</v>
      </c>
      <c r="AA175" s="778">
        <v>150000</v>
      </c>
      <c r="AB175" s="779">
        <v>15000</v>
      </c>
      <c r="AC175" s="779"/>
      <c r="AD175" s="779"/>
      <c r="AE175" s="779"/>
      <c r="AF175" s="779"/>
      <c r="AG175" s="779"/>
      <c r="AH175" s="779"/>
      <c r="AI175" s="779" t="s">
        <v>1314</v>
      </c>
      <c r="AJ175" s="779" t="s">
        <v>1054</v>
      </c>
      <c r="AK175" s="779" t="s">
        <v>6950</v>
      </c>
      <c r="AL175" s="770"/>
      <c r="AM175" s="770" t="s">
        <v>8103</v>
      </c>
      <c r="AN175" s="780" t="s">
        <v>8104</v>
      </c>
      <c r="AO175" s="780" t="s">
        <v>8105</v>
      </c>
      <c r="AP175" s="780" t="s">
        <v>8106</v>
      </c>
      <c r="AQ175" s="780"/>
      <c r="AR175" s="781"/>
      <c r="AS175" s="781" t="s">
        <v>8107</v>
      </c>
      <c r="AT175" s="782" t="s">
        <v>8108</v>
      </c>
      <c r="AU175" s="783" t="s">
        <v>8109</v>
      </c>
    </row>
    <row r="176" spans="2:47" ht="14.1" customHeight="1">
      <c r="B176" s="784" t="s">
        <v>1106</v>
      </c>
      <c r="C176" s="770" t="s">
        <v>8110</v>
      </c>
      <c r="D176" s="771" t="s">
        <v>8111</v>
      </c>
      <c r="E176" s="772" t="s">
        <v>8112</v>
      </c>
      <c r="F176" s="770" t="s">
        <v>1302</v>
      </c>
      <c r="G176" s="770" t="s">
        <v>1358</v>
      </c>
      <c r="H176" s="770" t="s">
        <v>6947</v>
      </c>
      <c r="I176" s="770" t="s">
        <v>6948</v>
      </c>
      <c r="J176" s="770" t="s">
        <v>1266</v>
      </c>
      <c r="K176" s="773">
        <v>42247</v>
      </c>
      <c r="L176" s="773">
        <v>42704</v>
      </c>
      <c r="M176" s="773"/>
      <c r="N176" s="773" t="s">
        <v>1324</v>
      </c>
      <c r="O176" s="774"/>
      <c r="P176" s="774"/>
      <c r="Q176" s="774"/>
      <c r="R176" s="774"/>
      <c r="S176" s="774"/>
      <c r="T176" s="774"/>
      <c r="U176" s="775"/>
      <c r="V176" s="773"/>
      <c r="W176" s="775"/>
      <c r="X176" s="776">
        <v>-121.72550833333662</v>
      </c>
      <c r="Y176" s="777" t="s">
        <v>1099</v>
      </c>
      <c r="Z176" s="778">
        <v>2580000</v>
      </c>
      <c r="AA176" s="778"/>
      <c r="AB176" s="779">
        <v>20000</v>
      </c>
      <c r="AC176" s="779"/>
      <c r="AD176" s="779"/>
      <c r="AE176" s="779"/>
      <c r="AF176" s="779"/>
      <c r="AG176" s="779"/>
      <c r="AH176" s="779"/>
      <c r="AI176" s="779" t="s">
        <v>1314</v>
      </c>
      <c r="AJ176" s="779" t="s">
        <v>1054</v>
      </c>
      <c r="AK176" s="779" t="s">
        <v>6950</v>
      </c>
      <c r="AL176" s="770"/>
      <c r="AM176" s="770" t="s">
        <v>8113</v>
      </c>
      <c r="AN176" s="780" t="s">
        <v>8114</v>
      </c>
      <c r="AO176" s="780" t="s">
        <v>8115</v>
      </c>
      <c r="AP176" s="780" t="s">
        <v>8116</v>
      </c>
      <c r="AQ176" s="780">
        <v>0</v>
      </c>
      <c r="AR176" s="781">
        <v>0</v>
      </c>
      <c r="AS176" s="781" t="s">
        <v>8117</v>
      </c>
      <c r="AT176" s="782"/>
      <c r="AU176" s="783" t="s">
        <v>8118</v>
      </c>
    </row>
    <row r="177" spans="2:47" ht="14.1" customHeight="1">
      <c r="B177" s="784" t="s">
        <v>123</v>
      </c>
      <c r="C177" s="770"/>
      <c r="D177" s="771" t="s">
        <v>8119</v>
      </c>
      <c r="E177" s="772" t="s">
        <v>8120</v>
      </c>
      <c r="F177" s="770"/>
      <c r="G177" s="770"/>
      <c r="H177" s="770" t="s">
        <v>7445</v>
      </c>
      <c r="I177" s="770" t="s">
        <v>7512</v>
      </c>
      <c r="J177" s="770" t="s">
        <v>7209</v>
      </c>
      <c r="K177" s="773">
        <v>42522</v>
      </c>
      <c r="L177" s="773">
        <v>42581</v>
      </c>
      <c r="M177" s="773"/>
      <c r="N177" s="773"/>
      <c r="O177" s="774"/>
      <c r="P177" s="774"/>
      <c r="Q177" s="774"/>
      <c r="R177" s="774"/>
      <c r="S177" s="774"/>
      <c r="T177" s="774"/>
      <c r="U177" s="775"/>
      <c r="V177" s="773"/>
      <c r="W177" s="775"/>
      <c r="X177" s="776">
        <v>-244.72550833333662</v>
      </c>
      <c r="Y177" s="777" t="s">
        <v>1099</v>
      </c>
      <c r="Z177" s="778">
        <v>6000000</v>
      </c>
      <c r="AA177" s="778">
        <v>500000</v>
      </c>
      <c r="AB177" s="779"/>
      <c r="AC177" s="779"/>
      <c r="AD177" s="779">
        <v>500000</v>
      </c>
      <c r="AE177" s="779">
        <v>500000</v>
      </c>
      <c r="AF177" s="779"/>
      <c r="AG177" s="779">
        <v>1125000</v>
      </c>
      <c r="AH177" s="779"/>
      <c r="AI177" s="779" t="s">
        <v>1314</v>
      </c>
      <c r="AJ177" s="779" t="s">
        <v>1054</v>
      </c>
      <c r="AK177" s="779" t="s">
        <v>6950</v>
      </c>
      <c r="AL177" s="770"/>
      <c r="AM177" s="770" t="s">
        <v>8121</v>
      </c>
      <c r="AN177" s="780"/>
      <c r="AO177" s="780"/>
      <c r="AP177" s="780"/>
      <c r="AQ177" s="780"/>
      <c r="AR177" s="781"/>
      <c r="AS177" s="781" t="s">
        <v>8122</v>
      </c>
      <c r="AT177" s="782" t="s">
        <v>8123</v>
      </c>
      <c r="AU177" s="783" t="s">
        <v>3881</v>
      </c>
    </row>
    <row r="178" spans="2:47" ht="14.1" customHeight="1">
      <c r="B178" s="784" t="s">
        <v>125</v>
      </c>
      <c r="C178" s="770"/>
      <c r="D178" s="771" t="s">
        <v>8124</v>
      </c>
      <c r="E178" s="772" t="s">
        <v>8125</v>
      </c>
      <c r="F178" s="770"/>
      <c r="G178" s="770"/>
      <c r="H178" s="770" t="s">
        <v>7445</v>
      </c>
      <c r="I178" s="770" t="s">
        <v>7512</v>
      </c>
      <c r="J178" s="770" t="s">
        <v>7209</v>
      </c>
      <c r="K178" s="773">
        <v>42522</v>
      </c>
      <c r="L178" s="773">
        <v>42581</v>
      </c>
      <c r="M178" s="773"/>
      <c r="N178" s="773"/>
      <c r="O178" s="774"/>
      <c r="P178" s="774"/>
      <c r="Q178" s="774"/>
      <c r="R178" s="774"/>
      <c r="S178" s="774"/>
      <c r="T178" s="774"/>
      <c r="U178" s="775"/>
      <c r="V178" s="773"/>
      <c r="W178" s="775"/>
      <c r="X178" s="776">
        <v>-244.72550833333662</v>
      </c>
      <c r="Y178" s="777" t="s">
        <v>1099</v>
      </c>
      <c r="Z178" s="778">
        <v>6000000</v>
      </c>
      <c r="AA178" s="778">
        <v>500000</v>
      </c>
      <c r="AB178" s="779"/>
      <c r="AC178" s="779"/>
      <c r="AD178" s="779"/>
      <c r="AE178" s="779"/>
      <c r="AF178" s="779"/>
      <c r="AG178" s="779">
        <v>1125000</v>
      </c>
      <c r="AH178" s="779"/>
      <c r="AI178" s="779" t="s">
        <v>1314</v>
      </c>
      <c r="AJ178" s="779" t="s">
        <v>1054</v>
      </c>
      <c r="AK178" s="779" t="s">
        <v>6950</v>
      </c>
      <c r="AL178" s="770"/>
      <c r="AM178" s="770" t="s">
        <v>8126</v>
      </c>
      <c r="AN178" s="780"/>
      <c r="AO178" s="780"/>
      <c r="AP178" s="780"/>
      <c r="AQ178" s="780"/>
      <c r="AR178" s="781"/>
      <c r="AS178" s="781" t="s">
        <v>8127</v>
      </c>
      <c r="AT178" s="782" t="s">
        <v>8128</v>
      </c>
      <c r="AU178" s="783" t="s">
        <v>3881</v>
      </c>
    </row>
    <row r="179" spans="2:47" ht="14.1" customHeight="1">
      <c r="B179" s="784" t="s">
        <v>126</v>
      </c>
      <c r="C179" s="770"/>
      <c r="D179" s="771" t="s">
        <v>8129</v>
      </c>
      <c r="E179" s="772" t="s">
        <v>8130</v>
      </c>
      <c r="F179" s="770" t="s">
        <v>1302</v>
      </c>
      <c r="G179" s="770" t="s">
        <v>1231</v>
      </c>
      <c r="H179" s="770" t="s">
        <v>7445</v>
      </c>
      <c r="I179" s="770" t="s">
        <v>7512</v>
      </c>
      <c r="J179" s="770" t="s">
        <v>8131</v>
      </c>
      <c r="K179" s="773">
        <v>42537</v>
      </c>
      <c r="L179" s="773">
        <v>42582</v>
      </c>
      <c r="M179" s="773"/>
      <c r="N179" s="773"/>
      <c r="O179" s="774" t="s">
        <v>1324</v>
      </c>
      <c r="P179" s="774"/>
      <c r="Q179" s="774"/>
      <c r="R179" s="774"/>
      <c r="S179" s="774"/>
      <c r="T179" s="774"/>
      <c r="U179" s="775"/>
      <c r="V179" s="773"/>
      <c r="W179" s="775"/>
      <c r="X179" s="776">
        <v>-243.72550833333662</v>
      </c>
      <c r="Y179" s="777" t="s">
        <v>1099</v>
      </c>
      <c r="Z179" s="778">
        <v>3400000</v>
      </c>
      <c r="AA179" s="778">
        <v>200000</v>
      </c>
      <c r="AB179" s="779" t="s">
        <v>1324</v>
      </c>
      <c r="AC179" s="779"/>
      <c r="AD179" s="779"/>
      <c r="AE179" s="779">
        <v>500000</v>
      </c>
      <c r="AF179" s="779"/>
      <c r="AG179" s="779"/>
      <c r="AH179" s="779"/>
      <c r="AI179" s="779" t="s">
        <v>1314</v>
      </c>
      <c r="AJ179" s="779" t="s">
        <v>1054</v>
      </c>
      <c r="AK179" s="779" t="s">
        <v>6950</v>
      </c>
      <c r="AL179" s="770"/>
      <c r="AM179" s="770" t="s">
        <v>8132</v>
      </c>
      <c r="AN179" s="780">
        <v>8568422489</v>
      </c>
      <c r="AO179" s="780" t="s">
        <v>8133</v>
      </c>
      <c r="AP179" s="780" t="s">
        <v>8134</v>
      </c>
      <c r="AQ179" s="780" t="s">
        <v>8135</v>
      </c>
      <c r="AR179" s="781">
        <v>0</v>
      </c>
      <c r="AS179" s="781" t="s">
        <v>8136</v>
      </c>
      <c r="AT179" s="782" t="s">
        <v>8137</v>
      </c>
      <c r="AU179" s="783" t="s">
        <v>3881</v>
      </c>
    </row>
    <row r="180" spans="2:47" ht="14.1" customHeight="1">
      <c r="B180" s="784" t="s">
        <v>1185</v>
      </c>
      <c r="C180" s="770" t="s">
        <v>8138</v>
      </c>
      <c r="D180" s="771" t="s">
        <v>8139</v>
      </c>
      <c r="E180" s="772" t="s">
        <v>8140</v>
      </c>
      <c r="F180" s="770" t="s">
        <v>1302</v>
      </c>
      <c r="G180" s="770" t="s">
        <v>1276</v>
      </c>
      <c r="H180" s="770" t="s">
        <v>6947</v>
      </c>
      <c r="I180" s="770" t="s">
        <v>6948</v>
      </c>
      <c r="J180" s="770" t="s">
        <v>6949</v>
      </c>
      <c r="K180" s="773">
        <v>42231</v>
      </c>
      <c r="L180" s="773">
        <v>42414</v>
      </c>
      <c r="M180" s="773">
        <v>42490</v>
      </c>
      <c r="N180" s="773">
        <v>42582</v>
      </c>
      <c r="O180" s="774">
        <v>42674</v>
      </c>
      <c r="P180" s="774"/>
      <c r="Q180" s="774"/>
      <c r="R180" s="774"/>
      <c r="S180" s="774"/>
      <c r="T180" s="774"/>
      <c r="U180" s="775"/>
      <c r="V180" s="773"/>
      <c r="W180" s="775"/>
      <c r="X180" s="776">
        <v>-151.72550833333662</v>
      </c>
      <c r="Y180" s="777" t="s">
        <v>1099</v>
      </c>
      <c r="Z180" s="778">
        <v>2560000</v>
      </c>
      <c r="AA180" s="778">
        <v>150000</v>
      </c>
      <c r="AB180" s="779">
        <v>15000</v>
      </c>
      <c r="AC180" s="779"/>
      <c r="AD180" s="779"/>
      <c r="AE180" s="779" t="s">
        <v>1324</v>
      </c>
      <c r="AF180" s="779"/>
      <c r="AG180" s="779"/>
      <c r="AH180" s="779"/>
      <c r="AI180" s="779" t="s">
        <v>1314</v>
      </c>
      <c r="AJ180" s="779" t="s">
        <v>1054</v>
      </c>
      <c r="AK180" s="779" t="s">
        <v>6950</v>
      </c>
      <c r="AL180" s="770" t="s">
        <v>8141</v>
      </c>
      <c r="AM180" s="770" t="s">
        <v>8142</v>
      </c>
      <c r="AN180" s="780" t="s">
        <v>8143</v>
      </c>
      <c r="AO180" s="780" t="s">
        <v>8144</v>
      </c>
      <c r="AP180" s="780" t="s">
        <v>8145</v>
      </c>
      <c r="AQ180" s="780"/>
      <c r="AR180" s="781"/>
      <c r="AS180" s="781" t="s">
        <v>8146</v>
      </c>
      <c r="AT180" s="782"/>
      <c r="AU180" s="783" t="s">
        <v>8147</v>
      </c>
    </row>
    <row r="181" spans="2:47" ht="14.1" customHeight="1">
      <c r="B181" s="784" t="s">
        <v>1210</v>
      </c>
      <c r="C181" s="770" t="s">
        <v>8148</v>
      </c>
      <c r="D181" s="771" t="s">
        <v>8149</v>
      </c>
      <c r="E181" s="772" t="s">
        <v>8150</v>
      </c>
      <c r="F181" s="770" t="s">
        <v>1302</v>
      </c>
      <c r="G181" s="770" t="s">
        <v>1302</v>
      </c>
      <c r="H181" s="770" t="s">
        <v>6947</v>
      </c>
      <c r="I181" s="770" t="s">
        <v>6948</v>
      </c>
      <c r="J181" s="770" t="s">
        <v>6949</v>
      </c>
      <c r="K181" s="773">
        <v>42177</v>
      </c>
      <c r="L181" s="773">
        <v>42277</v>
      </c>
      <c r="M181" s="773">
        <v>42369</v>
      </c>
      <c r="N181" s="773">
        <v>42429</v>
      </c>
      <c r="O181" s="774">
        <v>42490</v>
      </c>
      <c r="P181" s="774">
        <v>42582</v>
      </c>
      <c r="Q181" s="774">
        <v>42674</v>
      </c>
      <c r="R181" s="774"/>
      <c r="S181" s="774"/>
      <c r="T181" s="774"/>
      <c r="U181" s="775"/>
      <c r="V181" s="773"/>
      <c r="W181" s="775"/>
      <c r="X181" s="776">
        <v>-151.72550833333662</v>
      </c>
      <c r="Y181" s="777" t="s">
        <v>1099</v>
      </c>
      <c r="Z181" s="778">
        <v>2560000</v>
      </c>
      <c r="AA181" s="778">
        <v>150000</v>
      </c>
      <c r="AB181" s="779">
        <v>15000</v>
      </c>
      <c r="AC181" s="779"/>
      <c r="AD181" s="779"/>
      <c r="AE181" s="779"/>
      <c r="AF181" s="779"/>
      <c r="AG181" s="779"/>
      <c r="AH181" s="779"/>
      <c r="AI181" s="779" t="s">
        <v>1314</v>
      </c>
      <c r="AJ181" s="779" t="s">
        <v>1054</v>
      </c>
      <c r="AK181" s="779" t="s">
        <v>6950</v>
      </c>
      <c r="AL181" s="770" t="s">
        <v>7999</v>
      </c>
      <c r="AM181" s="770" t="s">
        <v>8151</v>
      </c>
      <c r="AN181" s="780" t="s">
        <v>8152</v>
      </c>
      <c r="AO181" s="780" t="s">
        <v>8153</v>
      </c>
      <c r="AP181" s="780" t="s">
        <v>8154</v>
      </c>
      <c r="AQ181" s="780">
        <v>0</v>
      </c>
      <c r="AR181" s="781">
        <v>0</v>
      </c>
      <c r="AS181" s="781" t="s">
        <v>8155</v>
      </c>
      <c r="AT181" s="782" t="s">
        <v>8156</v>
      </c>
      <c r="AU181" s="783" t="s">
        <v>8157</v>
      </c>
    </row>
    <row r="182" spans="2:47" ht="14.1" customHeight="1">
      <c r="B182" s="784" t="s">
        <v>1108</v>
      </c>
      <c r="C182" s="770" t="s">
        <v>8158</v>
      </c>
      <c r="D182" s="771" t="s">
        <v>8159</v>
      </c>
      <c r="E182" s="772" t="s">
        <v>8160</v>
      </c>
      <c r="F182" s="770" t="s">
        <v>1302</v>
      </c>
      <c r="G182" s="770" t="s">
        <v>1319</v>
      </c>
      <c r="H182" s="770" t="s">
        <v>6947</v>
      </c>
      <c r="I182" s="770" t="s">
        <v>6948</v>
      </c>
      <c r="J182" s="770" t="s">
        <v>7005</v>
      </c>
      <c r="K182" s="773">
        <v>42283</v>
      </c>
      <c r="L182" s="773">
        <v>42374</v>
      </c>
      <c r="M182" s="773">
        <v>42429</v>
      </c>
      <c r="N182" s="773">
        <v>42490</v>
      </c>
      <c r="O182" s="774">
        <v>42582</v>
      </c>
      <c r="P182" s="774">
        <v>42613</v>
      </c>
      <c r="Q182" s="774"/>
      <c r="R182" s="774"/>
      <c r="S182" s="774"/>
      <c r="T182" s="774"/>
      <c r="U182" s="775"/>
      <c r="V182" s="773"/>
      <c r="W182" s="775"/>
      <c r="X182" s="776">
        <v>-23.564826736110263</v>
      </c>
      <c r="Y182" s="777" t="s">
        <v>1099</v>
      </c>
      <c r="Z182" s="778">
        <v>3200000</v>
      </c>
      <c r="AA182" s="778">
        <v>200000</v>
      </c>
      <c r="AB182" s="779">
        <v>10000</v>
      </c>
      <c r="AC182" s="779"/>
      <c r="AD182" s="779"/>
      <c r="AE182" s="779" t="s">
        <v>1324</v>
      </c>
      <c r="AF182" s="779"/>
      <c r="AG182" s="779"/>
      <c r="AH182" s="779"/>
      <c r="AI182" s="779" t="s">
        <v>1314</v>
      </c>
      <c r="AJ182" s="779" t="s">
        <v>1054</v>
      </c>
      <c r="AK182" s="779" t="s">
        <v>6950</v>
      </c>
      <c r="AL182" s="770"/>
      <c r="AM182" s="770" t="s">
        <v>8161</v>
      </c>
      <c r="AN182" s="780" t="s">
        <v>8162</v>
      </c>
      <c r="AO182" s="780" t="s">
        <v>8163</v>
      </c>
      <c r="AP182" s="780" t="s">
        <v>8164</v>
      </c>
      <c r="AQ182" s="780"/>
      <c r="AR182" s="781"/>
      <c r="AS182" s="781" t="s">
        <v>8165</v>
      </c>
      <c r="AT182" s="782" t="s">
        <v>8166</v>
      </c>
      <c r="AU182" s="783" t="s">
        <v>4042</v>
      </c>
    </row>
    <row r="183" spans="2:47" ht="14.1" customHeight="1">
      <c r="B183" s="784" t="s">
        <v>136</v>
      </c>
      <c r="C183" s="770" t="s">
        <v>8167</v>
      </c>
      <c r="D183" s="771" t="s">
        <v>8168</v>
      </c>
      <c r="E183" s="772" t="s">
        <v>8169</v>
      </c>
      <c r="F183" s="770" t="s">
        <v>1302</v>
      </c>
      <c r="G183" s="770" t="s">
        <v>1231</v>
      </c>
      <c r="H183" s="770" t="s">
        <v>6947</v>
      </c>
      <c r="I183" s="770" t="s">
        <v>6948</v>
      </c>
      <c r="J183" s="770" t="s">
        <v>7005</v>
      </c>
      <c r="K183" s="773">
        <v>42472</v>
      </c>
      <c r="L183" s="773">
        <v>42562</v>
      </c>
      <c r="M183" s="773">
        <v>42613</v>
      </c>
      <c r="N183" s="773"/>
      <c r="O183" s="774" t="s">
        <v>1324</v>
      </c>
      <c r="P183" s="774"/>
      <c r="Q183" s="774"/>
      <c r="R183" s="774"/>
      <c r="S183" s="774"/>
      <c r="T183" s="774"/>
      <c r="U183" s="775"/>
      <c r="V183" s="773"/>
      <c r="W183" s="775"/>
      <c r="X183" s="776">
        <v>-23.564826736110263</v>
      </c>
      <c r="Y183" s="777" t="s">
        <v>1099</v>
      </c>
      <c r="Z183" s="778">
        <v>3200000</v>
      </c>
      <c r="AA183" s="778">
        <v>200000</v>
      </c>
      <c r="AB183" s="779">
        <v>10000</v>
      </c>
      <c r="AC183" s="779"/>
      <c r="AD183" s="779"/>
      <c r="AE183" s="779"/>
      <c r="AF183" s="779"/>
      <c r="AG183" s="779"/>
      <c r="AH183" s="779"/>
      <c r="AI183" s="779" t="s">
        <v>1314</v>
      </c>
      <c r="AJ183" s="779" t="s">
        <v>1054</v>
      </c>
      <c r="AK183" s="779" t="s">
        <v>6950</v>
      </c>
      <c r="AL183" s="770"/>
      <c r="AM183" s="770" t="s">
        <v>8170</v>
      </c>
      <c r="AN183" s="780" t="s">
        <v>8171</v>
      </c>
      <c r="AO183" s="780" t="s">
        <v>8172</v>
      </c>
      <c r="AP183" s="780" t="s">
        <v>8173</v>
      </c>
      <c r="AQ183" s="780" t="s">
        <v>8174</v>
      </c>
      <c r="AR183" s="781"/>
      <c r="AS183" s="781" t="s">
        <v>8175</v>
      </c>
      <c r="AT183" s="782" t="s">
        <v>8176</v>
      </c>
      <c r="AU183" s="783" t="s">
        <v>4042</v>
      </c>
    </row>
    <row r="184" spans="2:47" ht="14.1" customHeight="1">
      <c r="B184" s="784" t="s">
        <v>150</v>
      </c>
      <c r="C184" s="770" t="s">
        <v>8177</v>
      </c>
      <c r="D184" s="771" t="s">
        <v>8178</v>
      </c>
      <c r="E184" s="772" t="s">
        <v>8179</v>
      </c>
      <c r="F184" s="770" t="s">
        <v>1302</v>
      </c>
      <c r="G184" s="770" t="s">
        <v>1276</v>
      </c>
      <c r="H184" s="770" t="s">
        <v>6947</v>
      </c>
      <c r="I184" s="770" t="s">
        <v>6948</v>
      </c>
      <c r="J184" s="770" t="s">
        <v>7209</v>
      </c>
      <c r="K184" s="773">
        <v>42479</v>
      </c>
      <c r="L184" s="773">
        <v>42569</v>
      </c>
      <c r="M184" s="773">
        <v>42661</v>
      </c>
      <c r="N184" s="773">
        <v>42613</v>
      </c>
      <c r="O184" s="774"/>
      <c r="P184" s="774"/>
      <c r="Q184" s="774"/>
      <c r="R184" s="774"/>
      <c r="S184" s="774"/>
      <c r="T184" s="774"/>
      <c r="U184" s="775"/>
      <c r="V184" s="773"/>
      <c r="W184" s="775"/>
      <c r="X184" s="776">
        <v>24.435173263889737</v>
      </c>
      <c r="Y184" s="777" t="s">
        <v>1099</v>
      </c>
      <c r="Z184" s="778">
        <v>3700000</v>
      </c>
      <c r="AA184" s="778">
        <v>200000</v>
      </c>
      <c r="AB184" s="779">
        <v>15000</v>
      </c>
      <c r="AC184" s="779"/>
      <c r="AD184" s="779"/>
      <c r="AE184" s="779">
        <v>500000</v>
      </c>
      <c r="AF184" s="779"/>
      <c r="AG184" s="779"/>
      <c r="AH184" s="779"/>
      <c r="AI184" s="779" t="s">
        <v>1314</v>
      </c>
      <c r="AJ184" s="779" t="s">
        <v>1054</v>
      </c>
      <c r="AK184" s="779" t="s">
        <v>6950</v>
      </c>
      <c r="AL184" s="770"/>
      <c r="AM184" s="770" t="s">
        <v>8180</v>
      </c>
      <c r="AN184" s="780" t="s">
        <v>8181</v>
      </c>
      <c r="AO184" s="780" t="s">
        <v>8182</v>
      </c>
      <c r="AP184" s="780" t="s">
        <v>8183</v>
      </c>
      <c r="AQ184" s="780"/>
      <c r="AR184" s="781"/>
      <c r="AS184" s="781" t="s">
        <v>8184</v>
      </c>
      <c r="AT184" s="782" t="s">
        <v>8185</v>
      </c>
      <c r="AU184" s="783" t="s">
        <v>4042</v>
      </c>
    </row>
    <row r="185" spans="2:47" ht="14.1" customHeight="1">
      <c r="B185" s="784" t="s">
        <v>175</v>
      </c>
      <c r="C185" s="770" t="s">
        <v>8186</v>
      </c>
      <c r="D185" s="771" t="s">
        <v>8187</v>
      </c>
      <c r="E185" s="772" t="s">
        <v>8188</v>
      </c>
      <c r="F185" s="770" t="s">
        <v>1302</v>
      </c>
      <c r="G185" s="770" t="s">
        <v>1231</v>
      </c>
      <c r="H185" s="770" t="s">
        <v>6947</v>
      </c>
      <c r="I185" s="770" t="s">
        <v>6948</v>
      </c>
      <c r="J185" s="770" t="s">
        <v>6949</v>
      </c>
      <c r="K185" s="773">
        <v>42482</v>
      </c>
      <c r="L185" s="773">
        <v>42582</v>
      </c>
      <c r="M185" s="773">
        <v>42674</v>
      </c>
      <c r="N185" s="773"/>
      <c r="O185" s="774"/>
      <c r="P185" s="774"/>
      <c r="Q185" s="774"/>
      <c r="R185" s="774"/>
      <c r="S185" s="774"/>
      <c r="T185" s="774"/>
      <c r="U185" s="775"/>
      <c r="V185" s="773"/>
      <c r="W185" s="775"/>
      <c r="X185" s="776">
        <v>37.435173263889737</v>
      </c>
      <c r="Y185" s="777" t="s">
        <v>1099</v>
      </c>
      <c r="Z185" s="778">
        <v>2560000</v>
      </c>
      <c r="AA185" s="778">
        <v>150000</v>
      </c>
      <c r="AB185" s="779">
        <v>15000</v>
      </c>
      <c r="AC185" s="779"/>
      <c r="AD185" s="779"/>
      <c r="AE185" s="779" t="s">
        <v>1324</v>
      </c>
      <c r="AF185" s="779"/>
      <c r="AG185" s="779"/>
      <c r="AH185" s="779"/>
      <c r="AI185" s="779" t="s">
        <v>1314</v>
      </c>
      <c r="AJ185" s="779" t="s">
        <v>1054</v>
      </c>
      <c r="AK185" s="779" t="s">
        <v>6950</v>
      </c>
      <c r="AL185" s="770"/>
      <c r="AM185" s="770" t="s">
        <v>8189</v>
      </c>
      <c r="AN185" s="780" t="s">
        <v>8190</v>
      </c>
      <c r="AO185" s="780" t="s">
        <v>8191</v>
      </c>
      <c r="AP185" s="780" t="s">
        <v>8192</v>
      </c>
      <c r="AQ185" s="780"/>
      <c r="AR185" s="781"/>
      <c r="AS185" s="781" t="s">
        <v>8193</v>
      </c>
      <c r="AT185" s="782"/>
      <c r="AU185" s="783" t="s">
        <v>8194</v>
      </c>
    </row>
    <row r="186" spans="2:47" ht="14.1" customHeight="1">
      <c r="B186" s="784" t="s">
        <v>124</v>
      </c>
      <c r="C186" s="770" t="s">
        <v>7574</v>
      </c>
      <c r="D186" s="771" t="s">
        <v>7575</v>
      </c>
      <c r="E186" s="772" t="s">
        <v>7576</v>
      </c>
      <c r="F186" s="770" t="s">
        <v>1302</v>
      </c>
      <c r="G186" s="770" t="s">
        <v>1358</v>
      </c>
      <c r="H186" s="770" t="s">
        <v>7445</v>
      </c>
      <c r="I186" s="770" t="s">
        <v>7536</v>
      </c>
      <c r="J186" s="770" t="s">
        <v>7209</v>
      </c>
      <c r="K186" s="773">
        <v>42531</v>
      </c>
      <c r="L186" s="773">
        <v>42622</v>
      </c>
      <c r="M186" s="773">
        <v>42613</v>
      </c>
      <c r="N186" s="773"/>
      <c r="O186" s="774" t="s">
        <v>1324</v>
      </c>
      <c r="P186" s="774"/>
      <c r="Q186" s="774"/>
      <c r="R186" s="774"/>
      <c r="S186" s="774"/>
      <c r="T186" s="774"/>
      <c r="U186" s="775"/>
      <c r="V186" s="773"/>
      <c r="W186" s="775"/>
      <c r="X186" s="776">
        <v>-14.564826736110263</v>
      </c>
      <c r="Y186" s="777" t="s">
        <v>1099</v>
      </c>
      <c r="Z186" s="778">
        <v>4200000</v>
      </c>
      <c r="AA186" s="778">
        <v>250000</v>
      </c>
      <c r="AB186" s="779">
        <v>20000</v>
      </c>
      <c r="AC186" s="779"/>
      <c r="AD186" s="779"/>
      <c r="AE186" s="779">
        <v>500000</v>
      </c>
      <c r="AF186" s="779"/>
      <c r="AG186" s="779"/>
      <c r="AH186" s="779"/>
      <c r="AI186" s="779" t="s">
        <v>1314</v>
      </c>
      <c r="AJ186" s="779" t="s">
        <v>1054</v>
      </c>
      <c r="AK186" s="779" t="s">
        <v>6950</v>
      </c>
      <c r="AL186" s="770"/>
      <c r="AM186" s="770" t="s">
        <v>7578</v>
      </c>
      <c r="AN186" s="780" t="s">
        <v>7579</v>
      </c>
      <c r="AO186" s="780" t="s">
        <v>7580</v>
      </c>
      <c r="AP186" s="780" t="s">
        <v>7581</v>
      </c>
      <c r="AQ186" s="780" t="s">
        <v>7582</v>
      </c>
      <c r="AR186" s="781">
        <v>0</v>
      </c>
      <c r="AS186" s="781" t="s">
        <v>7583</v>
      </c>
      <c r="AT186" s="782" t="s">
        <v>7584</v>
      </c>
      <c r="AU186" s="783" t="s">
        <v>4042</v>
      </c>
    </row>
    <row r="187" spans="2:47" ht="14.1" customHeight="1">
      <c r="B187" s="784" t="s">
        <v>1198</v>
      </c>
      <c r="C187" s="770" t="s">
        <v>8195</v>
      </c>
      <c r="D187" s="771" t="s">
        <v>8196</v>
      </c>
      <c r="E187" s="772" t="s">
        <v>8197</v>
      </c>
      <c r="F187" s="770" t="s">
        <v>1302</v>
      </c>
      <c r="G187" s="770" t="s">
        <v>1231</v>
      </c>
      <c r="H187" s="770" t="s">
        <v>6947</v>
      </c>
      <c r="I187" s="770" t="s">
        <v>6948</v>
      </c>
      <c r="J187" s="770" t="s">
        <v>8198</v>
      </c>
      <c r="K187" s="773">
        <v>42184</v>
      </c>
      <c r="L187" s="773">
        <v>42369</v>
      </c>
      <c r="M187" s="773">
        <v>42460</v>
      </c>
      <c r="N187" s="773">
        <v>42551</v>
      </c>
      <c r="O187" s="774">
        <v>42735</v>
      </c>
      <c r="P187" s="774"/>
      <c r="Q187" s="774"/>
      <c r="R187" s="774"/>
      <c r="S187" s="774"/>
      <c r="T187" s="774"/>
      <c r="U187" s="775"/>
      <c r="V187" s="773"/>
      <c r="W187" s="775"/>
      <c r="X187" s="776">
        <v>-90.72550833333662</v>
      </c>
      <c r="Y187" s="777" t="s">
        <v>1099</v>
      </c>
      <c r="Z187" s="778">
        <v>3400000</v>
      </c>
      <c r="AA187" s="778">
        <v>200000</v>
      </c>
      <c r="AB187" s="779">
        <v>10000</v>
      </c>
      <c r="AC187" s="779"/>
      <c r="AD187" s="779"/>
      <c r="AE187" s="779">
        <v>500000</v>
      </c>
      <c r="AF187" s="779"/>
      <c r="AG187" s="779"/>
      <c r="AH187" s="779"/>
      <c r="AI187" s="779" t="s">
        <v>1314</v>
      </c>
      <c r="AJ187" s="779" t="s">
        <v>1054</v>
      </c>
      <c r="AK187" s="779" t="s">
        <v>6950</v>
      </c>
      <c r="AL187" s="770"/>
      <c r="AM187" s="770" t="s">
        <v>8199</v>
      </c>
      <c r="AN187" s="780" t="s">
        <v>8200</v>
      </c>
      <c r="AO187" s="780" t="s">
        <v>8201</v>
      </c>
      <c r="AP187" s="780" t="s">
        <v>8202</v>
      </c>
      <c r="AQ187" s="780" t="s">
        <v>8203</v>
      </c>
      <c r="AR187" s="781">
        <v>0</v>
      </c>
      <c r="AS187" s="781" t="s">
        <v>8204</v>
      </c>
      <c r="AT187" s="782" t="s">
        <v>8205</v>
      </c>
      <c r="AU187" s="783" t="s">
        <v>8206</v>
      </c>
    </row>
    <row r="188" spans="2:47" ht="14.1" customHeight="1">
      <c r="B188" s="784" t="s">
        <v>1108</v>
      </c>
      <c r="C188" s="770" t="s">
        <v>8207</v>
      </c>
      <c r="D188" s="771" t="s">
        <v>8208</v>
      </c>
      <c r="E188" s="772" t="s">
        <v>8209</v>
      </c>
      <c r="F188" s="770" t="s">
        <v>1302</v>
      </c>
      <c r="G188" s="770" t="s">
        <v>1231</v>
      </c>
      <c r="H188" s="770" t="s">
        <v>6947</v>
      </c>
      <c r="I188" s="770" t="s">
        <v>6948</v>
      </c>
      <c r="J188" s="770" t="s">
        <v>6949</v>
      </c>
      <c r="K188" s="773">
        <v>42277</v>
      </c>
      <c r="L188" s="773">
        <v>42367</v>
      </c>
      <c r="M188" s="773">
        <v>42429</v>
      </c>
      <c r="N188" s="773">
        <v>42490</v>
      </c>
      <c r="O188" s="774">
        <v>42582</v>
      </c>
      <c r="P188" s="774">
        <v>42674</v>
      </c>
      <c r="Q188" s="774"/>
      <c r="R188" s="774"/>
      <c r="S188" s="774"/>
      <c r="T188" s="774"/>
      <c r="U188" s="775"/>
      <c r="V188" s="773"/>
      <c r="W188" s="775"/>
      <c r="X188" s="776">
        <v>-151.72550833333662</v>
      </c>
      <c r="Y188" s="777" t="s">
        <v>1099</v>
      </c>
      <c r="Z188" s="778">
        <v>2560000</v>
      </c>
      <c r="AA188" s="778">
        <v>150000</v>
      </c>
      <c r="AB188" s="779">
        <v>15000</v>
      </c>
      <c r="AC188" s="779"/>
      <c r="AD188" s="779"/>
      <c r="AE188" s="779"/>
      <c r="AF188" s="779"/>
      <c r="AG188" s="779"/>
      <c r="AH188" s="779"/>
      <c r="AI188" s="779" t="s">
        <v>1314</v>
      </c>
      <c r="AJ188" s="779" t="s">
        <v>1054</v>
      </c>
      <c r="AK188" s="779" t="s">
        <v>6950</v>
      </c>
      <c r="AL188" s="770" t="s">
        <v>7999</v>
      </c>
      <c r="AM188" s="770" t="s">
        <v>8210</v>
      </c>
      <c r="AN188" s="780" t="s">
        <v>8211</v>
      </c>
      <c r="AO188" s="780" t="s">
        <v>8212</v>
      </c>
      <c r="AP188" s="780" t="s">
        <v>8213</v>
      </c>
      <c r="AQ188" s="780" t="s">
        <v>8214</v>
      </c>
      <c r="AR188" s="781">
        <v>12027300131</v>
      </c>
      <c r="AS188" s="781" t="s">
        <v>8215</v>
      </c>
      <c r="AT188" s="782" t="s">
        <v>8216</v>
      </c>
      <c r="AU188" s="783" t="s">
        <v>8217</v>
      </c>
    </row>
    <row r="189" spans="2:47" ht="14.1" customHeight="1">
      <c r="B189" s="784" t="s">
        <v>383</v>
      </c>
      <c r="C189" s="770" t="s">
        <v>8218</v>
      </c>
      <c r="D189" s="771" t="s">
        <v>8219</v>
      </c>
      <c r="E189" s="772" t="s">
        <v>8220</v>
      </c>
      <c r="F189" s="770" t="s">
        <v>1302</v>
      </c>
      <c r="G189" s="770" t="s">
        <v>1276</v>
      </c>
      <c r="H189" s="770" t="s">
        <v>6947</v>
      </c>
      <c r="I189" s="770" t="s">
        <v>6948</v>
      </c>
      <c r="J189" s="770" t="s">
        <v>6996</v>
      </c>
      <c r="K189" s="773">
        <v>42325</v>
      </c>
      <c r="L189" s="773">
        <v>42416</v>
      </c>
      <c r="M189" s="773">
        <v>42490</v>
      </c>
      <c r="N189" s="773">
        <v>42582</v>
      </c>
      <c r="O189" s="774">
        <v>42674</v>
      </c>
      <c r="P189" s="774"/>
      <c r="Q189" s="774"/>
      <c r="R189" s="774"/>
      <c r="S189" s="774"/>
      <c r="T189" s="774"/>
      <c r="U189" s="775"/>
      <c r="V189" s="773"/>
      <c r="W189" s="775"/>
      <c r="X189" s="776">
        <v>-151.72550833333662</v>
      </c>
      <c r="Y189" s="777" t="s">
        <v>1099</v>
      </c>
      <c r="Z189" s="778">
        <v>3200000</v>
      </c>
      <c r="AA189" s="778">
        <v>200000</v>
      </c>
      <c r="AB189" s="779">
        <v>10000</v>
      </c>
      <c r="AC189" s="779"/>
      <c r="AD189" s="779"/>
      <c r="AE189" s="779" t="s">
        <v>1324</v>
      </c>
      <c r="AF189" s="779"/>
      <c r="AG189" s="779"/>
      <c r="AH189" s="779"/>
      <c r="AI189" s="779" t="s">
        <v>1314</v>
      </c>
      <c r="AJ189" s="779" t="s">
        <v>1054</v>
      </c>
      <c r="AK189" s="779" t="s">
        <v>6950</v>
      </c>
      <c r="AL189" s="770" t="s">
        <v>8221</v>
      </c>
      <c r="AM189" s="770" t="s">
        <v>8222</v>
      </c>
      <c r="AN189" s="780" t="s">
        <v>8223</v>
      </c>
      <c r="AO189" s="780" t="s">
        <v>8224</v>
      </c>
      <c r="AP189" s="780" t="s">
        <v>8225</v>
      </c>
      <c r="AQ189" s="780" t="s">
        <v>8226</v>
      </c>
      <c r="AR189" s="781"/>
      <c r="AS189" s="781">
        <v>0</v>
      </c>
      <c r="AT189" s="782"/>
      <c r="AU189" s="783" t="s">
        <v>8217</v>
      </c>
    </row>
    <row r="190" spans="2:47" ht="14.1" customHeight="1">
      <c r="B190" s="784" t="s">
        <v>475</v>
      </c>
      <c r="C190" s="770" t="s">
        <v>8227</v>
      </c>
      <c r="D190" s="771" t="s">
        <v>8228</v>
      </c>
      <c r="E190" s="772" t="s">
        <v>8229</v>
      </c>
      <c r="F190" s="770"/>
      <c r="G190" s="770"/>
      <c r="H190" s="770" t="s">
        <v>7445</v>
      </c>
      <c r="I190" s="770" t="s">
        <v>6948</v>
      </c>
      <c r="J190" s="770" t="s">
        <v>1246</v>
      </c>
      <c r="K190" s="773">
        <v>42492</v>
      </c>
      <c r="L190" s="773">
        <v>42581</v>
      </c>
      <c r="M190" s="773">
        <v>42674</v>
      </c>
      <c r="N190" s="773"/>
      <c r="O190" s="774" t="s">
        <v>1324</v>
      </c>
      <c r="P190" s="774"/>
      <c r="Q190" s="774"/>
      <c r="R190" s="774"/>
      <c r="S190" s="774"/>
      <c r="T190" s="774"/>
      <c r="U190" s="775"/>
      <c r="V190" s="773"/>
      <c r="W190" s="775"/>
      <c r="X190" s="776">
        <v>-151.72550833333662</v>
      </c>
      <c r="Y190" s="777" t="s">
        <v>1099</v>
      </c>
      <c r="Z190" s="778">
        <v>4500000</v>
      </c>
      <c r="AA190" s="778">
        <v>400000</v>
      </c>
      <c r="AB190" s="779">
        <v>20000</v>
      </c>
      <c r="AC190" s="779"/>
      <c r="AD190" s="779"/>
      <c r="AE190" s="779">
        <v>500000</v>
      </c>
      <c r="AF190" s="779"/>
      <c r="AG190" s="779"/>
      <c r="AH190" s="779"/>
      <c r="AI190" s="779" t="s">
        <v>1314</v>
      </c>
      <c r="AJ190" s="779" t="s">
        <v>1054</v>
      </c>
      <c r="AK190" s="779" t="s">
        <v>6950</v>
      </c>
      <c r="AL190" s="770"/>
      <c r="AM190" s="770" t="s">
        <v>8230</v>
      </c>
      <c r="AN190" s="780"/>
      <c r="AO190" s="780"/>
      <c r="AP190" s="780"/>
      <c r="AQ190" s="780"/>
      <c r="AR190" s="781"/>
      <c r="AS190" s="781" t="s">
        <v>8231</v>
      </c>
      <c r="AT190" s="782"/>
      <c r="AU190" s="783" t="s">
        <v>8232</v>
      </c>
    </row>
    <row r="191" spans="2:47" ht="14.1" customHeight="1">
      <c r="B191" s="784" t="s">
        <v>109</v>
      </c>
      <c r="C191" s="770" t="s">
        <v>8233</v>
      </c>
      <c r="D191" s="771" t="s">
        <v>8234</v>
      </c>
      <c r="E191" s="772" t="s">
        <v>8235</v>
      </c>
      <c r="F191" s="770" t="s">
        <v>1302</v>
      </c>
      <c r="G191" s="770" t="s">
        <v>1276</v>
      </c>
      <c r="H191" s="770" t="s">
        <v>7445</v>
      </c>
      <c r="I191" s="770" t="s">
        <v>6948</v>
      </c>
      <c r="J191" s="770" t="s">
        <v>1402</v>
      </c>
      <c r="K191" s="773">
        <v>42502</v>
      </c>
      <c r="L191" s="773">
        <v>42593</v>
      </c>
      <c r="M191" s="773">
        <v>42685</v>
      </c>
      <c r="N191" s="773"/>
      <c r="O191" s="774" t="s">
        <v>1324</v>
      </c>
      <c r="P191" s="774"/>
      <c r="Q191" s="774"/>
      <c r="R191" s="774"/>
      <c r="S191" s="774"/>
      <c r="T191" s="774"/>
      <c r="U191" s="775"/>
      <c r="V191" s="773"/>
      <c r="W191" s="775"/>
      <c r="X191" s="776">
        <v>-140.72550833333662</v>
      </c>
      <c r="Y191" s="777" t="s">
        <v>1099</v>
      </c>
      <c r="Z191" s="778">
        <v>3400000</v>
      </c>
      <c r="AA191" s="778">
        <v>200000</v>
      </c>
      <c r="AB191" s="779">
        <v>10000</v>
      </c>
      <c r="AC191" s="779"/>
      <c r="AD191" s="779"/>
      <c r="AE191" s="779">
        <v>500000</v>
      </c>
      <c r="AF191" s="779"/>
      <c r="AG191" s="779"/>
      <c r="AH191" s="779"/>
      <c r="AI191" s="779" t="s">
        <v>1314</v>
      </c>
      <c r="AJ191" s="779" t="s">
        <v>1054</v>
      </c>
      <c r="AK191" s="779" t="s">
        <v>6950</v>
      </c>
      <c r="AL191" s="770"/>
      <c r="AM191" s="770" t="s">
        <v>8236</v>
      </c>
      <c r="AN191" s="780" t="s">
        <v>8237</v>
      </c>
      <c r="AO191" s="780" t="s">
        <v>8238</v>
      </c>
      <c r="AP191" s="780" t="s">
        <v>8239</v>
      </c>
      <c r="AQ191" s="780" t="s">
        <v>8240</v>
      </c>
      <c r="AR191" s="781" t="s">
        <v>8241</v>
      </c>
      <c r="AS191" s="781" t="s">
        <v>8242</v>
      </c>
      <c r="AT191" s="782" t="s">
        <v>8243</v>
      </c>
      <c r="AU191" s="783" t="s">
        <v>8244</v>
      </c>
    </row>
    <row r="192" spans="2:47" ht="14.1" customHeight="1">
      <c r="B192" s="784" t="s">
        <v>125</v>
      </c>
      <c r="C192" s="770" t="s">
        <v>8245</v>
      </c>
      <c r="D192" s="771" t="s">
        <v>8246</v>
      </c>
      <c r="E192" s="772" t="s">
        <v>8247</v>
      </c>
      <c r="F192" s="770" t="s">
        <v>1302</v>
      </c>
      <c r="G192" s="770" t="s">
        <v>1358</v>
      </c>
      <c r="H192" s="770" t="s">
        <v>7445</v>
      </c>
      <c r="I192" s="770" t="s">
        <v>7536</v>
      </c>
      <c r="J192" s="770" t="s">
        <v>6949</v>
      </c>
      <c r="K192" s="773">
        <v>42641</v>
      </c>
      <c r="L192" s="773">
        <v>42735</v>
      </c>
      <c r="M192" s="773"/>
      <c r="N192" s="773"/>
      <c r="O192" s="774"/>
      <c r="P192" s="774"/>
      <c r="Q192" s="774"/>
      <c r="R192" s="774"/>
      <c r="S192" s="774"/>
      <c r="T192" s="774"/>
      <c r="U192" s="775"/>
      <c r="V192" s="773"/>
      <c r="W192" s="775"/>
      <c r="X192" s="776">
        <v>-90.72550833333662</v>
      </c>
      <c r="Y192" s="777" t="s">
        <v>1099</v>
      </c>
      <c r="Z192" s="778">
        <v>2560000</v>
      </c>
      <c r="AA192" s="778">
        <v>150000</v>
      </c>
      <c r="AB192" s="779">
        <v>15000</v>
      </c>
      <c r="AC192" s="779"/>
      <c r="AD192" s="779"/>
      <c r="AE192" s="779"/>
      <c r="AF192" s="779"/>
      <c r="AG192" s="779"/>
      <c r="AH192" s="779"/>
      <c r="AI192" s="779" t="s">
        <v>1314</v>
      </c>
      <c r="AJ192" s="779" t="s">
        <v>1054</v>
      </c>
      <c r="AK192" s="779" t="s">
        <v>6950</v>
      </c>
      <c r="AL192" s="770"/>
      <c r="AM192" s="770" t="s">
        <v>8248</v>
      </c>
      <c r="AN192" s="780" t="s">
        <v>8249</v>
      </c>
      <c r="AO192" s="780"/>
      <c r="AP192" s="780" t="s">
        <v>8250</v>
      </c>
      <c r="AQ192" s="780"/>
      <c r="AR192" s="781"/>
      <c r="AS192" s="781"/>
      <c r="AT192" s="782" t="s">
        <v>8251</v>
      </c>
      <c r="AU192" s="783" t="s">
        <v>1281</v>
      </c>
    </row>
    <row r="193" spans="2:47" ht="14.1" customHeight="1">
      <c r="B193" s="784" t="s">
        <v>103</v>
      </c>
      <c r="C193" s="770" t="s">
        <v>8252</v>
      </c>
      <c r="D193" s="771" t="s">
        <v>8253</v>
      </c>
      <c r="E193" s="772" t="s">
        <v>8254</v>
      </c>
      <c r="F193" s="770" t="s">
        <v>1302</v>
      </c>
      <c r="G193" s="770" t="s">
        <v>1276</v>
      </c>
      <c r="H193" s="770" t="s">
        <v>6947</v>
      </c>
      <c r="I193" s="770" t="s">
        <v>6948</v>
      </c>
      <c r="J193" s="770" t="s">
        <v>6949</v>
      </c>
      <c r="K193" s="773">
        <v>42459</v>
      </c>
      <c r="L193" s="773">
        <v>42550</v>
      </c>
      <c r="M193" s="773">
        <v>42643</v>
      </c>
      <c r="N193" s="773">
        <v>42735</v>
      </c>
      <c r="O193" s="774"/>
      <c r="P193" s="774"/>
      <c r="Q193" s="774"/>
      <c r="R193" s="774"/>
      <c r="S193" s="774"/>
      <c r="T193" s="774"/>
      <c r="U193" s="775"/>
      <c r="V193" s="773"/>
      <c r="W193" s="775"/>
      <c r="X193" s="776">
        <v>-3.6608868055554922</v>
      </c>
      <c r="Y193" s="777" t="s">
        <v>1099</v>
      </c>
      <c r="Z193" s="778">
        <v>2560000</v>
      </c>
      <c r="AA193" s="778">
        <v>150000</v>
      </c>
      <c r="AB193" s="779">
        <v>15000</v>
      </c>
      <c r="AC193" s="779"/>
      <c r="AD193" s="779"/>
      <c r="AE193" s="779"/>
      <c r="AF193" s="779"/>
      <c r="AG193" s="779"/>
      <c r="AH193" s="779"/>
      <c r="AI193" s="779" t="s">
        <v>1314</v>
      </c>
      <c r="AJ193" s="779" t="s">
        <v>1054</v>
      </c>
      <c r="AK193" s="779" t="s">
        <v>6950</v>
      </c>
      <c r="AL193" s="770"/>
      <c r="AM193" s="770" t="s">
        <v>8255</v>
      </c>
      <c r="AN193" s="780" t="s">
        <v>8256</v>
      </c>
      <c r="AO193" s="780" t="s">
        <v>8257</v>
      </c>
      <c r="AP193" s="780" t="s">
        <v>8258</v>
      </c>
      <c r="AQ193" s="780" t="s">
        <v>8259</v>
      </c>
      <c r="AR193" s="781" t="s">
        <v>8260</v>
      </c>
      <c r="AS193" s="781"/>
      <c r="AT193" s="782" t="s">
        <v>8261</v>
      </c>
      <c r="AU193" s="783" t="s">
        <v>8262</v>
      </c>
    </row>
    <row r="194" spans="2:47" ht="14.1" customHeight="1">
      <c r="B194" s="784" t="s">
        <v>105</v>
      </c>
      <c r="C194" s="770" t="s">
        <v>8263</v>
      </c>
      <c r="D194" s="771" t="s">
        <v>8264</v>
      </c>
      <c r="E194" s="772" t="s">
        <v>8265</v>
      </c>
      <c r="F194" s="770" t="s">
        <v>1302</v>
      </c>
      <c r="G194" s="770" t="s">
        <v>1276</v>
      </c>
      <c r="H194" s="770" t="s">
        <v>6947</v>
      </c>
      <c r="I194" s="770" t="s">
        <v>6948</v>
      </c>
      <c r="J194" s="770" t="s">
        <v>8266</v>
      </c>
      <c r="K194" s="773">
        <v>42482</v>
      </c>
      <c r="L194" s="773">
        <v>42582</v>
      </c>
      <c r="M194" s="773">
        <v>42674</v>
      </c>
      <c r="N194" s="773">
        <v>42735</v>
      </c>
      <c r="O194" s="774" t="s">
        <v>8267</v>
      </c>
      <c r="P194" s="774"/>
      <c r="Q194" s="774"/>
      <c r="R194" s="774"/>
      <c r="S194" s="774"/>
      <c r="T194" s="774"/>
      <c r="U194" s="775"/>
      <c r="V194" s="773"/>
      <c r="W194" s="775"/>
      <c r="X194" s="776">
        <v>-3.6618549768536468</v>
      </c>
      <c r="Y194" s="777" t="s">
        <v>1099</v>
      </c>
      <c r="Z194" s="778">
        <v>3100000</v>
      </c>
      <c r="AA194" s="778">
        <v>100000</v>
      </c>
      <c r="AB194" s="779">
        <v>10000</v>
      </c>
      <c r="AC194" s="779"/>
      <c r="AD194" s="779"/>
      <c r="AE194" s="779">
        <v>500000</v>
      </c>
      <c r="AF194" s="779"/>
      <c r="AG194" s="779"/>
      <c r="AH194" s="779"/>
      <c r="AI194" s="779" t="s">
        <v>1314</v>
      </c>
      <c r="AJ194" s="779" t="s">
        <v>1054</v>
      </c>
      <c r="AK194" s="779" t="s">
        <v>6950</v>
      </c>
      <c r="AL194" s="770"/>
      <c r="AM194" s="770" t="s">
        <v>8268</v>
      </c>
      <c r="AN194" s="780" t="s">
        <v>8269</v>
      </c>
      <c r="AO194" s="780" t="s">
        <v>8270</v>
      </c>
      <c r="AP194" s="780" t="s">
        <v>8271</v>
      </c>
      <c r="AQ194" s="780"/>
      <c r="AR194" s="781"/>
      <c r="AS194" s="781" t="s">
        <v>8272</v>
      </c>
      <c r="AT194" s="782" t="s">
        <v>8273</v>
      </c>
      <c r="AU194" s="783" t="s">
        <v>8274</v>
      </c>
    </row>
    <row r="195" spans="2:47" ht="14.1" customHeight="1">
      <c r="B195" s="784" t="s">
        <v>116</v>
      </c>
      <c r="C195" s="770" t="s">
        <v>8275</v>
      </c>
      <c r="D195" s="771" t="s">
        <v>8276</v>
      </c>
      <c r="E195" s="772" t="s">
        <v>8277</v>
      </c>
      <c r="F195" s="770" t="s">
        <v>1302</v>
      </c>
      <c r="G195" s="770" t="s">
        <v>1276</v>
      </c>
      <c r="H195" s="770" t="s">
        <v>7445</v>
      </c>
      <c r="I195" s="770" t="s">
        <v>8278</v>
      </c>
      <c r="J195" s="770" t="s">
        <v>2060</v>
      </c>
      <c r="K195" s="773">
        <v>42522</v>
      </c>
      <c r="L195" s="773">
        <v>42582</v>
      </c>
      <c r="M195" s="773">
        <v>42613</v>
      </c>
      <c r="N195" s="773">
        <v>42674</v>
      </c>
      <c r="O195" s="774">
        <v>42704</v>
      </c>
      <c r="P195" s="774">
        <v>42735</v>
      </c>
      <c r="Q195" s="774" t="s">
        <v>8279</v>
      </c>
      <c r="R195" s="774"/>
      <c r="S195" s="774"/>
      <c r="T195" s="774"/>
      <c r="U195" s="775"/>
      <c r="V195" s="773"/>
      <c r="W195" s="775"/>
      <c r="X195" s="776">
        <v>-3.6619613425937132</v>
      </c>
      <c r="Y195" s="777" t="s">
        <v>1099</v>
      </c>
      <c r="Z195" s="778">
        <v>3400000</v>
      </c>
      <c r="AA195" s="778">
        <v>200000</v>
      </c>
      <c r="AB195" s="779"/>
      <c r="AC195" s="779"/>
      <c r="AD195" s="779"/>
      <c r="AE195" s="779">
        <v>500000</v>
      </c>
      <c r="AF195" s="779"/>
      <c r="AG195" s="779"/>
      <c r="AH195" s="779"/>
      <c r="AI195" s="779" t="s">
        <v>1314</v>
      </c>
      <c r="AJ195" s="779" t="s">
        <v>1054</v>
      </c>
      <c r="AK195" s="779" t="s">
        <v>6950</v>
      </c>
      <c r="AL195" s="770"/>
      <c r="AM195" s="770" t="s">
        <v>8280</v>
      </c>
      <c r="AN195" s="780" t="s">
        <v>8281</v>
      </c>
      <c r="AO195" s="780" t="s">
        <v>8282</v>
      </c>
      <c r="AP195" s="780" t="s">
        <v>8283</v>
      </c>
      <c r="AQ195" s="780">
        <v>0</v>
      </c>
      <c r="AR195" s="781">
        <v>0</v>
      </c>
      <c r="AS195" s="781" t="s">
        <v>8284</v>
      </c>
      <c r="AT195" s="782" t="s">
        <v>8285</v>
      </c>
      <c r="AU195" s="783" t="s">
        <v>8286</v>
      </c>
    </row>
    <row r="196" spans="2:47" ht="14.1" customHeight="1">
      <c r="B196" s="784" t="s">
        <v>123</v>
      </c>
      <c r="C196" s="770" t="s">
        <v>8287</v>
      </c>
      <c r="D196" s="771" t="s">
        <v>8288</v>
      </c>
      <c r="E196" s="772" t="s">
        <v>8289</v>
      </c>
      <c r="F196" s="770" t="s">
        <v>1302</v>
      </c>
      <c r="G196" s="770" t="s">
        <v>1319</v>
      </c>
      <c r="H196" s="770" t="s">
        <v>6947</v>
      </c>
      <c r="I196" s="770" t="s">
        <v>7536</v>
      </c>
      <c r="J196" s="770" t="s">
        <v>6949</v>
      </c>
      <c r="K196" s="773">
        <v>42646</v>
      </c>
      <c r="L196" s="773">
        <v>42735</v>
      </c>
      <c r="M196" s="773"/>
      <c r="N196" s="773"/>
      <c r="O196" s="774"/>
      <c r="P196" s="774"/>
      <c r="Q196" s="774"/>
      <c r="R196" s="774"/>
      <c r="S196" s="774"/>
      <c r="T196" s="774"/>
      <c r="U196" s="775"/>
      <c r="V196" s="773"/>
      <c r="W196" s="775"/>
      <c r="X196" s="776">
        <v>-3.6620982638924033</v>
      </c>
      <c r="Y196" s="777" t="s">
        <v>1099</v>
      </c>
      <c r="Z196" s="778">
        <v>2560000</v>
      </c>
      <c r="AA196" s="778">
        <v>150000</v>
      </c>
      <c r="AB196" s="779">
        <v>15000</v>
      </c>
      <c r="AC196" s="779"/>
      <c r="AD196" s="779"/>
      <c r="AE196" s="779"/>
      <c r="AF196" s="779"/>
      <c r="AG196" s="779"/>
      <c r="AH196" s="779"/>
      <c r="AI196" s="779" t="s">
        <v>1314</v>
      </c>
      <c r="AJ196" s="779" t="s">
        <v>1054</v>
      </c>
      <c r="AK196" s="779" t="s">
        <v>6950</v>
      </c>
      <c r="AL196" s="770"/>
      <c r="AM196" s="770" t="s">
        <v>8290</v>
      </c>
      <c r="AN196" s="780" t="s">
        <v>8291</v>
      </c>
      <c r="AO196" s="780" t="s">
        <v>8292</v>
      </c>
      <c r="AP196" s="780" t="s">
        <v>8293</v>
      </c>
      <c r="AQ196" s="780" t="s">
        <v>8294</v>
      </c>
      <c r="AR196" s="781"/>
      <c r="AS196" s="781"/>
      <c r="AT196" s="782" t="s">
        <v>8295</v>
      </c>
      <c r="AU196" s="783" t="s">
        <v>8296</v>
      </c>
    </row>
    <row r="197" spans="2:47" ht="14.1" customHeight="1">
      <c r="B197" s="784" t="s">
        <v>126</v>
      </c>
      <c r="C197" s="770"/>
      <c r="D197" s="771" t="s">
        <v>8297</v>
      </c>
      <c r="E197" s="772" t="s">
        <v>8298</v>
      </c>
      <c r="F197" s="770" t="s">
        <v>1302</v>
      </c>
      <c r="G197" s="770" t="s">
        <v>1276</v>
      </c>
      <c r="H197" s="770" t="s">
        <v>7445</v>
      </c>
      <c r="I197" s="770" t="s">
        <v>7536</v>
      </c>
      <c r="J197" s="770" t="s">
        <v>6949</v>
      </c>
      <c r="K197" s="773">
        <v>42683</v>
      </c>
      <c r="L197" s="773">
        <v>42774</v>
      </c>
      <c r="M197" s="773"/>
      <c r="N197" s="773"/>
      <c r="O197" s="774"/>
      <c r="P197" s="774"/>
      <c r="Q197" s="774"/>
      <c r="R197" s="774"/>
      <c r="S197" s="774"/>
      <c r="T197" s="774"/>
      <c r="U197" s="775"/>
      <c r="V197" s="773"/>
      <c r="W197" s="775"/>
      <c r="X197" s="776">
        <v>35.337703819444869</v>
      </c>
      <c r="Y197" s="777" t="s">
        <v>1099</v>
      </c>
      <c r="Z197" s="778">
        <v>2560000</v>
      </c>
      <c r="AA197" s="778">
        <v>150000</v>
      </c>
      <c r="AB197" s="779">
        <v>15000</v>
      </c>
      <c r="AC197" s="779"/>
      <c r="AD197" s="779"/>
      <c r="AE197" s="779"/>
      <c r="AF197" s="779"/>
      <c r="AG197" s="779"/>
      <c r="AH197" s="779"/>
      <c r="AI197" s="779" t="s">
        <v>1314</v>
      </c>
      <c r="AJ197" s="779" t="s">
        <v>1215</v>
      </c>
      <c r="AK197" s="779" t="s">
        <v>1215</v>
      </c>
      <c r="AL197" s="770"/>
      <c r="AM197" s="770" t="s">
        <v>8299</v>
      </c>
      <c r="AN197" s="780" t="s">
        <v>8300</v>
      </c>
      <c r="AO197" s="780" t="s">
        <v>8301</v>
      </c>
      <c r="AP197" s="780" t="s">
        <v>8302</v>
      </c>
      <c r="AQ197" s="780"/>
      <c r="AR197" s="781"/>
      <c r="AS197" s="781"/>
      <c r="AT197" s="782"/>
      <c r="AU197" s="783" t="s">
        <v>8303</v>
      </c>
    </row>
    <row r="198" spans="2:47" ht="14.1" customHeight="1">
      <c r="B198" s="784" t="s">
        <v>3678</v>
      </c>
      <c r="C198" s="770"/>
      <c r="D198" s="771" t="s">
        <v>8304</v>
      </c>
      <c r="E198" s="772" t="s">
        <v>8305</v>
      </c>
      <c r="F198" s="770" t="s">
        <v>1302</v>
      </c>
      <c r="G198" s="770" t="s">
        <v>1358</v>
      </c>
      <c r="H198" s="770" t="s">
        <v>7445</v>
      </c>
      <c r="I198" s="770" t="s">
        <v>7536</v>
      </c>
      <c r="J198" s="770" t="s">
        <v>1266</v>
      </c>
      <c r="K198" s="773">
        <v>42683</v>
      </c>
      <c r="L198" s="773">
        <v>42774</v>
      </c>
      <c r="M198" s="773"/>
      <c r="N198" s="773"/>
      <c r="O198" s="774"/>
      <c r="P198" s="774"/>
      <c r="Q198" s="774"/>
      <c r="R198" s="774"/>
      <c r="S198" s="774"/>
      <c r="T198" s="774"/>
      <c r="U198" s="775"/>
      <c r="V198" s="773"/>
      <c r="W198" s="775"/>
      <c r="X198" s="776">
        <v>35.33752453703346</v>
      </c>
      <c r="Y198" s="777" t="s">
        <v>1099</v>
      </c>
      <c r="Z198" s="778">
        <v>2580000</v>
      </c>
      <c r="AA198" s="778"/>
      <c r="AB198" s="779">
        <v>20000</v>
      </c>
      <c r="AC198" s="779"/>
      <c r="AD198" s="779"/>
      <c r="AE198" s="779"/>
      <c r="AF198" s="779"/>
      <c r="AG198" s="779"/>
      <c r="AH198" s="779"/>
      <c r="AI198" s="779" t="s">
        <v>1314</v>
      </c>
      <c r="AJ198" s="779" t="s">
        <v>1215</v>
      </c>
      <c r="AK198" s="779" t="s">
        <v>1215</v>
      </c>
      <c r="AL198" s="770"/>
      <c r="AM198" s="770" t="s">
        <v>8306</v>
      </c>
      <c r="AN198" s="780" t="s">
        <v>8307</v>
      </c>
      <c r="AO198" s="780" t="s">
        <v>8308</v>
      </c>
      <c r="AP198" s="780" t="s">
        <v>8309</v>
      </c>
      <c r="AQ198" s="780"/>
      <c r="AR198" s="781"/>
      <c r="AS198" s="781"/>
      <c r="AT198" s="782"/>
      <c r="AU198" s="783" t="s">
        <v>8310</v>
      </c>
    </row>
    <row r="199" spans="2:47" ht="14.1" customHeight="1">
      <c r="B199" s="784">
        <v>197</v>
      </c>
      <c r="C199" s="770" t="s">
        <v>8311</v>
      </c>
      <c r="D199" s="771" t="s">
        <v>8312</v>
      </c>
      <c r="E199" s="772" t="s">
        <v>8313</v>
      </c>
      <c r="F199" s="770" t="s">
        <v>1302</v>
      </c>
      <c r="G199" s="770" t="s">
        <v>1280</v>
      </c>
      <c r="H199" s="770" t="s">
        <v>6947</v>
      </c>
      <c r="I199" s="770" t="s">
        <v>6948</v>
      </c>
      <c r="J199" s="770" t="s">
        <v>6949</v>
      </c>
      <c r="K199" s="773">
        <v>42123</v>
      </c>
      <c r="L199" s="773">
        <v>42490</v>
      </c>
      <c r="M199" s="773">
        <v>42674</v>
      </c>
      <c r="N199" s="773">
        <v>42735</v>
      </c>
      <c r="O199" s="774">
        <v>42825</v>
      </c>
      <c r="P199" s="774"/>
      <c r="Q199" s="774"/>
      <c r="R199" s="774"/>
      <c r="S199" s="774"/>
      <c r="T199" s="774"/>
      <c r="U199" s="775"/>
      <c r="V199" s="773"/>
      <c r="W199" s="775"/>
      <c r="X199" s="776">
        <v>-0.72550833333662013</v>
      </c>
      <c r="Y199" s="777" t="s">
        <v>1099</v>
      </c>
      <c r="Z199" s="778">
        <v>2560000</v>
      </c>
      <c r="AA199" s="778">
        <v>150000</v>
      </c>
      <c r="AB199" s="779">
        <v>15000</v>
      </c>
      <c r="AC199" s="779"/>
      <c r="AD199" s="779"/>
      <c r="AE199" s="779"/>
      <c r="AF199" s="779"/>
      <c r="AG199" s="779"/>
      <c r="AH199" s="779"/>
      <c r="AI199" s="779" t="s">
        <v>1351</v>
      </c>
      <c r="AJ199" s="779" t="s">
        <v>1215</v>
      </c>
      <c r="AK199" s="779" t="s">
        <v>6950</v>
      </c>
      <c r="AL199" s="770" t="s">
        <v>7999</v>
      </c>
      <c r="AM199" s="770" t="s">
        <v>8314</v>
      </c>
      <c r="AN199" s="780" t="s">
        <v>8315</v>
      </c>
      <c r="AO199" s="780" t="s">
        <v>8316</v>
      </c>
      <c r="AP199" s="780" t="s">
        <v>8317</v>
      </c>
      <c r="AQ199" s="780" t="s">
        <v>8318</v>
      </c>
      <c r="AR199" s="781"/>
      <c r="AS199" s="781" t="s">
        <v>8319</v>
      </c>
      <c r="AT199" s="782"/>
      <c r="AU199" s="783" t="s">
        <v>8320</v>
      </c>
    </row>
    <row r="200" spans="2:47" ht="14.1" customHeight="1">
      <c r="B200" s="784">
        <v>28</v>
      </c>
      <c r="C200" s="770" t="s">
        <v>8321</v>
      </c>
      <c r="D200" s="771" t="s">
        <v>8322</v>
      </c>
      <c r="E200" s="772" t="s">
        <v>8323</v>
      </c>
      <c r="F200" s="770" t="s">
        <v>1302</v>
      </c>
      <c r="G200" s="770" t="s">
        <v>1231</v>
      </c>
      <c r="H200" s="770" t="s">
        <v>6947</v>
      </c>
      <c r="I200" s="770" t="s">
        <v>6948</v>
      </c>
      <c r="J200" s="770" t="s">
        <v>7005</v>
      </c>
      <c r="K200" s="773">
        <v>42220</v>
      </c>
      <c r="L200" s="773">
        <v>42311</v>
      </c>
      <c r="M200" s="773">
        <v>42402</v>
      </c>
      <c r="N200" s="773">
        <v>42490</v>
      </c>
      <c r="O200" s="774">
        <v>42582</v>
      </c>
      <c r="P200" s="774">
        <v>42674</v>
      </c>
      <c r="Q200" s="774">
        <v>42735</v>
      </c>
      <c r="R200" s="774">
        <v>42825</v>
      </c>
      <c r="S200" s="774"/>
      <c r="T200" s="774"/>
      <c r="U200" s="775"/>
      <c r="V200" s="773"/>
      <c r="W200" s="775"/>
      <c r="X200" s="776">
        <v>31.330519097224169</v>
      </c>
      <c r="Y200" s="777" t="s">
        <v>1099</v>
      </c>
      <c r="Z200" s="778">
        <v>3200000</v>
      </c>
      <c r="AA200" s="778">
        <v>200000</v>
      </c>
      <c r="AB200" s="779">
        <v>10000</v>
      </c>
      <c r="AC200" s="779"/>
      <c r="AD200" s="779"/>
      <c r="AE200" s="779"/>
      <c r="AF200" s="779"/>
      <c r="AG200" s="779"/>
      <c r="AH200" s="779"/>
      <c r="AI200" s="779" t="s">
        <v>1314</v>
      </c>
      <c r="AJ200" s="779" t="s">
        <v>1054</v>
      </c>
      <c r="AK200" s="779" t="s">
        <v>6950</v>
      </c>
      <c r="AL200" s="770"/>
      <c r="AM200" s="770" t="s">
        <v>8324</v>
      </c>
      <c r="AN200" s="780" t="s">
        <v>8325</v>
      </c>
      <c r="AO200" s="780" t="s">
        <v>8326</v>
      </c>
      <c r="AP200" s="780" t="s">
        <v>8327</v>
      </c>
      <c r="AQ200" s="780" t="s">
        <v>8328</v>
      </c>
      <c r="AR200" s="781">
        <v>14023850309</v>
      </c>
      <c r="AS200" s="781" t="s">
        <v>8329</v>
      </c>
      <c r="AT200" s="782" t="s">
        <v>8330</v>
      </c>
      <c r="AU200" s="783" t="s">
        <v>8331</v>
      </c>
    </row>
    <row r="201" spans="2:47" ht="14.1" customHeight="1">
      <c r="B201" s="784">
        <v>39</v>
      </c>
      <c r="C201" s="770" t="s">
        <v>8332</v>
      </c>
      <c r="D201" s="771" t="s">
        <v>8333</v>
      </c>
      <c r="E201" s="772" t="s">
        <v>8334</v>
      </c>
      <c r="F201" s="770" t="s">
        <v>1302</v>
      </c>
      <c r="G201" s="770" t="s">
        <v>1231</v>
      </c>
      <c r="H201" s="770" t="s">
        <v>6947</v>
      </c>
      <c r="I201" s="770" t="s">
        <v>6948</v>
      </c>
      <c r="J201" s="770" t="s">
        <v>8335</v>
      </c>
      <c r="K201" s="773">
        <v>42277</v>
      </c>
      <c r="L201" s="773">
        <v>42367</v>
      </c>
      <c r="M201" s="773">
        <v>42429</v>
      </c>
      <c r="N201" s="773">
        <v>42490</v>
      </c>
      <c r="O201" s="774">
        <v>42582</v>
      </c>
      <c r="P201" s="774">
        <v>42613</v>
      </c>
      <c r="Q201" s="774">
        <v>42735</v>
      </c>
      <c r="R201" s="774">
        <v>42825</v>
      </c>
      <c r="S201" s="774"/>
      <c r="T201" s="774"/>
      <c r="U201" s="775"/>
      <c r="V201" s="773"/>
      <c r="W201" s="775"/>
      <c r="X201" s="776">
        <v>31.330519097224169</v>
      </c>
      <c r="Y201" s="777" t="s">
        <v>1099</v>
      </c>
      <c r="Z201" s="778">
        <v>3200000</v>
      </c>
      <c r="AA201" s="778">
        <v>200000</v>
      </c>
      <c r="AB201" s="779">
        <v>10000</v>
      </c>
      <c r="AC201" s="779"/>
      <c r="AD201" s="779"/>
      <c r="AE201" s="779"/>
      <c r="AF201" s="779"/>
      <c r="AG201" s="779"/>
      <c r="AH201" s="779"/>
      <c r="AI201" s="779" t="s">
        <v>1314</v>
      </c>
      <c r="AJ201" s="779" t="s">
        <v>1054</v>
      </c>
      <c r="AK201" s="779" t="s">
        <v>6950</v>
      </c>
      <c r="AL201" s="770" t="s">
        <v>8336</v>
      </c>
      <c r="AM201" s="770" t="s">
        <v>8337</v>
      </c>
      <c r="AN201" s="780" t="s">
        <v>8338</v>
      </c>
      <c r="AO201" s="780" t="s">
        <v>8339</v>
      </c>
      <c r="AP201" s="780" t="s">
        <v>8340</v>
      </c>
      <c r="AQ201" s="780">
        <v>0</v>
      </c>
      <c r="AR201" s="781">
        <v>0</v>
      </c>
      <c r="AS201" s="781" t="s">
        <v>8341</v>
      </c>
      <c r="AT201" s="782"/>
      <c r="AU201" s="783" t="s">
        <v>8342</v>
      </c>
    </row>
    <row r="202" spans="2:47" ht="14.1" customHeight="1">
      <c r="B202" s="784">
        <v>43</v>
      </c>
      <c r="C202" s="770" t="s">
        <v>8343</v>
      </c>
      <c r="D202" s="771" t="s">
        <v>8344</v>
      </c>
      <c r="E202" s="772" t="s">
        <v>8345</v>
      </c>
      <c r="F202" s="770"/>
      <c r="G202" s="770"/>
      <c r="H202" s="770" t="s">
        <v>6947</v>
      </c>
      <c r="I202" s="770" t="s">
        <v>6948</v>
      </c>
      <c r="J202" s="770" t="s">
        <v>1258</v>
      </c>
      <c r="K202" s="773">
        <v>42346</v>
      </c>
      <c r="L202" s="773">
        <v>42459</v>
      </c>
      <c r="M202" s="773">
        <v>42551</v>
      </c>
      <c r="N202" s="773">
        <v>42643</v>
      </c>
      <c r="O202" s="774">
        <v>42735</v>
      </c>
      <c r="P202" s="774">
        <v>42794</v>
      </c>
      <c r="Q202" s="774"/>
      <c r="R202" s="774"/>
      <c r="S202" s="774"/>
      <c r="T202" s="774"/>
      <c r="U202" s="775"/>
      <c r="V202" s="773"/>
      <c r="W202" s="775"/>
      <c r="X202" s="776">
        <v>0.33051909722416895</v>
      </c>
      <c r="Y202" s="777" t="s">
        <v>1099</v>
      </c>
      <c r="Z202" s="778">
        <v>2700000</v>
      </c>
      <c r="AA202" s="778">
        <v>150000</v>
      </c>
      <c r="AB202" s="779">
        <v>20000</v>
      </c>
      <c r="AC202" s="779"/>
      <c r="AD202" s="779"/>
      <c r="AE202" s="779"/>
      <c r="AF202" s="779"/>
      <c r="AG202" s="779"/>
      <c r="AH202" s="779"/>
      <c r="AI202" s="779" t="s">
        <v>1314</v>
      </c>
      <c r="AJ202" s="779" t="s">
        <v>1054</v>
      </c>
      <c r="AK202" s="779" t="s">
        <v>6950</v>
      </c>
      <c r="AL202" s="770" t="s">
        <v>7131</v>
      </c>
      <c r="AM202" s="770" t="s">
        <v>8346</v>
      </c>
      <c r="AN202" s="780"/>
      <c r="AO202" s="780" t="s">
        <v>8347</v>
      </c>
      <c r="AP202" s="780"/>
      <c r="AQ202" s="780"/>
      <c r="AR202" s="781"/>
      <c r="AS202" s="781" t="s">
        <v>7343</v>
      </c>
      <c r="AT202" s="782"/>
      <c r="AU202" s="783" t="s">
        <v>8348</v>
      </c>
    </row>
    <row r="203" spans="2:47" ht="14.1" customHeight="1">
      <c r="B203" s="784">
        <v>58</v>
      </c>
      <c r="C203" s="770" t="s">
        <v>8349</v>
      </c>
      <c r="D203" s="771" t="s">
        <v>8350</v>
      </c>
      <c r="E203" s="772" t="s">
        <v>8351</v>
      </c>
      <c r="F203" s="770" t="s">
        <v>1302</v>
      </c>
      <c r="G203" s="770" t="s">
        <v>1280</v>
      </c>
      <c r="H203" s="770" t="s">
        <v>7445</v>
      </c>
      <c r="I203" s="770" t="s">
        <v>6948</v>
      </c>
      <c r="J203" s="770" t="s">
        <v>6949</v>
      </c>
      <c r="K203" s="773">
        <v>42488</v>
      </c>
      <c r="L203" s="773">
        <v>42582</v>
      </c>
      <c r="M203" s="773">
        <v>42613</v>
      </c>
      <c r="N203" s="773">
        <v>42735</v>
      </c>
      <c r="O203" s="774">
        <v>42794</v>
      </c>
      <c r="P203" s="774"/>
      <c r="Q203" s="774"/>
      <c r="R203" s="774"/>
      <c r="S203" s="774"/>
      <c r="T203" s="774"/>
      <c r="U203" s="775"/>
      <c r="V203" s="773"/>
      <c r="W203" s="775"/>
      <c r="X203" s="776">
        <v>0.33051909722416895</v>
      </c>
      <c r="Y203" s="777" t="s">
        <v>1099</v>
      </c>
      <c r="Z203" s="778">
        <v>2560000</v>
      </c>
      <c r="AA203" s="778">
        <v>150000</v>
      </c>
      <c r="AB203" s="779">
        <v>15000</v>
      </c>
      <c r="AC203" s="779"/>
      <c r="AD203" s="779"/>
      <c r="AE203" s="779"/>
      <c r="AF203" s="779"/>
      <c r="AG203" s="779"/>
      <c r="AH203" s="779"/>
      <c r="AI203" s="779" t="s">
        <v>1314</v>
      </c>
      <c r="AJ203" s="779" t="s">
        <v>1054</v>
      </c>
      <c r="AK203" s="779" t="s">
        <v>6950</v>
      </c>
      <c r="AL203" s="770"/>
      <c r="AM203" s="770" t="s">
        <v>8352</v>
      </c>
      <c r="AN203" s="780" t="s">
        <v>8353</v>
      </c>
      <c r="AO203" s="780" t="s">
        <v>8354</v>
      </c>
      <c r="AP203" s="780" t="s">
        <v>8355</v>
      </c>
      <c r="AQ203" s="780" t="s">
        <v>8356</v>
      </c>
      <c r="AR203" s="781">
        <v>0</v>
      </c>
      <c r="AS203" s="781" t="s">
        <v>8357</v>
      </c>
      <c r="AT203" s="782" t="s">
        <v>8358</v>
      </c>
      <c r="AU203" s="783" t="s">
        <v>8342</v>
      </c>
    </row>
    <row r="204" spans="2:47" ht="14.1" customHeight="1">
      <c r="B204" s="784">
        <v>62</v>
      </c>
      <c r="C204" s="770" t="s">
        <v>8359</v>
      </c>
      <c r="D204" s="771" t="s">
        <v>3734</v>
      </c>
      <c r="E204" s="772" t="s">
        <v>8360</v>
      </c>
      <c r="F204" s="770" t="s">
        <v>1302</v>
      </c>
      <c r="G204" s="770" t="s">
        <v>1302</v>
      </c>
      <c r="H204" s="770" t="s">
        <v>7445</v>
      </c>
      <c r="I204" s="770" t="s">
        <v>6948</v>
      </c>
      <c r="J204" s="770" t="s">
        <v>6949</v>
      </c>
      <c r="K204" s="773">
        <v>42516</v>
      </c>
      <c r="L204" s="773">
        <v>42607</v>
      </c>
      <c r="M204" s="773">
        <v>42729</v>
      </c>
      <c r="N204" s="773">
        <v>42766</v>
      </c>
      <c r="O204" s="774" t="s">
        <v>1324</v>
      </c>
      <c r="P204" s="774"/>
      <c r="Q204" s="774"/>
      <c r="R204" s="774"/>
      <c r="S204" s="774"/>
      <c r="T204" s="774"/>
      <c r="U204" s="775"/>
      <c r="V204" s="773"/>
      <c r="W204" s="775"/>
      <c r="X204" s="776">
        <v>-27.669480902775831</v>
      </c>
      <c r="Y204" s="777" t="s">
        <v>1099</v>
      </c>
      <c r="Z204" s="778">
        <v>2560000</v>
      </c>
      <c r="AA204" s="778">
        <v>150000</v>
      </c>
      <c r="AB204" s="779">
        <v>15000</v>
      </c>
      <c r="AC204" s="779"/>
      <c r="AD204" s="779"/>
      <c r="AE204" s="779"/>
      <c r="AF204" s="779"/>
      <c r="AG204" s="779"/>
      <c r="AH204" s="779"/>
      <c r="AI204" s="779" t="s">
        <v>1314</v>
      </c>
      <c r="AJ204" s="779" t="s">
        <v>1054</v>
      </c>
      <c r="AK204" s="779" t="s">
        <v>6950</v>
      </c>
      <c r="AL204" s="770"/>
      <c r="AM204" s="770" t="s">
        <v>8361</v>
      </c>
      <c r="AN204" s="780" t="s">
        <v>8362</v>
      </c>
      <c r="AO204" s="780"/>
      <c r="AP204" s="780" t="s">
        <v>8363</v>
      </c>
      <c r="AQ204" s="780"/>
      <c r="AR204" s="781"/>
      <c r="AS204" s="781" t="s">
        <v>8364</v>
      </c>
      <c r="AT204" s="782"/>
      <c r="AU204" s="783" t="s">
        <v>8342</v>
      </c>
    </row>
    <row r="205" spans="2:47" ht="14.1" customHeight="1">
      <c r="B205" s="784">
        <v>66</v>
      </c>
      <c r="C205" s="770" t="s">
        <v>8365</v>
      </c>
      <c r="D205" s="771" t="s">
        <v>8366</v>
      </c>
      <c r="E205" s="772" t="s">
        <v>8367</v>
      </c>
      <c r="F205" s="770" t="s">
        <v>1302</v>
      </c>
      <c r="G205" s="770" t="s">
        <v>1231</v>
      </c>
      <c r="H205" s="770" t="s">
        <v>7445</v>
      </c>
      <c r="I205" s="770" t="s">
        <v>6948</v>
      </c>
      <c r="J205" s="770" t="s">
        <v>7209</v>
      </c>
      <c r="K205" s="773">
        <v>42528</v>
      </c>
      <c r="L205" s="773">
        <v>42619</v>
      </c>
      <c r="M205" s="773">
        <v>42735</v>
      </c>
      <c r="N205" s="773">
        <v>42825</v>
      </c>
      <c r="O205" s="774" t="s">
        <v>1324</v>
      </c>
      <c r="P205" s="774"/>
      <c r="Q205" s="774"/>
      <c r="R205" s="774"/>
      <c r="S205" s="774"/>
      <c r="T205" s="774"/>
      <c r="U205" s="775"/>
      <c r="V205" s="773"/>
      <c r="W205" s="775"/>
      <c r="X205" s="776">
        <v>31.330519097224169</v>
      </c>
      <c r="Y205" s="777" t="s">
        <v>1099</v>
      </c>
      <c r="Z205" s="778">
        <v>4200000</v>
      </c>
      <c r="AA205" s="778">
        <v>250000</v>
      </c>
      <c r="AB205" s="779">
        <v>20000</v>
      </c>
      <c r="AC205" s="779"/>
      <c r="AD205" s="779"/>
      <c r="AE205" s="779">
        <v>500000</v>
      </c>
      <c r="AF205" s="779"/>
      <c r="AG205" s="779"/>
      <c r="AH205" s="779"/>
      <c r="AI205" s="779" t="s">
        <v>1314</v>
      </c>
      <c r="AJ205" s="779" t="s">
        <v>1054</v>
      </c>
      <c r="AK205" s="779" t="s">
        <v>6950</v>
      </c>
      <c r="AL205" s="770"/>
      <c r="AM205" s="770" t="s">
        <v>8368</v>
      </c>
      <c r="AN205" s="780" t="s">
        <v>8369</v>
      </c>
      <c r="AO205" s="780" t="s">
        <v>8370</v>
      </c>
      <c r="AP205" s="780" t="s">
        <v>8371</v>
      </c>
      <c r="AQ205" s="780" t="s">
        <v>8372</v>
      </c>
      <c r="AR205" s="781">
        <v>10007642985</v>
      </c>
      <c r="AS205" s="781" t="s">
        <v>8373</v>
      </c>
      <c r="AT205" s="782" t="s">
        <v>8374</v>
      </c>
      <c r="AU205" s="783" t="s">
        <v>8375</v>
      </c>
    </row>
    <row r="206" spans="2:47" ht="14.1" customHeight="1">
      <c r="B206" s="784">
        <v>72</v>
      </c>
      <c r="C206" s="770" t="s">
        <v>8376</v>
      </c>
      <c r="D206" s="771" t="s">
        <v>8377</v>
      </c>
      <c r="E206" s="772" t="s">
        <v>8378</v>
      </c>
      <c r="F206" s="770" t="s">
        <v>1302</v>
      </c>
      <c r="G206" s="770" t="s">
        <v>1276</v>
      </c>
      <c r="H206" s="770" t="s">
        <v>7445</v>
      </c>
      <c r="I206" s="770" t="s">
        <v>7536</v>
      </c>
      <c r="J206" s="770" t="s">
        <v>6949</v>
      </c>
      <c r="K206" s="773">
        <v>42641</v>
      </c>
      <c r="L206" s="773">
        <v>42735</v>
      </c>
      <c r="M206" s="773">
        <v>42794</v>
      </c>
      <c r="N206" s="773"/>
      <c r="O206" s="774"/>
      <c r="P206" s="774"/>
      <c r="Q206" s="774"/>
      <c r="R206" s="774"/>
      <c r="S206" s="774"/>
      <c r="T206" s="774"/>
      <c r="U206" s="775"/>
      <c r="V206" s="773"/>
      <c r="W206" s="775"/>
      <c r="X206" s="776">
        <v>0.33051909722416895</v>
      </c>
      <c r="Y206" s="777" t="s">
        <v>1099</v>
      </c>
      <c r="Z206" s="778">
        <v>2765000</v>
      </c>
      <c r="AA206" s="778">
        <v>150000</v>
      </c>
      <c r="AB206" s="779">
        <v>17000</v>
      </c>
      <c r="AC206" s="779"/>
      <c r="AD206" s="779"/>
      <c r="AE206" s="779"/>
      <c r="AF206" s="779"/>
      <c r="AG206" s="779"/>
      <c r="AH206" s="779"/>
      <c r="AI206" s="779" t="s">
        <v>1314</v>
      </c>
      <c r="AJ206" s="779" t="s">
        <v>1054</v>
      </c>
      <c r="AK206" s="779" t="s">
        <v>6950</v>
      </c>
      <c r="AL206" s="770" t="s">
        <v>7525</v>
      </c>
      <c r="AM206" s="770" t="s">
        <v>7300</v>
      </c>
      <c r="AN206" s="780" t="s">
        <v>8379</v>
      </c>
      <c r="AO206" s="780" t="s">
        <v>8380</v>
      </c>
      <c r="AP206" s="780" t="s">
        <v>8381</v>
      </c>
      <c r="AQ206" s="780"/>
      <c r="AR206" s="781"/>
      <c r="AS206" s="781"/>
      <c r="AT206" s="782" t="s">
        <v>8382</v>
      </c>
      <c r="AU206" s="783" t="s">
        <v>8383</v>
      </c>
    </row>
    <row r="207" spans="2:47" ht="14.1" customHeight="1">
      <c r="B207" s="784">
        <v>78</v>
      </c>
      <c r="C207" s="770" t="s">
        <v>8138</v>
      </c>
      <c r="D207" s="771" t="s">
        <v>8139</v>
      </c>
      <c r="E207" s="772" t="s">
        <v>8384</v>
      </c>
      <c r="F207" s="770" t="s">
        <v>1302</v>
      </c>
      <c r="G207" s="770" t="s">
        <v>1276</v>
      </c>
      <c r="H207" s="770" t="s">
        <v>7445</v>
      </c>
      <c r="I207" s="770" t="s">
        <v>7536</v>
      </c>
      <c r="J207" s="770" t="s">
        <v>6949</v>
      </c>
      <c r="K207" s="773">
        <v>42688</v>
      </c>
      <c r="L207" s="773">
        <v>42779</v>
      </c>
      <c r="M207" s="773">
        <v>42825</v>
      </c>
      <c r="N207" s="773"/>
      <c r="O207" s="774"/>
      <c r="P207" s="774"/>
      <c r="Q207" s="774"/>
      <c r="R207" s="774"/>
      <c r="S207" s="774"/>
      <c r="T207" s="774"/>
      <c r="U207" s="775"/>
      <c r="V207" s="773"/>
      <c r="W207" s="775"/>
      <c r="X207" s="776">
        <v>-14.669480902775831</v>
      </c>
      <c r="Y207" s="777" t="s">
        <v>1099</v>
      </c>
      <c r="Z207" s="778">
        <v>2765000</v>
      </c>
      <c r="AA207" s="778">
        <v>150000</v>
      </c>
      <c r="AB207" s="779">
        <v>17000</v>
      </c>
      <c r="AC207" s="779"/>
      <c r="AD207" s="779"/>
      <c r="AE207" s="779"/>
      <c r="AF207" s="779"/>
      <c r="AG207" s="779"/>
      <c r="AH207" s="779"/>
      <c r="AI207" s="779" t="s">
        <v>1314</v>
      </c>
      <c r="AJ207" s="779" t="s">
        <v>1215</v>
      </c>
      <c r="AK207" s="779" t="s">
        <v>1215</v>
      </c>
      <c r="AL207" s="770" t="s">
        <v>7525</v>
      </c>
      <c r="AM207" s="770" t="s">
        <v>7941</v>
      </c>
      <c r="AN207" s="780" t="s">
        <v>8385</v>
      </c>
      <c r="AO207" s="780" t="s">
        <v>8386</v>
      </c>
      <c r="AP207" s="780" t="s">
        <v>8387</v>
      </c>
      <c r="AQ207" s="780"/>
      <c r="AR207" s="781" t="s">
        <v>8388</v>
      </c>
      <c r="AS207" s="781" t="s">
        <v>8146</v>
      </c>
      <c r="AT207" s="782" t="s">
        <v>8389</v>
      </c>
      <c r="AU207" s="783" t="s">
        <v>8390</v>
      </c>
    </row>
    <row r="208" spans="2:47" ht="14.1" customHeight="1">
      <c r="B208" s="784">
        <v>85</v>
      </c>
      <c r="C208" s="770" t="s">
        <v>8391</v>
      </c>
      <c r="D208" s="771" t="s">
        <v>8392</v>
      </c>
      <c r="E208" s="772" t="s">
        <v>8393</v>
      </c>
      <c r="F208" s="770" t="s">
        <v>1302</v>
      </c>
      <c r="G208" s="770" t="s">
        <v>1276</v>
      </c>
      <c r="H208" s="770" t="s">
        <v>7445</v>
      </c>
      <c r="I208" s="770" t="s">
        <v>7536</v>
      </c>
      <c r="J208" s="770" t="s">
        <v>7209</v>
      </c>
      <c r="K208" s="773">
        <v>42712</v>
      </c>
      <c r="L208" s="773">
        <v>42794</v>
      </c>
      <c r="M208" s="773"/>
      <c r="N208" s="773"/>
      <c r="O208" s="774"/>
      <c r="P208" s="774"/>
      <c r="Q208" s="774"/>
      <c r="R208" s="774"/>
      <c r="S208" s="774"/>
      <c r="T208" s="774"/>
      <c r="U208" s="775"/>
      <c r="V208" s="773"/>
      <c r="W208" s="775"/>
      <c r="X208" s="776">
        <v>0.33051909722416895</v>
      </c>
      <c r="Y208" s="777" t="s">
        <v>1099</v>
      </c>
      <c r="Z208" s="778">
        <v>4200000</v>
      </c>
      <c r="AA208" s="778">
        <v>250000</v>
      </c>
      <c r="AB208" s="779">
        <v>20000</v>
      </c>
      <c r="AC208" s="779"/>
      <c r="AD208" s="779"/>
      <c r="AE208" s="779">
        <v>500000</v>
      </c>
      <c r="AF208" s="779"/>
      <c r="AG208" s="779"/>
      <c r="AH208" s="779">
        <v>1050000</v>
      </c>
      <c r="AI208" s="779" t="s">
        <v>1314</v>
      </c>
      <c r="AJ208" s="779" t="s">
        <v>1215</v>
      </c>
      <c r="AK208" s="779" t="s">
        <v>6950</v>
      </c>
      <c r="AL208" s="770"/>
      <c r="AM208" s="770" t="s">
        <v>8394</v>
      </c>
      <c r="AN208" s="780" t="s">
        <v>8395</v>
      </c>
      <c r="AO208" s="780" t="s">
        <v>8396</v>
      </c>
      <c r="AP208" s="780" t="s">
        <v>8397</v>
      </c>
      <c r="AQ208" s="780"/>
      <c r="AR208" s="781"/>
      <c r="AS208" s="781"/>
      <c r="AT208" s="782" t="s">
        <v>8398</v>
      </c>
      <c r="AU208" s="783" t="s">
        <v>8348</v>
      </c>
    </row>
    <row r="209" spans="2:47" ht="14.1" customHeight="1">
      <c r="B209" s="784">
        <v>86</v>
      </c>
      <c r="C209" s="770" t="s">
        <v>8399</v>
      </c>
      <c r="D209" s="771" t="s">
        <v>8400</v>
      </c>
      <c r="E209" s="772" t="s">
        <v>8401</v>
      </c>
      <c r="F209" s="770" t="s">
        <v>1302</v>
      </c>
      <c r="G209" s="770" t="s">
        <v>1276</v>
      </c>
      <c r="H209" s="770" t="s">
        <v>7445</v>
      </c>
      <c r="I209" s="770" t="s">
        <v>7536</v>
      </c>
      <c r="J209" s="770" t="s">
        <v>6949</v>
      </c>
      <c r="K209" s="773" t="s">
        <v>8402</v>
      </c>
      <c r="L209" s="773">
        <v>42794</v>
      </c>
      <c r="M209" s="773"/>
      <c r="N209" s="773"/>
      <c r="O209" s="774"/>
      <c r="P209" s="774"/>
      <c r="Q209" s="774"/>
      <c r="R209" s="774"/>
      <c r="S209" s="774"/>
      <c r="T209" s="774"/>
      <c r="U209" s="775"/>
      <c r="V209" s="773"/>
      <c r="W209" s="775"/>
      <c r="X209" s="776">
        <v>0.33051909722416895</v>
      </c>
      <c r="Y209" s="777" t="s">
        <v>1099</v>
      </c>
      <c r="Z209" s="778">
        <v>2560000</v>
      </c>
      <c r="AA209" s="778">
        <v>150000</v>
      </c>
      <c r="AB209" s="779">
        <v>15000</v>
      </c>
      <c r="AC209" s="779"/>
      <c r="AD209" s="779"/>
      <c r="AE209" s="779"/>
      <c r="AF209" s="779"/>
      <c r="AG209" s="779"/>
      <c r="AH209" s="779"/>
      <c r="AI209" s="779" t="s">
        <v>1314</v>
      </c>
      <c r="AJ209" s="779" t="s">
        <v>1215</v>
      </c>
      <c r="AK209" s="779" t="s">
        <v>6950</v>
      </c>
      <c r="AL209" s="770"/>
      <c r="AM209" s="770" t="s">
        <v>8403</v>
      </c>
      <c r="AN209" s="780" t="s">
        <v>8404</v>
      </c>
      <c r="AO209" s="780"/>
      <c r="AP209" s="780" t="s">
        <v>8405</v>
      </c>
      <c r="AQ209" s="780"/>
      <c r="AR209" s="781"/>
      <c r="AS209" s="781"/>
      <c r="AT209" s="782" t="s">
        <v>8406</v>
      </c>
      <c r="AU209" s="783" t="s">
        <v>8407</v>
      </c>
    </row>
    <row r="210" spans="2:47" ht="31.5">
      <c r="B210" s="784">
        <v>15</v>
      </c>
      <c r="C210" s="789" t="s">
        <v>7096</v>
      </c>
      <c r="D210" s="914" t="s">
        <v>7097</v>
      </c>
      <c r="E210" s="772" t="s">
        <v>7098</v>
      </c>
      <c r="F210" s="770" t="s">
        <v>1302</v>
      </c>
      <c r="G210" s="790" t="s">
        <v>1276</v>
      </c>
      <c r="H210" s="770" t="s">
        <v>6947</v>
      </c>
      <c r="I210" s="770" t="s">
        <v>6948</v>
      </c>
      <c r="J210" s="770" t="s">
        <v>7099</v>
      </c>
      <c r="K210" s="791">
        <v>42137</v>
      </c>
      <c r="L210" s="791">
        <v>42320</v>
      </c>
      <c r="M210" s="791">
        <v>42411</v>
      </c>
      <c r="N210" s="791">
        <v>42490</v>
      </c>
      <c r="O210" s="791">
        <v>42582</v>
      </c>
      <c r="P210" s="791">
        <v>42674</v>
      </c>
      <c r="Q210" s="791">
        <v>42735</v>
      </c>
      <c r="R210" s="791">
        <v>42825</v>
      </c>
      <c r="S210" s="791"/>
      <c r="T210" s="791"/>
      <c r="U210" s="791"/>
      <c r="V210" s="791"/>
      <c r="W210" s="791"/>
      <c r="X210" s="776">
        <v>-0.72550833333662013</v>
      </c>
      <c r="Y210" s="777" t="s">
        <v>1099</v>
      </c>
      <c r="Z210" s="793">
        <v>2800000</v>
      </c>
      <c r="AA210" s="793">
        <v>250000</v>
      </c>
      <c r="AB210" s="794">
        <v>17000</v>
      </c>
      <c r="AC210" s="794"/>
      <c r="AD210" s="794">
        <v>0</v>
      </c>
      <c r="AE210" s="794"/>
      <c r="AF210" s="794"/>
      <c r="AG210" s="794"/>
      <c r="AH210" s="794"/>
      <c r="AI210" s="794" t="s">
        <v>1314</v>
      </c>
      <c r="AJ210" s="794" t="s">
        <v>1054</v>
      </c>
      <c r="AK210" s="794" t="s">
        <v>6950</v>
      </c>
      <c r="AL210" s="770" t="s">
        <v>7100</v>
      </c>
      <c r="AM210" s="770" t="s">
        <v>7101</v>
      </c>
      <c r="AN210" s="781" t="s">
        <v>7102</v>
      </c>
      <c r="AO210" s="780" t="s">
        <v>7103</v>
      </c>
      <c r="AP210" s="780" t="s">
        <v>7104</v>
      </c>
      <c r="AQ210" s="780" t="s">
        <v>7105</v>
      </c>
      <c r="AR210" s="780">
        <v>0</v>
      </c>
      <c r="AS210" s="780" t="s">
        <v>7106</v>
      </c>
      <c r="AT210" s="780" t="s">
        <v>7107</v>
      </c>
      <c r="AU210" s="796" t="s">
        <v>7108</v>
      </c>
    </row>
    <row r="211" spans="2:47" ht="21">
      <c r="B211" s="784">
        <v>86</v>
      </c>
      <c r="C211" s="789" t="s">
        <v>7774</v>
      </c>
      <c r="D211" s="914" t="s">
        <v>7775</v>
      </c>
      <c r="E211" s="772" t="s">
        <v>7776</v>
      </c>
      <c r="F211" s="770" t="s">
        <v>1302</v>
      </c>
      <c r="G211" s="790" t="s">
        <v>1231</v>
      </c>
      <c r="H211" s="770" t="s">
        <v>7445</v>
      </c>
      <c r="I211" s="770" t="s">
        <v>7536</v>
      </c>
      <c r="J211" s="770" t="s">
        <v>7777</v>
      </c>
      <c r="K211" s="791">
        <v>42795</v>
      </c>
      <c r="L211" s="791">
        <v>42886</v>
      </c>
      <c r="M211" s="791"/>
      <c r="N211" s="791"/>
      <c r="O211" s="791"/>
      <c r="P211" s="791"/>
      <c r="Q211" s="791"/>
      <c r="R211" s="791"/>
      <c r="S211" s="791"/>
      <c r="T211" s="791"/>
      <c r="U211" s="791"/>
      <c r="V211" s="791"/>
      <c r="W211" s="791"/>
      <c r="X211" s="776">
        <v>60.27449166666338</v>
      </c>
      <c r="Y211" s="777" t="s">
        <v>1098</v>
      </c>
      <c r="Z211" s="793">
        <v>2765000</v>
      </c>
      <c r="AA211" s="793">
        <v>150000</v>
      </c>
      <c r="AB211" s="794">
        <v>17000</v>
      </c>
      <c r="AC211" s="794"/>
      <c r="AD211" s="794"/>
      <c r="AE211" s="794"/>
      <c r="AF211" s="794"/>
      <c r="AG211" s="794"/>
      <c r="AH211" s="794"/>
      <c r="AI211" s="794" t="s">
        <v>1314</v>
      </c>
      <c r="AJ211" s="794" t="s">
        <v>1215</v>
      </c>
      <c r="AK211" s="794" t="s">
        <v>6950</v>
      </c>
      <c r="AL211" s="770" t="s">
        <v>7778</v>
      </c>
      <c r="AM211" s="770" t="s">
        <v>7779</v>
      </c>
      <c r="AN211" s="781" t="s">
        <v>7780</v>
      </c>
      <c r="AO211" s="780"/>
      <c r="AP211" s="780" t="s">
        <v>7781</v>
      </c>
      <c r="AQ211" s="780"/>
      <c r="AR211" s="780"/>
      <c r="AS211" s="780"/>
      <c r="AT211" s="780" t="s">
        <v>7782</v>
      </c>
      <c r="AU211" s="796" t="s">
        <v>7783</v>
      </c>
    </row>
  </sheetData>
  <mergeCells count="36">
    <mergeCell ref="U3:V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P3"/>
    <mergeCell ref="AI3:AI4"/>
    <mergeCell ref="X3:X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U3:AU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</mergeCells>
  <conditionalFormatting sqref="P5:T5">
    <cfRule type="expression" dxfId="7650" priority="80" stopIfTrue="1">
      <formula>IF(OR(#REF!="not",#REF!="resign",#REF!="permanent",#REF!="terminated"),"true","false")</formula>
    </cfRule>
  </conditionalFormatting>
  <conditionalFormatting sqref="P5:T5">
    <cfRule type="expression" dxfId="7649" priority="79" stopIfTrue="1">
      <formula>IF(OR(#REF!="not",#REF!="resign",#REF!="permanent",#REF!="terminated"),"true","false")</formula>
    </cfRule>
  </conditionalFormatting>
  <conditionalFormatting sqref="P5:T5">
    <cfRule type="expression" dxfId="7648" priority="78" stopIfTrue="1">
      <formula>IF(OR(#REF!="not",#REF!="resign",#REF!="permanent",#REF!="terminated"),"true","false")</formula>
    </cfRule>
  </conditionalFormatting>
  <conditionalFormatting sqref="P5:T111">
    <cfRule type="expression" dxfId="7647" priority="77" stopIfTrue="1">
      <formula>IF(OR(#REF!="not",#REF!="resign",#REF!="permanent",#REF!="terminated"),"true","false")</formula>
    </cfRule>
  </conditionalFormatting>
  <conditionalFormatting sqref="C5:W111 Z5:AU111">
    <cfRule type="expression" dxfId="7646" priority="76" stopIfTrue="1">
      <formula>IF(OR(#REF!="not",#REF!="resign",#REF!="resign",#REF!="end",#REF!="terminated",#REF!="permanent"),"TRUE","FALSE")</formula>
    </cfRule>
  </conditionalFormatting>
  <conditionalFormatting sqref="P5:T111">
    <cfRule type="expression" dxfId="7645" priority="75" stopIfTrue="1">
      <formula>IF(OR(#REF!="not",#REF!="resign",#REF!="permanent",#REF!="terminated"),"true","false")</formula>
    </cfRule>
  </conditionalFormatting>
  <conditionalFormatting sqref="P5:T111">
    <cfRule type="expression" dxfId="7644" priority="74" stopIfTrue="1">
      <formula>IF(OR(#REF!="not",#REF!="resign",#REF!="permanent",#REF!="terminated"),"true","false")</formula>
    </cfRule>
  </conditionalFormatting>
  <conditionalFormatting sqref="D5">
    <cfRule type="duplicateValues" dxfId="7643" priority="72" stopIfTrue="1"/>
  </conditionalFormatting>
  <conditionalFormatting sqref="D3:D4">
    <cfRule type="duplicateValues" dxfId="7642" priority="71" stopIfTrue="1"/>
  </conditionalFormatting>
  <conditionalFormatting sqref="D3:D5">
    <cfRule type="duplicateValues" dxfId="7641" priority="70" stopIfTrue="1"/>
  </conditionalFormatting>
  <conditionalFormatting sqref="Y3:Y4">
    <cfRule type="containsText" dxfId="7640" priority="69" operator="containsText" text="warning">
      <formula>NOT(ISERROR(SEARCH("warning",Y3)))</formula>
    </cfRule>
  </conditionalFormatting>
  <conditionalFormatting sqref="P6:T111">
    <cfRule type="expression" dxfId="7639" priority="68" stopIfTrue="1">
      <formula>IF(OR(#REF!="not",#REF!="resign",#REF!="permanent",#REF!="terminated"),"true","false")</formula>
    </cfRule>
  </conditionalFormatting>
  <conditionalFormatting sqref="P6:T111">
    <cfRule type="expression" dxfId="7638" priority="67" stopIfTrue="1">
      <formula>IF(OR(#REF!="not",#REF!="resign",#REF!="permanent",#REF!="terminated"),"true","false")</formula>
    </cfRule>
  </conditionalFormatting>
  <conditionalFormatting sqref="P6:T111">
    <cfRule type="expression" dxfId="7637" priority="66" stopIfTrue="1">
      <formula>IF(OR(#REF!="not",#REF!="resign",#REF!="permanent",#REF!="terminated"),"true","false")</formula>
    </cfRule>
  </conditionalFormatting>
  <conditionalFormatting sqref="X157:Y157">
    <cfRule type="expression" dxfId="7636" priority="57" stopIfTrue="1">
      <formula>IF(OR(#REF!="not",#REF!="resign",#REF!="permanent",#REF!="terminated"),"true","false")</formula>
    </cfRule>
  </conditionalFormatting>
  <conditionalFormatting sqref="X157:Y157">
    <cfRule type="expression" dxfId="7635" priority="56" stopIfTrue="1">
      <formula>IF(OR(#REF!="not",#REF!="resign",#REF!="permanent",#REF!="terminated"),"true","false")</formula>
    </cfRule>
  </conditionalFormatting>
  <conditionalFormatting sqref="X157:Y157">
    <cfRule type="expression" dxfId="7634" priority="55" stopIfTrue="1">
      <formula>IF(OR(#REF!="not",#REF!="resign",#REF!="permanent",#REF!="terminated"),"true","false")</formula>
    </cfRule>
  </conditionalFormatting>
  <conditionalFormatting sqref="P157:T157 V157:Y157 AQ157:AS157">
    <cfRule type="expression" dxfId="7633" priority="54" stopIfTrue="1">
      <formula>IF(OR(#REF!="not",#REF!="resign",#REF!="permanent",#REF!="terminated"),"true","false")</formula>
    </cfRule>
  </conditionalFormatting>
  <conditionalFormatting sqref="Y157:AU157 C157:V157">
    <cfRule type="expression" dxfId="7632" priority="53" stopIfTrue="1">
      <formula>IF(OR(#REF!="not",#REF!="resign",#REF!="resign",#REF!="end",#REF!="terminated",#REF!="permanent"),"TRUE","FALSE")</formula>
    </cfRule>
  </conditionalFormatting>
  <conditionalFormatting sqref="Y157 AR157:AS157">
    <cfRule type="expression" dxfId="7631" priority="52" stopIfTrue="1">
      <formula>IF(OR(#REF!="not",#REF!="resign",#REF!="permanent",#REF!="terminated"),"true","false")</formula>
    </cfRule>
  </conditionalFormatting>
  <conditionalFormatting sqref="AQ157:AS157">
    <cfRule type="expression" dxfId="7630" priority="51" stopIfTrue="1">
      <formula>IF(OR(#REF!="not",#REF!="resign",#REF!="permanent",#REF!="terminated"),"true","false")</formula>
    </cfRule>
  </conditionalFormatting>
  <conditionalFormatting sqref="AQ157:AS157 P157:T157">
    <cfRule type="expression" dxfId="7629" priority="50" stopIfTrue="1">
      <formula>IF(OR(#REF!="not",#REF!="resign",#REF!="permanent",#REF!="terminated"),"true","false")</formula>
    </cfRule>
  </conditionalFormatting>
  <conditionalFormatting sqref="X157:Y157">
    <cfRule type="expression" dxfId="7628" priority="49" stopIfTrue="1">
      <formula>IF(OR(#REF!="not",#REF!="resign",#REF!="permanent",#REF!="terminated"),"true","false")</formula>
    </cfRule>
  </conditionalFormatting>
  <conditionalFormatting sqref="H157 AM157:AN157 J157:L157 AE157:AH157 D157:E157 AQ157:AS157 AA157:AC157 O157:Y157">
    <cfRule type="expression" dxfId="7627" priority="48" stopIfTrue="1">
      <formula>IF(OR(#REF!="not",#REF!="resign",#REF!="resign",#REF!="end",#REF!="terminated",#REF!="permanent"),"TRUE","FALSE")</formula>
    </cfRule>
  </conditionalFormatting>
  <conditionalFormatting sqref="AN157 AQ157:AS157 O157:Y157">
    <cfRule type="expression" dxfId="7626" priority="47" stopIfTrue="1">
      <formula>IF(OR(#REF!="not",#REF!="resign",#REF!="resign",#REF!="end",#REF!="terminated",#REF!="permanent"),"TRUE","FALSE")</formula>
    </cfRule>
  </conditionalFormatting>
  <conditionalFormatting sqref="V157:Y157 AQ157:AS157 P157:T157">
    <cfRule type="expression" dxfId="7625" priority="46" stopIfTrue="1">
      <formula>IF(OR(#REF!="not",#REF!="resign",#REF!="permanent",#REF!="terminated"),"true","false")</formula>
    </cfRule>
  </conditionalFormatting>
  <conditionalFormatting sqref="P157:T157">
    <cfRule type="expression" dxfId="7624" priority="45" stopIfTrue="1">
      <formula>IF(OR(#REF!="not",#REF!="resign",#REF!="permanent",#REF!="terminated"),"true","false")</formula>
    </cfRule>
  </conditionalFormatting>
  <conditionalFormatting sqref="H157">
    <cfRule type="expression" dxfId="7623" priority="44" stopIfTrue="1">
      <formula>IF(OR(#REF!="not",#REF!="resign",#REF!="resign",#REF!="end",#REF!="terminated",#REF!="permanent"),"TRUE","FALSE")</formula>
    </cfRule>
  </conditionalFormatting>
  <conditionalFormatting sqref="H157">
    <cfRule type="expression" dxfId="7622" priority="43" stopIfTrue="1">
      <formula>IF(OR(#REF!="not",#REF!="resign",#REF!="resign",#REF!="end",#REF!="terminated",#REF!="permanent"),"TRUE","FALSE")</formula>
    </cfRule>
  </conditionalFormatting>
  <conditionalFormatting sqref="H157">
    <cfRule type="expression" dxfId="7621" priority="42" stopIfTrue="1">
      <formula>IF(OR(#REF!="not",#REF!="resign",#REF!="resign",#REF!="end",#REF!="terminated",#REF!="permanent"),"TRUE","FALSE")</formula>
    </cfRule>
  </conditionalFormatting>
  <conditionalFormatting sqref="D157">
    <cfRule type="duplicateValues" dxfId="7620" priority="41" stopIfTrue="1"/>
  </conditionalFormatting>
  <conditionalFormatting sqref="Y157">
    <cfRule type="containsText" dxfId="7619" priority="40" operator="containsText" text="warning">
      <formula>NOT(ISERROR(SEARCH("warning",Y157)))</formula>
    </cfRule>
  </conditionalFormatting>
  <conditionalFormatting sqref="X158:Y209">
    <cfRule type="expression" dxfId="7618" priority="39" stopIfTrue="1">
      <formula>IF(OR(#REF!="not",#REF!="resign",#REF!="permanent",#REF!="terminated"),"true","false")</formula>
    </cfRule>
  </conditionalFormatting>
  <conditionalFormatting sqref="X158:Y209">
    <cfRule type="expression" dxfId="7617" priority="38" stopIfTrue="1">
      <formula>IF(OR(#REF!="not",#REF!="resign",#REF!="permanent",#REF!="terminated"),"true","false")</formula>
    </cfRule>
  </conditionalFormatting>
  <conditionalFormatting sqref="X158:Y209">
    <cfRule type="expression" dxfId="7616" priority="37" stopIfTrue="1">
      <formula>IF(OR(#REF!="not",#REF!="resign",#REF!="permanent",#REF!="terminated"),"true","false")</formula>
    </cfRule>
  </conditionalFormatting>
  <conditionalFormatting sqref="P158:T209 V158:Y209 AQ158:AS209">
    <cfRule type="expression" dxfId="7615" priority="36" stopIfTrue="1">
      <formula>IF(OR(#REF!="not",#REF!="resign",#REF!="permanent",#REF!="terminated"),"true","false")</formula>
    </cfRule>
  </conditionalFormatting>
  <conditionalFormatting sqref="Y158:AU209 C158:V209">
    <cfRule type="expression" dxfId="7614" priority="35" stopIfTrue="1">
      <formula>IF(OR(#REF!="not",#REF!="resign",#REF!="resign",#REF!="end",#REF!="terminated",#REF!="permanent"),"TRUE","FALSE")</formula>
    </cfRule>
  </conditionalFormatting>
  <conditionalFormatting sqref="Y158:Y209 AR158:AS209">
    <cfRule type="expression" dxfId="7613" priority="34" stopIfTrue="1">
      <formula>IF(OR(#REF!="not",#REF!="resign",#REF!="permanent",#REF!="terminated"),"true","false")</formula>
    </cfRule>
  </conditionalFormatting>
  <conditionalFormatting sqref="AQ158:AS209">
    <cfRule type="expression" dxfId="7612" priority="33" stopIfTrue="1">
      <formula>IF(OR(#REF!="not",#REF!="resign",#REF!="permanent",#REF!="terminated"),"true","false")</formula>
    </cfRule>
  </conditionalFormatting>
  <conditionalFormatting sqref="AQ158:AS209 P158:T209">
    <cfRule type="expression" dxfId="7611" priority="32" stopIfTrue="1">
      <formula>IF(OR(#REF!="not",#REF!="resign",#REF!="permanent",#REF!="terminated"),"true","false")</formula>
    </cfRule>
  </conditionalFormatting>
  <conditionalFormatting sqref="X158:Y209">
    <cfRule type="expression" dxfId="7610" priority="31" stopIfTrue="1">
      <formula>IF(OR(#REF!="not",#REF!="resign",#REF!="permanent",#REF!="terminated"),"true","false")</formula>
    </cfRule>
  </conditionalFormatting>
  <conditionalFormatting sqref="H158:H209 AM158:AN209 J158:L209 AE158:AH209 D158:E209 AQ158:AS209 AA158:AC209 O158:Y209">
    <cfRule type="expression" dxfId="7609" priority="30" stopIfTrue="1">
      <formula>IF(OR(#REF!="not",#REF!="resign",#REF!="resign",#REF!="end",#REF!="terminated",#REF!="permanent"),"TRUE","FALSE")</formula>
    </cfRule>
  </conditionalFormatting>
  <conditionalFormatting sqref="AN158:AN209 AQ158:AS209 O158:Y209">
    <cfRule type="expression" dxfId="7608" priority="29" stopIfTrue="1">
      <formula>IF(OR(#REF!="not",#REF!="resign",#REF!="resign",#REF!="end",#REF!="terminated",#REF!="permanent"),"TRUE","FALSE")</formula>
    </cfRule>
  </conditionalFormatting>
  <conditionalFormatting sqref="V158:Y209 AQ158:AS209 P158:T209">
    <cfRule type="expression" dxfId="7607" priority="28" stopIfTrue="1">
      <formula>IF(OR(#REF!="not",#REF!="resign",#REF!="permanent",#REF!="terminated"),"true","false")</formula>
    </cfRule>
  </conditionalFormatting>
  <conditionalFormatting sqref="P158:T209">
    <cfRule type="expression" dxfId="7606" priority="27" stopIfTrue="1">
      <formula>IF(OR(#REF!="not",#REF!="resign",#REF!="permanent",#REF!="terminated"),"true","false")</formula>
    </cfRule>
  </conditionalFormatting>
  <conditionalFormatting sqref="H158:H209">
    <cfRule type="expression" dxfId="7605" priority="26" stopIfTrue="1">
      <formula>IF(OR(#REF!="not",#REF!="resign",#REF!="resign",#REF!="end",#REF!="terminated",#REF!="permanent"),"TRUE","FALSE")</formula>
    </cfRule>
  </conditionalFormatting>
  <conditionalFormatting sqref="H158:H209">
    <cfRule type="expression" dxfId="7604" priority="25" stopIfTrue="1">
      <formula>IF(OR(#REF!="not",#REF!="resign",#REF!="resign",#REF!="end",#REF!="terminated",#REF!="permanent"),"TRUE","FALSE")</formula>
    </cfRule>
  </conditionalFormatting>
  <conditionalFormatting sqref="H158:H209">
    <cfRule type="expression" dxfId="7603" priority="24" stopIfTrue="1">
      <formula>IF(OR(#REF!="not",#REF!="resign",#REF!="resign",#REF!="end",#REF!="terminated",#REF!="permanent"),"TRUE","FALSE")</formula>
    </cfRule>
  </conditionalFormatting>
  <conditionalFormatting sqref="D158:D209">
    <cfRule type="duplicateValues" dxfId="7602" priority="23" stopIfTrue="1"/>
  </conditionalFormatting>
  <conditionalFormatting sqref="Y158:Y209">
    <cfRule type="containsText" dxfId="7601" priority="22" operator="containsText" text="warning">
      <formula>NOT(ISERROR(SEARCH("warning",Y158)))</formula>
    </cfRule>
  </conditionalFormatting>
  <conditionalFormatting sqref="X210:Y211 P210:T211">
    <cfRule type="expression" dxfId="7600" priority="21" stopIfTrue="1">
      <formula>IF(OR(#REF!="not",#REF!="resign",#REF!="permanent",#REF!="terminated"),"true","false")</formula>
    </cfRule>
  </conditionalFormatting>
  <conditionalFormatting sqref="X210:Y211 P210:T211">
    <cfRule type="expression" dxfId="7599" priority="20" stopIfTrue="1">
      <formula>IF(OR(#REF!="not",#REF!="resign",#REF!="permanent",#REF!="terminated"),"true","false")</formula>
    </cfRule>
  </conditionalFormatting>
  <conditionalFormatting sqref="Y210:Y211 P210:T211">
    <cfRule type="expression" dxfId="7598" priority="19" stopIfTrue="1">
      <formula>IF(OR(#REF!="not",#REF!="resign",#REF!="permanent",#REF!="terminated"),"true","false")</formula>
    </cfRule>
  </conditionalFormatting>
  <conditionalFormatting sqref="X210:Y211 P210:T211">
    <cfRule type="expression" dxfId="7597" priority="18" stopIfTrue="1">
      <formula>IF(OR(#REF!="not",#REF!="resign",#REF!="permanent",#REF!="terminated"),"true","false")</formula>
    </cfRule>
  </conditionalFormatting>
  <conditionalFormatting sqref="C210:AU211">
    <cfRule type="expression" dxfId="7596" priority="17" stopIfTrue="1">
      <formula>IF(OR(#REF!="not",#REF!="resign",#REF!="resign",#REF!="end",#REF!="terminated",#REF!="permanent"),"TRUE","FALSE")</formula>
    </cfRule>
  </conditionalFormatting>
  <conditionalFormatting sqref="X210:Y211 P210:T211">
    <cfRule type="expression" dxfId="7595" priority="16" stopIfTrue="1">
      <formula>IF(OR(#REF!="not",#REF!="resign",#REF!="permanent",#REF!="terminated"),"true","false")</formula>
    </cfRule>
  </conditionalFormatting>
  <conditionalFormatting sqref="X210:Y211 P210:T211">
    <cfRule type="expression" dxfId="7594" priority="15" stopIfTrue="1">
      <formula>IF(OR(#REF!="not",#REF!="resign",#REF!="permanent",#REF!="terminated"),"true","false")</formula>
    </cfRule>
  </conditionalFormatting>
  <conditionalFormatting sqref="X210:Y211">
    <cfRule type="expression" dxfId="7593" priority="14" stopIfTrue="1">
      <formula>IF(OR(#REF!="not",#REF!="resign",#REF!="permanent",#REF!="terminated"),"true","false")</formula>
    </cfRule>
  </conditionalFormatting>
  <conditionalFormatting sqref="D210:D211">
    <cfRule type="duplicateValues" dxfId="7592" priority="13" stopIfTrue="1"/>
  </conditionalFormatting>
  <conditionalFormatting sqref="D210:D211">
    <cfRule type="duplicateValues" dxfId="7591" priority="12" stopIfTrue="1"/>
  </conditionalFormatting>
  <conditionalFormatting sqref="Y210:Y211">
    <cfRule type="containsText" dxfId="7590" priority="11" operator="containsText" text="warning">
      <formula>NOT(ISERROR(SEARCH("warning",Y210)))</formula>
    </cfRule>
  </conditionalFormatting>
  <conditionalFormatting sqref="D6:D111">
    <cfRule type="duplicateValues" dxfId="7589" priority="167" stopIfTrue="1"/>
  </conditionalFormatting>
  <conditionalFormatting sqref="X5:Y5">
    <cfRule type="expression" dxfId="7588" priority="10" stopIfTrue="1">
      <formula>IF($O5="warning",TRUE,FALSE)</formula>
    </cfRule>
  </conditionalFormatting>
  <conditionalFormatting sqref="X5">
    <cfRule type="expression" dxfId="7587" priority="9" stopIfTrue="1">
      <formula>IF($P5="warning",TRUE,FALSE)</formula>
    </cfRule>
  </conditionalFormatting>
  <conditionalFormatting sqref="Y5">
    <cfRule type="containsText" dxfId="7586" priority="6" operator="containsText" text="warning">
      <formula>NOT(ISERROR(SEARCH("warning",Y5)))</formula>
    </cfRule>
    <cfRule type="expression" dxfId="7585" priority="8" stopIfTrue="1">
      <formula>IF($O5="warning",TRUE,FALSE)</formula>
    </cfRule>
  </conditionalFormatting>
  <conditionalFormatting sqref="X5">
    <cfRule type="expression" dxfId="7584" priority="7" stopIfTrue="1">
      <formula>IF($P5="warning",TRUE,FALSE)</formula>
    </cfRule>
  </conditionalFormatting>
  <conditionalFormatting sqref="X6:Y111">
    <cfRule type="expression" dxfId="7583" priority="5" stopIfTrue="1">
      <formula>IF($O6="warning",TRUE,FALSE)</formula>
    </cfRule>
  </conditionalFormatting>
  <conditionalFormatting sqref="X6:X111">
    <cfRule type="expression" dxfId="7582" priority="4" stopIfTrue="1">
      <formula>IF($P6="warning",TRUE,FALSE)</formula>
    </cfRule>
  </conditionalFormatting>
  <conditionalFormatting sqref="Y6:Y111">
    <cfRule type="containsText" dxfId="7581" priority="1" operator="containsText" text="warning">
      <formula>NOT(ISERROR(SEARCH("warning",Y6)))</formula>
    </cfRule>
    <cfRule type="expression" dxfId="7580" priority="3" stopIfTrue="1">
      <formula>IF($O6="warning",TRUE,FALSE)</formula>
    </cfRule>
  </conditionalFormatting>
  <conditionalFormatting sqref="X6:X111">
    <cfRule type="expression" dxfId="7579" priority="2" stopIfTrue="1">
      <formula>IF($P6="warning",TRUE,FALSE)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Q24"/>
  <sheetViews>
    <sheetView topLeftCell="B2" workbookViewId="0">
      <pane xSplit="3" ySplit="3" topLeftCell="AQ5" activePane="bottomRight" state="frozen"/>
      <selection activeCell="B2" sqref="B2"/>
      <selection pane="topRight" activeCell="E2" sqref="E2"/>
      <selection pane="bottomLeft" activeCell="B5" sqref="B5"/>
      <selection pane="bottomRight" activeCell="B3" sqref="B3:AQ4"/>
    </sheetView>
  </sheetViews>
  <sheetFormatPr defaultColWidth="4.28515625" defaultRowHeight="15"/>
  <cols>
    <col min="1" max="1" width="4.28515625" style="750"/>
    <col min="2" max="2" width="3.85546875" style="750" customWidth="1"/>
    <col min="3" max="3" width="10.42578125" style="750" bestFit="1" customWidth="1"/>
    <col min="4" max="4" width="29.140625" style="750" bestFit="1" customWidth="1"/>
    <col min="5" max="5" width="27.28515625" style="750" bestFit="1" customWidth="1"/>
    <col min="6" max="6" width="3.5703125" style="750" bestFit="1" customWidth="1"/>
    <col min="7" max="7" width="11.140625" style="750" bestFit="1" customWidth="1"/>
    <col min="8" max="8" width="11.7109375" style="750" bestFit="1" customWidth="1"/>
    <col min="9" max="9" width="6.140625" style="750" bestFit="1" customWidth="1"/>
    <col min="10" max="10" width="28.42578125" style="750" bestFit="1" customWidth="1"/>
    <col min="11" max="11" width="8.28515625" style="750" bestFit="1" customWidth="1"/>
    <col min="12" max="12" width="8" style="750" bestFit="1" customWidth="1"/>
    <col min="13" max="13" width="8.5703125" style="750" bestFit="1" customWidth="1"/>
    <col min="14" max="14" width="8.42578125" style="750" bestFit="1" customWidth="1"/>
    <col min="15" max="15" width="8.140625" style="750" bestFit="1" customWidth="1"/>
    <col min="16" max="16" width="8.42578125" style="750" bestFit="1" customWidth="1"/>
    <col min="17" max="17" width="8.28515625" style="750" bestFit="1" customWidth="1"/>
    <col min="18" max="18" width="8.42578125" style="750" bestFit="1" customWidth="1"/>
    <col min="19" max="19" width="8.28515625" style="750" bestFit="1" customWidth="1"/>
    <col min="20" max="20" width="8.42578125" style="750" bestFit="1" customWidth="1"/>
    <col min="21" max="21" width="4.85546875" style="750" bestFit="1" customWidth="1"/>
    <col min="22" max="23" width="2.85546875" style="750" bestFit="1" customWidth="1"/>
    <col min="24" max="24" width="6.85546875" style="750" customWidth="1"/>
    <col min="25" max="25" width="10" style="750" bestFit="1" customWidth="1"/>
    <col min="26" max="26" width="9.5703125" style="750" bestFit="1" customWidth="1"/>
    <col min="27" max="27" width="9.140625" style="750" bestFit="1" customWidth="1"/>
    <col min="28" max="28" width="11.42578125" style="750" bestFit="1" customWidth="1"/>
    <col min="29" max="29" width="9.28515625" style="750" bestFit="1" customWidth="1"/>
    <col min="30" max="30" width="11.28515625" style="750" bestFit="1" customWidth="1"/>
    <col min="31" max="31" width="7" style="750" bestFit="1" customWidth="1"/>
    <col min="32" max="32" width="4" style="750" bestFit="1" customWidth="1"/>
    <col min="33" max="33" width="29.85546875" style="750" bestFit="1" customWidth="1"/>
    <col min="34" max="34" width="42.7109375" style="750" bestFit="1" customWidth="1"/>
    <col min="35" max="35" width="45.5703125" style="750" customWidth="1"/>
    <col min="36" max="36" width="28.140625" style="750" bestFit="1" customWidth="1"/>
    <col min="37" max="37" width="24" style="750" bestFit="1" customWidth="1"/>
    <col min="38" max="38" width="18.5703125" style="750" bestFit="1" customWidth="1"/>
    <col min="39" max="39" width="19.28515625" style="750" bestFit="1" customWidth="1"/>
    <col min="40" max="40" width="8.7109375" style="750" bestFit="1" customWidth="1"/>
    <col min="41" max="41" width="25.28515625" style="750" bestFit="1" customWidth="1"/>
    <col min="42" max="42" width="45.28515625" style="750" bestFit="1" customWidth="1"/>
    <col min="43" max="43" width="21.5703125" style="750" bestFit="1" customWidth="1"/>
    <col min="44" max="16384" width="4.28515625" style="750"/>
  </cols>
  <sheetData>
    <row r="2" spans="2:43" ht="15.75" thickBot="1"/>
    <row r="3" spans="2:43" ht="16.5" thickTop="1" thickBot="1">
      <c r="B3" s="1021" t="s">
        <v>1351</v>
      </c>
      <c r="C3" s="1021" t="s">
        <v>1352</v>
      </c>
      <c r="D3" s="1021" t="s">
        <v>1353</v>
      </c>
      <c r="E3" s="1021" t="s">
        <v>1354</v>
      </c>
      <c r="F3" s="1021" t="s">
        <v>1059</v>
      </c>
      <c r="G3" s="1021" t="s">
        <v>6934</v>
      </c>
      <c r="H3" s="1019" t="s">
        <v>1043</v>
      </c>
      <c r="I3" s="1019" t="s">
        <v>6935</v>
      </c>
      <c r="J3" s="1021" t="s">
        <v>1356</v>
      </c>
      <c r="K3" s="1035" t="s">
        <v>1247</v>
      </c>
      <c r="L3" s="1036"/>
      <c r="M3" s="1035" t="s">
        <v>323</v>
      </c>
      <c r="N3" s="1037"/>
      <c r="O3" s="1037"/>
      <c r="P3" s="1037"/>
      <c r="Q3" s="1037"/>
      <c r="R3" s="1037"/>
      <c r="S3" s="1036"/>
      <c r="T3" s="751"/>
      <c r="U3" s="1035" t="s">
        <v>1259</v>
      </c>
      <c r="V3" s="1036"/>
      <c r="W3" s="752"/>
      <c r="X3" s="1021" t="s">
        <v>1260</v>
      </c>
      <c r="Y3" s="1021" t="s">
        <v>1251</v>
      </c>
      <c r="Z3" s="1031" t="s">
        <v>1248</v>
      </c>
      <c r="AA3" s="1031" t="s">
        <v>6936</v>
      </c>
      <c r="AB3" s="1031" t="s">
        <v>6940</v>
      </c>
      <c r="AC3" s="1031" t="s">
        <v>6941</v>
      </c>
      <c r="AD3" s="1031" t="s">
        <v>8408</v>
      </c>
      <c r="AE3" s="1028" t="s">
        <v>1265</v>
      </c>
      <c r="AF3" s="1019" t="s">
        <v>1323</v>
      </c>
      <c r="AG3" s="1021" t="s">
        <v>6943</v>
      </c>
      <c r="AH3" s="1021" t="s">
        <v>1251</v>
      </c>
      <c r="AI3" s="1021" t="s">
        <v>1253</v>
      </c>
      <c r="AJ3" s="1023" t="s">
        <v>1230</v>
      </c>
      <c r="AK3" s="1025" t="s">
        <v>1272</v>
      </c>
      <c r="AL3" s="1025" t="s">
        <v>673</v>
      </c>
      <c r="AM3" s="1025" t="s">
        <v>1202</v>
      </c>
      <c r="AN3" s="1025" t="s">
        <v>1290</v>
      </c>
      <c r="AO3" s="1025" t="s">
        <v>3030</v>
      </c>
      <c r="AP3" s="1023" t="s">
        <v>1042</v>
      </c>
      <c r="AQ3" s="1017" t="s">
        <v>811</v>
      </c>
    </row>
    <row r="4" spans="2:43" ht="16.5" thickTop="1" thickBot="1">
      <c r="B4" s="1020"/>
      <c r="C4" s="1030"/>
      <c r="D4" s="1030"/>
      <c r="E4" s="1030"/>
      <c r="F4" s="1030"/>
      <c r="G4" s="1030"/>
      <c r="H4" s="1020"/>
      <c r="I4" s="1020"/>
      <c r="J4" s="1022"/>
      <c r="K4" s="753" t="s">
        <v>1256</v>
      </c>
      <c r="L4" s="753" t="s">
        <v>1257</v>
      </c>
      <c r="M4" s="753">
        <v>1</v>
      </c>
      <c r="N4" s="753">
        <v>2</v>
      </c>
      <c r="O4" s="753">
        <v>3</v>
      </c>
      <c r="P4" s="753">
        <v>4</v>
      </c>
      <c r="Q4" s="753">
        <v>5</v>
      </c>
      <c r="R4" s="753">
        <v>6</v>
      </c>
      <c r="S4" s="753">
        <v>7</v>
      </c>
      <c r="T4" s="753">
        <v>8</v>
      </c>
      <c r="U4" s="753" t="s">
        <v>1256</v>
      </c>
      <c r="V4" s="753" t="s">
        <v>1257</v>
      </c>
      <c r="W4" s="753" t="s">
        <v>1257</v>
      </c>
      <c r="X4" s="1030"/>
      <c r="Y4" s="1030"/>
      <c r="Z4" s="1032"/>
      <c r="AA4" s="1032"/>
      <c r="AB4" s="1032"/>
      <c r="AC4" s="1032"/>
      <c r="AD4" s="1032"/>
      <c r="AE4" s="1029"/>
      <c r="AF4" s="1020"/>
      <c r="AG4" s="1020"/>
      <c r="AH4" s="1020"/>
      <c r="AI4" s="1022"/>
      <c r="AJ4" s="1024"/>
      <c r="AK4" s="1026"/>
      <c r="AL4" s="1027"/>
      <c r="AM4" s="1026"/>
      <c r="AN4" s="1026"/>
      <c r="AO4" s="1026"/>
      <c r="AP4" s="1024"/>
      <c r="AQ4" s="1018"/>
    </row>
    <row r="5" spans="2:43" ht="21.75" thickTop="1">
      <c r="B5" s="754" t="s">
        <v>1164</v>
      </c>
      <c r="C5" s="755" t="s">
        <v>8409</v>
      </c>
      <c r="D5" s="756" t="s">
        <v>8410</v>
      </c>
      <c r="E5" s="757" t="s">
        <v>8411</v>
      </c>
      <c r="F5" s="758"/>
      <c r="G5" s="759"/>
      <c r="H5" s="758" t="s">
        <v>7445</v>
      </c>
      <c r="I5" s="758" t="s">
        <v>8412</v>
      </c>
      <c r="J5" s="758" t="s">
        <v>8413</v>
      </c>
      <c r="K5" s="760">
        <v>42499</v>
      </c>
      <c r="L5" s="760">
        <v>42582</v>
      </c>
      <c r="M5" s="760">
        <v>42613</v>
      </c>
      <c r="N5" s="760">
        <v>42643</v>
      </c>
      <c r="O5" s="785">
        <v>42674</v>
      </c>
      <c r="P5" s="786">
        <v>42704</v>
      </c>
      <c r="Q5" s="786">
        <v>42735</v>
      </c>
      <c r="R5" s="760">
        <v>42766</v>
      </c>
      <c r="S5" s="760">
        <v>42794</v>
      </c>
      <c r="T5" s="786">
        <v>42825</v>
      </c>
      <c r="U5" s="760"/>
      <c r="V5" s="787"/>
      <c r="W5" s="788"/>
      <c r="X5" s="232">
        <f ca="1">SUM(T5-NOW())</f>
        <v>-10.158721990737831</v>
      </c>
      <c r="Y5" s="266" t="str">
        <f ca="1">IF(X5&lt;=40,"WARNING","ACTIVE")</f>
        <v>WARNING</v>
      </c>
      <c r="Z5" s="762">
        <v>4500000</v>
      </c>
      <c r="AA5" s="762">
        <v>250000</v>
      </c>
      <c r="AB5" s="763">
        <v>500000</v>
      </c>
      <c r="AC5" s="763"/>
      <c r="AD5" s="763"/>
      <c r="AE5" s="763">
        <v>700000</v>
      </c>
      <c r="AF5" s="763" t="s">
        <v>1054</v>
      </c>
      <c r="AG5" s="763" t="s">
        <v>6950</v>
      </c>
      <c r="AH5" s="758" t="s">
        <v>8414</v>
      </c>
      <c r="AI5" s="758" t="s">
        <v>8415</v>
      </c>
      <c r="AJ5" s="754"/>
      <c r="AK5" s="758"/>
      <c r="AL5" s="765"/>
      <c r="AM5" s="758"/>
      <c r="AN5" s="758"/>
      <c r="AO5" s="754" t="s">
        <v>8416</v>
      </c>
      <c r="AP5" s="758"/>
      <c r="AQ5" s="766"/>
    </row>
    <row r="6" spans="2:43" ht="21">
      <c r="B6" s="754" t="s">
        <v>1165</v>
      </c>
      <c r="C6" s="755" t="s">
        <v>8417</v>
      </c>
      <c r="D6" s="756" t="s">
        <v>8418</v>
      </c>
      <c r="E6" s="757" t="s">
        <v>8419</v>
      </c>
      <c r="F6" s="758" t="s">
        <v>1302</v>
      </c>
      <c r="G6" s="759" t="s">
        <v>1276</v>
      </c>
      <c r="H6" s="758" t="s">
        <v>7445</v>
      </c>
      <c r="I6" s="758" t="s">
        <v>8412</v>
      </c>
      <c r="J6" s="758" t="s">
        <v>8420</v>
      </c>
      <c r="K6" s="760">
        <v>42522</v>
      </c>
      <c r="L6" s="760">
        <v>42582</v>
      </c>
      <c r="M6" s="760">
        <v>42613</v>
      </c>
      <c r="N6" s="760">
        <v>42643</v>
      </c>
      <c r="O6" s="785">
        <v>42674</v>
      </c>
      <c r="P6" s="786">
        <v>42704</v>
      </c>
      <c r="Q6" s="786">
        <v>42794</v>
      </c>
      <c r="R6" s="760">
        <v>42825</v>
      </c>
      <c r="S6" s="760"/>
      <c r="T6" s="786"/>
      <c r="U6" s="760"/>
      <c r="V6" s="787"/>
      <c r="W6" s="788"/>
      <c r="X6" s="232">
        <f ca="1">SUM(R6-NOW())</f>
        <v>-10.158721990737831</v>
      </c>
      <c r="Y6" s="266" t="str">
        <f ca="1">IF(X6&lt;=40,"WARNING","ACTIVE")</f>
        <v>WARNING</v>
      </c>
      <c r="Z6" s="762">
        <v>3500000</v>
      </c>
      <c r="AA6" s="762">
        <v>200000</v>
      </c>
      <c r="AB6" s="763"/>
      <c r="AC6" s="763"/>
      <c r="AD6" s="763"/>
      <c r="AE6" s="763">
        <v>300000</v>
      </c>
      <c r="AF6" s="763" t="s">
        <v>1054</v>
      </c>
      <c r="AG6" s="763" t="s">
        <v>6950</v>
      </c>
      <c r="AH6" s="758" t="s">
        <v>8421</v>
      </c>
      <c r="AI6" s="758" t="s">
        <v>8422</v>
      </c>
      <c r="AJ6" s="754" t="s">
        <v>8423</v>
      </c>
      <c r="AK6" s="758" t="s">
        <v>8424</v>
      </c>
      <c r="AL6" s="765" t="s">
        <v>8425</v>
      </c>
      <c r="AM6" s="758"/>
      <c r="AN6" s="758"/>
      <c r="AO6" s="754" t="s">
        <v>8426</v>
      </c>
      <c r="AP6" s="758" t="s">
        <v>8427</v>
      </c>
      <c r="AQ6" s="766"/>
    </row>
    <row r="7" spans="2:43">
      <c r="B7" s="754" t="s">
        <v>1166</v>
      </c>
      <c r="C7" s="755" t="s">
        <v>8428</v>
      </c>
      <c r="D7" s="756" t="s">
        <v>8429</v>
      </c>
      <c r="E7" s="757" t="s">
        <v>8430</v>
      </c>
      <c r="F7" s="758" t="s">
        <v>1302</v>
      </c>
      <c r="G7" s="759" t="s">
        <v>1231</v>
      </c>
      <c r="H7" s="758" t="s">
        <v>7445</v>
      </c>
      <c r="I7" s="758" t="s">
        <v>8412</v>
      </c>
      <c r="J7" s="758" t="s">
        <v>8431</v>
      </c>
      <c r="K7" s="760">
        <v>42717</v>
      </c>
      <c r="L7" s="760">
        <v>42766</v>
      </c>
      <c r="M7" s="760">
        <v>42794</v>
      </c>
      <c r="N7" s="760">
        <v>42825</v>
      </c>
      <c r="O7" s="785"/>
      <c r="P7" s="786"/>
      <c r="Q7" s="786"/>
      <c r="R7" s="760"/>
      <c r="S7" s="760"/>
      <c r="T7" s="786"/>
      <c r="U7" s="760"/>
      <c r="V7" s="787"/>
      <c r="W7" s="788"/>
      <c r="X7" s="232">
        <f ca="1">SUM(N7-NOW())</f>
        <v>-10.158721990737831</v>
      </c>
      <c r="Y7" s="266" t="str">
        <f ca="1">IF(X7&lt;=40,"WARNING","ACTIVE")</f>
        <v>WARNING</v>
      </c>
      <c r="Z7" s="762">
        <v>4500000</v>
      </c>
      <c r="AA7" s="762">
        <v>250000</v>
      </c>
      <c r="AB7" s="763"/>
      <c r="AC7" s="763"/>
      <c r="AD7" s="763"/>
      <c r="AE7" s="763">
        <v>700000</v>
      </c>
      <c r="AF7" s="763" t="s">
        <v>1054</v>
      </c>
      <c r="AG7" s="763" t="s">
        <v>6950</v>
      </c>
      <c r="AH7" s="758"/>
      <c r="AI7" s="758" t="s">
        <v>8432</v>
      </c>
      <c r="AJ7" s="754" t="s">
        <v>8433</v>
      </c>
      <c r="AK7" s="758" t="s">
        <v>8434</v>
      </c>
      <c r="AL7" s="765" t="s">
        <v>8435</v>
      </c>
      <c r="AM7" s="758" t="s">
        <v>591</v>
      </c>
      <c r="AN7" s="758" t="s">
        <v>591</v>
      </c>
      <c r="AO7" s="754"/>
      <c r="AP7" s="758" t="s">
        <v>8436</v>
      </c>
      <c r="AQ7" s="766"/>
    </row>
    <row r="14" spans="2:43" ht="15.75" thickBot="1"/>
    <row r="15" spans="2:43" ht="15.75" thickBot="1">
      <c r="B15" s="767" t="s">
        <v>1365</v>
      </c>
      <c r="C15" s="768"/>
    </row>
    <row r="16" spans="2:43" ht="21">
      <c r="B16" s="769" t="s">
        <v>1164</v>
      </c>
      <c r="C16" s="789"/>
      <c r="D16" s="771" t="s">
        <v>8437</v>
      </c>
      <c r="E16" s="772" t="s">
        <v>8438</v>
      </c>
      <c r="F16" s="770"/>
      <c r="G16" s="790"/>
      <c r="H16" s="770" t="s">
        <v>7445</v>
      </c>
      <c r="I16" s="770" t="s">
        <v>8412</v>
      </c>
      <c r="J16" s="770" t="s">
        <v>7209</v>
      </c>
      <c r="K16" s="791">
        <v>42499</v>
      </c>
      <c r="L16" s="791">
        <v>42582</v>
      </c>
      <c r="M16" s="791">
        <v>42613</v>
      </c>
      <c r="N16" s="791"/>
      <c r="O16" s="774" t="s">
        <v>1324</v>
      </c>
      <c r="P16" s="792"/>
      <c r="Q16" s="792"/>
      <c r="R16" s="792"/>
      <c r="S16" s="792"/>
      <c r="T16" s="792"/>
      <c r="U16" s="775"/>
      <c r="V16" s="773"/>
      <c r="W16" s="775"/>
      <c r="X16" s="776">
        <v>-212.7324725694416</v>
      </c>
      <c r="Y16" s="777" t="s">
        <v>1099</v>
      </c>
      <c r="Z16" s="793">
        <v>4200000</v>
      </c>
      <c r="AA16" s="793">
        <v>250000</v>
      </c>
      <c r="AB16" s="794">
        <v>500000</v>
      </c>
      <c r="AC16" s="794"/>
      <c r="AD16" s="794"/>
      <c r="AE16" s="794" t="s">
        <v>1314</v>
      </c>
      <c r="AF16" s="794" t="s">
        <v>1054</v>
      </c>
      <c r="AG16" s="794" t="s">
        <v>6950</v>
      </c>
      <c r="AH16" s="770"/>
      <c r="AI16" s="770" t="s">
        <v>8439</v>
      </c>
      <c r="AJ16" s="784"/>
      <c r="AK16" s="770"/>
      <c r="AL16" s="780"/>
      <c r="AM16" s="770"/>
      <c r="AN16" s="770"/>
      <c r="AO16" s="784" t="s">
        <v>8440</v>
      </c>
      <c r="AP16" s="795" t="s">
        <v>8441</v>
      </c>
      <c r="AQ16" s="796" t="s">
        <v>3881</v>
      </c>
    </row>
    <row r="17" spans="2:43" ht="31.5">
      <c r="B17" s="784" t="s">
        <v>1165</v>
      </c>
      <c r="C17" s="789" t="s">
        <v>8442</v>
      </c>
      <c r="D17" s="771" t="s">
        <v>8443</v>
      </c>
      <c r="E17" s="772" t="s">
        <v>8444</v>
      </c>
      <c r="F17" s="770"/>
      <c r="G17" s="790"/>
      <c r="H17" s="770" t="s">
        <v>7445</v>
      </c>
      <c r="I17" s="770" t="s">
        <v>8412</v>
      </c>
      <c r="J17" s="770" t="s">
        <v>7209</v>
      </c>
      <c r="K17" s="791">
        <v>42499</v>
      </c>
      <c r="L17" s="791">
        <v>42582</v>
      </c>
      <c r="M17" s="791">
        <v>42613</v>
      </c>
      <c r="N17" s="791"/>
      <c r="O17" s="774" t="s">
        <v>1324</v>
      </c>
      <c r="P17" s="792"/>
      <c r="Q17" s="792"/>
      <c r="R17" s="792"/>
      <c r="S17" s="792"/>
      <c r="T17" s="792"/>
      <c r="U17" s="775"/>
      <c r="V17" s="773"/>
      <c r="W17" s="775"/>
      <c r="X17" s="776">
        <v>-212.7324725694416</v>
      </c>
      <c r="Y17" s="777" t="s">
        <v>1099</v>
      </c>
      <c r="Z17" s="793">
        <v>4200000</v>
      </c>
      <c r="AA17" s="793">
        <v>250000</v>
      </c>
      <c r="AB17" s="794">
        <v>500000</v>
      </c>
      <c r="AC17" s="794"/>
      <c r="AD17" s="794"/>
      <c r="AE17" s="794" t="s">
        <v>1314</v>
      </c>
      <c r="AF17" s="794" t="s">
        <v>1054</v>
      </c>
      <c r="AG17" s="794" t="s">
        <v>6950</v>
      </c>
      <c r="AH17" s="770"/>
      <c r="AI17" s="770" t="s">
        <v>8445</v>
      </c>
      <c r="AJ17" s="784"/>
      <c r="AK17" s="770"/>
      <c r="AL17" s="780"/>
      <c r="AM17" s="770"/>
      <c r="AN17" s="770"/>
      <c r="AO17" s="784"/>
      <c r="AP17" s="795"/>
      <c r="AQ17" s="796" t="s">
        <v>8446</v>
      </c>
    </row>
    <row r="18" spans="2:43">
      <c r="B18" s="784" t="s">
        <v>1166</v>
      </c>
      <c r="C18" s="789" t="s">
        <v>7640</v>
      </c>
      <c r="D18" s="771" t="s">
        <v>7641</v>
      </c>
      <c r="E18" s="772" t="s">
        <v>7642</v>
      </c>
      <c r="F18" s="770" t="s">
        <v>1302</v>
      </c>
      <c r="G18" s="790" t="s">
        <v>1231</v>
      </c>
      <c r="H18" s="770" t="s">
        <v>7445</v>
      </c>
      <c r="I18" s="770" t="s">
        <v>8412</v>
      </c>
      <c r="J18" s="770" t="s">
        <v>7209</v>
      </c>
      <c r="K18" s="791">
        <v>42499</v>
      </c>
      <c r="L18" s="791">
        <v>42582</v>
      </c>
      <c r="M18" s="791">
        <v>42613</v>
      </c>
      <c r="N18" s="791"/>
      <c r="O18" s="774" t="s">
        <v>1324</v>
      </c>
      <c r="P18" s="792"/>
      <c r="Q18" s="792"/>
      <c r="R18" s="792"/>
      <c r="S18" s="792"/>
      <c r="T18" s="792"/>
      <c r="U18" s="775"/>
      <c r="V18" s="773"/>
      <c r="W18" s="775"/>
      <c r="X18" s="776">
        <v>-212.7324725694416</v>
      </c>
      <c r="Y18" s="777" t="s">
        <v>1099</v>
      </c>
      <c r="Z18" s="793">
        <v>4200000</v>
      </c>
      <c r="AA18" s="793">
        <v>250000</v>
      </c>
      <c r="AB18" s="794">
        <v>500000</v>
      </c>
      <c r="AC18" s="794"/>
      <c r="AD18" s="794"/>
      <c r="AE18" s="794" t="s">
        <v>1314</v>
      </c>
      <c r="AF18" s="794" t="s">
        <v>1054</v>
      </c>
      <c r="AG18" s="794" t="s">
        <v>6950</v>
      </c>
      <c r="AH18" s="770"/>
      <c r="AI18" s="770" t="s">
        <v>7643</v>
      </c>
      <c r="AJ18" s="784">
        <v>85280592070</v>
      </c>
      <c r="AK18" s="770" t="s">
        <v>7645</v>
      </c>
      <c r="AL18" s="780" t="s">
        <v>7646</v>
      </c>
      <c r="AM18" s="770" t="s">
        <v>7647</v>
      </c>
      <c r="AN18" s="770">
        <v>0</v>
      </c>
      <c r="AO18" s="784" t="s">
        <v>3690</v>
      </c>
      <c r="AP18" s="795" t="s">
        <v>7648</v>
      </c>
      <c r="AQ18" s="796" t="s">
        <v>8446</v>
      </c>
    </row>
    <row r="19" spans="2:43" ht="21">
      <c r="B19" s="784" t="s">
        <v>1167</v>
      </c>
      <c r="C19" s="789" t="s">
        <v>8447</v>
      </c>
      <c r="D19" s="771" t="s">
        <v>8448</v>
      </c>
      <c r="E19" s="772" t="s">
        <v>8449</v>
      </c>
      <c r="F19" s="770" t="s">
        <v>1302</v>
      </c>
      <c r="G19" s="790" t="s">
        <v>1350</v>
      </c>
      <c r="H19" s="770" t="s">
        <v>7445</v>
      </c>
      <c r="I19" s="770" t="s">
        <v>8412</v>
      </c>
      <c r="J19" s="770" t="s">
        <v>7209</v>
      </c>
      <c r="K19" s="791">
        <v>42507</v>
      </c>
      <c r="L19" s="791">
        <v>42582</v>
      </c>
      <c r="M19" s="791">
        <v>42613</v>
      </c>
      <c r="N19" s="791"/>
      <c r="O19" s="774" t="s">
        <v>1324</v>
      </c>
      <c r="P19" s="792"/>
      <c r="Q19" s="792"/>
      <c r="R19" s="792"/>
      <c r="S19" s="792"/>
      <c r="T19" s="792"/>
      <c r="U19" s="775"/>
      <c r="V19" s="773"/>
      <c r="W19" s="775"/>
      <c r="X19" s="776">
        <v>-212.7324725694416</v>
      </c>
      <c r="Y19" s="777" t="s">
        <v>1099</v>
      </c>
      <c r="Z19" s="793">
        <v>4200000</v>
      </c>
      <c r="AA19" s="793">
        <v>250000</v>
      </c>
      <c r="AB19" s="794">
        <v>500000</v>
      </c>
      <c r="AC19" s="794"/>
      <c r="AD19" s="794"/>
      <c r="AE19" s="794" t="s">
        <v>1314</v>
      </c>
      <c r="AF19" s="794" t="s">
        <v>1054</v>
      </c>
      <c r="AG19" s="794" t="s">
        <v>6950</v>
      </c>
      <c r="AH19" s="770"/>
      <c r="AI19" s="770" t="s">
        <v>8450</v>
      </c>
      <c r="AJ19" s="784" t="s">
        <v>8451</v>
      </c>
      <c r="AK19" s="770" t="s">
        <v>8452</v>
      </c>
      <c r="AL19" s="780" t="s">
        <v>8453</v>
      </c>
      <c r="AM19" s="770" t="s">
        <v>8454</v>
      </c>
      <c r="AN19" s="770">
        <v>0</v>
      </c>
      <c r="AO19" s="784" t="s">
        <v>8455</v>
      </c>
      <c r="AP19" s="795" t="s">
        <v>8456</v>
      </c>
      <c r="AQ19" s="796" t="s">
        <v>8446</v>
      </c>
    </row>
    <row r="20" spans="2:43" ht="21">
      <c r="B20" s="784" t="s">
        <v>1168</v>
      </c>
      <c r="C20" s="789" t="s">
        <v>8457</v>
      </c>
      <c r="D20" s="771" t="s">
        <v>8458</v>
      </c>
      <c r="E20" s="772" t="s">
        <v>8459</v>
      </c>
      <c r="F20" s="770" t="s">
        <v>1302</v>
      </c>
      <c r="G20" s="790" t="s">
        <v>1319</v>
      </c>
      <c r="H20" s="770" t="s">
        <v>7445</v>
      </c>
      <c r="I20" s="770" t="s">
        <v>8412</v>
      </c>
      <c r="J20" s="770" t="s">
        <v>7209</v>
      </c>
      <c r="K20" s="791">
        <v>42508</v>
      </c>
      <c r="L20" s="791">
        <v>42582</v>
      </c>
      <c r="M20" s="791">
        <v>42613</v>
      </c>
      <c r="N20" s="791" t="s">
        <v>8460</v>
      </c>
      <c r="O20" s="774" t="s">
        <v>1324</v>
      </c>
      <c r="P20" s="792"/>
      <c r="Q20" s="792"/>
      <c r="R20" s="792"/>
      <c r="S20" s="792"/>
      <c r="T20" s="792"/>
      <c r="U20" s="775"/>
      <c r="V20" s="773"/>
      <c r="W20" s="775"/>
      <c r="X20" s="776">
        <v>-212.7324725694416</v>
      </c>
      <c r="Y20" s="777" t="s">
        <v>1099</v>
      </c>
      <c r="Z20" s="793">
        <v>4200000</v>
      </c>
      <c r="AA20" s="793">
        <v>250000</v>
      </c>
      <c r="AB20" s="794">
        <v>500000</v>
      </c>
      <c r="AC20" s="794"/>
      <c r="AD20" s="794"/>
      <c r="AE20" s="794" t="s">
        <v>1314</v>
      </c>
      <c r="AF20" s="794" t="s">
        <v>1054</v>
      </c>
      <c r="AG20" s="794" t="s">
        <v>6950</v>
      </c>
      <c r="AH20" s="770"/>
      <c r="AI20" s="770" t="s">
        <v>8461</v>
      </c>
      <c r="AJ20" s="784" t="s">
        <v>8462</v>
      </c>
      <c r="AK20" s="770" t="s">
        <v>8463</v>
      </c>
      <c r="AL20" s="780" t="s">
        <v>8464</v>
      </c>
      <c r="AM20" s="770" t="s">
        <v>8465</v>
      </c>
      <c r="AN20" s="770">
        <v>0</v>
      </c>
      <c r="AO20" s="784" t="s">
        <v>8466</v>
      </c>
      <c r="AP20" s="795" t="s">
        <v>8467</v>
      </c>
      <c r="AQ20" s="796" t="s">
        <v>8446</v>
      </c>
    </row>
    <row r="21" spans="2:43" ht="21">
      <c r="B21" s="784" t="s">
        <v>1169</v>
      </c>
      <c r="C21" s="789" t="s">
        <v>8468</v>
      </c>
      <c r="D21" s="771" t="s">
        <v>8469</v>
      </c>
      <c r="E21" s="772" t="s">
        <v>8470</v>
      </c>
      <c r="F21" s="770"/>
      <c r="G21" s="790"/>
      <c r="H21" s="770" t="s">
        <v>7445</v>
      </c>
      <c r="I21" s="770" t="s">
        <v>8412</v>
      </c>
      <c r="J21" s="770" t="s">
        <v>7209</v>
      </c>
      <c r="K21" s="791">
        <v>42499</v>
      </c>
      <c r="L21" s="791">
        <v>42582</v>
      </c>
      <c r="M21" s="791">
        <v>42613</v>
      </c>
      <c r="N21" s="791">
        <v>42643</v>
      </c>
      <c r="O21" s="774">
        <v>42674</v>
      </c>
      <c r="P21" s="792"/>
      <c r="Q21" s="792"/>
      <c r="R21" s="792"/>
      <c r="S21" s="792"/>
      <c r="T21" s="792"/>
      <c r="U21" s="775"/>
      <c r="V21" s="773"/>
      <c r="W21" s="775"/>
      <c r="X21" s="776">
        <v>-151.7324725694416</v>
      </c>
      <c r="Y21" s="777" t="s">
        <v>1099</v>
      </c>
      <c r="Z21" s="793">
        <v>4200000</v>
      </c>
      <c r="AA21" s="793">
        <v>250000</v>
      </c>
      <c r="AB21" s="794">
        <v>500000</v>
      </c>
      <c r="AC21" s="794"/>
      <c r="AD21" s="794"/>
      <c r="AE21" s="794" t="s">
        <v>1314</v>
      </c>
      <c r="AF21" s="794" t="s">
        <v>1054</v>
      </c>
      <c r="AG21" s="794" t="s">
        <v>6950</v>
      </c>
      <c r="AH21" s="770"/>
      <c r="AI21" s="770" t="s">
        <v>8471</v>
      </c>
      <c r="AJ21" s="784"/>
      <c r="AK21" s="770"/>
      <c r="AL21" s="780"/>
      <c r="AM21" s="770"/>
      <c r="AN21" s="770"/>
      <c r="AO21" s="784" t="s">
        <v>8472</v>
      </c>
      <c r="AP21" s="795"/>
      <c r="AQ21" s="796" t="s">
        <v>8473</v>
      </c>
    </row>
    <row r="22" spans="2:43" ht="21">
      <c r="B22" s="784" t="s">
        <v>1170</v>
      </c>
      <c r="C22" s="789" t="s">
        <v>8474</v>
      </c>
      <c r="D22" s="771" t="s">
        <v>8475</v>
      </c>
      <c r="E22" s="772" t="s">
        <v>8476</v>
      </c>
      <c r="F22" s="770"/>
      <c r="G22" s="790"/>
      <c r="H22" s="770" t="s">
        <v>7445</v>
      </c>
      <c r="I22" s="770" t="s">
        <v>8412</v>
      </c>
      <c r="J22" s="770" t="s">
        <v>7209</v>
      </c>
      <c r="K22" s="791">
        <v>42499</v>
      </c>
      <c r="L22" s="791">
        <v>42582</v>
      </c>
      <c r="M22" s="791">
        <v>42613</v>
      </c>
      <c r="N22" s="791">
        <v>42643</v>
      </c>
      <c r="O22" s="774">
        <v>42674</v>
      </c>
      <c r="P22" s="792"/>
      <c r="Q22" s="792"/>
      <c r="R22" s="792"/>
      <c r="S22" s="792"/>
      <c r="T22" s="792"/>
      <c r="U22" s="775"/>
      <c r="V22" s="773"/>
      <c r="W22" s="775"/>
      <c r="X22" s="776">
        <v>-151.7324725694416</v>
      </c>
      <c r="Y22" s="777" t="s">
        <v>1099</v>
      </c>
      <c r="Z22" s="793">
        <v>4200000</v>
      </c>
      <c r="AA22" s="793">
        <v>250000</v>
      </c>
      <c r="AB22" s="794" t="s">
        <v>1324</v>
      </c>
      <c r="AC22" s="794"/>
      <c r="AD22" s="794"/>
      <c r="AE22" s="794" t="s">
        <v>1314</v>
      </c>
      <c r="AF22" s="794" t="s">
        <v>1054</v>
      </c>
      <c r="AG22" s="794" t="s">
        <v>6950</v>
      </c>
      <c r="AH22" s="770"/>
      <c r="AI22" s="770" t="s">
        <v>8477</v>
      </c>
      <c r="AJ22" s="784"/>
      <c r="AK22" s="770"/>
      <c r="AL22" s="780" t="s">
        <v>8478</v>
      </c>
      <c r="AM22" s="770"/>
      <c r="AN22" s="770"/>
      <c r="AO22" s="784" t="s">
        <v>8479</v>
      </c>
      <c r="AP22" s="795" t="s">
        <v>8480</v>
      </c>
      <c r="AQ22" s="796" t="s">
        <v>8473</v>
      </c>
    </row>
    <row r="23" spans="2:43" ht="21">
      <c r="B23" s="784" t="s">
        <v>1171</v>
      </c>
      <c r="C23" s="789" t="s">
        <v>8481</v>
      </c>
      <c r="D23" s="771" t="s">
        <v>8482</v>
      </c>
      <c r="E23" s="772" t="s">
        <v>8483</v>
      </c>
      <c r="F23" s="770"/>
      <c r="G23" s="790"/>
      <c r="H23" s="770" t="s">
        <v>7445</v>
      </c>
      <c r="I23" s="770" t="s">
        <v>8412</v>
      </c>
      <c r="J23" s="770" t="s">
        <v>7209</v>
      </c>
      <c r="K23" s="791">
        <v>42499</v>
      </c>
      <c r="L23" s="791">
        <v>42582</v>
      </c>
      <c r="M23" s="791">
        <v>42613</v>
      </c>
      <c r="N23" s="791">
        <v>42643</v>
      </c>
      <c r="O23" s="774">
        <v>42674</v>
      </c>
      <c r="P23" s="792"/>
      <c r="Q23" s="792"/>
      <c r="R23" s="792"/>
      <c r="S23" s="792"/>
      <c r="T23" s="792"/>
      <c r="U23" s="775"/>
      <c r="V23" s="773"/>
      <c r="W23" s="775"/>
      <c r="X23" s="776">
        <v>-151.7324725694416</v>
      </c>
      <c r="Y23" s="777" t="s">
        <v>1099</v>
      </c>
      <c r="Z23" s="793">
        <v>4200000</v>
      </c>
      <c r="AA23" s="793">
        <v>250000</v>
      </c>
      <c r="AB23" s="794">
        <v>500000</v>
      </c>
      <c r="AC23" s="794"/>
      <c r="AD23" s="794"/>
      <c r="AE23" s="794" t="s">
        <v>1314</v>
      </c>
      <c r="AF23" s="794" t="s">
        <v>1054</v>
      </c>
      <c r="AG23" s="794" t="s">
        <v>6950</v>
      </c>
      <c r="AH23" s="770"/>
      <c r="AI23" s="770" t="s">
        <v>8484</v>
      </c>
      <c r="AJ23" s="784"/>
      <c r="AK23" s="770"/>
      <c r="AL23" s="780"/>
      <c r="AM23" s="770"/>
      <c r="AN23" s="770"/>
      <c r="AO23" s="784" t="s">
        <v>8485</v>
      </c>
      <c r="AP23" s="795"/>
      <c r="AQ23" s="796" t="s">
        <v>8473</v>
      </c>
    </row>
    <row r="24" spans="2:43" ht="21">
      <c r="B24" s="784" t="s">
        <v>1166</v>
      </c>
      <c r="C24" s="789" t="s">
        <v>8474</v>
      </c>
      <c r="D24" s="771" t="s">
        <v>8475</v>
      </c>
      <c r="E24" s="772" t="s">
        <v>8476</v>
      </c>
      <c r="F24" s="770" t="s">
        <v>1302</v>
      </c>
      <c r="G24" s="790" t="s">
        <v>1276</v>
      </c>
      <c r="H24" s="770" t="s">
        <v>7445</v>
      </c>
      <c r="I24" s="770" t="s">
        <v>8412</v>
      </c>
      <c r="J24" s="770" t="s">
        <v>8413</v>
      </c>
      <c r="K24" s="791">
        <v>42685</v>
      </c>
      <c r="L24" s="791">
        <v>42735</v>
      </c>
      <c r="M24" s="791">
        <v>42766</v>
      </c>
      <c r="N24" s="791">
        <v>42794</v>
      </c>
      <c r="O24" s="774"/>
      <c r="P24" s="792"/>
      <c r="Q24" s="792"/>
      <c r="R24" s="792"/>
      <c r="S24" s="792"/>
      <c r="T24" s="792"/>
      <c r="U24" s="775"/>
      <c r="V24" s="773"/>
      <c r="W24" s="775"/>
      <c r="X24" s="776">
        <v>-31.732472569441597</v>
      </c>
      <c r="Y24" s="777" t="s">
        <v>1099</v>
      </c>
      <c r="Z24" s="793">
        <v>4200000</v>
      </c>
      <c r="AA24" s="793">
        <v>250000</v>
      </c>
      <c r="AB24" s="794" t="s">
        <v>1324</v>
      </c>
      <c r="AC24" s="794"/>
      <c r="AD24" s="794"/>
      <c r="AE24" s="794">
        <v>700000</v>
      </c>
      <c r="AF24" s="794" t="s">
        <v>1054</v>
      </c>
      <c r="AG24" s="794" t="s">
        <v>6950</v>
      </c>
      <c r="AH24" s="770"/>
      <c r="AI24" s="770" t="s">
        <v>8477</v>
      </c>
      <c r="AJ24" s="784"/>
      <c r="AK24" s="770"/>
      <c r="AL24" s="780" t="s">
        <v>8478</v>
      </c>
      <c r="AM24" s="770"/>
      <c r="AN24" s="770"/>
      <c r="AO24" s="784" t="s">
        <v>8479</v>
      </c>
      <c r="AP24" s="795" t="s">
        <v>8480</v>
      </c>
      <c r="AQ24" s="796" t="s">
        <v>8486</v>
      </c>
    </row>
  </sheetData>
  <mergeCells count="32">
    <mergeCell ref="U3:V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S3"/>
    <mergeCell ref="AI3:AI4"/>
    <mergeCell ref="X3:X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P3:AP4"/>
    <mergeCell ref="AQ3:AQ4"/>
    <mergeCell ref="AJ3:AJ4"/>
    <mergeCell ref="AK3:AK4"/>
    <mergeCell ref="AL3:AL4"/>
    <mergeCell ref="AM3:AM4"/>
    <mergeCell ref="AN3:AN4"/>
    <mergeCell ref="AO3:AO4"/>
  </mergeCells>
  <conditionalFormatting sqref="P5">
    <cfRule type="expression" dxfId="7578" priority="234" stopIfTrue="1">
      <formula>IF(OR($BS5="not",$BS5="resign",$BS5="permanent",$BS5="terminated"),"true","false")</formula>
    </cfRule>
  </conditionalFormatting>
  <conditionalFormatting sqref="P5">
    <cfRule type="expression" dxfId="7577" priority="233" stopIfTrue="1">
      <formula>IF(OR($BR5="not",$BR5="resign",$BR5="permanent",$BR5="terminated"),"true","false")</formula>
    </cfRule>
  </conditionalFormatting>
  <conditionalFormatting sqref="P5">
    <cfRule type="expression" dxfId="7576" priority="232" stopIfTrue="1">
      <formula>IF(OR($BQ5="not",$BQ5="resign",$BQ5="permanent",$BQ5="terminated"),"true","false")</formula>
    </cfRule>
  </conditionalFormatting>
  <conditionalFormatting sqref="P5">
    <cfRule type="expression" dxfId="7575" priority="231" stopIfTrue="1">
      <formula>IF(OR($BW5="not",$BW5="resign",$BW5="permanent",$BW5="terminated"),"true","false")</formula>
    </cfRule>
  </conditionalFormatting>
  <conditionalFormatting sqref="P5">
    <cfRule type="expression" dxfId="7574" priority="230" stopIfTrue="1">
      <formula>IF(OR($BV5="not",$BV5="resign",$BV5="permanent",$BV5="terminated"),"true","false")</formula>
    </cfRule>
  </conditionalFormatting>
  <conditionalFormatting sqref="V5 Z5:AD5 AI5:AQ5 AF5:AG5 C5:N5">
    <cfRule type="expression" dxfId="7573" priority="229" stopIfTrue="1">
      <formula>IF(OR($AY5="not",$AY5="resign",$AY5="resign",$AY5="end",$AY5="terminated",$AY5="permanent"),"TRUE","FALSE")</formula>
    </cfRule>
  </conditionalFormatting>
  <conditionalFormatting sqref="P5">
    <cfRule type="expression" dxfId="7572" priority="224" stopIfTrue="1">
      <formula>IF(OR(#REF!="not",#REF!="resign",#REF!="permanent",#REF!="terminated"),"true","false")</formula>
    </cfRule>
  </conditionalFormatting>
  <conditionalFormatting sqref="D3:D4">
    <cfRule type="duplicateValues" dxfId="7571" priority="223" stopIfTrue="1"/>
  </conditionalFormatting>
  <conditionalFormatting sqref="P5">
    <cfRule type="expression" dxfId="7570" priority="222" stopIfTrue="1">
      <formula>IF(OR(#REF!="not",#REF!="resign",#REF!="permanent",#REF!="terminated"),"true","false")</formula>
    </cfRule>
  </conditionalFormatting>
  <conditionalFormatting sqref="D3:D4">
    <cfRule type="duplicateValues" dxfId="7569" priority="216" stopIfTrue="1"/>
  </conditionalFormatting>
  <conditionalFormatting sqref="AG5 AA5">
    <cfRule type="expression" dxfId="7568" priority="213" stopIfTrue="1">
      <formula>IF(OR($BF5="not",$BF5="resign",$BF5="resign",$BF5="end",$BF5="terminated",$BF5="permanent"),"TRUE","FALSE")</formula>
    </cfRule>
  </conditionalFormatting>
  <conditionalFormatting sqref="AF5:AG5">
    <cfRule type="expression" dxfId="7567" priority="212" stopIfTrue="1">
      <formula>IF(OR($BG5="not",$BG5="resign",$BG5="resign",$BG5="end",$BG5="terminated",$BG5="permanent"),"TRUE","FALSE")</formula>
    </cfRule>
  </conditionalFormatting>
  <conditionalFormatting sqref="AF5:AG5 AA5">
    <cfRule type="expression" dxfId="7566" priority="211" stopIfTrue="1">
      <formula>IF(OR($AZ5="not",$AZ5="resign",$AZ5="resign",$AZ5="end",$AZ5="terminated",$AZ5="permanent"),"TRUE","FALSE")</formula>
    </cfRule>
  </conditionalFormatting>
  <conditionalFormatting sqref="D5">
    <cfRule type="duplicateValues" dxfId="7565" priority="203" stopIfTrue="1"/>
  </conditionalFormatting>
  <conditionalFormatting sqref="AO5">
    <cfRule type="expression" dxfId="7564" priority="193" stopIfTrue="1">
      <formula>IF(OR($AY5="not",$AY5="resign",$AY5="resign",$AY5="end",$AY5="terminated",$AY5="permanent"),"TRUE","FALSE")</formula>
    </cfRule>
  </conditionalFormatting>
  <conditionalFormatting sqref="Q5">
    <cfRule type="expression" dxfId="7563" priority="190" stopIfTrue="1">
      <formula>IF(OR(#REF!="not",#REF!="resign",#REF!="permanent",#REF!="terminated"),"true","false")</formula>
    </cfRule>
  </conditionalFormatting>
  <conditionalFormatting sqref="Q5">
    <cfRule type="expression" dxfId="7562" priority="189" stopIfTrue="1">
      <formula>IF(OR(#REF!="not",#REF!="resign",#REF!="permanent",#REF!="terminated"),"true","false")</formula>
    </cfRule>
  </conditionalFormatting>
  <conditionalFormatting sqref="Q5">
    <cfRule type="expression" dxfId="7561" priority="187" stopIfTrue="1">
      <formula>IF(OR($BS5="not",$BS5="resign",$BS5="permanent",$BS5="terminated"),"true","false")</formula>
    </cfRule>
  </conditionalFormatting>
  <conditionalFormatting sqref="Q5">
    <cfRule type="expression" dxfId="7560" priority="186" stopIfTrue="1">
      <formula>IF(OR($BR5="not",$BR5="resign",$BR5="permanent",$BR5="terminated"),"true","false")</formula>
    </cfRule>
  </conditionalFormatting>
  <conditionalFormatting sqref="Q5">
    <cfRule type="expression" dxfId="7559" priority="185" stopIfTrue="1">
      <formula>IF(OR($BQ5="not",$BQ5="resign",$BQ5="permanent",$BQ5="terminated"),"true","false")</formula>
    </cfRule>
  </conditionalFormatting>
  <conditionalFormatting sqref="Q5">
    <cfRule type="expression" dxfId="7558" priority="184" stopIfTrue="1">
      <formula>IF(OR($BW5="not",$BW5="resign",$BW5="permanent",$BW5="terminated"),"true","false")</formula>
    </cfRule>
  </conditionalFormatting>
  <conditionalFormatting sqref="Q5">
    <cfRule type="expression" dxfId="7557" priority="183" stopIfTrue="1">
      <formula>IF(OR($BV5="not",$BV5="resign",$BV5="permanent",$BV5="terminated"),"true","false")</formula>
    </cfRule>
  </conditionalFormatting>
  <conditionalFormatting sqref="AE5">
    <cfRule type="expression" dxfId="7556" priority="182" stopIfTrue="1">
      <formula>IF(OR($AY5="not",$AY5="resign",$AY5="resign",$AY5="end",$AY5="terminated",$AY5="permanent"),"TRUE","FALSE")</formula>
    </cfRule>
  </conditionalFormatting>
  <conditionalFormatting sqref="AH5">
    <cfRule type="expression" dxfId="7555" priority="181" stopIfTrue="1">
      <formula>IF(OR($AY5="not",$AY5="resign",$AY5="resign",$AY5="end",$AY5="terminated",$AY5="permanent"),"TRUE","FALSE")</formula>
    </cfRule>
  </conditionalFormatting>
  <conditionalFormatting sqref="U5">
    <cfRule type="expression" dxfId="7554" priority="180" stopIfTrue="1">
      <formula>IF(OR($AY5="not",$AY5="resign",$AY5="resign",$AY5="end",$AY5="terminated",$AY5="permanent"),"TRUE","FALSE")</formula>
    </cfRule>
  </conditionalFormatting>
  <conditionalFormatting sqref="R5:T5">
    <cfRule type="expression" dxfId="7553" priority="179" stopIfTrue="1">
      <formula>IF(OR($AY5="not",$AY5="resign",$AY5="resign",$AY5="end",$AY5="terminated",$AY5="permanent"),"TRUE","FALSE")</formula>
    </cfRule>
  </conditionalFormatting>
  <conditionalFormatting sqref="T5">
    <cfRule type="expression" dxfId="7552" priority="178" stopIfTrue="1">
      <formula>IF(OR(#REF!="not",#REF!="resign",#REF!="permanent",#REF!="terminated"),"true","false")</formula>
    </cfRule>
  </conditionalFormatting>
  <conditionalFormatting sqref="T5">
    <cfRule type="expression" dxfId="7551" priority="177" stopIfTrue="1">
      <formula>IF(OR(#REF!="not",#REF!="resign",#REF!="permanent",#REF!="terminated"),"true","false")</formula>
    </cfRule>
  </conditionalFormatting>
  <conditionalFormatting sqref="T5">
    <cfRule type="expression" dxfId="7550" priority="176" stopIfTrue="1">
      <formula>IF(OR($BS5="not",$BS5="resign",$BS5="permanent",$BS5="terminated"),"true","false")</formula>
    </cfRule>
  </conditionalFormatting>
  <conditionalFormatting sqref="T5">
    <cfRule type="expression" dxfId="7549" priority="175" stopIfTrue="1">
      <formula>IF(OR($BR5="not",$BR5="resign",$BR5="permanent",$BR5="terminated"),"true","false")</formula>
    </cfRule>
  </conditionalFormatting>
  <conditionalFormatting sqref="T5">
    <cfRule type="expression" dxfId="7548" priority="174" stopIfTrue="1">
      <formula>IF(OR($BQ5="not",$BQ5="resign",$BQ5="permanent",$BQ5="terminated"),"true","false")</formula>
    </cfRule>
  </conditionalFormatting>
  <conditionalFormatting sqref="T5">
    <cfRule type="expression" dxfId="7547" priority="173" stopIfTrue="1">
      <formula>IF(OR($BW5="not",$BW5="resign",$BW5="permanent",$BW5="terminated"),"true","false")</formula>
    </cfRule>
  </conditionalFormatting>
  <conditionalFormatting sqref="T5">
    <cfRule type="expression" dxfId="7546" priority="172" stopIfTrue="1">
      <formula>IF(OR($BV5="not",$BV5="resign",$BV5="permanent",$BV5="terminated"),"true","false")</formula>
    </cfRule>
  </conditionalFormatting>
  <conditionalFormatting sqref="Y3:Y4">
    <cfRule type="containsText" dxfId="7545" priority="171" operator="containsText" text="warning">
      <formula>NOT(ISERROR(SEARCH("warning",Y3)))</formula>
    </cfRule>
  </conditionalFormatting>
  <conditionalFormatting sqref="P6">
    <cfRule type="expression" dxfId="7544" priority="170" stopIfTrue="1">
      <formula>IF(OR($BS6="not",$BS6="resign",$BS6="permanent",$BS6="terminated"),"true","false")</formula>
    </cfRule>
  </conditionalFormatting>
  <conditionalFormatting sqref="P6">
    <cfRule type="expression" dxfId="7543" priority="169" stopIfTrue="1">
      <formula>IF(OR($BR6="not",$BR6="resign",$BR6="permanent",$BR6="terminated"),"true","false")</formula>
    </cfRule>
  </conditionalFormatting>
  <conditionalFormatting sqref="P6">
    <cfRule type="expression" dxfId="7542" priority="168" stopIfTrue="1">
      <formula>IF(OR($BQ6="not",$BQ6="resign",$BQ6="permanent",$BQ6="terminated"),"true","false")</formula>
    </cfRule>
  </conditionalFormatting>
  <conditionalFormatting sqref="P6">
    <cfRule type="expression" dxfId="7541" priority="167" stopIfTrue="1">
      <formula>IF(OR($BW6="not",$BW6="resign",$BW6="permanent",$BW6="terminated"),"true","false")</formula>
    </cfRule>
  </conditionalFormatting>
  <conditionalFormatting sqref="P6">
    <cfRule type="expression" dxfId="7540" priority="166" stopIfTrue="1">
      <formula>IF(OR($BV6="not",$BV6="resign",$BV6="permanent",$BV6="terminated"),"true","false")</formula>
    </cfRule>
  </conditionalFormatting>
  <conditionalFormatting sqref="V6 Z6:AD6 AI6:AQ6 AF6:AG6 C6:N6">
    <cfRule type="expression" dxfId="7539" priority="165" stopIfTrue="1">
      <formula>IF(OR($AY6="not",$AY6="resign",$AY6="resign",$AY6="end",$AY6="terminated",$AY6="permanent"),"TRUE","FALSE")</formula>
    </cfRule>
  </conditionalFormatting>
  <conditionalFormatting sqref="P6">
    <cfRule type="expression" dxfId="7538" priority="160" stopIfTrue="1">
      <formula>IF(OR(#REF!="not",#REF!="resign",#REF!="permanent",#REF!="terminated"),"true","false")</formula>
    </cfRule>
  </conditionalFormatting>
  <conditionalFormatting sqref="P6">
    <cfRule type="expression" dxfId="7537" priority="159" stopIfTrue="1">
      <formula>IF(OR(#REF!="not",#REF!="resign",#REF!="permanent",#REF!="terminated"),"true","false")</formula>
    </cfRule>
  </conditionalFormatting>
  <conditionalFormatting sqref="AG6 AA6">
    <cfRule type="expression" dxfId="7536" priority="151" stopIfTrue="1">
      <formula>IF(OR($BF6="not",$BF6="resign",$BF6="resign",$BF6="end",$BF6="terminated",$BF6="permanent"),"TRUE","FALSE")</formula>
    </cfRule>
  </conditionalFormatting>
  <conditionalFormatting sqref="AF6:AG6">
    <cfRule type="expression" dxfId="7535" priority="150" stopIfTrue="1">
      <formula>IF(OR($BG6="not",$BG6="resign",$BG6="resign",$BG6="end",$BG6="terminated",$BG6="permanent"),"TRUE","FALSE")</formula>
    </cfRule>
  </conditionalFormatting>
  <conditionalFormatting sqref="AF6:AG6 AA6">
    <cfRule type="expression" dxfId="7534" priority="149" stopIfTrue="1">
      <formula>IF(OR($AZ6="not",$AZ6="resign",$AZ6="resign",$AZ6="end",$AZ6="terminated",$AZ6="permanent"),"TRUE","FALSE")</formula>
    </cfRule>
  </conditionalFormatting>
  <conditionalFormatting sqref="D6">
    <cfRule type="duplicateValues" dxfId="7533" priority="141" stopIfTrue="1"/>
  </conditionalFormatting>
  <conditionalFormatting sqref="AO6">
    <cfRule type="expression" dxfId="7532" priority="131" stopIfTrue="1">
      <formula>IF(OR($AY6="not",$AY6="resign",$AY6="resign",$AY6="end",$AY6="terminated",$AY6="permanent"),"TRUE","FALSE")</formula>
    </cfRule>
  </conditionalFormatting>
  <conditionalFormatting sqref="Q6">
    <cfRule type="expression" dxfId="7531" priority="128" stopIfTrue="1">
      <formula>IF(OR(#REF!="not",#REF!="resign",#REF!="permanent",#REF!="terminated"),"true","false")</formula>
    </cfRule>
  </conditionalFormatting>
  <conditionalFormatting sqref="Q6">
    <cfRule type="expression" dxfId="7530" priority="127" stopIfTrue="1">
      <formula>IF(OR(#REF!="not",#REF!="resign",#REF!="permanent",#REF!="terminated"),"true","false")</formula>
    </cfRule>
  </conditionalFormatting>
  <conditionalFormatting sqref="Q6">
    <cfRule type="expression" dxfId="7529" priority="125" stopIfTrue="1">
      <formula>IF(OR($BS6="not",$BS6="resign",$BS6="permanent",$BS6="terminated"),"true","false")</formula>
    </cfRule>
  </conditionalFormatting>
  <conditionalFormatting sqref="Q6">
    <cfRule type="expression" dxfId="7528" priority="124" stopIfTrue="1">
      <formula>IF(OR($BR6="not",$BR6="resign",$BR6="permanent",$BR6="terminated"),"true","false")</formula>
    </cfRule>
  </conditionalFormatting>
  <conditionalFormatting sqref="Q6">
    <cfRule type="expression" dxfId="7527" priority="123" stopIfTrue="1">
      <formula>IF(OR($BQ6="not",$BQ6="resign",$BQ6="permanent",$BQ6="terminated"),"true","false")</formula>
    </cfRule>
  </conditionalFormatting>
  <conditionalFormatting sqref="Q6">
    <cfRule type="expression" dxfId="7526" priority="122" stopIfTrue="1">
      <formula>IF(OR($BW6="not",$BW6="resign",$BW6="permanent",$BW6="terminated"),"true","false")</formula>
    </cfRule>
  </conditionalFormatting>
  <conditionalFormatting sqref="Q6">
    <cfRule type="expression" dxfId="7525" priority="121" stopIfTrue="1">
      <formula>IF(OR($BV6="not",$BV6="resign",$BV6="permanent",$BV6="terminated"),"true","false")</formula>
    </cfRule>
  </conditionalFormatting>
  <conditionalFormatting sqref="AE6">
    <cfRule type="expression" dxfId="7524" priority="120" stopIfTrue="1">
      <formula>IF(OR($AY6="not",$AY6="resign",$AY6="resign",$AY6="end",$AY6="terminated",$AY6="permanent"),"TRUE","FALSE")</formula>
    </cfRule>
  </conditionalFormatting>
  <conditionalFormatting sqref="AH6">
    <cfRule type="expression" dxfId="7523" priority="119" stopIfTrue="1">
      <formula>IF(OR($AY6="not",$AY6="resign",$AY6="resign",$AY6="end",$AY6="terminated",$AY6="permanent"),"TRUE","FALSE")</formula>
    </cfRule>
  </conditionalFormatting>
  <conditionalFormatting sqref="U6">
    <cfRule type="expression" dxfId="7522" priority="118" stopIfTrue="1">
      <formula>IF(OR($AY6="not",$AY6="resign",$AY6="resign",$AY6="end",$AY6="terminated",$AY6="permanent"),"TRUE","FALSE")</formula>
    </cfRule>
  </conditionalFormatting>
  <conditionalFormatting sqref="R6:T6">
    <cfRule type="expression" dxfId="7521" priority="117" stopIfTrue="1">
      <formula>IF(OR($AY6="not",$AY6="resign",$AY6="resign",$AY6="end",$AY6="terminated",$AY6="permanent"),"TRUE","FALSE")</formula>
    </cfRule>
  </conditionalFormatting>
  <conditionalFormatting sqref="T6">
    <cfRule type="expression" dxfId="7520" priority="116" stopIfTrue="1">
      <formula>IF(OR(#REF!="not",#REF!="resign",#REF!="permanent",#REF!="terminated"),"true","false")</formula>
    </cfRule>
  </conditionalFormatting>
  <conditionalFormatting sqref="T6">
    <cfRule type="expression" dxfId="7519" priority="115" stopIfTrue="1">
      <formula>IF(OR(#REF!="not",#REF!="resign",#REF!="permanent",#REF!="terminated"),"true","false")</formula>
    </cfRule>
  </conditionalFormatting>
  <conditionalFormatting sqref="T6">
    <cfRule type="expression" dxfId="7518" priority="114" stopIfTrue="1">
      <formula>IF(OR($BS6="not",$BS6="resign",$BS6="permanent",$BS6="terminated"),"true","false")</formula>
    </cfRule>
  </conditionalFormatting>
  <conditionalFormatting sqref="T6">
    <cfRule type="expression" dxfId="7517" priority="113" stopIfTrue="1">
      <formula>IF(OR($BR6="not",$BR6="resign",$BR6="permanent",$BR6="terminated"),"true","false")</formula>
    </cfRule>
  </conditionalFormatting>
  <conditionalFormatting sqref="T6">
    <cfRule type="expression" dxfId="7516" priority="112" stopIfTrue="1">
      <formula>IF(OR($BQ6="not",$BQ6="resign",$BQ6="permanent",$BQ6="terminated"),"true","false")</formula>
    </cfRule>
  </conditionalFormatting>
  <conditionalFormatting sqref="T6">
    <cfRule type="expression" dxfId="7515" priority="111" stopIfTrue="1">
      <formula>IF(OR($BW6="not",$BW6="resign",$BW6="permanent",$BW6="terminated"),"true","false")</formula>
    </cfRule>
  </conditionalFormatting>
  <conditionalFormatting sqref="T6">
    <cfRule type="expression" dxfId="7514" priority="110" stopIfTrue="1">
      <formula>IF(OR($BV6="not",$BV6="resign",$BV6="permanent",$BV6="terminated"),"true","false")</formula>
    </cfRule>
  </conditionalFormatting>
  <conditionalFormatting sqref="P7">
    <cfRule type="expression" dxfId="7513" priority="108" stopIfTrue="1">
      <formula>IF(OR($BS7="not",$BS7="resign",$BS7="permanent",$BS7="terminated"),"true","false")</formula>
    </cfRule>
  </conditionalFormatting>
  <conditionalFormatting sqref="P7">
    <cfRule type="expression" dxfId="7512" priority="107" stopIfTrue="1">
      <formula>IF(OR($BR7="not",$BR7="resign",$BR7="permanent",$BR7="terminated"),"true","false")</formula>
    </cfRule>
  </conditionalFormatting>
  <conditionalFormatting sqref="P7">
    <cfRule type="expression" dxfId="7511" priority="106" stopIfTrue="1">
      <formula>IF(OR($BQ7="not",$BQ7="resign",$BQ7="permanent",$BQ7="terminated"),"true","false")</formula>
    </cfRule>
  </conditionalFormatting>
  <conditionalFormatting sqref="P7">
    <cfRule type="expression" dxfId="7510" priority="105" stopIfTrue="1">
      <formula>IF(OR($BW7="not",$BW7="resign",$BW7="permanent",$BW7="terminated"),"true","false")</formula>
    </cfRule>
  </conditionalFormatting>
  <conditionalFormatting sqref="P7">
    <cfRule type="expression" dxfId="7509" priority="104" stopIfTrue="1">
      <formula>IF(OR($BV7="not",$BV7="resign",$BV7="permanent",$BV7="terminated"),"true","false")</formula>
    </cfRule>
  </conditionalFormatting>
  <conditionalFormatting sqref="V7 Z7:AD7 AI7:AQ7 AF7:AG7 C7:N7">
    <cfRule type="expression" dxfId="7508" priority="103" stopIfTrue="1">
      <formula>IF(OR($AY7="not",$AY7="resign",$AY7="resign",$AY7="end",$AY7="terminated",$AY7="permanent"),"TRUE","FALSE")</formula>
    </cfRule>
  </conditionalFormatting>
  <conditionalFormatting sqref="P7">
    <cfRule type="expression" dxfId="7507" priority="98" stopIfTrue="1">
      <formula>IF(OR(#REF!="not",#REF!="resign",#REF!="permanent",#REF!="terminated"),"true","false")</formula>
    </cfRule>
  </conditionalFormatting>
  <conditionalFormatting sqref="P7">
    <cfRule type="expression" dxfId="7506" priority="97" stopIfTrue="1">
      <formula>IF(OR(#REF!="not",#REF!="resign",#REF!="permanent",#REF!="terminated"),"true","false")</formula>
    </cfRule>
  </conditionalFormatting>
  <conditionalFormatting sqref="AG7 AA7">
    <cfRule type="expression" dxfId="7505" priority="89" stopIfTrue="1">
      <formula>IF(OR($BF7="not",$BF7="resign",$BF7="resign",$BF7="end",$BF7="terminated",$BF7="permanent"),"TRUE","FALSE")</formula>
    </cfRule>
  </conditionalFormatting>
  <conditionalFormatting sqref="AF7:AG7">
    <cfRule type="expression" dxfId="7504" priority="88" stopIfTrue="1">
      <formula>IF(OR($BG7="not",$BG7="resign",$BG7="resign",$BG7="end",$BG7="terminated",$BG7="permanent"),"TRUE","FALSE")</formula>
    </cfRule>
  </conditionalFormatting>
  <conditionalFormatting sqref="AF7:AG7 AA7">
    <cfRule type="expression" dxfId="7503" priority="87" stopIfTrue="1">
      <formula>IF(OR($AZ7="not",$AZ7="resign",$AZ7="resign",$AZ7="end",$AZ7="terminated",$AZ7="permanent"),"TRUE","FALSE")</formula>
    </cfRule>
  </conditionalFormatting>
  <conditionalFormatting sqref="D7">
    <cfRule type="duplicateValues" dxfId="7502" priority="79" stopIfTrue="1"/>
  </conditionalFormatting>
  <conditionalFormatting sqref="AO7">
    <cfRule type="expression" dxfId="7501" priority="69" stopIfTrue="1">
      <formula>IF(OR($AY7="not",$AY7="resign",$AY7="resign",$AY7="end",$AY7="terminated",$AY7="permanent"),"TRUE","FALSE")</formula>
    </cfRule>
  </conditionalFormatting>
  <conditionalFormatting sqref="Q7">
    <cfRule type="expression" dxfId="7500" priority="66" stopIfTrue="1">
      <formula>IF(OR(#REF!="not",#REF!="resign",#REF!="permanent",#REF!="terminated"),"true","false")</formula>
    </cfRule>
  </conditionalFormatting>
  <conditionalFormatting sqref="Q7">
    <cfRule type="expression" dxfId="7499" priority="65" stopIfTrue="1">
      <formula>IF(OR(#REF!="not",#REF!="resign",#REF!="permanent",#REF!="terminated"),"true","false")</formula>
    </cfRule>
  </conditionalFormatting>
  <conditionalFormatting sqref="Q7">
    <cfRule type="expression" dxfId="7498" priority="63" stopIfTrue="1">
      <formula>IF(OR($BS7="not",$BS7="resign",$BS7="permanent",$BS7="terminated"),"true","false")</formula>
    </cfRule>
  </conditionalFormatting>
  <conditionalFormatting sqref="Q7">
    <cfRule type="expression" dxfId="7497" priority="62" stopIfTrue="1">
      <formula>IF(OR($BR7="not",$BR7="resign",$BR7="permanent",$BR7="terminated"),"true","false")</formula>
    </cfRule>
  </conditionalFormatting>
  <conditionalFormatting sqref="Q7">
    <cfRule type="expression" dxfId="7496" priority="61" stopIfTrue="1">
      <formula>IF(OR($BQ7="not",$BQ7="resign",$BQ7="permanent",$BQ7="terminated"),"true","false")</formula>
    </cfRule>
  </conditionalFormatting>
  <conditionalFormatting sqref="Q7">
    <cfRule type="expression" dxfId="7495" priority="60" stopIfTrue="1">
      <formula>IF(OR($BW7="not",$BW7="resign",$BW7="permanent",$BW7="terminated"),"true","false")</formula>
    </cfRule>
  </conditionalFormatting>
  <conditionalFormatting sqref="Q7">
    <cfRule type="expression" dxfId="7494" priority="59" stopIfTrue="1">
      <formula>IF(OR($BV7="not",$BV7="resign",$BV7="permanent",$BV7="terminated"),"true","false")</formula>
    </cfRule>
  </conditionalFormatting>
  <conditionalFormatting sqref="AE7">
    <cfRule type="expression" dxfId="7493" priority="58" stopIfTrue="1">
      <formula>IF(OR($AY7="not",$AY7="resign",$AY7="resign",$AY7="end",$AY7="terminated",$AY7="permanent"),"TRUE","FALSE")</formula>
    </cfRule>
  </conditionalFormatting>
  <conditionalFormatting sqref="AH7">
    <cfRule type="expression" dxfId="7492" priority="57" stopIfTrue="1">
      <formula>IF(OR($AY7="not",$AY7="resign",$AY7="resign",$AY7="end",$AY7="terminated",$AY7="permanent"),"TRUE","FALSE")</formula>
    </cfRule>
  </conditionalFormatting>
  <conditionalFormatting sqref="U7">
    <cfRule type="expression" dxfId="7491" priority="56" stopIfTrue="1">
      <formula>IF(OR($AY7="not",$AY7="resign",$AY7="resign",$AY7="end",$AY7="terminated",$AY7="permanent"),"TRUE","FALSE")</formula>
    </cfRule>
  </conditionalFormatting>
  <conditionalFormatting sqref="R7:T7">
    <cfRule type="expression" dxfId="7490" priority="55" stopIfTrue="1">
      <formula>IF(OR($AY7="not",$AY7="resign",$AY7="resign",$AY7="end",$AY7="terminated",$AY7="permanent"),"TRUE","FALSE")</formula>
    </cfRule>
  </conditionalFormatting>
  <conditionalFormatting sqref="T7">
    <cfRule type="expression" dxfId="7489" priority="54" stopIfTrue="1">
      <formula>IF(OR(#REF!="not",#REF!="resign",#REF!="permanent",#REF!="terminated"),"true","false")</formula>
    </cfRule>
  </conditionalFormatting>
  <conditionalFormatting sqref="T7">
    <cfRule type="expression" dxfId="7488" priority="53" stopIfTrue="1">
      <formula>IF(OR(#REF!="not",#REF!="resign",#REF!="permanent",#REF!="terminated"),"true","false")</formula>
    </cfRule>
  </conditionalFormatting>
  <conditionalFormatting sqref="T7">
    <cfRule type="expression" dxfId="7487" priority="52" stopIfTrue="1">
      <formula>IF(OR($BS7="not",$BS7="resign",$BS7="permanent",$BS7="terminated"),"true","false")</formula>
    </cfRule>
  </conditionalFormatting>
  <conditionalFormatting sqref="T7">
    <cfRule type="expression" dxfId="7486" priority="51" stopIfTrue="1">
      <formula>IF(OR($BR7="not",$BR7="resign",$BR7="permanent",$BR7="terminated"),"true","false")</formula>
    </cfRule>
  </conditionalFormatting>
  <conditionalFormatting sqref="T7">
    <cfRule type="expression" dxfId="7485" priority="50" stopIfTrue="1">
      <formula>IF(OR($BQ7="not",$BQ7="resign",$BQ7="permanent",$BQ7="terminated"),"true","false")</formula>
    </cfRule>
  </conditionalFormatting>
  <conditionalFormatting sqref="T7">
    <cfRule type="expression" dxfId="7484" priority="49" stopIfTrue="1">
      <formula>IF(OR($BW7="not",$BW7="resign",$BW7="permanent",$BW7="terminated"),"true","false")</formula>
    </cfRule>
  </conditionalFormatting>
  <conditionalFormatting sqref="T7">
    <cfRule type="expression" dxfId="7483" priority="48" stopIfTrue="1">
      <formula>IF(OR($BV7="not",$BV7="resign",$BV7="permanent",$BV7="terminated"),"true","false")</formula>
    </cfRule>
  </conditionalFormatting>
  <conditionalFormatting sqref="P16:T24 X16:Y24">
    <cfRule type="expression" dxfId="7482" priority="46" stopIfTrue="1">
      <formula>IF(OR(#REF!="not",#REF!="resign",#REF!="permanent",#REF!="terminated"),"true","false")</formula>
    </cfRule>
  </conditionalFormatting>
  <conditionalFormatting sqref="P16:T24 X16:Y24">
    <cfRule type="expression" dxfId="7481" priority="45" stopIfTrue="1">
      <formula>IF(OR(#REF!="not",#REF!="resign",#REF!="permanent",#REF!="terminated"),"true","false")</formula>
    </cfRule>
  </conditionalFormatting>
  <conditionalFormatting sqref="X16:Y24">
    <cfRule type="expression" dxfId="7480" priority="44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9" priority="43" stopIfTrue="1">
      <formula>IF(OR(#REF!="not",#REF!="resign",#REF!="resign",#REF!="end",#REF!="terminated",#REF!="permanent"),"TRUE","FALSE")</formula>
    </cfRule>
  </conditionalFormatting>
  <conditionalFormatting sqref="AA16:AA24 AF16:AG24 X16:Y24">
    <cfRule type="expression" dxfId="7478" priority="42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7" priority="41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6" priority="40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5" priority="39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4" priority="38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3" priority="37" stopIfTrue="1">
      <formula>IF(OR(#REF!="not",#REF!="resign",#REF!="resign",#REF!="end",#REF!="terminated",#REF!="permanent"),"TRUE","FALSE")</formula>
    </cfRule>
  </conditionalFormatting>
  <conditionalFormatting sqref="X16:Y24">
    <cfRule type="expression" dxfId="7472" priority="36" stopIfTrue="1">
      <formula>IF(OR(#REF!="not",#REF!="resign",#REF!="resign",#REF!="end",#REF!="terminated",#REF!="permanent"),"TRUE","FALSE")</formula>
    </cfRule>
  </conditionalFormatting>
  <conditionalFormatting sqref="D16:D24">
    <cfRule type="duplicateValues" dxfId="7471" priority="35" stopIfTrue="1"/>
  </conditionalFormatting>
  <conditionalFormatting sqref="X16:Y24">
    <cfRule type="expression" dxfId="7470" priority="34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9" priority="33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8" priority="32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7" priority="31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6" priority="30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5" priority="29" stopIfTrue="1">
      <formula>IF(OR(#REF!="not",#REF!="resign",#REF!="resign",#REF!="end",#REF!="terminated",#REF!="permanent"),"TRUE","FALSE")</formula>
    </cfRule>
  </conditionalFormatting>
  <conditionalFormatting sqref="X16:Y24">
    <cfRule type="expression" dxfId="7464" priority="28" stopIfTrue="1">
      <formula>IF(OR(#REF!="not",#REF!="resign",#REF!="resign",#REF!="end",#REF!="terminated",#REF!="permanent"),"TRUE","FALSE")</formula>
    </cfRule>
  </conditionalFormatting>
  <conditionalFormatting sqref="Y16:Y24">
    <cfRule type="expression" dxfId="7463" priority="27" stopIfTrue="1">
      <formula>IF(OR(#REF!="not",#REF!="resign",#REF!="permanent",#REF!="terminated"),"true","false")</formula>
    </cfRule>
  </conditionalFormatting>
  <conditionalFormatting sqref="Y16:Y24">
    <cfRule type="expression" dxfId="7462" priority="26" stopIfTrue="1">
      <formula>IF(OR(#REF!="not",#REF!="resign",#REF!="permanent",#REF!="terminated"),"true","false")</formula>
    </cfRule>
  </conditionalFormatting>
  <conditionalFormatting sqref="P16:T24 X16:Y24">
    <cfRule type="expression" dxfId="7461" priority="25" stopIfTrue="1">
      <formula>IF(OR(#REF!="not",#REF!="resign",#REF!="permanent",#REF!="terminated"),"true","false")</formula>
    </cfRule>
  </conditionalFormatting>
  <conditionalFormatting sqref="P16:T24 X16:Y24">
    <cfRule type="expression" dxfId="7460" priority="24" stopIfTrue="1">
      <formula>IF(OR(#REF!="not",#REF!="resign",#REF!="permanent",#REF!="terminated"),"true","false")</formula>
    </cfRule>
  </conditionalFormatting>
  <conditionalFormatting sqref="P16:T24 X16:Y24">
    <cfRule type="expression" dxfId="7459" priority="23" stopIfTrue="1">
      <formula>IF(OR(#REF!="not",#REF!="resign",#REF!="permanent",#REF!="terminated"),"true","false")</formula>
    </cfRule>
  </conditionalFormatting>
  <conditionalFormatting sqref="P16:T24 X16:Y24">
    <cfRule type="expression" dxfId="7458" priority="22" stopIfTrue="1">
      <formula>IF(OR(#REF!="not",#REF!="resign",#REF!="permanent",#REF!="terminated"),"true","false")</formula>
    </cfRule>
  </conditionalFormatting>
  <conditionalFormatting sqref="C16:N24 V16:V24 X16:AQ24">
    <cfRule type="expression" dxfId="7457" priority="21" stopIfTrue="1">
      <formula>IF(OR(#REF!="not",#REF!="resign",#REF!="resign",#REF!="end",#REF!="terminated",#REF!="permanent"),"TRUE","FALSE")</formula>
    </cfRule>
  </conditionalFormatting>
  <conditionalFormatting sqref="X16:Y24">
    <cfRule type="expression" dxfId="7456" priority="20" stopIfTrue="1">
      <formula>IF(OR(#REF!="not",#REF!="resign",#REF!="resign",#REF!="end",#REF!="terminated",#REF!="permanent"),"TRUE","FALSE")</formula>
    </cfRule>
  </conditionalFormatting>
  <conditionalFormatting sqref="X16:Y24">
    <cfRule type="expression" dxfId="7455" priority="19" stopIfTrue="1">
      <formula>IF(OR(#REF!="not",#REF!="resign",#REF!="resign",#REF!="end",#REF!="terminated",#REF!="permanent"),"TRUE","FALSE")</formula>
    </cfRule>
  </conditionalFormatting>
  <conditionalFormatting sqref="X16:Y24">
    <cfRule type="expression" dxfId="7454" priority="18" stopIfTrue="1">
      <formula>IF(OR(#REF!="not",#REF!="resign",#REF!="resign",#REF!="end",#REF!="terminated",#REF!="permanent"),"TRUE","FALSE")</formula>
    </cfRule>
  </conditionalFormatting>
  <conditionalFormatting sqref="X16:Y24">
    <cfRule type="expression" dxfId="7453" priority="17" stopIfTrue="1">
      <formula>IF(OR(#REF!="not",#REF!="resign",#REF!="permanent",#REF!="terminated"),"true","false")</formula>
    </cfRule>
  </conditionalFormatting>
  <conditionalFormatting sqref="Y16:Y24">
    <cfRule type="containsText" dxfId="7452" priority="16" operator="containsText" text="warning">
      <formula>NOT(ISERROR(SEARCH("warning",Y16)))</formula>
    </cfRule>
  </conditionalFormatting>
  <conditionalFormatting sqref="X5:Y5">
    <cfRule type="expression" dxfId="7451" priority="15" stopIfTrue="1">
      <formula>IF($O5="warning",TRUE,FALSE)</formula>
    </cfRule>
  </conditionalFormatting>
  <conditionalFormatting sqref="X5">
    <cfRule type="expression" dxfId="7450" priority="14" stopIfTrue="1">
      <formula>IF($P5="warning",TRUE,FALSE)</formula>
    </cfRule>
  </conditionalFormatting>
  <conditionalFormatting sqref="Y5">
    <cfRule type="containsText" dxfId="7449" priority="11" operator="containsText" text="warning">
      <formula>NOT(ISERROR(SEARCH("warning",Y5)))</formula>
    </cfRule>
    <cfRule type="expression" dxfId="7448" priority="13" stopIfTrue="1">
      <formula>IF($O5="warning",TRUE,FALSE)</formula>
    </cfRule>
  </conditionalFormatting>
  <conditionalFormatting sqref="X5">
    <cfRule type="expression" dxfId="7447" priority="12" stopIfTrue="1">
      <formula>IF($P5="warning",TRUE,FALSE)</formula>
    </cfRule>
  </conditionalFormatting>
  <conditionalFormatting sqref="X6:Y6">
    <cfRule type="expression" dxfId="7446" priority="10" stopIfTrue="1">
      <formula>IF($O6="warning",TRUE,FALSE)</formula>
    </cfRule>
  </conditionalFormatting>
  <conditionalFormatting sqref="X6">
    <cfRule type="expression" dxfId="7445" priority="9" stopIfTrue="1">
      <formula>IF($P6="warning",TRUE,FALSE)</formula>
    </cfRule>
  </conditionalFormatting>
  <conditionalFormatting sqref="Y6">
    <cfRule type="containsText" dxfId="7444" priority="6" operator="containsText" text="warning">
      <formula>NOT(ISERROR(SEARCH("warning",Y6)))</formula>
    </cfRule>
    <cfRule type="expression" dxfId="7443" priority="8" stopIfTrue="1">
      <formula>IF($O6="warning",TRUE,FALSE)</formula>
    </cfRule>
  </conditionalFormatting>
  <conditionalFormatting sqref="X6">
    <cfRule type="expression" dxfId="7442" priority="7" stopIfTrue="1">
      <formula>IF($P6="warning",TRUE,FALSE)</formula>
    </cfRule>
  </conditionalFormatting>
  <conditionalFormatting sqref="X7:Y7">
    <cfRule type="expression" dxfId="7441" priority="5" stopIfTrue="1">
      <formula>IF($O7="warning",TRUE,FALSE)</formula>
    </cfRule>
  </conditionalFormatting>
  <conditionalFormatting sqref="X7">
    <cfRule type="expression" dxfId="7440" priority="4" stopIfTrue="1">
      <formula>IF($P7="warning",TRUE,FALSE)</formula>
    </cfRule>
  </conditionalFormatting>
  <conditionalFormatting sqref="Y7">
    <cfRule type="containsText" dxfId="7439" priority="1" operator="containsText" text="warning">
      <formula>NOT(ISERROR(SEARCH("warning",Y7)))</formula>
    </cfRule>
    <cfRule type="expression" dxfId="7438" priority="3" stopIfTrue="1">
      <formula>IF($O7="warning",TRUE,FALSE)</formula>
    </cfRule>
  </conditionalFormatting>
  <conditionalFormatting sqref="X7">
    <cfRule type="expression" dxfId="7437" priority="2" stopIfTrue="1">
      <formula>IF($P7="warning",TRUE,FALSE)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H201"/>
  <sheetViews>
    <sheetView topLeftCell="B3" workbookViewId="0">
      <pane xSplit="3" ySplit="2" topLeftCell="BG5" activePane="bottomRight" state="frozen"/>
      <selection activeCell="B3" sqref="B3"/>
      <selection pane="topRight" activeCell="E3" sqref="E3"/>
      <selection pane="bottomLeft" activeCell="B5" sqref="B5"/>
      <selection pane="bottomRight" activeCell="B3" sqref="B3:BG4"/>
    </sheetView>
  </sheetViews>
  <sheetFormatPr defaultRowHeight="15"/>
  <cols>
    <col min="1" max="1" width="9.140625" style="750"/>
    <col min="2" max="2" width="4.140625" style="750" customWidth="1"/>
    <col min="3" max="3" width="10.42578125" style="750" bestFit="1" customWidth="1"/>
    <col min="4" max="4" width="31.42578125" style="750" bestFit="1" customWidth="1"/>
    <col min="5" max="5" width="28.85546875" style="750" bestFit="1" customWidth="1"/>
    <col min="6" max="6" width="3.5703125" style="750" bestFit="1" customWidth="1"/>
    <col min="7" max="7" width="11.140625" style="750" bestFit="1" customWidth="1"/>
    <col min="8" max="8" width="7.42578125" style="750" bestFit="1" customWidth="1"/>
    <col min="9" max="9" width="14" style="750" customWidth="1"/>
    <col min="10" max="10" width="6.5703125" style="750" customWidth="1"/>
    <col min="11" max="11" width="15.7109375" style="750" customWidth="1"/>
    <col min="12" max="12" width="13.140625" style="750" bestFit="1" customWidth="1"/>
    <col min="13" max="21" width="8.5703125" style="750" bestFit="1" customWidth="1"/>
    <col min="22" max="23" width="8.28515625" style="750" bestFit="1" customWidth="1"/>
    <col min="24" max="24" width="8.42578125" style="750" bestFit="1" customWidth="1"/>
    <col min="25" max="25" width="8.5703125" style="750" bestFit="1" customWidth="1"/>
    <col min="26" max="27" width="8.42578125" style="750" bestFit="1" customWidth="1"/>
    <col min="28" max="28" width="8.5703125" style="750" bestFit="1" customWidth="1"/>
    <col min="29" max="29" width="8.42578125" style="750" bestFit="1" customWidth="1"/>
    <col min="30" max="30" width="8.140625" style="750" bestFit="1" customWidth="1"/>
    <col min="31" max="32" width="8.42578125" style="750" bestFit="1" customWidth="1"/>
    <col min="33" max="33" width="7.7109375" style="750" bestFit="1" customWidth="1"/>
    <col min="34" max="34" width="8.42578125" style="750" bestFit="1" customWidth="1"/>
    <col min="35" max="36" width="8.140625" style="750" bestFit="1" customWidth="1"/>
    <col min="37" max="37" width="8.42578125" style="750" bestFit="1" customWidth="1"/>
    <col min="38" max="38" width="13.42578125" style="750" bestFit="1" customWidth="1"/>
    <col min="39" max="39" width="9.140625" style="750" bestFit="1" customWidth="1"/>
    <col min="40" max="40" width="10.7109375" style="750" bestFit="1" customWidth="1"/>
    <col min="41" max="41" width="7.42578125" style="750" bestFit="1" customWidth="1"/>
    <col min="42" max="42" width="16.85546875" style="750" bestFit="1" customWidth="1"/>
    <col min="43" max="43" width="16.140625" style="750" bestFit="1" customWidth="1"/>
    <col min="44" max="44" width="16.5703125" style="750" customWidth="1"/>
    <col min="45" max="45" width="16.28515625" style="750" bestFit="1" customWidth="1"/>
    <col min="46" max="46" width="10.5703125" style="750" customWidth="1"/>
    <col min="47" max="47" width="4.28515625" style="750" bestFit="1" customWidth="1"/>
    <col min="48" max="48" width="9" style="750" customWidth="1"/>
    <col min="49" max="49" width="28.28515625" style="750" customWidth="1"/>
    <col min="50" max="50" width="33.140625" style="750" customWidth="1"/>
    <col min="51" max="51" width="42.42578125" style="750" customWidth="1"/>
    <col min="52" max="52" width="16.42578125" style="750" customWidth="1"/>
    <col min="53" max="53" width="24.85546875" style="750" customWidth="1"/>
    <col min="54" max="54" width="16.5703125" style="750" bestFit="1" customWidth="1"/>
    <col min="55" max="55" width="17.42578125" style="750" bestFit="1" customWidth="1"/>
    <col min="56" max="56" width="23.42578125" style="750" bestFit="1" customWidth="1"/>
    <col min="57" max="57" width="15" style="750" customWidth="1"/>
    <col min="58" max="58" width="31.5703125" style="750" customWidth="1"/>
    <col min="59" max="59" width="29.42578125" style="750" customWidth="1"/>
    <col min="60" max="60" width="32.5703125" style="750" bestFit="1" customWidth="1"/>
    <col min="61" max="16384" width="9.140625" style="750"/>
  </cols>
  <sheetData>
    <row r="2" spans="2:60" ht="15.75" thickBot="1"/>
    <row r="3" spans="2:60" ht="16.5" thickTop="1" thickBot="1">
      <c r="B3" s="1021" t="s">
        <v>1351</v>
      </c>
      <c r="C3" s="1021" t="s">
        <v>1352</v>
      </c>
      <c r="D3" s="1021" t="s">
        <v>1353</v>
      </c>
      <c r="E3" s="1021" t="s">
        <v>1354</v>
      </c>
      <c r="F3" s="1021" t="s">
        <v>1059</v>
      </c>
      <c r="G3" s="1021" t="s">
        <v>6934</v>
      </c>
      <c r="H3" s="1021" t="s">
        <v>6943</v>
      </c>
      <c r="I3" s="1019" t="s">
        <v>1043</v>
      </c>
      <c r="J3" s="1019" t="s">
        <v>6935</v>
      </c>
      <c r="K3" s="1021" t="s">
        <v>1356</v>
      </c>
      <c r="L3" s="1021" t="s">
        <v>8487</v>
      </c>
      <c r="M3" s="1035" t="s">
        <v>1247</v>
      </c>
      <c r="N3" s="1036"/>
      <c r="O3" s="1035" t="s">
        <v>323</v>
      </c>
      <c r="P3" s="1037"/>
      <c r="Q3" s="1037"/>
      <c r="R3" s="1036"/>
      <c r="S3" s="751"/>
      <c r="T3" s="751"/>
      <c r="U3" s="751"/>
      <c r="V3" s="751"/>
      <c r="W3" s="751"/>
      <c r="X3" s="1035" t="s">
        <v>1259</v>
      </c>
      <c r="Y3" s="1036"/>
      <c r="Z3" s="752">
        <v>1</v>
      </c>
      <c r="AA3" s="797">
        <v>2</v>
      </c>
      <c r="AB3" s="797">
        <v>3</v>
      </c>
      <c r="AC3" s="797"/>
      <c r="AD3" s="797"/>
      <c r="AE3" s="1039" t="s">
        <v>8488</v>
      </c>
      <c r="AF3" s="1040"/>
      <c r="AG3" s="1035" t="s">
        <v>1357</v>
      </c>
      <c r="AH3" s="1036"/>
      <c r="AI3" s="797"/>
      <c r="AJ3" s="1021" t="s">
        <v>1260</v>
      </c>
      <c r="AK3" s="1021" t="s">
        <v>1251</v>
      </c>
      <c r="AL3" s="1028" t="s">
        <v>1248</v>
      </c>
      <c r="AM3" s="1028" t="s">
        <v>6936</v>
      </c>
      <c r="AN3" s="1028" t="s">
        <v>8489</v>
      </c>
      <c r="AO3" s="1028" t="s">
        <v>8490</v>
      </c>
      <c r="AP3" s="1028" t="s">
        <v>8491</v>
      </c>
      <c r="AQ3" s="1028" t="s">
        <v>8492</v>
      </c>
      <c r="AR3" s="1028" t="s">
        <v>8493</v>
      </c>
      <c r="AS3" s="1028" t="s">
        <v>8494</v>
      </c>
      <c r="AT3" s="1021" t="s">
        <v>1265</v>
      </c>
      <c r="AU3" s="1019" t="s">
        <v>1323</v>
      </c>
      <c r="AV3" s="1021" t="s">
        <v>6943</v>
      </c>
      <c r="AW3" s="1021" t="s">
        <v>8495</v>
      </c>
      <c r="AX3" s="1021" t="s">
        <v>1251</v>
      </c>
      <c r="AY3" s="1021" t="s">
        <v>1253</v>
      </c>
      <c r="AZ3" s="1023" t="s">
        <v>1230</v>
      </c>
      <c r="BA3" s="1025" t="s">
        <v>1272</v>
      </c>
      <c r="BB3" s="1025" t="s">
        <v>673</v>
      </c>
      <c r="BC3" s="1025" t="s">
        <v>1202</v>
      </c>
      <c r="BD3" s="1025" t="s">
        <v>1290</v>
      </c>
      <c r="BE3" s="1025" t="s">
        <v>3030</v>
      </c>
      <c r="BF3" s="1023" t="s">
        <v>1042</v>
      </c>
      <c r="BG3" s="1017" t="s">
        <v>811</v>
      </c>
      <c r="BH3" s="798"/>
    </row>
    <row r="4" spans="2:60" ht="16.5" thickTop="1" thickBot="1">
      <c r="B4" s="1020"/>
      <c r="C4" s="1030"/>
      <c r="D4" s="1030"/>
      <c r="E4" s="1030"/>
      <c r="F4" s="1030"/>
      <c r="G4" s="1030"/>
      <c r="H4" s="1030"/>
      <c r="I4" s="1020"/>
      <c r="J4" s="1020"/>
      <c r="K4" s="1022"/>
      <c r="L4" s="1020"/>
      <c r="M4" s="753" t="s">
        <v>1256</v>
      </c>
      <c r="N4" s="753" t="s">
        <v>1257</v>
      </c>
      <c r="O4" s="753">
        <v>1</v>
      </c>
      <c r="P4" s="753">
        <v>2</v>
      </c>
      <c r="Q4" s="753">
        <v>3</v>
      </c>
      <c r="R4" s="753">
        <v>4</v>
      </c>
      <c r="S4" s="753">
        <v>5</v>
      </c>
      <c r="T4" s="753">
        <v>6</v>
      </c>
      <c r="U4" s="753">
        <v>7</v>
      </c>
      <c r="V4" s="753">
        <v>8</v>
      </c>
      <c r="W4" s="753">
        <v>9</v>
      </c>
      <c r="X4" s="753" t="s">
        <v>1256</v>
      </c>
      <c r="Y4" s="753" t="s">
        <v>1257</v>
      </c>
      <c r="Z4" s="753">
        <v>1</v>
      </c>
      <c r="AA4" s="799">
        <v>2</v>
      </c>
      <c r="AB4" s="799">
        <v>3</v>
      </c>
      <c r="AC4" s="799">
        <v>4</v>
      </c>
      <c r="AD4" s="799">
        <v>5</v>
      </c>
      <c r="AE4" s="800" t="s">
        <v>1256</v>
      </c>
      <c r="AF4" s="800" t="s">
        <v>1257</v>
      </c>
      <c r="AG4" s="753" t="s">
        <v>1256</v>
      </c>
      <c r="AH4" s="753" t="s">
        <v>1257</v>
      </c>
      <c r="AI4" s="799">
        <v>1</v>
      </c>
      <c r="AJ4" s="1030"/>
      <c r="AK4" s="1030"/>
      <c r="AL4" s="1033"/>
      <c r="AM4" s="1033"/>
      <c r="AN4" s="1033"/>
      <c r="AO4" s="1033"/>
      <c r="AP4" s="1033"/>
      <c r="AQ4" s="1033"/>
      <c r="AR4" s="1033"/>
      <c r="AS4" s="1033"/>
      <c r="AT4" s="1020"/>
      <c r="AU4" s="1020"/>
      <c r="AV4" s="1020"/>
      <c r="AW4" s="1020"/>
      <c r="AX4" s="1022"/>
      <c r="AY4" s="1022"/>
      <c r="AZ4" s="1024"/>
      <c r="BA4" s="1026"/>
      <c r="BB4" s="1038"/>
      <c r="BC4" s="1026"/>
      <c r="BD4" s="1026"/>
      <c r="BE4" s="1026"/>
      <c r="BF4" s="1024"/>
      <c r="BG4" s="1018"/>
      <c r="BH4" s="798" t="s">
        <v>8496</v>
      </c>
    </row>
    <row r="5" spans="2:60" s="906" customFormat="1" ht="32.25" thickTop="1">
      <c r="B5" s="911">
        <v>1</v>
      </c>
      <c r="C5" s="816" t="s">
        <v>8497</v>
      </c>
      <c r="D5" s="816" t="s">
        <v>8498</v>
      </c>
      <c r="E5" s="772">
        <v>30631</v>
      </c>
      <c r="F5" s="817" t="s">
        <v>1302</v>
      </c>
      <c r="G5" s="817" t="s">
        <v>1358</v>
      </c>
      <c r="H5" s="817" t="s">
        <v>1358</v>
      </c>
      <c r="I5" s="818" t="s">
        <v>7445</v>
      </c>
      <c r="J5" s="818" t="s">
        <v>8499</v>
      </c>
      <c r="K5" s="818" t="s">
        <v>8500</v>
      </c>
      <c r="L5" s="819">
        <v>41977</v>
      </c>
      <c r="M5" s="774">
        <v>41593</v>
      </c>
      <c r="N5" s="774">
        <v>42004</v>
      </c>
      <c r="O5" s="774">
        <v>42185</v>
      </c>
      <c r="P5" s="774">
        <v>42338</v>
      </c>
      <c r="Q5" s="774"/>
      <c r="R5" s="774"/>
      <c r="S5" s="774"/>
      <c r="T5" s="774"/>
      <c r="U5" s="774"/>
      <c r="V5" s="774"/>
      <c r="W5" s="774"/>
      <c r="X5" s="774">
        <v>42339</v>
      </c>
      <c r="Y5" s="774">
        <v>42369</v>
      </c>
      <c r="Z5" s="774">
        <v>42551</v>
      </c>
      <c r="AA5" s="792">
        <v>42643</v>
      </c>
      <c r="AB5" s="792">
        <v>42704</v>
      </c>
      <c r="AC5" s="792">
        <v>42688</v>
      </c>
      <c r="AD5" s="792"/>
      <c r="AE5" s="792">
        <v>42689</v>
      </c>
      <c r="AF5" s="792">
        <v>42766</v>
      </c>
      <c r="AG5" s="792">
        <v>42767</v>
      </c>
      <c r="AH5" s="792">
        <v>42825</v>
      </c>
      <c r="AI5" s="792">
        <v>42855</v>
      </c>
      <c r="AJ5" s="249">
        <f ca="1">SUM(AI5-NOW())</f>
        <v>19.841278009262169</v>
      </c>
      <c r="AK5" s="279" t="str">
        <f ca="1">IF(AJ5&lt;=40,"WARNING","ACTIVE")</f>
        <v>WARNING</v>
      </c>
      <c r="AL5" s="821">
        <v>7500000</v>
      </c>
      <c r="AM5" s="821">
        <v>550000</v>
      </c>
      <c r="AN5" s="821">
        <v>2000000</v>
      </c>
      <c r="AO5" s="821">
        <v>500000</v>
      </c>
      <c r="AP5" s="821">
        <v>50000</v>
      </c>
      <c r="AQ5" s="821"/>
      <c r="AR5" s="821"/>
      <c r="AS5" s="821"/>
      <c r="AT5" s="826" t="s">
        <v>8501</v>
      </c>
      <c r="AU5" s="823" t="s">
        <v>1215</v>
      </c>
      <c r="AV5" s="823" t="s">
        <v>1215</v>
      </c>
      <c r="AW5" s="823"/>
      <c r="AX5" s="818"/>
      <c r="AY5" s="242" t="s">
        <v>8502</v>
      </c>
      <c r="AZ5" s="885" t="s">
        <v>8503</v>
      </c>
      <c r="BA5" s="825" t="s">
        <v>8504</v>
      </c>
      <c r="BB5" s="826"/>
      <c r="BC5" s="826" t="s">
        <v>8505</v>
      </c>
      <c r="BD5" s="826" t="s">
        <v>8506</v>
      </c>
      <c r="BE5" s="872" t="s">
        <v>8507</v>
      </c>
      <c r="BF5" s="885" t="s">
        <v>8508</v>
      </c>
      <c r="BG5" s="912" t="s">
        <v>9018</v>
      </c>
      <c r="BH5" s="913" t="s">
        <v>8509</v>
      </c>
    </row>
    <row r="6" spans="2:60" ht="21">
      <c r="B6" s="801">
        <v>3</v>
      </c>
      <c r="C6" s="802" t="s">
        <v>8526</v>
      </c>
      <c r="D6" s="802" t="s">
        <v>8527</v>
      </c>
      <c r="E6" s="757" t="s">
        <v>8528</v>
      </c>
      <c r="F6" s="803" t="s">
        <v>1302</v>
      </c>
      <c r="G6" s="803" t="s">
        <v>1276</v>
      </c>
      <c r="H6" s="803" t="s">
        <v>1276</v>
      </c>
      <c r="I6" s="804" t="s">
        <v>7445</v>
      </c>
      <c r="J6" s="804" t="s">
        <v>8499</v>
      </c>
      <c r="K6" s="804" t="s">
        <v>8431</v>
      </c>
      <c r="L6" s="805"/>
      <c r="M6" s="785">
        <v>41988</v>
      </c>
      <c r="N6" s="785">
        <v>42169</v>
      </c>
      <c r="O6" s="785">
        <v>42338</v>
      </c>
      <c r="P6" s="785">
        <v>42369</v>
      </c>
      <c r="Q6" s="785">
        <v>42551</v>
      </c>
      <c r="R6" s="785">
        <v>42643</v>
      </c>
      <c r="S6" s="785">
        <v>42718</v>
      </c>
      <c r="T6" s="785"/>
      <c r="U6" s="785"/>
      <c r="V6" s="785"/>
      <c r="W6" s="785"/>
      <c r="X6" s="785">
        <v>42719</v>
      </c>
      <c r="Y6" s="785">
        <v>42825</v>
      </c>
      <c r="Z6" s="785">
        <v>42916</v>
      </c>
      <c r="AA6" s="786"/>
      <c r="AB6" s="786"/>
      <c r="AC6" s="786"/>
      <c r="AD6" s="786"/>
      <c r="AE6" s="786"/>
      <c r="AF6" s="786"/>
      <c r="AG6" s="786"/>
      <c r="AH6" s="786"/>
      <c r="AI6" s="786"/>
      <c r="AJ6" s="232">
        <f ca="1">SUM(Z6-NOW())</f>
        <v>80.841278009262169</v>
      </c>
      <c r="AK6" s="266" t="str">
        <f t="shared" ref="AK6:AK33" ca="1" si="0">IF(AJ6&lt;=40,"WARNING","ACTIVE")</f>
        <v>ACTIVE</v>
      </c>
      <c r="AL6" s="806">
        <v>8000000</v>
      </c>
      <c r="AM6" s="806">
        <v>500000</v>
      </c>
      <c r="AN6" s="806"/>
      <c r="AO6" s="806">
        <v>500000</v>
      </c>
      <c r="AP6" s="806">
        <v>100000</v>
      </c>
      <c r="AQ6" s="806"/>
      <c r="AR6" s="806"/>
      <c r="AS6" s="806"/>
      <c r="AT6" s="807" t="s">
        <v>8501</v>
      </c>
      <c r="AU6" s="808" t="s">
        <v>1215</v>
      </c>
      <c r="AV6" s="808" t="s">
        <v>1215</v>
      </c>
      <c r="AW6" s="808"/>
      <c r="AX6" s="804" t="s">
        <v>8529</v>
      </c>
      <c r="AY6" s="225" t="s">
        <v>8530</v>
      </c>
      <c r="AZ6" s="809" t="s">
        <v>8531</v>
      </c>
      <c r="BA6" s="810" t="s">
        <v>8532</v>
      </c>
      <c r="BB6" s="807" t="s">
        <v>8533</v>
      </c>
      <c r="BC6" s="807" t="s">
        <v>8534</v>
      </c>
      <c r="BD6" s="807" t="s">
        <v>8535</v>
      </c>
      <c r="BE6" s="811" t="s">
        <v>8536</v>
      </c>
      <c r="BF6" s="809" t="s">
        <v>8537</v>
      </c>
      <c r="BG6" s="812" t="s">
        <v>8538</v>
      </c>
      <c r="BH6" s="813" t="s">
        <v>8539</v>
      </c>
    </row>
    <row r="7" spans="2:60" ht="31.5">
      <c r="B7" s="801">
        <v>4</v>
      </c>
      <c r="C7" s="802" t="s">
        <v>8540</v>
      </c>
      <c r="D7" s="802" t="s">
        <v>8541</v>
      </c>
      <c r="E7" s="757" t="s">
        <v>8542</v>
      </c>
      <c r="F7" s="803" t="s">
        <v>1060</v>
      </c>
      <c r="G7" s="803" t="s">
        <v>1231</v>
      </c>
      <c r="H7" s="803" t="s">
        <v>1231</v>
      </c>
      <c r="I7" s="804" t="s">
        <v>7445</v>
      </c>
      <c r="J7" s="804" t="s">
        <v>8499</v>
      </c>
      <c r="K7" s="804" t="s">
        <v>8543</v>
      </c>
      <c r="L7" s="805"/>
      <c r="M7" s="785">
        <v>41988</v>
      </c>
      <c r="N7" s="785">
        <v>42169</v>
      </c>
      <c r="O7" s="785">
        <v>42338</v>
      </c>
      <c r="P7" s="785">
        <v>42369</v>
      </c>
      <c r="Q7" s="785">
        <v>42643</v>
      </c>
      <c r="R7" s="785">
        <v>42551</v>
      </c>
      <c r="S7" s="785">
        <v>42643</v>
      </c>
      <c r="T7" s="785">
        <v>42718</v>
      </c>
      <c r="U7" s="785"/>
      <c r="V7" s="785"/>
      <c r="W7" s="785"/>
      <c r="X7" s="785">
        <v>42719</v>
      </c>
      <c r="Y7" s="785">
        <v>42886</v>
      </c>
      <c r="Z7" s="785"/>
      <c r="AA7" s="786"/>
      <c r="AB7" s="786"/>
      <c r="AC7" s="786"/>
      <c r="AD7" s="786"/>
      <c r="AE7" s="786"/>
      <c r="AF7" s="786"/>
      <c r="AG7" s="786"/>
      <c r="AH7" s="786"/>
      <c r="AI7" s="786"/>
      <c r="AJ7" s="232">
        <f ca="1">SUM(Y7-NOW())</f>
        <v>50.841278009262169</v>
      </c>
      <c r="AK7" s="266" t="str">
        <f t="shared" ca="1" si="0"/>
        <v>ACTIVE</v>
      </c>
      <c r="AL7" s="806">
        <v>7128000.0000000009</v>
      </c>
      <c r="AM7" s="806">
        <v>500000</v>
      </c>
      <c r="AN7" s="806"/>
      <c r="AO7" s="806">
        <v>500000</v>
      </c>
      <c r="AP7" s="806"/>
      <c r="AQ7" s="806"/>
      <c r="AR7" s="806"/>
      <c r="AS7" s="806"/>
      <c r="AT7" s="807" t="s">
        <v>8501</v>
      </c>
      <c r="AU7" s="808" t="s">
        <v>1215</v>
      </c>
      <c r="AV7" s="808" t="s">
        <v>1215</v>
      </c>
      <c r="AW7" s="808"/>
      <c r="AX7" s="804" t="s">
        <v>8544</v>
      </c>
      <c r="AY7" s="225" t="s">
        <v>8545</v>
      </c>
      <c r="AZ7" s="809" t="s">
        <v>8546</v>
      </c>
      <c r="BA7" s="810" t="s">
        <v>8547</v>
      </c>
      <c r="BB7" s="807" t="s">
        <v>8548</v>
      </c>
      <c r="BC7" s="807" t="s">
        <v>8549</v>
      </c>
      <c r="BD7" s="807" t="s">
        <v>8550</v>
      </c>
      <c r="BE7" s="811" t="s">
        <v>8551</v>
      </c>
      <c r="BF7" s="809" t="s">
        <v>8552</v>
      </c>
      <c r="BG7" s="812"/>
      <c r="BH7" s="813" t="s">
        <v>8553</v>
      </c>
    </row>
    <row r="8" spans="2:60" s="906" customFormat="1" ht="31.5">
      <c r="B8" s="911">
        <v>5</v>
      </c>
      <c r="C8" s="816" t="s">
        <v>8554</v>
      </c>
      <c r="D8" s="816" t="s">
        <v>8555</v>
      </c>
      <c r="E8" s="772">
        <v>26217</v>
      </c>
      <c r="F8" s="817" t="s">
        <v>1302</v>
      </c>
      <c r="G8" s="817" t="s">
        <v>1319</v>
      </c>
      <c r="H8" s="817" t="s">
        <v>1319</v>
      </c>
      <c r="I8" s="818" t="s">
        <v>7445</v>
      </c>
      <c r="J8" s="818" t="s">
        <v>8499</v>
      </c>
      <c r="K8" s="818" t="s">
        <v>8556</v>
      </c>
      <c r="L8" s="819">
        <v>41988</v>
      </c>
      <c r="M8" s="774">
        <v>41593</v>
      </c>
      <c r="N8" s="774">
        <v>42004</v>
      </c>
      <c r="O8" s="774">
        <v>42185</v>
      </c>
      <c r="P8" s="774">
        <v>42338</v>
      </c>
      <c r="Q8" s="774"/>
      <c r="R8" s="774"/>
      <c r="S8" s="774"/>
      <c r="T8" s="774"/>
      <c r="U8" s="774"/>
      <c r="V8" s="774"/>
      <c r="W8" s="774"/>
      <c r="X8" s="774">
        <v>42339</v>
      </c>
      <c r="Y8" s="774">
        <v>42369</v>
      </c>
      <c r="Z8" s="774">
        <v>42551</v>
      </c>
      <c r="AA8" s="792">
        <v>42643</v>
      </c>
      <c r="AB8" s="792">
        <v>42704</v>
      </c>
      <c r="AC8" s="792">
        <v>42688</v>
      </c>
      <c r="AD8" s="792"/>
      <c r="AE8" s="792">
        <v>42689</v>
      </c>
      <c r="AF8" s="792">
        <v>42825</v>
      </c>
      <c r="AG8" s="792">
        <v>42826</v>
      </c>
      <c r="AH8" s="792">
        <v>42855</v>
      </c>
      <c r="AI8" s="792"/>
      <c r="AJ8" s="249">
        <f ca="1">SUM(AH8-NOW())</f>
        <v>19.841278009262169</v>
      </c>
      <c r="AK8" s="279" t="str">
        <f t="shared" ca="1" si="0"/>
        <v>WARNING</v>
      </c>
      <c r="AL8" s="821">
        <v>8162000</v>
      </c>
      <c r="AM8" s="821">
        <v>550000</v>
      </c>
      <c r="AN8" s="821">
        <v>0</v>
      </c>
      <c r="AO8" s="821"/>
      <c r="AP8" s="821">
        <v>100000</v>
      </c>
      <c r="AQ8" s="821"/>
      <c r="AR8" s="821"/>
      <c r="AS8" s="821"/>
      <c r="AT8" s="826" t="s">
        <v>8501</v>
      </c>
      <c r="AU8" s="823" t="s">
        <v>1215</v>
      </c>
      <c r="AV8" s="823" t="s">
        <v>1215</v>
      </c>
      <c r="AW8" s="823"/>
      <c r="AX8" s="818" t="s">
        <v>8557</v>
      </c>
      <c r="AY8" s="242" t="s">
        <v>8558</v>
      </c>
      <c r="AZ8" s="885" t="s">
        <v>8559</v>
      </c>
      <c r="BA8" s="825" t="s">
        <v>8560</v>
      </c>
      <c r="BB8" s="826"/>
      <c r="BC8" s="826" t="s">
        <v>8561</v>
      </c>
      <c r="BD8" s="826" t="s">
        <v>8562</v>
      </c>
      <c r="BE8" s="872" t="s">
        <v>8563</v>
      </c>
      <c r="BF8" s="885" t="s">
        <v>8564</v>
      </c>
      <c r="BG8" s="912" t="s">
        <v>9018</v>
      </c>
      <c r="BH8" s="913" t="s">
        <v>8509</v>
      </c>
    </row>
    <row r="9" spans="2:60" ht="31.5">
      <c r="B9" s="801">
        <v>6</v>
      </c>
      <c r="C9" s="802" t="s">
        <v>8565</v>
      </c>
      <c r="D9" s="802" t="s">
        <v>8566</v>
      </c>
      <c r="E9" s="757">
        <v>25969</v>
      </c>
      <c r="F9" s="803" t="s">
        <v>1302</v>
      </c>
      <c r="G9" s="803" t="s">
        <v>1358</v>
      </c>
      <c r="H9" s="803" t="s">
        <v>1358</v>
      </c>
      <c r="I9" s="804" t="s">
        <v>1045</v>
      </c>
      <c r="J9" s="804" t="s">
        <v>8499</v>
      </c>
      <c r="K9" s="804" t="s">
        <v>8567</v>
      </c>
      <c r="L9" s="805">
        <v>42005</v>
      </c>
      <c r="M9" s="785">
        <v>41593</v>
      </c>
      <c r="N9" s="785">
        <v>42004</v>
      </c>
      <c r="O9" s="785">
        <v>42185</v>
      </c>
      <c r="P9" s="785">
        <v>42338</v>
      </c>
      <c r="Q9" s="785"/>
      <c r="R9" s="785"/>
      <c r="S9" s="785"/>
      <c r="T9" s="785"/>
      <c r="U9" s="785"/>
      <c r="V9" s="785"/>
      <c r="W9" s="785"/>
      <c r="X9" s="785">
        <v>42339</v>
      </c>
      <c r="Y9" s="785">
        <v>42369</v>
      </c>
      <c r="Z9" s="785">
        <v>42551</v>
      </c>
      <c r="AA9" s="786">
        <v>42643</v>
      </c>
      <c r="AB9" s="786">
        <v>42704</v>
      </c>
      <c r="AC9" s="786">
        <v>42688</v>
      </c>
      <c r="AD9" s="786"/>
      <c r="AE9" s="786">
        <v>42689</v>
      </c>
      <c r="AF9" s="786">
        <v>42766</v>
      </c>
      <c r="AG9" s="786">
        <v>42767</v>
      </c>
      <c r="AH9" s="786">
        <v>42916</v>
      </c>
      <c r="AI9" s="786"/>
      <c r="AJ9" s="232">
        <f ca="1">SUM(AH9-NOW())</f>
        <v>80.841278009262169</v>
      </c>
      <c r="AK9" s="266" t="str">
        <f t="shared" ca="1" si="0"/>
        <v>ACTIVE</v>
      </c>
      <c r="AL9" s="806">
        <v>8626056</v>
      </c>
      <c r="AM9" s="806">
        <v>550000</v>
      </c>
      <c r="AN9" s="806"/>
      <c r="AO9" s="806">
        <v>500000</v>
      </c>
      <c r="AP9" s="806">
        <v>100000</v>
      </c>
      <c r="AQ9" s="806">
        <v>1000000</v>
      </c>
      <c r="AR9" s="806"/>
      <c r="AS9" s="806"/>
      <c r="AT9" s="807" t="s">
        <v>1215</v>
      </c>
      <c r="AU9" s="808" t="s">
        <v>1215</v>
      </c>
      <c r="AV9" s="808" t="s">
        <v>1215</v>
      </c>
      <c r="AW9" s="808"/>
      <c r="AX9" s="804" t="s">
        <v>8568</v>
      </c>
      <c r="AY9" s="225" t="s">
        <v>8569</v>
      </c>
      <c r="AZ9" s="809" t="s">
        <v>8570</v>
      </c>
      <c r="BA9" s="810" t="s">
        <v>8571</v>
      </c>
      <c r="BB9" s="807"/>
      <c r="BC9" s="807" t="s">
        <v>8572</v>
      </c>
      <c r="BD9" s="807" t="s">
        <v>8573</v>
      </c>
      <c r="BE9" s="811" t="s">
        <v>8574</v>
      </c>
      <c r="BF9" s="809" t="s">
        <v>8575</v>
      </c>
      <c r="BG9" s="812" t="s">
        <v>8576</v>
      </c>
      <c r="BH9" s="813" t="s">
        <v>8577</v>
      </c>
    </row>
    <row r="10" spans="2:60" s="906" customFormat="1" ht="63">
      <c r="B10" s="911">
        <v>7</v>
      </c>
      <c r="C10" s="816" t="s">
        <v>8578</v>
      </c>
      <c r="D10" s="816" t="s">
        <v>8579</v>
      </c>
      <c r="E10" s="772" t="s">
        <v>8580</v>
      </c>
      <c r="F10" s="817" t="s">
        <v>1060</v>
      </c>
      <c r="G10" s="817" t="s">
        <v>1276</v>
      </c>
      <c r="H10" s="817" t="s">
        <v>1276</v>
      </c>
      <c r="I10" s="818" t="s">
        <v>1045</v>
      </c>
      <c r="J10" s="818" t="s">
        <v>8499</v>
      </c>
      <c r="K10" s="818" t="s">
        <v>8581</v>
      </c>
      <c r="L10" s="819">
        <v>42083</v>
      </c>
      <c r="M10" s="774">
        <v>42019</v>
      </c>
      <c r="N10" s="774">
        <v>42124</v>
      </c>
      <c r="O10" s="774">
        <v>42277</v>
      </c>
      <c r="P10" s="774">
        <v>42369</v>
      </c>
      <c r="Q10" s="774">
        <v>42460</v>
      </c>
      <c r="R10" s="774">
        <v>42551</v>
      </c>
      <c r="S10" s="774">
        <v>42643</v>
      </c>
      <c r="T10" s="774">
        <v>42749</v>
      </c>
      <c r="U10" s="774"/>
      <c r="V10" s="774"/>
      <c r="W10" s="774"/>
      <c r="X10" s="774">
        <v>42750</v>
      </c>
      <c r="Y10" s="774">
        <v>42825</v>
      </c>
      <c r="Z10" s="774">
        <v>42916</v>
      </c>
      <c r="AA10" s="792"/>
      <c r="AB10" s="792"/>
      <c r="AC10" s="792"/>
      <c r="AD10" s="792"/>
      <c r="AE10" s="792"/>
      <c r="AF10" s="792"/>
      <c r="AG10" s="792"/>
      <c r="AH10" s="792"/>
      <c r="AI10" s="792"/>
      <c r="AJ10" s="232">
        <f ca="1">SUM(Z10-NOW())</f>
        <v>80.841278009262169</v>
      </c>
      <c r="AK10" s="266" t="str">
        <f t="shared" ca="1" si="0"/>
        <v>ACTIVE</v>
      </c>
      <c r="AL10" s="821">
        <v>5512500</v>
      </c>
      <c r="AM10" s="821">
        <v>250000</v>
      </c>
      <c r="AN10" s="821"/>
      <c r="AO10" s="821">
        <v>500000</v>
      </c>
      <c r="AP10" s="821"/>
      <c r="AQ10" s="821"/>
      <c r="AR10" s="821">
        <v>500000</v>
      </c>
      <c r="AS10" s="821"/>
      <c r="AT10" s="826" t="s">
        <v>8582</v>
      </c>
      <c r="AU10" s="823" t="s">
        <v>1215</v>
      </c>
      <c r="AV10" s="823" t="s">
        <v>1215</v>
      </c>
      <c r="AW10" s="823"/>
      <c r="AX10" s="818" t="s">
        <v>8583</v>
      </c>
      <c r="AY10" s="242" t="s">
        <v>8584</v>
      </c>
      <c r="AZ10" s="885" t="s">
        <v>8585</v>
      </c>
      <c r="BA10" s="825" t="s">
        <v>8586</v>
      </c>
      <c r="BB10" s="826" t="s">
        <v>591</v>
      </c>
      <c r="BC10" s="826">
        <v>0</v>
      </c>
      <c r="BD10" s="826">
        <v>0</v>
      </c>
      <c r="BE10" s="872" t="s">
        <v>8587</v>
      </c>
      <c r="BF10" s="885" t="s">
        <v>8588</v>
      </c>
      <c r="BG10" s="912" t="s">
        <v>12840</v>
      </c>
      <c r="BH10" s="913" t="s">
        <v>8509</v>
      </c>
    </row>
    <row r="11" spans="2:60" ht="31.5">
      <c r="B11" s="801">
        <v>9</v>
      </c>
      <c r="C11" s="802" t="s">
        <v>8600</v>
      </c>
      <c r="D11" s="802" t="s">
        <v>8601</v>
      </c>
      <c r="E11" s="757" t="s">
        <v>8602</v>
      </c>
      <c r="F11" s="803" t="s">
        <v>1302</v>
      </c>
      <c r="G11" s="803" t="s">
        <v>1358</v>
      </c>
      <c r="H11" s="803" t="s">
        <v>1358</v>
      </c>
      <c r="I11" s="804" t="s">
        <v>7445</v>
      </c>
      <c r="J11" s="804" t="s">
        <v>8499</v>
      </c>
      <c r="K11" s="804" t="s">
        <v>6915</v>
      </c>
      <c r="L11" s="805">
        <v>42082</v>
      </c>
      <c r="M11" s="785">
        <v>41663</v>
      </c>
      <c r="N11" s="785">
        <v>41820</v>
      </c>
      <c r="O11" s="785">
        <v>42004</v>
      </c>
      <c r="P11" s="785">
        <v>42369</v>
      </c>
      <c r="Q11" s="785">
        <v>42392</v>
      </c>
      <c r="R11" s="785"/>
      <c r="S11" s="785"/>
      <c r="T11" s="785"/>
      <c r="U11" s="785"/>
      <c r="V11" s="785"/>
      <c r="W11" s="785"/>
      <c r="X11" s="785">
        <v>42393</v>
      </c>
      <c r="Y11" s="785">
        <v>42551</v>
      </c>
      <c r="Z11" s="785">
        <v>42643</v>
      </c>
      <c r="AA11" s="786">
        <v>42758</v>
      </c>
      <c r="AB11" s="786"/>
      <c r="AC11" s="786"/>
      <c r="AD11" s="786"/>
      <c r="AE11" s="786">
        <v>42759</v>
      </c>
      <c r="AF11" s="786">
        <v>42855</v>
      </c>
      <c r="AG11" s="786">
        <v>42856</v>
      </c>
      <c r="AH11" s="786">
        <v>42916</v>
      </c>
      <c r="AI11" s="786"/>
      <c r="AJ11" s="232">
        <f ca="1">SUM(AH11-NOW())</f>
        <v>80.841278009262169</v>
      </c>
      <c r="AK11" s="266" t="str">
        <f t="shared" ca="1" si="0"/>
        <v>ACTIVE</v>
      </c>
      <c r="AL11" s="806">
        <v>7150000</v>
      </c>
      <c r="AM11" s="806">
        <v>500000</v>
      </c>
      <c r="AN11" s="806"/>
      <c r="AO11" s="806"/>
      <c r="AP11" s="806"/>
      <c r="AQ11" s="806">
        <v>2000000</v>
      </c>
      <c r="AR11" s="806"/>
      <c r="AS11" s="806"/>
      <c r="AT11" s="807" t="s">
        <v>1215</v>
      </c>
      <c r="AU11" s="808" t="s">
        <v>1215</v>
      </c>
      <c r="AV11" s="808" t="s">
        <v>1215</v>
      </c>
      <c r="AW11" s="808"/>
      <c r="AX11" s="804" t="s">
        <v>8603</v>
      </c>
      <c r="AY11" s="225" t="s">
        <v>8604</v>
      </c>
      <c r="AZ11" s="809" t="s">
        <v>8605</v>
      </c>
      <c r="BA11" s="810" t="s">
        <v>8606</v>
      </c>
      <c r="BB11" s="807" t="s">
        <v>8607</v>
      </c>
      <c r="BC11" s="807" t="s">
        <v>8608</v>
      </c>
      <c r="BD11" s="807" t="s">
        <v>591</v>
      </c>
      <c r="BE11" s="811" t="s">
        <v>8609</v>
      </c>
      <c r="BF11" s="809" t="s">
        <v>8610</v>
      </c>
      <c r="BG11" s="812"/>
      <c r="BH11" s="813" t="s">
        <v>8611</v>
      </c>
    </row>
    <row r="12" spans="2:60" s="906" customFormat="1" ht="31.5">
      <c r="B12" s="911">
        <v>10</v>
      </c>
      <c r="C12" s="816" t="s">
        <v>8612</v>
      </c>
      <c r="D12" s="816" t="s">
        <v>8613</v>
      </c>
      <c r="E12" s="772" t="s">
        <v>8614</v>
      </c>
      <c r="F12" s="817" t="s">
        <v>1060</v>
      </c>
      <c r="G12" s="817" t="s">
        <v>1276</v>
      </c>
      <c r="H12" s="817" t="s">
        <v>1276</v>
      </c>
      <c r="I12" s="818" t="s">
        <v>7445</v>
      </c>
      <c r="J12" s="818" t="s">
        <v>8499</v>
      </c>
      <c r="K12" s="818" t="s">
        <v>8543</v>
      </c>
      <c r="L12" s="819"/>
      <c r="M12" s="774">
        <v>42562</v>
      </c>
      <c r="N12" s="774">
        <v>42613</v>
      </c>
      <c r="O12" s="774">
        <v>42735</v>
      </c>
      <c r="P12" s="774">
        <v>42825</v>
      </c>
      <c r="Q12" s="774">
        <v>42855</v>
      </c>
      <c r="R12" s="774"/>
      <c r="S12" s="774"/>
      <c r="T12" s="774"/>
      <c r="U12" s="774"/>
      <c r="V12" s="774"/>
      <c r="W12" s="774"/>
      <c r="X12" s="774"/>
      <c r="Y12" s="774"/>
      <c r="Z12" s="774"/>
      <c r="AA12" s="792"/>
      <c r="AB12" s="792"/>
      <c r="AC12" s="792"/>
      <c r="AD12" s="792"/>
      <c r="AE12" s="792"/>
      <c r="AF12" s="792"/>
      <c r="AG12" s="792"/>
      <c r="AH12" s="792"/>
      <c r="AI12" s="792"/>
      <c r="AJ12" s="249">
        <f ca="1">SUM(Q12-NOW())</f>
        <v>19.841278009262169</v>
      </c>
      <c r="AK12" s="279" t="str">
        <f t="shared" ca="1" si="0"/>
        <v>WARNING</v>
      </c>
      <c r="AL12" s="821">
        <v>6072000.0000000009</v>
      </c>
      <c r="AM12" s="821">
        <v>250000</v>
      </c>
      <c r="AN12" s="821" t="s">
        <v>1324</v>
      </c>
      <c r="AO12" s="821" t="s">
        <v>1324</v>
      </c>
      <c r="AP12" s="821">
        <v>300000</v>
      </c>
      <c r="AQ12" s="821">
        <v>200000</v>
      </c>
      <c r="AR12" s="821"/>
      <c r="AS12" s="821"/>
      <c r="AT12" s="826" t="s">
        <v>1215</v>
      </c>
      <c r="AU12" s="823" t="s">
        <v>1215</v>
      </c>
      <c r="AV12" s="823" t="s">
        <v>1215</v>
      </c>
      <c r="AW12" s="823"/>
      <c r="AX12" s="818" t="s">
        <v>8615</v>
      </c>
      <c r="AY12" s="242" t="s">
        <v>8616</v>
      </c>
      <c r="AZ12" s="885" t="s">
        <v>8617</v>
      </c>
      <c r="BA12" s="825" t="s">
        <v>8618</v>
      </c>
      <c r="BB12" s="826"/>
      <c r="BC12" s="826" t="s">
        <v>8619</v>
      </c>
      <c r="BD12" s="826">
        <v>13021274348</v>
      </c>
      <c r="BE12" s="872" t="s">
        <v>8620</v>
      </c>
      <c r="BF12" s="885" t="s">
        <v>8621</v>
      </c>
      <c r="BG12" s="912" t="s">
        <v>9018</v>
      </c>
      <c r="BH12" s="913" t="s">
        <v>8611</v>
      </c>
    </row>
    <row r="13" spans="2:60" s="906" customFormat="1" ht="21">
      <c r="B13" s="911">
        <v>11</v>
      </c>
      <c r="C13" s="816" t="s">
        <v>8622</v>
      </c>
      <c r="D13" s="816" t="s">
        <v>8623</v>
      </c>
      <c r="E13" s="772" t="s">
        <v>8624</v>
      </c>
      <c r="F13" s="817" t="s">
        <v>1302</v>
      </c>
      <c r="G13" s="817" t="s">
        <v>1276</v>
      </c>
      <c r="H13" s="817" t="s">
        <v>1276</v>
      </c>
      <c r="I13" s="818" t="s">
        <v>7445</v>
      </c>
      <c r="J13" s="818" t="s">
        <v>8499</v>
      </c>
      <c r="K13" s="818" t="s">
        <v>6915</v>
      </c>
      <c r="L13" s="819"/>
      <c r="M13" s="774">
        <v>42114</v>
      </c>
      <c r="N13" s="774">
        <v>42308</v>
      </c>
      <c r="O13" s="774">
        <v>42369</v>
      </c>
      <c r="P13" s="774">
        <v>42551</v>
      </c>
      <c r="Q13" s="774">
        <v>42643</v>
      </c>
      <c r="R13" s="774">
        <v>42674</v>
      </c>
      <c r="S13" s="774">
        <v>42735</v>
      </c>
      <c r="T13" s="774">
        <v>42825</v>
      </c>
      <c r="U13" s="774">
        <v>42855</v>
      </c>
      <c r="V13" s="774"/>
      <c r="W13" s="774"/>
      <c r="X13" s="774"/>
      <c r="Y13" s="774"/>
      <c r="Z13" s="774"/>
      <c r="AA13" s="792"/>
      <c r="AB13" s="792"/>
      <c r="AC13" s="792"/>
      <c r="AD13" s="792"/>
      <c r="AE13" s="792"/>
      <c r="AF13" s="792"/>
      <c r="AG13" s="792"/>
      <c r="AH13" s="792"/>
      <c r="AI13" s="792"/>
      <c r="AJ13" s="249">
        <f ca="1">SUM(U13-NOW())</f>
        <v>19.841278009262169</v>
      </c>
      <c r="AK13" s="279" t="str">
        <f t="shared" ca="1" si="0"/>
        <v>WARNING</v>
      </c>
      <c r="AL13" s="821">
        <v>8050000</v>
      </c>
      <c r="AM13" s="821">
        <v>500000</v>
      </c>
      <c r="AN13" s="821"/>
      <c r="AO13" s="821">
        <v>500000</v>
      </c>
      <c r="AP13" s="821">
        <v>100000</v>
      </c>
      <c r="AQ13" s="821"/>
      <c r="AR13" s="821"/>
      <c r="AS13" s="821"/>
      <c r="AT13" s="826" t="s">
        <v>1351</v>
      </c>
      <c r="AU13" s="823" t="s">
        <v>1215</v>
      </c>
      <c r="AV13" s="823" t="s">
        <v>1215</v>
      </c>
      <c r="AW13" s="823"/>
      <c r="AX13" s="818" t="s">
        <v>8625</v>
      </c>
      <c r="AY13" s="242" t="s">
        <v>8626</v>
      </c>
      <c r="AZ13" s="885" t="s">
        <v>8627</v>
      </c>
      <c r="BA13" s="825" t="s">
        <v>8628</v>
      </c>
      <c r="BB13" s="826" t="s">
        <v>8629</v>
      </c>
      <c r="BC13" s="826" t="s">
        <v>8630</v>
      </c>
      <c r="BD13" s="826">
        <v>0</v>
      </c>
      <c r="BE13" s="872" t="s">
        <v>8631</v>
      </c>
      <c r="BF13" s="885" t="s">
        <v>8632</v>
      </c>
      <c r="BG13" s="912" t="s">
        <v>9018</v>
      </c>
      <c r="BH13" s="913" t="s">
        <v>8611</v>
      </c>
    </row>
    <row r="14" spans="2:60" ht="21">
      <c r="B14" s="801">
        <v>14</v>
      </c>
      <c r="C14" s="802" t="s">
        <v>8656</v>
      </c>
      <c r="D14" s="802" t="s">
        <v>8657</v>
      </c>
      <c r="E14" s="757" t="s">
        <v>8658</v>
      </c>
      <c r="F14" s="803" t="s">
        <v>1060</v>
      </c>
      <c r="G14" s="803" t="s">
        <v>1276</v>
      </c>
      <c r="H14" s="803" t="s">
        <v>1276</v>
      </c>
      <c r="I14" s="804" t="s">
        <v>7445</v>
      </c>
      <c r="J14" s="804" t="s">
        <v>8499</v>
      </c>
      <c r="K14" s="804" t="s">
        <v>929</v>
      </c>
      <c r="L14" s="805"/>
      <c r="M14" s="785">
        <v>42165</v>
      </c>
      <c r="N14" s="785">
        <v>42256</v>
      </c>
      <c r="O14" s="785">
        <v>42369</v>
      </c>
      <c r="P14" s="785">
        <v>42551</v>
      </c>
      <c r="Q14" s="785">
        <v>42643</v>
      </c>
      <c r="R14" s="785">
        <v>42855</v>
      </c>
      <c r="S14" s="785">
        <v>42895</v>
      </c>
      <c r="T14" s="785"/>
      <c r="U14" s="785"/>
      <c r="V14" s="785"/>
      <c r="W14" s="785"/>
      <c r="X14" s="785">
        <v>42896</v>
      </c>
      <c r="Y14" s="785">
        <v>42916</v>
      </c>
      <c r="Z14" s="785"/>
      <c r="AA14" s="786"/>
      <c r="AB14" s="786"/>
      <c r="AC14" s="786"/>
      <c r="AD14" s="786"/>
      <c r="AE14" s="786"/>
      <c r="AF14" s="786"/>
      <c r="AG14" s="786"/>
      <c r="AH14" s="786"/>
      <c r="AI14" s="786"/>
      <c r="AJ14" s="232">
        <f ca="1">SUM(Y14-NOW())</f>
        <v>80.841278009262169</v>
      </c>
      <c r="AK14" s="266" t="str">
        <f t="shared" ca="1" si="0"/>
        <v>ACTIVE</v>
      </c>
      <c r="AL14" s="806">
        <v>3500000</v>
      </c>
      <c r="AM14" s="806">
        <v>250000</v>
      </c>
      <c r="AN14" s="806"/>
      <c r="AO14" s="806">
        <v>500000</v>
      </c>
      <c r="AP14" s="806" t="s">
        <v>1324</v>
      </c>
      <c r="AQ14" s="806"/>
      <c r="AR14" s="806"/>
      <c r="AS14" s="806"/>
      <c r="AT14" s="807" t="s">
        <v>8659</v>
      </c>
      <c r="AU14" s="808" t="s">
        <v>1054</v>
      </c>
      <c r="AV14" s="808" t="s">
        <v>1054</v>
      </c>
      <c r="AW14" s="808"/>
      <c r="AX14" s="804" t="s">
        <v>8660</v>
      </c>
      <c r="AY14" s="225" t="s">
        <v>8661</v>
      </c>
      <c r="AZ14" s="809" t="s">
        <v>8662</v>
      </c>
      <c r="BA14" s="810" t="s">
        <v>8663</v>
      </c>
      <c r="BB14" s="807" t="s">
        <v>8664</v>
      </c>
      <c r="BC14" s="807" t="s">
        <v>8665</v>
      </c>
      <c r="BD14" s="807">
        <v>0</v>
      </c>
      <c r="BE14" s="811" t="s">
        <v>8666</v>
      </c>
      <c r="BF14" s="809" t="s">
        <v>8667</v>
      </c>
      <c r="BG14" s="812"/>
      <c r="BH14" s="813" t="s">
        <v>8611</v>
      </c>
    </row>
    <row r="15" spans="2:60" ht="21">
      <c r="B15" s="801">
        <v>15</v>
      </c>
      <c r="C15" s="802" t="s">
        <v>8668</v>
      </c>
      <c r="D15" s="802" t="s">
        <v>8669</v>
      </c>
      <c r="E15" s="757" t="s">
        <v>8670</v>
      </c>
      <c r="F15" s="803" t="s">
        <v>1060</v>
      </c>
      <c r="G15" s="803" t="s">
        <v>1276</v>
      </c>
      <c r="H15" s="803" t="s">
        <v>1276</v>
      </c>
      <c r="I15" s="804" t="s">
        <v>7445</v>
      </c>
      <c r="J15" s="804" t="s">
        <v>8499</v>
      </c>
      <c r="K15" s="804" t="s">
        <v>8671</v>
      </c>
      <c r="L15" s="805"/>
      <c r="M15" s="785">
        <v>42186</v>
      </c>
      <c r="N15" s="785">
        <v>42369</v>
      </c>
      <c r="O15" s="785">
        <v>42460</v>
      </c>
      <c r="P15" s="785">
        <v>42551</v>
      </c>
      <c r="Q15" s="785">
        <v>42643</v>
      </c>
      <c r="R15" s="785">
        <v>42886</v>
      </c>
      <c r="S15" s="785"/>
      <c r="T15" s="785"/>
      <c r="U15" s="785"/>
      <c r="V15" s="785"/>
      <c r="W15" s="785"/>
      <c r="X15" s="785"/>
      <c r="Y15" s="785"/>
      <c r="Z15" s="785"/>
      <c r="AA15" s="786"/>
      <c r="AB15" s="786"/>
      <c r="AC15" s="786"/>
      <c r="AD15" s="786"/>
      <c r="AE15" s="786"/>
      <c r="AF15" s="786"/>
      <c r="AG15" s="786"/>
      <c r="AH15" s="786"/>
      <c r="AI15" s="786"/>
      <c r="AJ15" s="232">
        <f ca="1">SUM(R15-NOW())</f>
        <v>50.841278009262169</v>
      </c>
      <c r="AK15" s="266" t="str">
        <f t="shared" ca="1" si="0"/>
        <v>ACTIVE</v>
      </c>
      <c r="AL15" s="806">
        <v>22000000</v>
      </c>
      <c r="AM15" s="806" t="s">
        <v>8672</v>
      </c>
      <c r="AN15" s="806" t="s">
        <v>8672</v>
      </c>
      <c r="AO15" s="806" t="s">
        <v>8672</v>
      </c>
      <c r="AP15" s="806" t="s">
        <v>8672</v>
      </c>
      <c r="AQ15" s="806" t="s">
        <v>8672</v>
      </c>
      <c r="AR15" s="806" t="s">
        <v>8672</v>
      </c>
      <c r="AS15" s="806"/>
      <c r="AT15" s="807" t="s">
        <v>8672</v>
      </c>
      <c r="AU15" s="808" t="s">
        <v>8672</v>
      </c>
      <c r="AV15" s="808" t="s">
        <v>8673</v>
      </c>
      <c r="AW15" s="808"/>
      <c r="AX15" s="804"/>
      <c r="AY15" s="225" t="s">
        <v>8674</v>
      </c>
      <c r="AZ15" s="809">
        <v>9.8983869968008356E-2</v>
      </c>
      <c r="BA15" s="810" t="s">
        <v>8675</v>
      </c>
      <c r="BB15" s="807" t="s">
        <v>8676</v>
      </c>
      <c r="BC15" s="807" t="s">
        <v>8677</v>
      </c>
      <c r="BD15" s="807">
        <v>0</v>
      </c>
      <c r="BE15" s="811" t="s">
        <v>8678</v>
      </c>
      <c r="BF15" s="809" t="s">
        <v>8679</v>
      </c>
      <c r="BG15" s="812"/>
      <c r="BH15" s="813" t="s">
        <v>8553</v>
      </c>
    </row>
    <row r="16" spans="2:60" ht="21">
      <c r="B16" s="801">
        <v>16</v>
      </c>
      <c r="C16" s="802" t="s">
        <v>8680</v>
      </c>
      <c r="D16" s="802" t="s">
        <v>8681</v>
      </c>
      <c r="E16" s="757" t="s">
        <v>8682</v>
      </c>
      <c r="F16" s="803" t="s">
        <v>1302</v>
      </c>
      <c r="G16" s="803" t="s">
        <v>1358</v>
      </c>
      <c r="H16" s="803" t="s">
        <v>1358</v>
      </c>
      <c r="I16" s="804" t="s">
        <v>7445</v>
      </c>
      <c r="J16" s="804" t="s">
        <v>8499</v>
      </c>
      <c r="K16" s="804" t="s">
        <v>8683</v>
      </c>
      <c r="L16" s="805"/>
      <c r="M16" s="785">
        <v>42172</v>
      </c>
      <c r="N16" s="785">
        <v>42263</v>
      </c>
      <c r="O16" s="785">
        <v>42369</v>
      </c>
      <c r="P16" s="785">
        <v>42551</v>
      </c>
      <c r="Q16" s="785">
        <v>42643</v>
      </c>
      <c r="R16" s="785">
        <v>42855</v>
      </c>
      <c r="S16" s="785">
        <v>42902</v>
      </c>
      <c r="T16" s="785"/>
      <c r="U16" s="785"/>
      <c r="V16" s="785"/>
      <c r="W16" s="785"/>
      <c r="X16" s="785">
        <v>42903</v>
      </c>
      <c r="Y16" s="785">
        <v>42916</v>
      </c>
      <c r="Z16" s="785"/>
      <c r="AA16" s="786"/>
      <c r="AB16" s="786"/>
      <c r="AC16" s="786"/>
      <c r="AD16" s="786"/>
      <c r="AE16" s="786"/>
      <c r="AF16" s="786"/>
      <c r="AG16" s="786"/>
      <c r="AH16" s="786"/>
      <c r="AI16" s="786"/>
      <c r="AJ16" s="232">
        <f ca="1">SUM(Y16-NOW())</f>
        <v>80.841278009262169</v>
      </c>
      <c r="AK16" s="266" t="str">
        <f t="shared" ca="1" si="0"/>
        <v>ACTIVE</v>
      </c>
      <c r="AL16" s="806">
        <v>29700000</v>
      </c>
      <c r="AM16" s="806" t="s">
        <v>8672</v>
      </c>
      <c r="AN16" s="806" t="s">
        <v>8672</v>
      </c>
      <c r="AO16" s="806" t="s">
        <v>8672</v>
      </c>
      <c r="AP16" s="806" t="s">
        <v>8672</v>
      </c>
      <c r="AQ16" s="806" t="s">
        <v>8672</v>
      </c>
      <c r="AR16" s="806" t="s">
        <v>8672</v>
      </c>
      <c r="AS16" s="806"/>
      <c r="AT16" s="807" t="s">
        <v>8672</v>
      </c>
      <c r="AU16" s="808" t="s">
        <v>8672</v>
      </c>
      <c r="AV16" s="808" t="s">
        <v>8673</v>
      </c>
      <c r="AW16" s="808"/>
      <c r="AX16" s="804" t="s">
        <v>8684</v>
      </c>
      <c r="AY16" s="225" t="s">
        <v>8685</v>
      </c>
      <c r="AZ16" s="809" t="s">
        <v>8686</v>
      </c>
      <c r="BA16" s="810" t="s">
        <v>8687</v>
      </c>
      <c r="BB16" s="807" t="s">
        <v>8688</v>
      </c>
      <c r="BC16" s="807" t="s">
        <v>8689</v>
      </c>
      <c r="BD16" s="807" t="s">
        <v>8690</v>
      </c>
      <c r="BE16" s="811">
        <v>0</v>
      </c>
      <c r="BF16" s="809" t="s">
        <v>8691</v>
      </c>
      <c r="BG16" s="812"/>
      <c r="BH16" s="813" t="s">
        <v>8611</v>
      </c>
    </row>
    <row r="17" spans="2:60" ht="31.5">
      <c r="B17" s="801">
        <v>20</v>
      </c>
      <c r="C17" s="802" t="s">
        <v>8728</v>
      </c>
      <c r="D17" s="802" t="s">
        <v>8729</v>
      </c>
      <c r="E17" s="757" t="s">
        <v>8730</v>
      </c>
      <c r="F17" s="803" t="s">
        <v>1060</v>
      </c>
      <c r="G17" s="803" t="s">
        <v>1276</v>
      </c>
      <c r="H17" s="803" t="s">
        <v>1276</v>
      </c>
      <c r="I17" s="804" t="s">
        <v>7445</v>
      </c>
      <c r="J17" s="804" t="s">
        <v>8499</v>
      </c>
      <c r="K17" s="804" t="s">
        <v>8731</v>
      </c>
      <c r="L17" s="805"/>
      <c r="M17" s="785">
        <v>42285</v>
      </c>
      <c r="N17" s="785">
        <v>42369</v>
      </c>
      <c r="O17" s="785">
        <v>42460</v>
      </c>
      <c r="P17" s="785">
        <v>42551</v>
      </c>
      <c r="Q17" s="785">
        <v>42643</v>
      </c>
      <c r="R17" s="785">
        <v>42825</v>
      </c>
      <c r="S17" s="785">
        <v>42916</v>
      </c>
      <c r="T17" s="785"/>
      <c r="U17" s="785"/>
      <c r="V17" s="785"/>
      <c r="W17" s="785"/>
      <c r="X17" s="785"/>
      <c r="Y17" s="785"/>
      <c r="Z17" s="785"/>
      <c r="AA17" s="786"/>
      <c r="AB17" s="786"/>
      <c r="AC17" s="786"/>
      <c r="AD17" s="786"/>
      <c r="AE17" s="786"/>
      <c r="AF17" s="786"/>
      <c r="AG17" s="786"/>
      <c r="AH17" s="786"/>
      <c r="AI17" s="786"/>
      <c r="AJ17" s="232">
        <f ca="1">SUM(S17-NOW())</f>
        <v>80.841278009262169</v>
      </c>
      <c r="AK17" s="266" t="str">
        <f t="shared" ca="1" si="0"/>
        <v>ACTIVE</v>
      </c>
      <c r="AL17" s="806">
        <v>9800000</v>
      </c>
      <c r="AM17" s="806">
        <v>500000</v>
      </c>
      <c r="AN17" s="806"/>
      <c r="AO17" s="806">
        <v>500000</v>
      </c>
      <c r="AP17" s="806">
        <v>100000</v>
      </c>
      <c r="AQ17" s="806"/>
      <c r="AR17" s="806"/>
      <c r="AS17" s="806"/>
      <c r="AT17" s="807" t="s">
        <v>1314</v>
      </c>
      <c r="AU17" s="808"/>
      <c r="AV17" s="808"/>
      <c r="AW17" s="808"/>
      <c r="AX17" s="804" t="s">
        <v>8732</v>
      </c>
      <c r="AY17" s="225" t="s">
        <v>8733</v>
      </c>
      <c r="AZ17" s="809" t="s">
        <v>8734</v>
      </c>
      <c r="BA17" s="810" t="s">
        <v>8735</v>
      </c>
      <c r="BB17" s="807" t="s">
        <v>8736</v>
      </c>
      <c r="BC17" s="807" t="s">
        <v>8737</v>
      </c>
      <c r="BD17" s="807" t="s">
        <v>8738</v>
      </c>
      <c r="BE17" s="811" t="s">
        <v>8739</v>
      </c>
      <c r="BF17" s="809" t="s">
        <v>8740</v>
      </c>
      <c r="BG17" s="812"/>
      <c r="BH17" s="813" t="s">
        <v>8509</v>
      </c>
    </row>
    <row r="18" spans="2:60" ht="31.5">
      <c r="B18" s="801">
        <v>21</v>
      </c>
      <c r="C18" s="802" t="s">
        <v>8741</v>
      </c>
      <c r="D18" s="802" t="s">
        <v>8742</v>
      </c>
      <c r="E18" s="757" t="s">
        <v>8743</v>
      </c>
      <c r="F18" s="803" t="s">
        <v>1060</v>
      </c>
      <c r="G18" s="803" t="s">
        <v>1276</v>
      </c>
      <c r="H18" s="803" t="s">
        <v>1276</v>
      </c>
      <c r="I18" s="804" t="s">
        <v>7445</v>
      </c>
      <c r="J18" s="804" t="s">
        <v>8499</v>
      </c>
      <c r="K18" s="804" t="s">
        <v>929</v>
      </c>
      <c r="L18" s="805"/>
      <c r="M18" s="785">
        <v>42286</v>
      </c>
      <c r="N18" s="785">
        <v>42369</v>
      </c>
      <c r="O18" s="785">
        <v>42551</v>
      </c>
      <c r="P18" s="785">
        <v>42643</v>
      </c>
      <c r="Q18" s="785">
        <v>42855</v>
      </c>
      <c r="R18" s="785">
        <v>42916</v>
      </c>
      <c r="S18" s="785"/>
      <c r="T18" s="785"/>
      <c r="U18" s="785"/>
      <c r="V18" s="785"/>
      <c r="W18" s="785"/>
      <c r="X18" s="785"/>
      <c r="Y18" s="785"/>
      <c r="Z18" s="785"/>
      <c r="AA18" s="786"/>
      <c r="AB18" s="786"/>
      <c r="AC18" s="786"/>
      <c r="AD18" s="786"/>
      <c r="AE18" s="786"/>
      <c r="AF18" s="786"/>
      <c r="AG18" s="786"/>
      <c r="AH18" s="786"/>
      <c r="AI18" s="786"/>
      <c r="AJ18" s="232">
        <f ca="1">SUM(R18-NOW())</f>
        <v>80.841278009262169</v>
      </c>
      <c r="AK18" s="266" t="str">
        <f t="shared" ca="1" si="0"/>
        <v>ACTIVE</v>
      </c>
      <c r="AL18" s="806">
        <v>3300000</v>
      </c>
      <c r="AM18" s="806">
        <v>250000</v>
      </c>
      <c r="AN18" s="806"/>
      <c r="AO18" s="806">
        <v>500000</v>
      </c>
      <c r="AP18" s="806">
        <v>100000</v>
      </c>
      <c r="AQ18" s="806"/>
      <c r="AR18" s="806"/>
      <c r="AS18" s="806"/>
      <c r="AT18" s="807" t="s">
        <v>8659</v>
      </c>
      <c r="AU18" s="808"/>
      <c r="AV18" s="808"/>
      <c r="AW18" s="808"/>
      <c r="AX18" s="804" t="s">
        <v>8744</v>
      </c>
      <c r="AY18" s="225" t="s">
        <v>8745</v>
      </c>
      <c r="AZ18" s="809" t="s">
        <v>8746</v>
      </c>
      <c r="BA18" s="810" t="s">
        <v>8747</v>
      </c>
      <c r="BB18" s="807" t="s">
        <v>8748</v>
      </c>
      <c r="BC18" s="807">
        <v>0</v>
      </c>
      <c r="BD18" s="807">
        <v>0</v>
      </c>
      <c r="BE18" s="811" t="s">
        <v>8749</v>
      </c>
      <c r="BF18" s="809" t="s">
        <v>8750</v>
      </c>
      <c r="BG18" s="812"/>
      <c r="BH18" s="813" t="s">
        <v>8611</v>
      </c>
    </row>
    <row r="19" spans="2:60" ht="21">
      <c r="B19" s="801">
        <v>26</v>
      </c>
      <c r="C19" s="802" t="s">
        <v>8798</v>
      </c>
      <c r="D19" s="802" t="s">
        <v>8799</v>
      </c>
      <c r="E19" s="757" t="s">
        <v>8800</v>
      </c>
      <c r="F19" s="803" t="s">
        <v>1060</v>
      </c>
      <c r="G19" s="803" t="s">
        <v>1231</v>
      </c>
      <c r="H19" s="803" t="s">
        <v>1231</v>
      </c>
      <c r="I19" s="804" t="s">
        <v>1045</v>
      </c>
      <c r="J19" s="804" t="s">
        <v>8499</v>
      </c>
      <c r="K19" s="804" t="s">
        <v>8801</v>
      </c>
      <c r="L19" s="805"/>
      <c r="M19" s="785">
        <v>42475</v>
      </c>
      <c r="N19" s="785">
        <v>42657</v>
      </c>
      <c r="O19" s="785">
        <v>42643</v>
      </c>
      <c r="P19" s="785">
        <v>42735</v>
      </c>
      <c r="Q19" s="785">
        <v>42916</v>
      </c>
      <c r="R19" s="785"/>
      <c r="S19" s="785"/>
      <c r="T19" s="785"/>
      <c r="U19" s="785"/>
      <c r="V19" s="785"/>
      <c r="W19" s="785"/>
      <c r="X19" s="785"/>
      <c r="Y19" s="785"/>
      <c r="Z19" s="785"/>
      <c r="AA19" s="786"/>
      <c r="AB19" s="786"/>
      <c r="AC19" s="786"/>
      <c r="AD19" s="786"/>
      <c r="AE19" s="786"/>
      <c r="AF19" s="786"/>
      <c r="AG19" s="786"/>
      <c r="AH19" s="786"/>
      <c r="AI19" s="786"/>
      <c r="AJ19" s="232">
        <f ca="1">SUM(Q19-NOW())</f>
        <v>80.841278009262169</v>
      </c>
      <c r="AK19" s="266" t="str">
        <f t="shared" ca="1" si="0"/>
        <v>ACTIVE</v>
      </c>
      <c r="AL19" s="806">
        <v>7000000</v>
      </c>
      <c r="AM19" s="806">
        <v>250000</v>
      </c>
      <c r="AN19" s="806"/>
      <c r="AO19" s="806">
        <v>500000</v>
      </c>
      <c r="AP19" s="806">
        <v>250000</v>
      </c>
      <c r="AQ19" s="806"/>
      <c r="AR19" s="806"/>
      <c r="AS19" s="806"/>
      <c r="AT19" s="807" t="s">
        <v>1351</v>
      </c>
      <c r="AU19" s="808" t="s">
        <v>1215</v>
      </c>
      <c r="AV19" s="808" t="s">
        <v>1215</v>
      </c>
      <c r="AW19" s="808"/>
      <c r="AX19" s="804" t="s">
        <v>8802</v>
      </c>
      <c r="AY19" s="225" t="s">
        <v>8803</v>
      </c>
      <c r="AZ19" s="809" t="s">
        <v>8804</v>
      </c>
      <c r="BA19" s="810" t="s">
        <v>8805</v>
      </c>
      <c r="BB19" s="807" t="s">
        <v>8806</v>
      </c>
      <c r="BC19" s="807" t="s">
        <v>8807</v>
      </c>
      <c r="BD19" s="807" t="s">
        <v>8808</v>
      </c>
      <c r="BE19" s="811" t="s">
        <v>8809</v>
      </c>
      <c r="BF19" s="809" t="s">
        <v>8810</v>
      </c>
      <c r="BG19" s="812"/>
      <c r="BH19" s="813" t="s">
        <v>8509</v>
      </c>
    </row>
    <row r="20" spans="2:60" ht="21">
      <c r="B20" s="801">
        <v>28</v>
      </c>
      <c r="C20" s="802" t="s">
        <v>8822</v>
      </c>
      <c r="D20" s="802" t="s">
        <v>8823</v>
      </c>
      <c r="E20" s="757" t="s">
        <v>8824</v>
      </c>
      <c r="F20" s="803" t="s">
        <v>1302</v>
      </c>
      <c r="G20" s="803" t="s">
        <v>1358</v>
      </c>
      <c r="H20" s="803" t="s">
        <v>1358</v>
      </c>
      <c r="I20" s="804" t="s">
        <v>7445</v>
      </c>
      <c r="J20" s="804"/>
      <c r="K20" s="804" t="s">
        <v>8825</v>
      </c>
      <c r="L20" s="805"/>
      <c r="M20" s="785">
        <v>42552</v>
      </c>
      <c r="N20" s="785">
        <v>42643</v>
      </c>
      <c r="O20" s="785">
        <v>42825</v>
      </c>
      <c r="P20" s="785">
        <v>42855</v>
      </c>
      <c r="Q20" s="785">
        <v>42916</v>
      </c>
      <c r="R20" s="785"/>
      <c r="S20" s="785"/>
      <c r="T20" s="785"/>
      <c r="U20" s="785"/>
      <c r="V20" s="785"/>
      <c r="W20" s="785"/>
      <c r="X20" s="785"/>
      <c r="Y20" s="785"/>
      <c r="Z20" s="785"/>
      <c r="AA20" s="786"/>
      <c r="AB20" s="786"/>
      <c r="AC20" s="786"/>
      <c r="AD20" s="786"/>
      <c r="AE20" s="786"/>
      <c r="AF20" s="786"/>
      <c r="AG20" s="786"/>
      <c r="AH20" s="786"/>
      <c r="AI20" s="786"/>
      <c r="AJ20" s="232">
        <f ca="1">SUM(Q20-NOW())</f>
        <v>80.841278009262169</v>
      </c>
      <c r="AK20" s="266" t="str">
        <f t="shared" ca="1" si="0"/>
        <v>ACTIVE</v>
      </c>
      <c r="AL20" s="806">
        <v>19500000</v>
      </c>
      <c r="AM20" s="806">
        <v>1000000</v>
      </c>
      <c r="AN20" s="806"/>
      <c r="AO20" s="806">
        <v>500000</v>
      </c>
      <c r="AP20" s="806">
        <v>200000</v>
      </c>
      <c r="AQ20" s="806">
        <v>1500000</v>
      </c>
      <c r="AR20" s="806">
        <v>1200000</v>
      </c>
      <c r="AS20" s="806"/>
      <c r="AT20" s="807" t="s">
        <v>1351</v>
      </c>
      <c r="AU20" s="808" t="s">
        <v>1215</v>
      </c>
      <c r="AV20" s="808" t="s">
        <v>1215</v>
      </c>
      <c r="AW20" s="808"/>
      <c r="AX20" s="804"/>
      <c r="AY20" s="225" t="s">
        <v>8826</v>
      </c>
      <c r="AZ20" s="809" t="s">
        <v>8827</v>
      </c>
      <c r="BA20" s="810" t="s">
        <v>8828</v>
      </c>
      <c r="BB20" s="807" t="s">
        <v>8829</v>
      </c>
      <c r="BC20" s="807" t="s">
        <v>8830</v>
      </c>
      <c r="BD20" s="807" t="s">
        <v>8831</v>
      </c>
      <c r="BE20" s="811" t="s">
        <v>8832</v>
      </c>
      <c r="BF20" s="809" t="s">
        <v>8833</v>
      </c>
      <c r="BG20" s="812"/>
      <c r="BH20" s="813" t="s">
        <v>8611</v>
      </c>
    </row>
    <row r="21" spans="2:60" ht="42">
      <c r="B21" s="801">
        <v>30</v>
      </c>
      <c r="C21" s="802" t="s">
        <v>8844</v>
      </c>
      <c r="D21" s="802" t="s">
        <v>8845</v>
      </c>
      <c r="E21" s="757" t="s">
        <v>8846</v>
      </c>
      <c r="F21" s="803" t="s">
        <v>1302</v>
      </c>
      <c r="G21" s="803" t="s">
        <v>1231</v>
      </c>
      <c r="H21" s="803" t="s">
        <v>1231</v>
      </c>
      <c r="I21" s="804" t="s">
        <v>7445</v>
      </c>
      <c r="J21" s="804" t="s">
        <v>8499</v>
      </c>
      <c r="K21" s="804" t="s">
        <v>8543</v>
      </c>
      <c r="L21" s="805"/>
      <c r="M21" s="785">
        <v>42583</v>
      </c>
      <c r="N21" s="785">
        <v>42643</v>
      </c>
      <c r="O21" s="785">
        <v>42855</v>
      </c>
      <c r="P21" s="785">
        <v>42916</v>
      </c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6"/>
      <c r="AB21" s="786"/>
      <c r="AC21" s="786"/>
      <c r="AD21" s="786"/>
      <c r="AE21" s="786"/>
      <c r="AF21" s="786"/>
      <c r="AG21" s="786"/>
      <c r="AH21" s="786"/>
      <c r="AI21" s="786"/>
      <c r="AJ21" s="232">
        <f ca="1">SUM(P21-NOW())</f>
        <v>80.841278009262169</v>
      </c>
      <c r="AK21" s="266" t="str">
        <f t="shared" ca="1" si="0"/>
        <v>ACTIVE</v>
      </c>
      <c r="AL21" s="806">
        <v>4830000</v>
      </c>
      <c r="AM21" s="806">
        <v>250000</v>
      </c>
      <c r="AN21" s="806"/>
      <c r="AO21" s="806">
        <v>500000</v>
      </c>
      <c r="AP21" s="806">
        <v>100000</v>
      </c>
      <c r="AQ21" s="806"/>
      <c r="AR21" s="806"/>
      <c r="AS21" s="806"/>
      <c r="AT21" s="807" t="s">
        <v>8637</v>
      </c>
      <c r="AU21" s="808" t="s">
        <v>8673</v>
      </c>
      <c r="AV21" s="808" t="s">
        <v>1054</v>
      </c>
      <c r="AW21" s="808"/>
      <c r="AX21" s="804" t="s">
        <v>8847</v>
      </c>
      <c r="AY21" s="225" t="s">
        <v>8848</v>
      </c>
      <c r="AZ21" s="809">
        <v>81280873378</v>
      </c>
      <c r="BA21" s="810" t="s">
        <v>8849</v>
      </c>
      <c r="BB21" s="807" t="s">
        <v>8850</v>
      </c>
      <c r="BC21" s="807" t="s">
        <v>8851</v>
      </c>
      <c r="BD21" s="807">
        <v>0</v>
      </c>
      <c r="BE21" s="811" t="s">
        <v>8852</v>
      </c>
      <c r="BF21" s="809" t="s">
        <v>8853</v>
      </c>
      <c r="BG21" s="812"/>
      <c r="BH21" s="813" t="s">
        <v>8611</v>
      </c>
    </row>
    <row r="22" spans="2:60" s="906" customFormat="1" ht="21">
      <c r="B22" s="911">
        <v>33</v>
      </c>
      <c r="C22" s="816" t="s">
        <v>8874</v>
      </c>
      <c r="D22" s="816" t="s">
        <v>8875</v>
      </c>
      <c r="E22" s="772" t="s">
        <v>8876</v>
      </c>
      <c r="F22" s="817" t="s">
        <v>1060</v>
      </c>
      <c r="G22" s="817" t="s">
        <v>1231</v>
      </c>
      <c r="H22" s="817" t="s">
        <v>1231</v>
      </c>
      <c r="I22" s="818" t="s">
        <v>8877</v>
      </c>
      <c r="J22" s="818" t="s">
        <v>8499</v>
      </c>
      <c r="K22" s="818" t="s">
        <v>8878</v>
      </c>
      <c r="L22" s="819"/>
      <c r="M22" s="774">
        <v>42627</v>
      </c>
      <c r="N22" s="774">
        <v>42855</v>
      </c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92"/>
      <c r="AB22" s="792"/>
      <c r="AC22" s="792"/>
      <c r="AD22" s="792"/>
      <c r="AE22" s="792"/>
      <c r="AF22" s="792"/>
      <c r="AG22" s="792"/>
      <c r="AH22" s="792"/>
      <c r="AI22" s="792"/>
      <c r="AJ22" s="249">
        <f ca="1">SUM(N22-NOW())</f>
        <v>19.841278009262169</v>
      </c>
      <c r="AK22" s="279" t="str">
        <f t="shared" ca="1" si="0"/>
        <v>WARNING</v>
      </c>
      <c r="AL22" s="821">
        <v>6000000</v>
      </c>
      <c r="AM22" s="821">
        <v>500000</v>
      </c>
      <c r="AN22" s="821"/>
      <c r="AO22" s="821">
        <v>300000</v>
      </c>
      <c r="AP22" s="821">
        <v>250000</v>
      </c>
      <c r="AQ22" s="821"/>
      <c r="AR22" s="821"/>
      <c r="AS22" s="821"/>
      <c r="AT22" s="826" t="s">
        <v>8879</v>
      </c>
      <c r="AU22" s="823" t="s">
        <v>1215</v>
      </c>
      <c r="AV22" s="823" t="s">
        <v>6950</v>
      </c>
      <c r="AW22" s="823"/>
      <c r="AX22" s="818"/>
      <c r="AY22" s="242" t="s">
        <v>8880</v>
      </c>
      <c r="AZ22" s="885" t="s">
        <v>8881</v>
      </c>
      <c r="BA22" s="825" t="s">
        <v>8882</v>
      </c>
      <c r="BB22" s="826" t="s">
        <v>8883</v>
      </c>
      <c r="BC22" s="826" t="s">
        <v>8884</v>
      </c>
      <c r="BD22" s="826"/>
      <c r="BE22" s="872" t="s">
        <v>8885</v>
      </c>
      <c r="BF22" s="885" t="s">
        <v>8886</v>
      </c>
      <c r="BG22" s="912" t="s">
        <v>9018</v>
      </c>
      <c r="BH22" s="913" t="s">
        <v>8611</v>
      </c>
    </row>
    <row r="23" spans="2:60" ht="21">
      <c r="B23" s="801">
        <v>38</v>
      </c>
      <c r="C23" s="802" t="s">
        <v>8927</v>
      </c>
      <c r="D23" s="802" t="s">
        <v>8928</v>
      </c>
      <c r="E23" s="757" t="s">
        <v>8929</v>
      </c>
      <c r="F23" s="803" t="s">
        <v>1060</v>
      </c>
      <c r="G23" s="803" t="s">
        <v>1276</v>
      </c>
      <c r="H23" s="803" t="s">
        <v>1276</v>
      </c>
      <c r="I23" s="804" t="s">
        <v>8911</v>
      </c>
      <c r="J23" s="804" t="s">
        <v>8499</v>
      </c>
      <c r="K23" s="804" t="s">
        <v>1402</v>
      </c>
      <c r="L23" s="805"/>
      <c r="M23" s="785">
        <v>42644</v>
      </c>
      <c r="N23" s="785">
        <v>42855</v>
      </c>
      <c r="O23" s="785">
        <v>42916</v>
      </c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6"/>
      <c r="AB23" s="786"/>
      <c r="AC23" s="786"/>
      <c r="AD23" s="786"/>
      <c r="AE23" s="786"/>
      <c r="AF23" s="786"/>
      <c r="AG23" s="786"/>
      <c r="AH23" s="786"/>
      <c r="AI23" s="786"/>
      <c r="AJ23" s="232">
        <f ca="1">SUM(O23-NOW())</f>
        <v>80.841278009262169</v>
      </c>
      <c r="AK23" s="266" t="str">
        <f t="shared" ca="1" si="0"/>
        <v>ACTIVE</v>
      </c>
      <c r="AL23" s="806">
        <v>11300000</v>
      </c>
      <c r="AM23" s="806">
        <v>250000</v>
      </c>
      <c r="AN23" s="806"/>
      <c r="AO23" s="806">
        <v>500000</v>
      </c>
      <c r="AP23" s="806">
        <v>250000</v>
      </c>
      <c r="AQ23" s="806">
        <v>500000</v>
      </c>
      <c r="AR23" s="806">
        <v>2000000</v>
      </c>
      <c r="AS23" s="806"/>
      <c r="AT23" s="807" t="s">
        <v>1351</v>
      </c>
      <c r="AU23" s="808" t="s">
        <v>1215</v>
      </c>
      <c r="AV23" s="808" t="s">
        <v>1215</v>
      </c>
      <c r="AW23" s="808"/>
      <c r="AX23" s="804"/>
      <c r="AY23" s="225" t="s">
        <v>8930</v>
      </c>
      <c r="AZ23" s="809" t="s">
        <v>8931</v>
      </c>
      <c r="BA23" s="810" t="s">
        <v>8932</v>
      </c>
      <c r="BB23" s="807" t="s">
        <v>8933</v>
      </c>
      <c r="BC23" s="807" t="s">
        <v>8934</v>
      </c>
      <c r="BD23" s="807"/>
      <c r="BE23" s="811" t="s">
        <v>479</v>
      </c>
      <c r="BF23" s="809" t="s">
        <v>8935</v>
      </c>
      <c r="BG23" s="812"/>
      <c r="BH23" s="813" t="s">
        <v>8611</v>
      </c>
    </row>
    <row r="24" spans="2:60" ht="21">
      <c r="B24" s="801">
        <v>39</v>
      </c>
      <c r="C24" s="802" t="s">
        <v>8936</v>
      </c>
      <c r="D24" s="802" t="s">
        <v>8937</v>
      </c>
      <c r="E24" s="757" t="s">
        <v>8938</v>
      </c>
      <c r="F24" s="803" t="s">
        <v>1302</v>
      </c>
      <c r="G24" s="803" t="s">
        <v>1231</v>
      </c>
      <c r="H24" s="803" t="s">
        <v>1231</v>
      </c>
      <c r="I24" s="804" t="s">
        <v>2148</v>
      </c>
      <c r="J24" s="804" t="s">
        <v>8499</v>
      </c>
      <c r="K24" s="804" t="s">
        <v>8921</v>
      </c>
      <c r="L24" s="805"/>
      <c r="M24" s="785">
        <v>42644</v>
      </c>
      <c r="N24" s="785">
        <v>42855</v>
      </c>
      <c r="O24" s="785">
        <v>42916</v>
      </c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6"/>
      <c r="AB24" s="786"/>
      <c r="AC24" s="786"/>
      <c r="AD24" s="786"/>
      <c r="AE24" s="786"/>
      <c r="AF24" s="786"/>
      <c r="AG24" s="786"/>
      <c r="AH24" s="786"/>
      <c r="AI24" s="786"/>
      <c r="AJ24" s="232">
        <f ca="1">SUM(O24-NOW())</f>
        <v>80.841278009262169</v>
      </c>
      <c r="AK24" s="266" t="str">
        <f t="shared" ca="1" si="0"/>
        <v>ACTIVE</v>
      </c>
      <c r="AL24" s="806">
        <v>16000000</v>
      </c>
      <c r="AM24" s="806">
        <v>1000000</v>
      </c>
      <c r="AN24" s="806"/>
      <c r="AO24" s="806">
        <v>500000</v>
      </c>
      <c r="AP24" s="806">
        <v>250000</v>
      </c>
      <c r="AQ24" s="806"/>
      <c r="AR24" s="806">
        <v>2734310</v>
      </c>
      <c r="AS24" s="806"/>
      <c r="AT24" s="807" t="s">
        <v>1351</v>
      </c>
      <c r="AU24" s="808" t="s">
        <v>1215</v>
      </c>
      <c r="AV24" s="808" t="s">
        <v>1215</v>
      </c>
      <c r="AW24" s="808"/>
      <c r="AX24" s="804"/>
      <c r="AY24" s="225" t="s">
        <v>8939</v>
      </c>
      <c r="AZ24" s="809" t="s">
        <v>8940</v>
      </c>
      <c r="BA24" s="810" t="s">
        <v>8941</v>
      </c>
      <c r="BB24" s="807" t="s">
        <v>8942</v>
      </c>
      <c r="BC24" s="807" t="s">
        <v>8943</v>
      </c>
      <c r="BD24" s="807" t="s">
        <v>8944</v>
      </c>
      <c r="BE24" s="811"/>
      <c r="BF24" s="809" t="s">
        <v>8945</v>
      </c>
      <c r="BG24" s="812"/>
      <c r="BH24" s="813" t="s">
        <v>8611</v>
      </c>
    </row>
    <row r="25" spans="2:60" ht="21">
      <c r="B25" s="801">
        <v>41</v>
      </c>
      <c r="C25" s="802" t="s">
        <v>8959</v>
      </c>
      <c r="D25" s="802" t="s">
        <v>8960</v>
      </c>
      <c r="E25" s="757" t="s">
        <v>8961</v>
      </c>
      <c r="F25" s="803" t="s">
        <v>1060</v>
      </c>
      <c r="G25" s="803" t="s">
        <v>1276</v>
      </c>
      <c r="H25" s="803" t="s">
        <v>1276</v>
      </c>
      <c r="I25" s="804" t="s">
        <v>8911</v>
      </c>
      <c r="J25" s="804" t="s">
        <v>8499</v>
      </c>
      <c r="K25" s="804" t="s">
        <v>6915</v>
      </c>
      <c r="L25" s="805"/>
      <c r="M25" s="785">
        <v>42644</v>
      </c>
      <c r="N25" s="785">
        <v>42855</v>
      </c>
      <c r="O25" s="785">
        <v>42916</v>
      </c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6"/>
      <c r="AB25" s="786"/>
      <c r="AC25" s="786"/>
      <c r="AD25" s="786"/>
      <c r="AE25" s="786"/>
      <c r="AF25" s="786"/>
      <c r="AG25" s="786"/>
      <c r="AH25" s="786"/>
      <c r="AI25" s="786"/>
      <c r="AJ25" s="232">
        <f ca="1">SUM(O25-NOW())</f>
        <v>80.841278009262169</v>
      </c>
      <c r="AK25" s="266" t="str">
        <f t="shared" ca="1" si="0"/>
        <v>ACTIVE</v>
      </c>
      <c r="AL25" s="806">
        <v>7150000</v>
      </c>
      <c r="AM25" s="806">
        <v>550000</v>
      </c>
      <c r="AN25" s="806"/>
      <c r="AO25" s="806">
        <v>500000</v>
      </c>
      <c r="AP25" s="806">
        <v>250000</v>
      </c>
      <c r="AQ25" s="806"/>
      <c r="AR25" s="806">
        <v>2000000</v>
      </c>
      <c r="AS25" s="806"/>
      <c r="AT25" s="807" t="s">
        <v>8879</v>
      </c>
      <c r="AU25" s="808" t="s">
        <v>1215</v>
      </c>
      <c r="AV25" s="808" t="s">
        <v>1215</v>
      </c>
      <c r="AW25" s="808"/>
      <c r="AX25" s="804"/>
      <c r="AY25" s="225" t="s">
        <v>8962</v>
      </c>
      <c r="AZ25" s="809" t="s">
        <v>8963</v>
      </c>
      <c r="BA25" s="810" t="s">
        <v>8964</v>
      </c>
      <c r="BB25" s="807" t="s">
        <v>8965</v>
      </c>
      <c r="BC25" s="807" t="s">
        <v>8966</v>
      </c>
      <c r="BD25" s="807"/>
      <c r="BE25" s="811" t="s">
        <v>479</v>
      </c>
      <c r="BF25" s="809" t="s">
        <v>8967</v>
      </c>
      <c r="BG25" s="812"/>
      <c r="BH25" s="813" t="s">
        <v>8611</v>
      </c>
    </row>
    <row r="26" spans="2:60" ht="21">
      <c r="B26" s="801">
        <v>44</v>
      </c>
      <c r="C26" s="802" t="s">
        <v>8988</v>
      </c>
      <c r="D26" s="802" t="s">
        <v>8989</v>
      </c>
      <c r="E26" s="757" t="s">
        <v>8990</v>
      </c>
      <c r="F26" s="803" t="s">
        <v>1302</v>
      </c>
      <c r="G26" s="803" t="s">
        <v>1319</v>
      </c>
      <c r="H26" s="803" t="s">
        <v>1319</v>
      </c>
      <c r="I26" s="804" t="s">
        <v>8911</v>
      </c>
      <c r="J26" s="804" t="s">
        <v>8499</v>
      </c>
      <c r="K26" s="804" t="s">
        <v>8431</v>
      </c>
      <c r="L26" s="805"/>
      <c r="M26" s="785">
        <v>42644</v>
      </c>
      <c r="N26" s="785">
        <v>42855</v>
      </c>
      <c r="O26" s="785">
        <v>42886</v>
      </c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6"/>
      <c r="AB26" s="786"/>
      <c r="AC26" s="786"/>
      <c r="AD26" s="786"/>
      <c r="AE26" s="786"/>
      <c r="AF26" s="786"/>
      <c r="AG26" s="786"/>
      <c r="AH26" s="786"/>
      <c r="AI26" s="786"/>
      <c r="AJ26" s="232">
        <f ca="1">SUM(O26-NOW())</f>
        <v>50.841278009262169</v>
      </c>
      <c r="AK26" s="266" t="str">
        <f t="shared" ca="1" si="0"/>
        <v>ACTIVE</v>
      </c>
      <c r="AL26" s="806">
        <v>6000000</v>
      </c>
      <c r="AM26" s="806">
        <v>500000</v>
      </c>
      <c r="AN26" s="806">
        <v>2500000</v>
      </c>
      <c r="AO26" s="806">
        <v>500000</v>
      </c>
      <c r="AP26" s="806">
        <v>250000</v>
      </c>
      <c r="AQ26" s="806"/>
      <c r="AR26" s="806"/>
      <c r="AS26" s="806"/>
      <c r="AT26" s="807" t="s">
        <v>8879</v>
      </c>
      <c r="AU26" s="808" t="s">
        <v>1215</v>
      </c>
      <c r="AV26" s="808" t="s">
        <v>1215</v>
      </c>
      <c r="AW26" s="808"/>
      <c r="AX26" s="804"/>
      <c r="AY26" s="225" t="s">
        <v>8991</v>
      </c>
      <c r="AZ26" s="809" t="s">
        <v>8992</v>
      </c>
      <c r="BA26" s="810" t="s">
        <v>8993</v>
      </c>
      <c r="BB26" s="807" t="s">
        <v>8994</v>
      </c>
      <c r="BC26" s="807" t="s">
        <v>8995</v>
      </c>
      <c r="BD26" s="807" t="s">
        <v>8996</v>
      </c>
      <c r="BE26" s="811"/>
      <c r="BF26" s="809" t="s">
        <v>8997</v>
      </c>
      <c r="BG26" s="812"/>
      <c r="BH26" s="813" t="s">
        <v>8611</v>
      </c>
    </row>
    <row r="27" spans="2:60" ht="21">
      <c r="B27" s="801">
        <v>45</v>
      </c>
      <c r="C27" s="802" t="s">
        <v>8998</v>
      </c>
      <c r="D27" s="802" t="s">
        <v>8999</v>
      </c>
      <c r="E27" s="757" t="s">
        <v>9000</v>
      </c>
      <c r="F27" s="803" t="s">
        <v>1302</v>
      </c>
      <c r="G27" s="803" t="s">
        <v>1358</v>
      </c>
      <c r="H27" s="803" t="s">
        <v>1358</v>
      </c>
      <c r="I27" s="804" t="s">
        <v>8971</v>
      </c>
      <c r="J27" s="804" t="s">
        <v>8499</v>
      </c>
      <c r="K27" s="804" t="s">
        <v>9001</v>
      </c>
      <c r="L27" s="805"/>
      <c r="M27" s="785">
        <v>42644</v>
      </c>
      <c r="N27" s="785">
        <v>42825</v>
      </c>
      <c r="O27" s="785">
        <v>42766</v>
      </c>
      <c r="P27" s="785">
        <v>42825</v>
      </c>
      <c r="Q27" s="785">
        <v>42886</v>
      </c>
      <c r="R27" s="785">
        <v>42916</v>
      </c>
      <c r="S27" s="785"/>
      <c r="T27" s="785"/>
      <c r="U27" s="785"/>
      <c r="V27" s="785"/>
      <c r="W27" s="785"/>
      <c r="X27" s="785"/>
      <c r="Y27" s="785"/>
      <c r="Z27" s="785"/>
      <c r="AA27" s="786"/>
      <c r="AB27" s="786"/>
      <c r="AC27" s="786"/>
      <c r="AD27" s="786"/>
      <c r="AE27" s="786"/>
      <c r="AF27" s="786"/>
      <c r="AG27" s="786"/>
      <c r="AH27" s="786"/>
      <c r="AI27" s="786"/>
      <c r="AJ27" s="232">
        <f ca="1">SUM(R27-NOW())</f>
        <v>80.841278009262169</v>
      </c>
      <c r="AK27" s="266" t="str">
        <f t="shared" ca="1" si="0"/>
        <v>ACTIVE</v>
      </c>
      <c r="AL27" s="806">
        <v>5750000</v>
      </c>
      <c r="AM27" s="806">
        <v>500000</v>
      </c>
      <c r="AN27" s="806">
        <v>1500000</v>
      </c>
      <c r="AO27" s="806">
        <v>300000</v>
      </c>
      <c r="AP27" s="806">
        <v>250000</v>
      </c>
      <c r="AQ27" s="806"/>
      <c r="AR27" s="806"/>
      <c r="AS27" s="806"/>
      <c r="AT27" s="807" t="s">
        <v>8879</v>
      </c>
      <c r="AU27" s="808" t="s">
        <v>1215</v>
      </c>
      <c r="AV27" s="808" t="s">
        <v>1215</v>
      </c>
      <c r="AW27" s="808"/>
      <c r="AX27" s="804"/>
      <c r="AY27" s="225" t="s">
        <v>9002</v>
      </c>
      <c r="AZ27" s="809" t="s">
        <v>9003</v>
      </c>
      <c r="BA27" s="810" t="s">
        <v>9004</v>
      </c>
      <c r="BB27" s="807" t="s">
        <v>9005</v>
      </c>
      <c r="BC27" s="807" t="s">
        <v>9006</v>
      </c>
      <c r="BD27" s="807" t="s">
        <v>9007</v>
      </c>
      <c r="BE27" s="811"/>
      <c r="BF27" s="809" t="s">
        <v>9008</v>
      </c>
      <c r="BG27" s="812"/>
      <c r="BH27" s="813" t="s">
        <v>8553</v>
      </c>
    </row>
    <row r="28" spans="2:60" s="906" customFormat="1" ht="21">
      <c r="B28" s="911">
        <v>46</v>
      </c>
      <c r="C28" s="816" t="s">
        <v>9009</v>
      </c>
      <c r="D28" s="816" t="s">
        <v>9010</v>
      </c>
      <c r="E28" s="772" t="s">
        <v>9011</v>
      </c>
      <c r="F28" s="817" t="s">
        <v>1302</v>
      </c>
      <c r="G28" s="817" t="s">
        <v>1319</v>
      </c>
      <c r="H28" s="817" t="s">
        <v>1319</v>
      </c>
      <c r="I28" s="818" t="s">
        <v>8911</v>
      </c>
      <c r="J28" s="818" t="s">
        <v>8499</v>
      </c>
      <c r="K28" s="818" t="s">
        <v>8431</v>
      </c>
      <c r="L28" s="819"/>
      <c r="M28" s="774">
        <v>42644</v>
      </c>
      <c r="N28" s="774">
        <v>42735</v>
      </c>
      <c r="O28" s="774">
        <v>42855</v>
      </c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92"/>
      <c r="AB28" s="792"/>
      <c r="AC28" s="792"/>
      <c r="AD28" s="792"/>
      <c r="AE28" s="792"/>
      <c r="AF28" s="792"/>
      <c r="AG28" s="792"/>
      <c r="AH28" s="792"/>
      <c r="AI28" s="792"/>
      <c r="AJ28" s="232">
        <f ca="1">SUM(O28-NOW())</f>
        <v>19.841278009262169</v>
      </c>
      <c r="AK28" s="266" t="str">
        <f t="shared" ca="1" si="0"/>
        <v>WARNING</v>
      </c>
      <c r="AL28" s="821">
        <v>7000000</v>
      </c>
      <c r="AM28" s="821">
        <v>500000</v>
      </c>
      <c r="AN28" s="821">
        <v>2000000</v>
      </c>
      <c r="AO28" s="821">
        <v>500000</v>
      </c>
      <c r="AP28" s="821">
        <v>250000</v>
      </c>
      <c r="AQ28" s="821"/>
      <c r="AR28" s="821"/>
      <c r="AS28" s="821"/>
      <c r="AT28" s="826" t="s">
        <v>8879</v>
      </c>
      <c r="AU28" s="823" t="s">
        <v>1215</v>
      </c>
      <c r="AV28" s="823" t="s">
        <v>1215</v>
      </c>
      <c r="AW28" s="823"/>
      <c r="AX28" s="818"/>
      <c r="AY28" s="242" t="s">
        <v>9012</v>
      </c>
      <c r="AZ28" s="885" t="s">
        <v>9013</v>
      </c>
      <c r="BA28" s="825" t="s">
        <v>9014</v>
      </c>
      <c r="BB28" s="826" t="s">
        <v>9015</v>
      </c>
      <c r="BC28" s="826" t="s">
        <v>9016</v>
      </c>
      <c r="BD28" s="826"/>
      <c r="BE28" s="872"/>
      <c r="BF28" s="885" t="s">
        <v>9017</v>
      </c>
      <c r="BG28" s="912" t="s">
        <v>9018</v>
      </c>
      <c r="BH28" s="913" t="s">
        <v>8611</v>
      </c>
    </row>
    <row r="29" spans="2:60" ht="21">
      <c r="B29" s="801">
        <v>47</v>
      </c>
      <c r="C29" s="802" t="s">
        <v>9019</v>
      </c>
      <c r="D29" s="802" t="s">
        <v>9020</v>
      </c>
      <c r="E29" s="757" t="s">
        <v>7749</v>
      </c>
      <c r="F29" s="803" t="s">
        <v>1302</v>
      </c>
      <c r="G29" s="803" t="s">
        <v>1231</v>
      </c>
      <c r="H29" s="803" t="s">
        <v>1231</v>
      </c>
      <c r="I29" s="804" t="s">
        <v>8949</v>
      </c>
      <c r="J29" s="804" t="s">
        <v>8499</v>
      </c>
      <c r="K29" s="804" t="s">
        <v>8431</v>
      </c>
      <c r="L29" s="805"/>
      <c r="M29" s="785">
        <v>42644</v>
      </c>
      <c r="N29" s="785">
        <v>42766</v>
      </c>
      <c r="O29" s="785">
        <v>42825</v>
      </c>
      <c r="P29" s="785">
        <v>42886</v>
      </c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6"/>
      <c r="AB29" s="786"/>
      <c r="AC29" s="786"/>
      <c r="AD29" s="786"/>
      <c r="AE29" s="786"/>
      <c r="AF29" s="786"/>
      <c r="AG29" s="786"/>
      <c r="AH29" s="786"/>
      <c r="AI29" s="786"/>
      <c r="AJ29" s="232">
        <f ca="1">SUM(P29-NOW())</f>
        <v>50.841278009262169</v>
      </c>
      <c r="AK29" s="266" t="str">
        <f t="shared" ca="1" si="0"/>
        <v>ACTIVE</v>
      </c>
      <c r="AL29" s="806">
        <v>7500000</v>
      </c>
      <c r="AM29" s="806">
        <v>550000</v>
      </c>
      <c r="AN29" s="806">
        <v>2000000</v>
      </c>
      <c r="AO29" s="806">
        <v>500000</v>
      </c>
      <c r="AP29" s="806">
        <v>250000</v>
      </c>
      <c r="AQ29" s="806"/>
      <c r="AR29" s="806"/>
      <c r="AS29" s="806"/>
      <c r="AT29" s="807" t="s">
        <v>8879</v>
      </c>
      <c r="AU29" s="808" t="s">
        <v>1215</v>
      </c>
      <c r="AV29" s="808" t="s">
        <v>1215</v>
      </c>
      <c r="AW29" s="808"/>
      <c r="AX29" s="804"/>
      <c r="AY29" s="225" t="s">
        <v>9021</v>
      </c>
      <c r="AZ29" s="809" t="s">
        <v>9022</v>
      </c>
      <c r="BA29" s="810" t="s">
        <v>9023</v>
      </c>
      <c r="BB29" s="807" t="s">
        <v>9024</v>
      </c>
      <c r="BC29" s="807" t="s">
        <v>9025</v>
      </c>
      <c r="BD29" s="807"/>
      <c r="BE29" s="811"/>
      <c r="BF29" s="809" t="s">
        <v>9026</v>
      </c>
      <c r="BG29" s="812"/>
      <c r="BH29" s="813" t="s">
        <v>8553</v>
      </c>
    </row>
    <row r="30" spans="2:60" s="906" customFormat="1" ht="21">
      <c r="B30" s="911">
        <v>49</v>
      </c>
      <c r="C30" s="816" t="s">
        <v>9040</v>
      </c>
      <c r="D30" s="816" t="s">
        <v>9041</v>
      </c>
      <c r="E30" s="772" t="s">
        <v>9042</v>
      </c>
      <c r="F30" s="817" t="s">
        <v>1060</v>
      </c>
      <c r="G30" s="817" t="s">
        <v>1358</v>
      </c>
      <c r="H30" s="817" t="s">
        <v>1358</v>
      </c>
      <c r="I30" s="818" t="s">
        <v>8971</v>
      </c>
      <c r="J30" s="818" t="s">
        <v>8499</v>
      </c>
      <c r="K30" s="818" t="s">
        <v>1402</v>
      </c>
      <c r="L30" s="819"/>
      <c r="M30" s="774">
        <v>42644</v>
      </c>
      <c r="N30" s="774">
        <v>42825</v>
      </c>
      <c r="O30" s="774">
        <v>42766</v>
      </c>
      <c r="P30" s="774">
        <v>42825</v>
      </c>
      <c r="Q30" s="774">
        <v>42916</v>
      </c>
      <c r="R30" s="774"/>
      <c r="S30" s="774"/>
      <c r="T30" s="774"/>
      <c r="U30" s="774"/>
      <c r="V30" s="774"/>
      <c r="W30" s="774"/>
      <c r="X30" s="774"/>
      <c r="Y30" s="774"/>
      <c r="Z30" s="774"/>
      <c r="AA30" s="792"/>
      <c r="AB30" s="792"/>
      <c r="AC30" s="792"/>
      <c r="AD30" s="792"/>
      <c r="AE30" s="792"/>
      <c r="AF30" s="792"/>
      <c r="AG30" s="792"/>
      <c r="AH30" s="792"/>
      <c r="AI30" s="792"/>
      <c r="AJ30" s="249">
        <f ca="1">SUM(Q30-NOW())</f>
        <v>80.841278009262169</v>
      </c>
      <c r="AK30" s="279" t="str">
        <f t="shared" ca="1" si="0"/>
        <v>ACTIVE</v>
      </c>
      <c r="AL30" s="821">
        <v>4500000</v>
      </c>
      <c r="AM30" s="821">
        <v>750000</v>
      </c>
      <c r="AN30" s="821"/>
      <c r="AO30" s="821">
        <v>300000</v>
      </c>
      <c r="AP30" s="821">
        <v>250000</v>
      </c>
      <c r="AQ30" s="821"/>
      <c r="AR30" s="821"/>
      <c r="AS30" s="821"/>
      <c r="AT30" s="826" t="s">
        <v>8879</v>
      </c>
      <c r="AU30" s="823" t="s">
        <v>1215</v>
      </c>
      <c r="AV30" s="823" t="s">
        <v>1215</v>
      </c>
      <c r="AW30" s="823"/>
      <c r="AX30" s="818"/>
      <c r="AY30" s="242" t="s">
        <v>9043</v>
      </c>
      <c r="AZ30" s="885" t="s">
        <v>9044</v>
      </c>
      <c r="BA30" s="825" t="s">
        <v>9045</v>
      </c>
      <c r="BB30" s="826" t="s">
        <v>9046</v>
      </c>
      <c r="BC30" s="826" t="s">
        <v>9047</v>
      </c>
      <c r="BD30" s="826" t="s">
        <v>9048</v>
      </c>
      <c r="BE30" s="872"/>
      <c r="BF30" s="885" t="s">
        <v>9049</v>
      </c>
      <c r="BG30" s="912" t="s">
        <v>12995</v>
      </c>
      <c r="BH30" s="913" t="s">
        <v>8509</v>
      </c>
    </row>
    <row r="31" spans="2:60" ht="21">
      <c r="B31" s="801">
        <v>51</v>
      </c>
      <c r="C31" s="802" t="s">
        <v>9060</v>
      </c>
      <c r="D31" s="802" t="s">
        <v>9061</v>
      </c>
      <c r="E31" s="757" t="s">
        <v>9062</v>
      </c>
      <c r="F31" s="803" t="s">
        <v>1302</v>
      </c>
      <c r="G31" s="803" t="s">
        <v>1358</v>
      </c>
      <c r="H31" s="803" t="s">
        <v>1358</v>
      </c>
      <c r="I31" s="804" t="s">
        <v>9063</v>
      </c>
      <c r="J31" s="804" t="s">
        <v>8499</v>
      </c>
      <c r="K31" s="804" t="s">
        <v>9064</v>
      </c>
      <c r="L31" s="805"/>
      <c r="M31" s="785">
        <v>42737</v>
      </c>
      <c r="N31" s="785">
        <v>42794</v>
      </c>
      <c r="O31" s="785">
        <v>42855</v>
      </c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6"/>
      <c r="AB31" s="786"/>
      <c r="AC31" s="786"/>
      <c r="AD31" s="786"/>
      <c r="AE31" s="786"/>
      <c r="AF31" s="786"/>
      <c r="AG31" s="786"/>
      <c r="AH31" s="786"/>
      <c r="AI31" s="786"/>
      <c r="AJ31" s="232">
        <f ca="1">SUM(O31-NOW())</f>
        <v>19.841278009262169</v>
      </c>
      <c r="AK31" s="266" t="str">
        <f t="shared" ca="1" si="0"/>
        <v>WARNING</v>
      </c>
      <c r="AL31" s="806">
        <v>8500000</v>
      </c>
      <c r="AM31" s="806">
        <v>500000</v>
      </c>
      <c r="AN31" s="806">
        <v>3000000</v>
      </c>
      <c r="AO31" s="806">
        <v>500000</v>
      </c>
      <c r="AP31" s="806">
        <v>500000</v>
      </c>
      <c r="AQ31" s="806"/>
      <c r="AR31" s="806"/>
      <c r="AS31" s="806">
        <v>3500000</v>
      </c>
      <c r="AT31" s="807" t="s">
        <v>1314</v>
      </c>
      <c r="AU31" s="808" t="s">
        <v>1054</v>
      </c>
      <c r="AV31" s="808" t="s">
        <v>1054</v>
      </c>
      <c r="AW31" s="808"/>
      <c r="AX31" s="804" t="s">
        <v>9065</v>
      </c>
      <c r="AY31" s="225" t="s">
        <v>9066</v>
      </c>
      <c r="AZ31" s="809" t="s">
        <v>9067</v>
      </c>
      <c r="BA31" s="810" t="s">
        <v>9068</v>
      </c>
      <c r="BB31" s="807" t="s">
        <v>9069</v>
      </c>
      <c r="BC31" s="807" t="s">
        <v>9070</v>
      </c>
      <c r="BD31" s="807"/>
      <c r="BE31" s="811"/>
      <c r="BF31" s="809" t="s">
        <v>9071</v>
      </c>
      <c r="BG31" s="812"/>
      <c r="BH31" s="813" t="s">
        <v>9072</v>
      </c>
    </row>
    <row r="32" spans="2:60" ht="31.5">
      <c r="B32" s="801">
        <v>52</v>
      </c>
      <c r="C32" s="802" t="s">
        <v>9073</v>
      </c>
      <c r="D32" s="802" t="s">
        <v>9074</v>
      </c>
      <c r="E32" s="757">
        <v>30838</v>
      </c>
      <c r="F32" s="803" t="s">
        <v>1358</v>
      </c>
      <c r="G32" s="803" t="s">
        <v>1358</v>
      </c>
      <c r="H32" s="803" t="s">
        <v>1358</v>
      </c>
      <c r="I32" s="804" t="s">
        <v>8877</v>
      </c>
      <c r="J32" s="804" t="s">
        <v>8499</v>
      </c>
      <c r="K32" s="804" t="s">
        <v>9075</v>
      </c>
      <c r="L32" s="805"/>
      <c r="M32" s="785">
        <v>42738</v>
      </c>
      <c r="N32" s="785">
        <v>42825</v>
      </c>
      <c r="O32" s="785">
        <v>42886</v>
      </c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6"/>
      <c r="AB32" s="786"/>
      <c r="AC32" s="786"/>
      <c r="AD32" s="786"/>
      <c r="AE32" s="786"/>
      <c r="AF32" s="786"/>
      <c r="AG32" s="786"/>
      <c r="AH32" s="786"/>
      <c r="AI32" s="786"/>
      <c r="AJ32" s="232">
        <f ca="1">SUM(O32-NOW())</f>
        <v>50.841278009262169</v>
      </c>
      <c r="AK32" s="266" t="str">
        <f t="shared" ca="1" si="0"/>
        <v>ACTIVE</v>
      </c>
      <c r="AL32" s="806">
        <v>11000000</v>
      </c>
      <c r="AM32" s="806">
        <v>500000</v>
      </c>
      <c r="AN32" s="806">
        <v>1500000</v>
      </c>
      <c r="AO32" s="806">
        <v>500000</v>
      </c>
      <c r="AP32" s="806">
        <v>250000</v>
      </c>
      <c r="AQ32" s="806"/>
      <c r="AR32" s="806">
        <v>500000</v>
      </c>
      <c r="AS32" s="806"/>
      <c r="AT32" s="807" t="s">
        <v>1314</v>
      </c>
      <c r="AU32" s="808" t="s">
        <v>1054</v>
      </c>
      <c r="AV32" s="808" t="s">
        <v>1054</v>
      </c>
      <c r="AW32" s="808"/>
      <c r="AX32" s="804"/>
      <c r="AY32" s="225" t="s">
        <v>9076</v>
      </c>
      <c r="AZ32" s="809" t="s">
        <v>9077</v>
      </c>
      <c r="BA32" s="810" t="s">
        <v>9078</v>
      </c>
      <c r="BB32" s="807"/>
      <c r="BC32" s="807" t="s">
        <v>9079</v>
      </c>
      <c r="BD32" s="807">
        <v>10030051089</v>
      </c>
      <c r="BE32" s="811"/>
      <c r="BF32" s="809" t="s">
        <v>9080</v>
      </c>
      <c r="BG32" s="812"/>
      <c r="BH32" s="813" t="e">
        <v>#N/A</v>
      </c>
    </row>
    <row r="33" spans="2:60" s="906" customFormat="1" ht="21">
      <c r="B33" s="911">
        <v>53</v>
      </c>
      <c r="C33" s="816" t="s">
        <v>9081</v>
      </c>
      <c r="D33" s="816" t="s">
        <v>9082</v>
      </c>
      <c r="E33" s="772" t="s">
        <v>9083</v>
      </c>
      <c r="F33" s="817" t="s">
        <v>1060</v>
      </c>
      <c r="G33" s="817" t="s">
        <v>1280</v>
      </c>
      <c r="H33" s="817" t="s">
        <v>1280</v>
      </c>
      <c r="I33" s="818" t="s">
        <v>7445</v>
      </c>
      <c r="J33" s="818" t="s">
        <v>8499</v>
      </c>
      <c r="K33" s="818" t="s">
        <v>9084</v>
      </c>
      <c r="L33" s="819"/>
      <c r="M33" s="774">
        <v>42737</v>
      </c>
      <c r="N33" s="774">
        <v>42794</v>
      </c>
      <c r="O33" s="774">
        <v>42855</v>
      </c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92"/>
      <c r="AB33" s="792"/>
      <c r="AC33" s="792"/>
      <c r="AD33" s="792"/>
      <c r="AE33" s="792"/>
      <c r="AF33" s="792"/>
      <c r="AG33" s="792"/>
      <c r="AH33" s="792"/>
      <c r="AI33" s="792"/>
      <c r="AJ33" s="249">
        <f ca="1">SUM(O33-NOW())</f>
        <v>19.841278009262169</v>
      </c>
      <c r="AK33" s="279" t="str">
        <f t="shared" ca="1" si="0"/>
        <v>WARNING</v>
      </c>
      <c r="AL33" s="821">
        <v>5060000</v>
      </c>
      <c r="AM33" s="821">
        <v>250000</v>
      </c>
      <c r="AN33" s="821" t="s">
        <v>1324</v>
      </c>
      <c r="AO33" s="821">
        <v>500000</v>
      </c>
      <c r="AP33" s="821"/>
      <c r="AQ33" s="821"/>
      <c r="AR33" s="821"/>
      <c r="AS33" s="821"/>
      <c r="AT33" s="826" t="s">
        <v>1314</v>
      </c>
      <c r="AU33" s="823" t="s">
        <v>1054</v>
      </c>
      <c r="AV33" s="823" t="s">
        <v>1054</v>
      </c>
      <c r="AW33" s="823"/>
      <c r="AX33" s="818"/>
      <c r="AY33" s="242" t="s">
        <v>9085</v>
      </c>
      <c r="AZ33" s="885"/>
      <c r="BA33" s="825" t="s">
        <v>9086</v>
      </c>
      <c r="BB33" s="826" t="s">
        <v>9087</v>
      </c>
      <c r="BC33" s="826" t="s">
        <v>9088</v>
      </c>
      <c r="BD33" s="826">
        <v>14012268328</v>
      </c>
      <c r="BE33" s="872" t="s">
        <v>3686</v>
      </c>
      <c r="BF33" s="885" t="s">
        <v>9089</v>
      </c>
      <c r="BG33" s="912" t="s">
        <v>9018</v>
      </c>
      <c r="BH33" s="913" t="s">
        <v>8611</v>
      </c>
    </row>
    <row r="37" spans="2:60" ht="14.1" customHeight="1"/>
    <row r="38" spans="2:60" ht="14.1" customHeight="1"/>
    <row r="39" spans="2:60" ht="14.1" customHeight="1"/>
    <row r="40" spans="2:60" ht="14.1" customHeight="1"/>
    <row r="41" spans="2:60" ht="14.1" customHeight="1"/>
    <row r="42" spans="2:60" ht="14.1" customHeight="1"/>
    <row r="43" spans="2:60" ht="14.1" customHeight="1"/>
    <row r="44" spans="2:60" ht="14.1" customHeight="1"/>
    <row r="45" spans="2:60" ht="14.1" customHeight="1"/>
    <row r="46" spans="2:60" ht="14.1" customHeight="1"/>
    <row r="47" spans="2:60" ht="14.1" customHeight="1"/>
    <row r="48" spans="2:60" ht="14.1" customHeight="1"/>
    <row r="49" spans="2:59" ht="14.1" customHeight="1"/>
    <row r="50" spans="2:59" ht="14.1" customHeight="1" thickBot="1"/>
    <row r="51" spans="2:59" ht="14.1" customHeight="1" thickBot="1">
      <c r="B51" s="767" t="s">
        <v>1365</v>
      </c>
      <c r="C51" s="768"/>
    </row>
    <row r="52" spans="2:59" ht="14.1" customHeight="1">
      <c r="B52" s="814">
        <v>-4</v>
      </c>
      <c r="C52" s="815" t="s">
        <v>9090</v>
      </c>
      <c r="D52" s="816" t="s">
        <v>9091</v>
      </c>
      <c r="E52" s="772" t="s">
        <v>9092</v>
      </c>
      <c r="F52" s="817" t="s">
        <v>1302</v>
      </c>
      <c r="G52" s="817" t="s">
        <v>1280</v>
      </c>
      <c r="H52" s="817" t="s">
        <v>1280</v>
      </c>
      <c r="I52" s="818" t="s">
        <v>7445</v>
      </c>
      <c r="J52" s="818" t="s">
        <v>8499</v>
      </c>
      <c r="K52" s="818" t="s">
        <v>8514</v>
      </c>
      <c r="L52" s="819">
        <v>42060</v>
      </c>
      <c r="M52" s="774">
        <v>41978</v>
      </c>
      <c r="N52" s="792">
        <v>42063</v>
      </c>
      <c r="O52" s="774">
        <v>42400</v>
      </c>
      <c r="P52" s="774">
        <v>42429</v>
      </c>
      <c r="Q52" s="774">
        <v>42766</v>
      </c>
      <c r="R52" s="774"/>
      <c r="S52" s="774"/>
      <c r="T52" s="774"/>
      <c r="U52" s="774"/>
      <c r="V52" s="774"/>
      <c r="W52" s="774"/>
      <c r="X52" s="774"/>
      <c r="Y52" s="774"/>
      <c r="Z52" s="774"/>
      <c r="AA52" s="792"/>
      <c r="AB52" s="792"/>
      <c r="AC52" s="792"/>
      <c r="AD52" s="792"/>
      <c r="AE52" s="792"/>
      <c r="AF52" s="792"/>
      <c r="AG52" s="792"/>
      <c r="AH52" s="792"/>
      <c r="AI52" s="792"/>
      <c r="AJ52" s="761">
        <v>-59.737313888887002</v>
      </c>
      <c r="AK52" s="777" t="s">
        <v>1099</v>
      </c>
      <c r="AL52" s="820">
        <v>3465000</v>
      </c>
      <c r="AM52" s="821">
        <v>250000</v>
      </c>
      <c r="AN52" s="820"/>
      <c r="AO52" s="820" t="s">
        <v>1324</v>
      </c>
      <c r="AP52" s="821">
        <v>250000</v>
      </c>
      <c r="AQ52" s="820"/>
      <c r="AR52" s="820"/>
      <c r="AS52" s="820"/>
      <c r="AT52" s="822" t="s">
        <v>1351</v>
      </c>
      <c r="AU52" s="823" t="s">
        <v>1215</v>
      </c>
      <c r="AV52" s="823" t="s">
        <v>1215</v>
      </c>
      <c r="AW52" s="818" t="s">
        <v>8515</v>
      </c>
      <c r="AX52" s="824" t="s">
        <v>9093</v>
      </c>
      <c r="AY52" s="242" t="s">
        <v>9094</v>
      </c>
      <c r="AZ52" s="825" t="s">
        <v>9095</v>
      </c>
      <c r="BA52" s="825" t="s">
        <v>9096</v>
      </c>
      <c r="BB52" s="826" t="s">
        <v>9097</v>
      </c>
      <c r="BC52" s="825" t="s">
        <v>9098</v>
      </c>
      <c r="BD52" s="827" t="s">
        <v>591</v>
      </c>
      <c r="BE52" s="827"/>
      <c r="BF52" s="483" t="s">
        <v>9099</v>
      </c>
      <c r="BG52" s="828" t="s">
        <v>9100</v>
      </c>
    </row>
    <row r="53" spans="2:59" ht="14.1" customHeight="1">
      <c r="B53" s="814">
        <v>-3</v>
      </c>
      <c r="C53" s="815" t="s">
        <v>8409</v>
      </c>
      <c r="D53" s="815" t="s">
        <v>8410</v>
      </c>
      <c r="E53" s="772" t="s">
        <v>9101</v>
      </c>
      <c r="F53" s="817" t="s">
        <v>1302</v>
      </c>
      <c r="G53" s="817" t="s">
        <v>1231</v>
      </c>
      <c r="H53" s="817" t="s">
        <v>1231</v>
      </c>
      <c r="I53" s="818" t="s">
        <v>7445</v>
      </c>
      <c r="J53" s="818" t="s">
        <v>8499</v>
      </c>
      <c r="K53" s="818" t="s">
        <v>9102</v>
      </c>
      <c r="L53" s="819"/>
      <c r="M53" s="774">
        <v>42135</v>
      </c>
      <c r="N53" s="792">
        <v>42226</v>
      </c>
      <c r="O53" s="774">
        <v>42308</v>
      </c>
      <c r="P53" s="774">
        <v>42338</v>
      </c>
      <c r="Q53" s="774">
        <v>42369</v>
      </c>
      <c r="R53" s="774"/>
      <c r="S53" s="774"/>
      <c r="T53" s="774"/>
      <c r="U53" s="774"/>
      <c r="V53" s="774"/>
      <c r="W53" s="774"/>
      <c r="X53" s="774"/>
      <c r="Y53" s="774"/>
      <c r="Z53" s="774"/>
      <c r="AA53" s="792"/>
      <c r="AB53" s="792"/>
      <c r="AC53" s="792"/>
      <c r="AD53" s="792"/>
      <c r="AE53" s="792"/>
      <c r="AF53" s="792"/>
      <c r="AG53" s="792"/>
      <c r="AH53" s="792"/>
      <c r="AI53" s="792"/>
      <c r="AJ53" s="761">
        <v>-42825.737313888887</v>
      </c>
      <c r="AK53" s="777" t="s">
        <v>1099</v>
      </c>
      <c r="AL53" s="820">
        <v>3750000</v>
      </c>
      <c r="AM53" s="821" t="s">
        <v>1324</v>
      </c>
      <c r="AN53" s="820"/>
      <c r="AO53" s="820" t="s">
        <v>1324</v>
      </c>
      <c r="AP53" s="821" t="s">
        <v>1324</v>
      </c>
      <c r="AQ53" s="820"/>
      <c r="AR53" s="820"/>
      <c r="AS53" s="820"/>
      <c r="AT53" s="822" t="s">
        <v>9103</v>
      </c>
      <c r="AU53" s="823" t="s">
        <v>1054</v>
      </c>
      <c r="AV53" s="823" t="s">
        <v>1054</v>
      </c>
      <c r="AW53" s="818"/>
      <c r="AX53" s="824"/>
      <c r="AY53" s="242" t="s">
        <v>8415</v>
      </c>
      <c r="AZ53" s="825" t="s">
        <v>9104</v>
      </c>
      <c r="BA53" s="825" t="s">
        <v>9105</v>
      </c>
      <c r="BB53" s="826" t="s">
        <v>9106</v>
      </c>
      <c r="BC53" s="825" t="s">
        <v>9107</v>
      </c>
      <c r="BD53" s="827"/>
      <c r="BE53" s="827"/>
      <c r="BF53" s="483" t="s">
        <v>9108</v>
      </c>
      <c r="BG53" s="828" t="s">
        <v>9109</v>
      </c>
    </row>
    <row r="54" spans="2:59" ht="14.1" customHeight="1">
      <c r="B54" s="814">
        <v>-2</v>
      </c>
      <c r="C54" s="815" t="s">
        <v>9110</v>
      </c>
      <c r="D54" s="815" t="s">
        <v>9111</v>
      </c>
      <c r="E54" s="772" t="s">
        <v>9112</v>
      </c>
      <c r="F54" s="817" t="s">
        <v>1302</v>
      </c>
      <c r="G54" s="817" t="s">
        <v>1276</v>
      </c>
      <c r="H54" s="817" t="s">
        <v>1276</v>
      </c>
      <c r="I54" s="818" t="s">
        <v>1045</v>
      </c>
      <c r="J54" s="818" t="s">
        <v>8499</v>
      </c>
      <c r="K54" s="818" t="s">
        <v>9113</v>
      </c>
      <c r="L54" s="819">
        <v>42066</v>
      </c>
      <c r="M54" s="774">
        <v>42030</v>
      </c>
      <c r="N54" s="792">
        <v>42124</v>
      </c>
      <c r="O54" s="774">
        <v>42400</v>
      </c>
      <c r="P54" s="774">
        <v>42429</v>
      </c>
      <c r="Q54" s="774">
        <v>42551</v>
      </c>
      <c r="R54" s="774"/>
      <c r="S54" s="774"/>
      <c r="T54" s="774"/>
      <c r="U54" s="774"/>
      <c r="V54" s="774"/>
      <c r="W54" s="774"/>
      <c r="X54" s="774"/>
      <c r="Y54" s="774"/>
      <c r="Z54" s="774"/>
      <c r="AA54" s="792"/>
      <c r="AB54" s="792"/>
      <c r="AC54" s="792"/>
      <c r="AD54" s="792"/>
      <c r="AE54" s="792"/>
      <c r="AF54" s="792"/>
      <c r="AG54" s="792"/>
      <c r="AH54" s="792"/>
      <c r="AI54" s="792"/>
      <c r="AJ54" s="761">
        <v>-274.737313888887</v>
      </c>
      <c r="AK54" s="777" t="s">
        <v>1099</v>
      </c>
      <c r="AL54" s="820">
        <v>3500000</v>
      </c>
      <c r="AM54" s="821">
        <v>250000</v>
      </c>
      <c r="AN54" s="820"/>
      <c r="AO54" s="820" t="s">
        <v>1324</v>
      </c>
      <c r="AP54" s="821">
        <v>250000</v>
      </c>
      <c r="AQ54" s="820"/>
      <c r="AR54" s="820"/>
      <c r="AS54" s="820"/>
      <c r="AT54" s="822" t="s">
        <v>1351</v>
      </c>
      <c r="AU54" s="823" t="s">
        <v>1351</v>
      </c>
      <c r="AV54" s="823" t="s">
        <v>1351</v>
      </c>
      <c r="AW54" s="818" t="s">
        <v>8515</v>
      </c>
      <c r="AX54" s="824" t="s">
        <v>9114</v>
      </c>
      <c r="AY54" s="242" t="s">
        <v>9115</v>
      </c>
      <c r="AZ54" s="825" t="s">
        <v>9116</v>
      </c>
      <c r="BA54" s="825" t="s">
        <v>9117</v>
      </c>
      <c r="BB54" s="826"/>
      <c r="BC54" s="825"/>
      <c r="BD54" s="827"/>
      <c r="BE54" s="827"/>
      <c r="BF54" s="483" t="s">
        <v>9118</v>
      </c>
      <c r="BG54" s="828" t="s">
        <v>9119</v>
      </c>
    </row>
    <row r="55" spans="2:59" ht="14.1" customHeight="1">
      <c r="B55" s="814">
        <v>-1</v>
      </c>
      <c r="C55" s="815" t="s">
        <v>8481</v>
      </c>
      <c r="D55" s="815" t="s">
        <v>9120</v>
      </c>
      <c r="E55" s="772" t="s">
        <v>8483</v>
      </c>
      <c r="F55" s="817" t="s">
        <v>1302</v>
      </c>
      <c r="G55" s="817" t="s">
        <v>1231</v>
      </c>
      <c r="H55" s="817" t="s">
        <v>1231</v>
      </c>
      <c r="I55" s="818" t="s">
        <v>7445</v>
      </c>
      <c r="J55" s="818" t="s">
        <v>8499</v>
      </c>
      <c r="K55" s="818" t="s">
        <v>7209</v>
      </c>
      <c r="L55" s="819"/>
      <c r="M55" s="774">
        <v>42126</v>
      </c>
      <c r="N55" s="792">
        <v>42308</v>
      </c>
      <c r="O55" s="774">
        <v>42369</v>
      </c>
      <c r="P55" s="774"/>
      <c r="Q55" s="774"/>
      <c r="R55" s="774"/>
      <c r="S55" s="774"/>
      <c r="T55" s="774"/>
      <c r="U55" s="774"/>
      <c r="V55" s="774"/>
      <c r="W55" s="774"/>
      <c r="X55" s="774"/>
      <c r="Y55" s="774"/>
      <c r="Z55" s="774">
        <v>42429</v>
      </c>
      <c r="AA55" s="792"/>
      <c r="AB55" s="792"/>
      <c r="AC55" s="792"/>
      <c r="AD55" s="792"/>
      <c r="AE55" s="792"/>
      <c r="AF55" s="792"/>
      <c r="AG55" s="792"/>
      <c r="AH55" s="792"/>
      <c r="AI55" s="792"/>
      <c r="AJ55" s="761">
        <v>-396.737313888887</v>
      </c>
      <c r="AK55" s="777" t="s">
        <v>1099</v>
      </c>
      <c r="AL55" s="820">
        <v>7000000</v>
      </c>
      <c r="AM55" s="821">
        <v>500000</v>
      </c>
      <c r="AN55" s="820">
        <v>1500000</v>
      </c>
      <c r="AO55" s="820">
        <v>500000</v>
      </c>
      <c r="AP55" s="821">
        <v>200000</v>
      </c>
      <c r="AQ55" s="820"/>
      <c r="AR55" s="820"/>
      <c r="AS55" s="820"/>
      <c r="AT55" s="822" t="s">
        <v>1314</v>
      </c>
      <c r="AU55" s="823" t="s">
        <v>1054</v>
      </c>
      <c r="AV55" s="823" t="s">
        <v>1054</v>
      </c>
      <c r="AW55" s="818"/>
      <c r="AX55" s="824" t="s">
        <v>9121</v>
      </c>
      <c r="AY55" s="242" t="s">
        <v>8484</v>
      </c>
      <c r="AZ55" s="825" t="s">
        <v>9122</v>
      </c>
      <c r="BA55" s="825" t="s">
        <v>9123</v>
      </c>
      <c r="BB55" s="826" t="s">
        <v>9124</v>
      </c>
      <c r="BC55" s="825" t="s">
        <v>9125</v>
      </c>
      <c r="BD55" s="827">
        <v>0</v>
      </c>
      <c r="BE55" s="827"/>
      <c r="BF55" s="483" t="s">
        <v>9126</v>
      </c>
      <c r="BG55" s="828" t="s">
        <v>9127</v>
      </c>
    </row>
    <row r="56" spans="2:59" ht="14.1" customHeight="1">
      <c r="B56" s="814">
        <v>0</v>
      </c>
      <c r="C56" s="815" t="s">
        <v>9128</v>
      </c>
      <c r="D56" s="815" t="s">
        <v>9129</v>
      </c>
      <c r="E56" s="772" t="s">
        <v>9130</v>
      </c>
      <c r="F56" s="817" t="s">
        <v>1302</v>
      </c>
      <c r="G56" s="817" t="s">
        <v>1319</v>
      </c>
      <c r="H56" s="817" t="s">
        <v>1319</v>
      </c>
      <c r="I56" s="818" t="s">
        <v>7445</v>
      </c>
      <c r="J56" s="818" t="s">
        <v>8499</v>
      </c>
      <c r="K56" s="818" t="s">
        <v>9131</v>
      </c>
      <c r="L56" s="819"/>
      <c r="M56" s="774">
        <v>42126</v>
      </c>
      <c r="N56" s="792">
        <v>42308</v>
      </c>
      <c r="O56" s="774">
        <v>42369</v>
      </c>
      <c r="P56" s="774"/>
      <c r="Q56" s="774"/>
      <c r="R56" s="774"/>
      <c r="S56" s="774"/>
      <c r="T56" s="774"/>
      <c r="U56" s="774"/>
      <c r="V56" s="774"/>
      <c r="W56" s="774"/>
      <c r="X56" s="774"/>
      <c r="Y56" s="774"/>
      <c r="Z56" s="774">
        <v>42429</v>
      </c>
      <c r="AA56" s="792"/>
      <c r="AB56" s="792"/>
      <c r="AC56" s="792"/>
      <c r="AD56" s="792"/>
      <c r="AE56" s="792"/>
      <c r="AF56" s="792"/>
      <c r="AG56" s="792"/>
      <c r="AH56" s="792"/>
      <c r="AI56" s="792"/>
      <c r="AJ56" s="761">
        <v>-396.737313888887</v>
      </c>
      <c r="AK56" s="777" t="s">
        <v>1099</v>
      </c>
      <c r="AL56" s="820">
        <v>7000000</v>
      </c>
      <c r="AM56" s="821">
        <v>500000</v>
      </c>
      <c r="AN56" s="820">
        <v>1500000</v>
      </c>
      <c r="AO56" s="820" t="s">
        <v>1324</v>
      </c>
      <c r="AP56" s="821">
        <v>200000</v>
      </c>
      <c r="AQ56" s="820"/>
      <c r="AR56" s="820"/>
      <c r="AS56" s="820"/>
      <c r="AT56" s="822" t="s">
        <v>1314</v>
      </c>
      <c r="AU56" s="823" t="s">
        <v>1054</v>
      </c>
      <c r="AV56" s="823" t="s">
        <v>1054</v>
      </c>
      <c r="AW56" s="818"/>
      <c r="AX56" s="824" t="s">
        <v>9121</v>
      </c>
      <c r="AY56" s="242" t="s">
        <v>9132</v>
      </c>
      <c r="AZ56" s="825" t="s">
        <v>9133</v>
      </c>
      <c r="BA56" s="825" t="s">
        <v>9134</v>
      </c>
      <c r="BB56" s="826" t="s">
        <v>9135</v>
      </c>
      <c r="BC56" s="825" t="s">
        <v>9136</v>
      </c>
      <c r="BD56" s="827">
        <v>10021852735</v>
      </c>
      <c r="BE56" s="827"/>
      <c r="BF56" s="483" t="s">
        <v>9137</v>
      </c>
      <c r="BG56" s="828" t="s">
        <v>9127</v>
      </c>
    </row>
    <row r="57" spans="2:59" ht="14.1" customHeight="1">
      <c r="B57" s="814">
        <v>1</v>
      </c>
      <c r="C57" s="815" t="s">
        <v>8468</v>
      </c>
      <c r="D57" s="815" t="s">
        <v>8469</v>
      </c>
      <c r="E57" s="772" t="s">
        <v>8470</v>
      </c>
      <c r="F57" s="817" t="s">
        <v>1302</v>
      </c>
      <c r="G57" s="817" t="s">
        <v>1231</v>
      </c>
      <c r="H57" s="817" t="s">
        <v>1231</v>
      </c>
      <c r="I57" s="818" t="s">
        <v>7445</v>
      </c>
      <c r="J57" s="818" t="s">
        <v>8499</v>
      </c>
      <c r="K57" s="818" t="s">
        <v>7209</v>
      </c>
      <c r="L57" s="819"/>
      <c r="M57" s="774">
        <v>42128</v>
      </c>
      <c r="N57" s="792">
        <v>42308</v>
      </c>
      <c r="O57" s="774">
        <v>42338</v>
      </c>
      <c r="P57" s="774">
        <v>42369</v>
      </c>
      <c r="Q57" s="774"/>
      <c r="R57" s="774"/>
      <c r="S57" s="774"/>
      <c r="T57" s="774"/>
      <c r="U57" s="774"/>
      <c r="V57" s="774"/>
      <c r="W57" s="774"/>
      <c r="X57" s="774"/>
      <c r="Y57" s="774"/>
      <c r="Z57" s="774">
        <v>42429</v>
      </c>
      <c r="AA57" s="792"/>
      <c r="AB57" s="792"/>
      <c r="AC57" s="792"/>
      <c r="AD57" s="792"/>
      <c r="AE57" s="792"/>
      <c r="AF57" s="792"/>
      <c r="AG57" s="792"/>
      <c r="AH57" s="792"/>
      <c r="AI57" s="792"/>
      <c r="AJ57" s="761">
        <v>-396.737313888887</v>
      </c>
      <c r="AK57" s="777" t="s">
        <v>1099</v>
      </c>
      <c r="AL57" s="820">
        <v>5800000</v>
      </c>
      <c r="AM57" s="821">
        <v>500000</v>
      </c>
      <c r="AN57" s="820"/>
      <c r="AO57" s="820" t="s">
        <v>1324</v>
      </c>
      <c r="AP57" s="821">
        <v>200000</v>
      </c>
      <c r="AQ57" s="820"/>
      <c r="AR57" s="820"/>
      <c r="AS57" s="820"/>
      <c r="AT57" s="822" t="s">
        <v>1351</v>
      </c>
      <c r="AU57" s="823" t="s">
        <v>1054</v>
      </c>
      <c r="AV57" s="823" t="s">
        <v>1054</v>
      </c>
      <c r="AW57" s="818"/>
      <c r="AX57" s="824"/>
      <c r="AY57" s="242" t="s">
        <v>8471</v>
      </c>
      <c r="AZ57" s="825" t="s">
        <v>9138</v>
      </c>
      <c r="BA57" s="825" t="s">
        <v>9139</v>
      </c>
      <c r="BB57" s="826" t="s">
        <v>9140</v>
      </c>
      <c r="BC57" s="825"/>
      <c r="BD57" s="827"/>
      <c r="BE57" s="827"/>
      <c r="BF57" s="483" t="s">
        <v>9141</v>
      </c>
      <c r="BG57" s="828" t="s">
        <v>9127</v>
      </c>
    </row>
    <row r="58" spans="2:59" ht="14.1" customHeight="1">
      <c r="B58" s="814">
        <v>2</v>
      </c>
      <c r="C58" s="815" t="s">
        <v>8474</v>
      </c>
      <c r="D58" s="815" t="s">
        <v>8475</v>
      </c>
      <c r="E58" s="772" t="s">
        <v>8476</v>
      </c>
      <c r="F58" s="817" t="s">
        <v>1302</v>
      </c>
      <c r="G58" s="817" t="s">
        <v>1276</v>
      </c>
      <c r="H58" s="817" t="s">
        <v>1276</v>
      </c>
      <c r="I58" s="818" t="s">
        <v>7445</v>
      </c>
      <c r="J58" s="818" t="s">
        <v>8499</v>
      </c>
      <c r="K58" s="818" t="s">
        <v>9142</v>
      </c>
      <c r="L58" s="819"/>
      <c r="M58" s="774">
        <v>42128</v>
      </c>
      <c r="N58" s="792">
        <v>42308</v>
      </c>
      <c r="O58" s="774">
        <v>42369</v>
      </c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>
        <v>42429</v>
      </c>
      <c r="AA58" s="792"/>
      <c r="AB58" s="792"/>
      <c r="AC58" s="792"/>
      <c r="AD58" s="792"/>
      <c r="AE58" s="792"/>
      <c r="AF58" s="792"/>
      <c r="AG58" s="792"/>
      <c r="AH58" s="792"/>
      <c r="AI58" s="792"/>
      <c r="AJ58" s="761">
        <v>-396.737313888887</v>
      </c>
      <c r="AK58" s="777" t="s">
        <v>1099</v>
      </c>
      <c r="AL58" s="820">
        <v>5500000</v>
      </c>
      <c r="AM58" s="821">
        <v>500000</v>
      </c>
      <c r="AN58" s="820"/>
      <c r="AO58" s="820" t="s">
        <v>1324</v>
      </c>
      <c r="AP58" s="821">
        <v>200000</v>
      </c>
      <c r="AQ58" s="820"/>
      <c r="AR58" s="820"/>
      <c r="AS58" s="820"/>
      <c r="AT58" s="822" t="s">
        <v>1351</v>
      </c>
      <c r="AU58" s="823" t="s">
        <v>1054</v>
      </c>
      <c r="AV58" s="823" t="s">
        <v>1054</v>
      </c>
      <c r="AW58" s="818"/>
      <c r="AX58" s="824"/>
      <c r="AY58" s="242" t="s">
        <v>8477</v>
      </c>
      <c r="AZ58" s="825" t="s">
        <v>9143</v>
      </c>
      <c r="BA58" s="825" t="s">
        <v>9144</v>
      </c>
      <c r="BB58" s="826" t="s">
        <v>9145</v>
      </c>
      <c r="BC58" s="825">
        <v>0</v>
      </c>
      <c r="BD58" s="827">
        <v>0</v>
      </c>
      <c r="BE58" s="827"/>
      <c r="BF58" s="483" t="s">
        <v>9146</v>
      </c>
      <c r="BG58" s="828" t="s">
        <v>9127</v>
      </c>
    </row>
    <row r="59" spans="2:59" ht="14.1" customHeight="1">
      <c r="B59" s="814">
        <v>3</v>
      </c>
      <c r="C59" s="815" t="s">
        <v>9147</v>
      </c>
      <c r="D59" s="815" t="s">
        <v>9148</v>
      </c>
      <c r="E59" s="772" t="s">
        <v>9149</v>
      </c>
      <c r="F59" s="817" t="s">
        <v>1302</v>
      </c>
      <c r="G59" s="817" t="s">
        <v>1276</v>
      </c>
      <c r="H59" s="817" t="s">
        <v>1276</v>
      </c>
      <c r="I59" s="818" t="s">
        <v>7445</v>
      </c>
      <c r="J59" s="818" t="s">
        <v>8499</v>
      </c>
      <c r="K59" s="818" t="s">
        <v>9102</v>
      </c>
      <c r="L59" s="819"/>
      <c r="M59" s="774">
        <v>42130</v>
      </c>
      <c r="N59" s="792">
        <v>42308</v>
      </c>
      <c r="O59" s="774">
        <v>42338</v>
      </c>
      <c r="P59" s="774">
        <v>42369</v>
      </c>
      <c r="Q59" s="774"/>
      <c r="R59" s="774"/>
      <c r="S59" s="774"/>
      <c r="T59" s="774"/>
      <c r="U59" s="774"/>
      <c r="V59" s="774"/>
      <c r="W59" s="774"/>
      <c r="X59" s="774"/>
      <c r="Y59" s="774"/>
      <c r="Z59" s="774">
        <v>42429</v>
      </c>
      <c r="AA59" s="792"/>
      <c r="AB59" s="792"/>
      <c r="AC59" s="792"/>
      <c r="AD59" s="792"/>
      <c r="AE59" s="792"/>
      <c r="AF59" s="792"/>
      <c r="AG59" s="792"/>
      <c r="AH59" s="792"/>
      <c r="AI59" s="792"/>
      <c r="AJ59" s="761">
        <v>-396.737313888887</v>
      </c>
      <c r="AK59" s="777" t="s">
        <v>1099</v>
      </c>
      <c r="AL59" s="820">
        <v>3213000</v>
      </c>
      <c r="AM59" s="821" t="s">
        <v>1324</v>
      </c>
      <c r="AN59" s="820"/>
      <c r="AO59" s="820" t="s">
        <v>1324</v>
      </c>
      <c r="AP59" s="821" t="s">
        <v>1324</v>
      </c>
      <c r="AQ59" s="820"/>
      <c r="AR59" s="820"/>
      <c r="AS59" s="820"/>
      <c r="AT59" s="822" t="s">
        <v>9103</v>
      </c>
      <c r="AU59" s="823" t="s">
        <v>1054</v>
      </c>
      <c r="AV59" s="823" t="s">
        <v>1054</v>
      </c>
      <c r="AW59" s="818"/>
      <c r="AX59" s="824" t="s">
        <v>9150</v>
      </c>
      <c r="AY59" s="242" t="s">
        <v>9151</v>
      </c>
      <c r="AZ59" s="825" t="s">
        <v>9152</v>
      </c>
      <c r="BA59" s="825" t="s">
        <v>9153</v>
      </c>
      <c r="BB59" s="826" t="s">
        <v>9154</v>
      </c>
      <c r="BC59" s="825">
        <v>0</v>
      </c>
      <c r="BD59" s="827">
        <v>11003161491</v>
      </c>
      <c r="BE59" s="827"/>
      <c r="BF59" s="483" t="s">
        <v>9155</v>
      </c>
      <c r="BG59" s="828" t="s">
        <v>9127</v>
      </c>
    </row>
    <row r="60" spans="2:59" ht="14.1" customHeight="1">
      <c r="B60" s="814">
        <v>4</v>
      </c>
      <c r="C60" s="815" t="s">
        <v>9156</v>
      </c>
      <c r="D60" s="815" t="s">
        <v>9157</v>
      </c>
      <c r="E60" s="772" t="s">
        <v>9158</v>
      </c>
      <c r="F60" s="817" t="s">
        <v>1302</v>
      </c>
      <c r="G60" s="817" t="s">
        <v>1358</v>
      </c>
      <c r="H60" s="817" t="s">
        <v>1358</v>
      </c>
      <c r="I60" s="818" t="s">
        <v>7445</v>
      </c>
      <c r="J60" s="818" t="s">
        <v>8499</v>
      </c>
      <c r="K60" s="818" t="s">
        <v>9102</v>
      </c>
      <c r="L60" s="819"/>
      <c r="M60" s="774">
        <v>42130</v>
      </c>
      <c r="N60" s="792">
        <v>42308</v>
      </c>
      <c r="O60" s="774">
        <v>42338</v>
      </c>
      <c r="P60" s="774">
        <v>42369</v>
      </c>
      <c r="Q60" s="774"/>
      <c r="R60" s="774"/>
      <c r="S60" s="774"/>
      <c r="T60" s="774"/>
      <c r="U60" s="774"/>
      <c r="V60" s="774"/>
      <c r="W60" s="774"/>
      <c r="X60" s="774"/>
      <c r="Y60" s="774"/>
      <c r="Z60" s="774">
        <v>42429</v>
      </c>
      <c r="AA60" s="792"/>
      <c r="AB60" s="792"/>
      <c r="AC60" s="792"/>
      <c r="AD60" s="792"/>
      <c r="AE60" s="792"/>
      <c r="AF60" s="792"/>
      <c r="AG60" s="792"/>
      <c r="AH60" s="792"/>
      <c r="AI60" s="792"/>
      <c r="AJ60" s="761">
        <v>-396.737313888887</v>
      </c>
      <c r="AK60" s="777" t="s">
        <v>1099</v>
      </c>
      <c r="AL60" s="820">
        <v>4000000</v>
      </c>
      <c r="AM60" s="821" t="s">
        <v>1324</v>
      </c>
      <c r="AN60" s="820">
        <v>1500000</v>
      </c>
      <c r="AO60" s="820" t="s">
        <v>1324</v>
      </c>
      <c r="AP60" s="821" t="s">
        <v>1324</v>
      </c>
      <c r="AQ60" s="820"/>
      <c r="AR60" s="820"/>
      <c r="AS60" s="820"/>
      <c r="AT60" s="822" t="s">
        <v>9103</v>
      </c>
      <c r="AU60" s="823" t="s">
        <v>1054</v>
      </c>
      <c r="AV60" s="823" t="s">
        <v>1054</v>
      </c>
      <c r="AW60" s="818"/>
      <c r="AX60" s="824" t="s">
        <v>9121</v>
      </c>
      <c r="AY60" s="242" t="s">
        <v>9159</v>
      </c>
      <c r="AZ60" s="825" t="s">
        <v>9160</v>
      </c>
      <c r="BA60" s="825" t="s">
        <v>9161</v>
      </c>
      <c r="BB60" s="826" t="s">
        <v>9162</v>
      </c>
      <c r="BC60" s="825" t="s">
        <v>9163</v>
      </c>
      <c r="BD60" s="827">
        <v>0</v>
      </c>
      <c r="BE60" s="827"/>
      <c r="BF60" s="483" t="s">
        <v>9164</v>
      </c>
      <c r="BG60" s="828" t="s">
        <v>9127</v>
      </c>
    </row>
    <row r="61" spans="2:59" ht="14.1" customHeight="1">
      <c r="B61" s="814">
        <v>5</v>
      </c>
      <c r="C61" s="815" t="s">
        <v>7543</v>
      </c>
      <c r="D61" s="815" t="s">
        <v>7544</v>
      </c>
      <c r="E61" s="772" t="s">
        <v>7545</v>
      </c>
      <c r="F61" s="817" t="s">
        <v>1302</v>
      </c>
      <c r="G61" s="817" t="s">
        <v>1231</v>
      </c>
      <c r="H61" s="817" t="s">
        <v>1231</v>
      </c>
      <c r="I61" s="818" t="s">
        <v>7445</v>
      </c>
      <c r="J61" s="818" t="s">
        <v>8499</v>
      </c>
      <c r="K61" s="818" t="s">
        <v>9102</v>
      </c>
      <c r="L61" s="819"/>
      <c r="M61" s="774">
        <v>42130</v>
      </c>
      <c r="N61" s="792">
        <v>42308</v>
      </c>
      <c r="O61" s="774">
        <v>42338</v>
      </c>
      <c r="P61" s="774">
        <v>42369</v>
      </c>
      <c r="Q61" s="774"/>
      <c r="R61" s="774"/>
      <c r="S61" s="774"/>
      <c r="T61" s="774"/>
      <c r="U61" s="774"/>
      <c r="V61" s="774"/>
      <c r="W61" s="774"/>
      <c r="X61" s="774"/>
      <c r="Y61" s="774"/>
      <c r="Z61" s="774">
        <v>42429</v>
      </c>
      <c r="AA61" s="792"/>
      <c r="AB61" s="792"/>
      <c r="AC61" s="792"/>
      <c r="AD61" s="792"/>
      <c r="AE61" s="792"/>
      <c r="AF61" s="792"/>
      <c r="AG61" s="792"/>
      <c r="AH61" s="792"/>
      <c r="AI61" s="792"/>
      <c r="AJ61" s="761">
        <v>-396.737313888887</v>
      </c>
      <c r="AK61" s="777" t="s">
        <v>1099</v>
      </c>
      <c r="AL61" s="820">
        <v>4000000</v>
      </c>
      <c r="AM61" s="821" t="s">
        <v>1324</v>
      </c>
      <c r="AN61" s="820"/>
      <c r="AO61" s="820" t="s">
        <v>1324</v>
      </c>
      <c r="AP61" s="821" t="s">
        <v>1324</v>
      </c>
      <c r="AQ61" s="820"/>
      <c r="AR61" s="820"/>
      <c r="AS61" s="820"/>
      <c r="AT61" s="822" t="s">
        <v>9103</v>
      </c>
      <c r="AU61" s="823" t="s">
        <v>1054</v>
      </c>
      <c r="AV61" s="823" t="s">
        <v>1054</v>
      </c>
      <c r="AW61" s="818"/>
      <c r="AX61" s="824"/>
      <c r="AY61" s="242" t="s">
        <v>7547</v>
      </c>
      <c r="AZ61" s="825" t="s">
        <v>7548</v>
      </c>
      <c r="BA61" s="825" t="s">
        <v>7549</v>
      </c>
      <c r="BB61" s="826" t="s">
        <v>7550</v>
      </c>
      <c r="BC61" s="825">
        <v>0</v>
      </c>
      <c r="BD61" s="827">
        <v>0</v>
      </c>
      <c r="BE61" s="827"/>
      <c r="BF61" s="483" t="s">
        <v>7552</v>
      </c>
      <c r="BG61" s="828" t="s">
        <v>9127</v>
      </c>
    </row>
    <row r="62" spans="2:59" ht="14.1" customHeight="1">
      <c r="B62" s="814">
        <v>6</v>
      </c>
      <c r="C62" s="815" t="s">
        <v>9165</v>
      </c>
      <c r="D62" s="815" t="s">
        <v>9166</v>
      </c>
      <c r="E62" s="772" t="s">
        <v>9167</v>
      </c>
      <c r="F62" s="817" t="s">
        <v>1302</v>
      </c>
      <c r="G62" s="817" t="s">
        <v>1280</v>
      </c>
      <c r="H62" s="817" t="s">
        <v>1280</v>
      </c>
      <c r="I62" s="818" t="s">
        <v>7445</v>
      </c>
      <c r="J62" s="818" t="s">
        <v>8499</v>
      </c>
      <c r="K62" s="818" t="s">
        <v>7209</v>
      </c>
      <c r="L62" s="819"/>
      <c r="M62" s="774">
        <v>42133</v>
      </c>
      <c r="N62" s="792">
        <v>42224</v>
      </c>
      <c r="O62" s="774">
        <v>42308</v>
      </c>
      <c r="P62" s="774">
        <v>42338</v>
      </c>
      <c r="Q62" s="774">
        <v>42369</v>
      </c>
      <c r="R62" s="774"/>
      <c r="S62" s="774"/>
      <c r="T62" s="774"/>
      <c r="U62" s="774"/>
      <c r="V62" s="774"/>
      <c r="W62" s="774"/>
      <c r="X62" s="774"/>
      <c r="Y62" s="774"/>
      <c r="Z62" s="774">
        <v>42429</v>
      </c>
      <c r="AA62" s="792"/>
      <c r="AB62" s="792"/>
      <c r="AC62" s="792"/>
      <c r="AD62" s="792"/>
      <c r="AE62" s="792"/>
      <c r="AF62" s="792"/>
      <c r="AG62" s="792"/>
      <c r="AH62" s="792"/>
      <c r="AI62" s="792"/>
      <c r="AJ62" s="761">
        <v>-396.737313888887</v>
      </c>
      <c r="AK62" s="777" t="s">
        <v>1099</v>
      </c>
      <c r="AL62" s="820">
        <v>7000000</v>
      </c>
      <c r="AM62" s="821">
        <v>500000</v>
      </c>
      <c r="AN62" s="820">
        <v>1500000</v>
      </c>
      <c r="AO62" s="820">
        <v>500000</v>
      </c>
      <c r="AP62" s="821">
        <v>200000</v>
      </c>
      <c r="AQ62" s="820"/>
      <c r="AR62" s="820"/>
      <c r="AS62" s="820"/>
      <c r="AT62" s="822" t="s">
        <v>1314</v>
      </c>
      <c r="AU62" s="823" t="s">
        <v>1054</v>
      </c>
      <c r="AV62" s="823" t="s">
        <v>1054</v>
      </c>
      <c r="AW62" s="818"/>
      <c r="AX62" s="824" t="s">
        <v>9121</v>
      </c>
      <c r="AY62" s="242" t="s">
        <v>9168</v>
      </c>
      <c r="AZ62" s="825" t="s">
        <v>9169</v>
      </c>
      <c r="BA62" s="825" t="s">
        <v>9170</v>
      </c>
      <c r="BB62" s="826" t="s">
        <v>9171</v>
      </c>
      <c r="BC62" s="825">
        <v>0</v>
      </c>
      <c r="BD62" s="827">
        <v>10031301087</v>
      </c>
      <c r="BE62" s="827"/>
      <c r="BF62" s="483" t="s">
        <v>9172</v>
      </c>
      <c r="BG62" s="828" t="s">
        <v>9127</v>
      </c>
    </row>
    <row r="63" spans="2:59" ht="14.1" customHeight="1">
      <c r="B63" s="814">
        <v>7</v>
      </c>
      <c r="C63" s="815" t="s">
        <v>9173</v>
      </c>
      <c r="D63" s="815" t="s">
        <v>9174</v>
      </c>
      <c r="E63" s="772" t="s">
        <v>9175</v>
      </c>
      <c r="F63" s="817" t="s">
        <v>1302</v>
      </c>
      <c r="G63" s="817" t="s">
        <v>1319</v>
      </c>
      <c r="H63" s="817" t="s">
        <v>1319</v>
      </c>
      <c r="I63" s="818" t="s">
        <v>7445</v>
      </c>
      <c r="J63" s="818" t="s">
        <v>8499</v>
      </c>
      <c r="K63" s="818" t="s">
        <v>7209</v>
      </c>
      <c r="L63" s="819"/>
      <c r="M63" s="774">
        <v>42135</v>
      </c>
      <c r="N63" s="792">
        <v>42226</v>
      </c>
      <c r="O63" s="774">
        <v>42308</v>
      </c>
      <c r="P63" s="774">
        <v>42338</v>
      </c>
      <c r="Q63" s="774">
        <v>42369</v>
      </c>
      <c r="R63" s="774"/>
      <c r="S63" s="774"/>
      <c r="T63" s="774"/>
      <c r="U63" s="774"/>
      <c r="V63" s="774"/>
      <c r="W63" s="774"/>
      <c r="X63" s="774"/>
      <c r="Y63" s="774"/>
      <c r="Z63" s="774">
        <v>42429</v>
      </c>
      <c r="AA63" s="792"/>
      <c r="AB63" s="792"/>
      <c r="AC63" s="792"/>
      <c r="AD63" s="792"/>
      <c r="AE63" s="792"/>
      <c r="AF63" s="792"/>
      <c r="AG63" s="792"/>
      <c r="AH63" s="792"/>
      <c r="AI63" s="792"/>
      <c r="AJ63" s="761">
        <v>-396.737313888887</v>
      </c>
      <c r="AK63" s="777" t="s">
        <v>1099</v>
      </c>
      <c r="AL63" s="820">
        <v>5500000</v>
      </c>
      <c r="AM63" s="821">
        <v>500000</v>
      </c>
      <c r="AN63" s="820"/>
      <c r="AO63" s="820">
        <v>500000</v>
      </c>
      <c r="AP63" s="821">
        <v>200000</v>
      </c>
      <c r="AQ63" s="820"/>
      <c r="AR63" s="820"/>
      <c r="AS63" s="820"/>
      <c r="AT63" s="822" t="s">
        <v>1314</v>
      </c>
      <c r="AU63" s="823" t="s">
        <v>1054</v>
      </c>
      <c r="AV63" s="823" t="s">
        <v>1054</v>
      </c>
      <c r="AW63" s="818"/>
      <c r="AX63" s="824"/>
      <c r="AY63" s="242" t="s">
        <v>9176</v>
      </c>
      <c r="AZ63" s="825" t="s">
        <v>9177</v>
      </c>
      <c r="BA63" s="825" t="s">
        <v>9178</v>
      </c>
      <c r="BB63" s="826" t="s">
        <v>9179</v>
      </c>
      <c r="BC63" s="825" t="s">
        <v>9180</v>
      </c>
      <c r="BD63" s="827">
        <v>14024713340</v>
      </c>
      <c r="BE63" s="827"/>
      <c r="BF63" s="483" t="s">
        <v>9181</v>
      </c>
      <c r="BG63" s="828" t="s">
        <v>9127</v>
      </c>
    </row>
    <row r="64" spans="2:59" ht="14.1" customHeight="1">
      <c r="B64" s="814">
        <v>8</v>
      </c>
      <c r="C64" s="815" t="s">
        <v>9182</v>
      </c>
      <c r="D64" s="815" t="s">
        <v>9183</v>
      </c>
      <c r="E64" s="772" t="s">
        <v>9184</v>
      </c>
      <c r="F64" s="817" t="s">
        <v>1302</v>
      </c>
      <c r="G64" s="817" t="s">
        <v>1319</v>
      </c>
      <c r="H64" s="817" t="s">
        <v>1319</v>
      </c>
      <c r="I64" s="818" t="s">
        <v>7445</v>
      </c>
      <c r="J64" s="818" t="s">
        <v>8499</v>
      </c>
      <c r="K64" s="818" t="s">
        <v>9102</v>
      </c>
      <c r="L64" s="819"/>
      <c r="M64" s="774">
        <v>42132</v>
      </c>
      <c r="N64" s="792">
        <v>42223</v>
      </c>
      <c r="O64" s="774">
        <v>42308</v>
      </c>
      <c r="P64" s="774">
        <v>42369</v>
      </c>
      <c r="Q64" s="774"/>
      <c r="R64" s="774"/>
      <c r="S64" s="774"/>
      <c r="T64" s="774"/>
      <c r="U64" s="774"/>
      <c r="V64" s="774"/>
      <c r="W64" s="774"/>
      <c r="X64" s="774"/>
      <c r="Y64" s="774"/>
      <c r="Z64" s="774">
        <v>42429</v>
      </c>
      <c r="AA64" s="792"/>
      <c r="AB64" s="792"/>
      <c r="AC64" s="792"/>
      <c r="AD64" s="792"/>
      <c r="AE64" s="792"/>
      <c r="AF64" s="792"/>
      <c r="AG64" s="792"/>
      <c r="AH64" s="792"/>
      <c r="AI64" s="792"/>
      <c r="AJ64" s="761">
        <v>-396.737313888887</v>
      </c>
      <c r="AK64" s="777" t="s">
        <v>1099</v>
      </c>
      <c r="AL64" s="820">
        <v>4000000</v>
      </c>
      <c r="AM64" s="821" t="s">
        <v>1324</v>
      </c>
      <c r="AN64" s="820">
        <v>1500000</v>
      </c>
      <c r="AO64" s="820" t="s">
        <v>1324</v>
      </c>
      <c r="AP64" s="821" t="s">
        <v>1324</v>
      </c>
      <c r="AQ64" s="820"/>
      <c r="AR64" s="820"/>
      <c r="AS64" s="820"/>
      <c r="AT64" s="822" t="s">
        <v>9103</v>
      </c>
      <c r="AU64" s="823" t="s">
        <v>1054</v>
      </c>
      <c r="AV64" s="823" t="s">
        <v>1054</v>
      </c>
      <c r="AW64" s="818"/>
      <c r="AX64" s="824" t="s">
        <v>9121</v>
      </c>
      <c r="AY64" s="242" t="s">
        <v>9185</v>
      </c>
      <c r="AZ64" s="825" t="s">
        <v>9186</v>
      </c>
      <c r="BA64" s="825" t="s">
        <v>9187</v>
      </c>
      <c r="BB64" s="826" t="s">
        <v>9188</v>
      </c>
      <c r="BC64" s="825">
        <v>0</v>
      </c>
      <c r="BD64" s="827">
        <v>0</v>
      </c>
      <c r="BE64" s="827"/>
      <c r="BF64" s="483" t="s">
        <v>9189</v>
      </c>
      <c r="BG64" s="828" t="s">
        <v>9127</v>
      </c>
    </row>
    <row r="65" spans="2:59" ht="14.1" customHeight="1">
      <c r="B65" s="814">
        <v>9</v>
      </c>
      <c r="C65" s="815" t="s">
        <v>9190</v>
      </c>
      <c r="D65" s="815" t="s">
        <v>9191</v>
      </c>
      <c r="E65" s="772" t="s">
        <v>9192</v>
      </c>
      <c r="F65" s="817" t="s">
        <v>1302</v>
      </c>
      <c r="G65" s="817" t="s">
        <v>1358</v>
      </c>
      <c r="H65" s="817" t="s">
        <v>1358</v>
      </c>
      <c r="I65" s="818" t="s">
        <v>7445</v>
      </c>
      <c r="J65" s="818" t="s">
        <v>8499</v>
      </c>
      <c r="K65" s="818" t="s">
        <v>9102</v>
      </c>
      <c r="L65" s="819"/>
      <c r="M65" s="774">
        <v>42135</v>
      </c>
      <c r="N65" s="792">
        <v>42226</v>
      </c>
      <c r="O65" s="774">
        <v>42308</v>
      </c>
      <c r="P65" s="774">
        <v>42338</v>
      </c>
      <c r="Q65" s="774">
        <v>42369</v>
      </c>
      <c r="R65" s="774"/>
      <c r="S65" s="774"/>
      <c r="T65" s="774"/>
      <c r="U65" s="774"/>
      <c r="V65" s="774"/>
      <c r="W65" s="774"/>
      <c r="X65" s="774"/>
      <c r="Y65" s="774"/>
      <c r="Z65" s="774">
        <v>42429</v>
      </c>
      <c r="AA65" s="792"/>
      <c r="AB65" s="792"/>
      <c r="AC65" s="792"/>
      <c r="AD65" s="792"/>
      <c r="AE65" s="792"/>
      <c r="AF65" s="792"/>
      <c r="AG65" s="792"/>
      <c r="AH65" s="792"/>
      <c r="AI65" s="792"/>
      <c r="AJ65" s="761">
        <v>-396.737313888887</v>
      </c>
      <c r="AK65" s="777" t="s">
        <v>1099</v>
      </c>
      <c r="AL65" s="820">
        <v>3500000</v>
      </c>
      <c r="AM65" s="821" t="s">
        <v>1324</v>
      </c>
      <c r="AN65" s="820"/>
      <c r="AO65" s="820" t="s">
        <v>1324</v>
      </c>
      <c r="AP65" s="821" t="s">
        <v>1324</v>
      </c>
      <c r="AQ65" s="820"/>
      <c r="AR65" s="820"/>
      <c r="AS65" s="820"/>
      <c r="AT65" s="822" t="s">
        <v>9103</v>
      </c>
      <c r="AU65" s="823" t="s">
        <v>1054</v>
      </c>
      <c r="AV65" s="823" t="s">
        <v>1054</v>
      </c>
      <c r="AW65" s="818"/>
      <c r="AX65" s="824"/>
      <c r="AY65" s="242" t="s">
        <v>9193</v>
      </c>
      <c r="AZ65" s="825" t="s">
        <v>9194</v>
      </c>
      <c r="BA65" s="825" t="s">
        <v>9195</v>
      </c>
      <c r="BB65" s="826" t="s">
        <v>9196</v>
      </c>
      <c r="BC65" s="825" t="s">
        <v>9197</v>
      </c>
      <c r="BD65" s="827">
        <v>0</v>
      </c>
      <c r="BE65" s="827"/>
      <c r="BF65" s="483" t="s">
        <v>9198</v>
      </c>
      <c r="BG65" s="828" t="s">
        <v>9127</v>
      </c>
    </row>
    <row r="66" spans="2:59" ht="14.1" customHeight="1">
      <c r="B66" s="814">
        <v>10</v>
      </c>
      <c r="C66" s="815" t="s">
        <v>9199</v>
      </c>
      <c r="D66" s="815" t="s">
        <v>9200</v>
      </c>
      <c r="E66" s="772" t="s">
        <v>9201</v>
      </c>
      <c r="F66" s="817" t="s">
        <v>1302</v>
      </c>
      <c r="G66" s="817" t="s">
        <v>1231</v>
      </c>
      <c r="H66" s="817" t="s">
        <v>1231</v>
      </c>
      <c r="I66" s="818" t="s">
        <v>7445</v>
      </c>
      <c r="J66" s="818" t="s">
        <v>8499</v>
      </c>
      <c r="K66" s="818" t="s">
        <v>7209</v>
      </c>
      <c r="L66" s="819"/>
      <c r="M66" s="774">
        <v>42135</v>
      </c>
      <c r="N66" s="792">
        <v>42226</v>
      </c>
      <c r="O66" s="774">
        <v>42308</v>
      </c>
      <c r="P66" s="774">
        <v>42338</v>
      </c>
      <c r="Q66" s="774">
        <v>42369</v>
      </c>
      <c r="R66" s="774"/>
      <c r="S66" s="774"/>
      <c r="T66" s="774"/>
      <c r="U66" s="774"/>
      <c r="V66" s="774"/>
      <c r="W66" s="774"/>
      <c r="X66" s="774"/>
      <c r="Y66" s="774"/>
      <c r="Z66" s="774">
        <v>42429</v>
      </c>
      <c r="AA66" s="792"/>
      <c r="AB66" s="792"/>
      <c r="AC66" s="792"/>
      <c r="AD66" s="792"/>
      <c r="AE66" s="792"/>
      <c r="AF66" s="792"/>
      <c r="AG66" s="792"/>
      <c r="AH66" s="792"/>
      <c r="AI66" s="792"/>
      <c r="AJ66" s="761">
        <v>-396.737313888887</v>
      </c>
      <c r="AK66" s="777" t="s">
        <v>1099</v>
      </c>
      <c r="AL66" s="820">
        <v>6000000</v>
      </c>
      <c r="AM66" s="821">
        <v>500000</v>
      </c>
      <c r="AN66" s="820"/>
      <c r="AO66" s="820">
        <v>500000</v>
      </c>
      <c r="AP66" s="821">
        <v>200000</v>
      </c>
      <c r="AQ66" s="820"/>
      <c r="AR66" s="820"/>
      <c r="AS66" s="820"/>
      <c r="AT66" s="822" t="s">
        <v>1314</v>
      </c>
      <c r="AU66" s="823" t="s">
        <v>1054</v>
      </c>
      <c r="AV66" s="823" t="s">
        <v>1054</v>
      </c>
      <c r="AW66" s="818"/>
      <c r="AX66" s="824"/>
      <c r="AY66" s="242" t="s">
        <v>9202</v>
      </c>
      <c r="AZ66" s="825" t="s">
        <v>9203</v>
      </c>
      <c r="BA66" s="825" t="s">
        <v>9204</v>
      </c>
      <c r="BB66" s="826" t="s">
        <v>9205</v>
      </c>
      <c r="BC66" s="825" t="s">
        <v>9206</v>
      </c>
      <c r="BD66" s="827">
        <v>13036059189</v>
      </c>
      <c r="BE66" s="827"/>
      <c r="BF66" s="483" t="s">
        <v>9207</v>
      </c>
      <c r="BG66" s="828" t="s">
        <v>9127</v>
      </c>
    </row>
    <row r="67" spans="2:59" ht="14.1" customHeight="1">
      <c r="B67" s="814">
        <v>11</v>
      </c>
      <c r="C67" s="815" t="s">
        <v>9208</v>
      </c>
      <c r="D67" s="815" t="s">
        <v>9209</v>
      </c>
      <c r="E67" s="772" t="s">
        <v>9210</v>
      </c>
      <c r="F67" s="817" t="s">
        <v>1302</v>
      </c>
      <c r="G67" s="817" t="s">
        <v>1276</v>
      </c>
      <c r="H67" s="817" t="s">
        <v>1276</v>
      </c>
      <c r="I67" s="818" t="s">
        <v>7445</v>
      </c>
      <c r="J67" s="818" t="s">
        <v>8499</v>
      </c>
      <c r="K67" s="818" t="s">
        <v>9102</v>
      </c>
      <c r="L67" s="819"/>
      <c r="M67" s="774">
        <v>42135</v>
      </c>
      <c r="N67" s="792">
        <v>42226</v>
      </c>
      <c r="O67" s="774">
        <v>42308</v>
      </c>
      <c r="P67" s="774">
        <v>42338</v>
      </c>
      <c r="Q67" s="774">
        <v>42369</v>
      </c>
      <c r="R67" s="774"/>
      <c r="S67" s="774"/>
      <c r="T67" s="774"/>
      <c r="U67" s="774"/>
      <c r="V67" s="774"/>
      <c r="W67" s="774"/>
      <c r="X67" s="774"/>
      <c r="Y67" s="774"/>
      <c r="Z67" s="774">
        <v>42429</v>
      </c>
      <c r="AA67" s="792"/>
      <c r="AB67" s="792"/>
      <c r="AC67" s="792"/>
      <c r="AD67" s="792"/>
      <c r="AE67" s="792"/>
      <c r="AF67" s="792"/>
      <c r="AG67" s="792"/>
      <c r="AH67" s="792"/>
      <c r="AI67" s="792"/>
      <c r="AJ67" s="761">
        <v>-396.737313888887</v>
      </c>
      <c r="AK67" s="777" t="s">
        <v>1099</v>
      </c>
      <c r="AL67" s="820">
        <v>3500000</v>
      </c>
      <c r="AM67" s="821" t="s">
        <v>1324</v>
      </c>
      <c r="AN67" s="820"/>
      <c r="AO67" s="820" t="s">
        <v>1324</v>
      </c>
      <c r="AP67" s="821" t="s">
        <v>1324</v>
      </c>
      <c r="AQ67" s="820"/>
      <c r="AR67" s="820"/>
      <c r="AS67" s="820"/>
      <c r="AT67" s="822" t="s">
        <v>9103</v>
      </c>
      <c r="AU67" s="823" t="s">
        <v>1054</v>
      </c>
      <c r="AV67" s="823" t="s">
        <v>1054</v>
      </c>
      <c r="AW67" s="818"/>
      <c r="AX67" s="824"/>
      <c r="AY67" s="242" t="s">
        <v>9211</v>
      </c>
      <c r="AZ67" s="825" t="s">
        <v>9212</v>
      </c>
      <c r="BA67" s="825" t="s">
        <v>8257</v>
      </c>
      <c r="BB67" s="826" t="s">
        <v>8258</v>
      </c>
      <c r="BC67" s="825" t="s">
        <v>9213</v>
      </c>
      <c r="BD67" s="827">
        <v>12033405551</v>
      </c>
      <c r="BE67" s="827"/>
      <c r="BF67" s="483" t="s">
        <v>8261</v>
      </c>
      <c r="BG67" s="828" t="s">
        <v>9127</v>
      </c>
    </row>
    <row r="68" spans="2:59" ht="14.1" customHeight="1">
      <c r="B68" s="814">
        <v>12</v>
      </c>
      <c r="C68" s="815" t="s">
        <v>9214</v>
      </c>
      <c r="D68" s="815" t="s">
        <v>9215</v>
      </c>
      <c r="E68" s="772" t="s">
        <v>9216</v>
      </c>
      <c r="F68" s="817" t="s">
        <v>1302</v>
      </c>
      <c r="G68" s="817" t="s">
        <v>1231</v>
      </c>
      <c r="H68" s="817" t="s">
        <v>1231</v>
      </c>
      <c r="I68" s="818" t="s">
        <v>7445</v>
      </c>
      <c r="J68" s="818" t="s">
        <v>8499</v>
      </c>
      <c r="K68" s="818" t="s">
        <v>7209</v>
      </c>
      <c r="L68" s="819"/>
      <c r="M68" s="774">
        <v>42132</v>
      </c>
      <c r="N68" s="792">
        <v>42223</v>
      </c>
      <c r="O68" s="774">
        <v>42308</v>
      </c>
      <c r="P68" s="774">
        <v>42338</v>
      </c>
      <c r="Q68" s="774">
        <v>42369</v>
      </c>
      <c r="R68" s="774"/>
      <c r="S68" s="774"/>
      <c r="T68" s="774"/>
      <c r="U68" s="774"/>
      <c r="V68" s="774"/>
      <c r="W68" s="774"/>
      <c r="X68" s="774"/>
      <c r="Y68" s="774"/>
      <c r="Z68" s="774">
        <v>42429</v>
      </c>
      <c r="AA68" s="792"/>
      <c r="AB68" s="792"/>
      <c r="AC68" s="792"/>
      <c r="AD68" s="792"/>
      <c r="AE68" s="792"/>
      <c r="AF68" s="792"/>
      <c r="AG68" s="792"/>
      <c r="AH68" s="792"/>
      <c r="AI68" s="792"/>
      <c r="AJ68" s="761">
        <v>-396.737313888887</v>
      </c>
      <c r="AK68" s="777" t="s">
        <v>1099</v>
      </c>
      <c r="AL68" s="820">
        <v>7000000</v>
      </c>
      <c r="AM68" s="821">
        <v>500000</v>
      </c>
      <c r="AN68" s="820"/>
      <c r="AO68" s="820">
        <v>500000</v>
      </c>
      <c r="AP68" s="821">
        <v>200000</v>
      </c>
      <c r="AQ68" s="820"/>
      <c r="AR68" s="820"/>
      <c r="AS68" s="820"/>
      <c r="AT68" s="822" t="s">
        <v>1314</v>
      </c>
      <c r="AU68" s="823" t="s">
        <v>1054</v>
      </c>
      <c r="AV68" s="823" t="s">
        <v>1054</v>
      </c>
      <c r="AW68" s="818"/>
      <c r="AX68" s="824"/>
      <c r="AY68" s="242" t="s">
        <v>9217</v>
      </c>
      <c r="AZ68" s="825" t="s">
        <v>9218</v>
      </c>
      <c r="BA68" s="825" t="s">
        <v>9219</v>
      </c>
      <c r="BB68" s="826" t="s">
        <v>9220</v>
      </c>
      <c r="BC68" s="825" t="s">
        <v>9221</v>
      </c>
      <c r="BD68" s="827">
        <v>13035878936</v>
      </c>
      <c r="BE68" s="827"/>
      <c r="BF68" s="483" t="s">
        <v>9222</v>
      </c>
      <c r="BG68" s="828" t="s">
        <v>9127</v>
      </c>
    </row>
    <row r="69" spans="2:59" ht="14.1" customHeight="1">
      <c r="B69" s="814">
        <v>13</v>
      </c>
      <c r="C69" s="815" t="s">
        <v>9223</v>
      </c>
      <c r="D69" s="815" t="s">
        <v>9224</v>
      </c>
      <c r="E69" s="772" t="s">
        <v>9225</v>
      </c>
      <c r="F69" s="817" t="s">
        <v>1302</v>
      </c>
      <c r="G69" s="817" t="s">
        <v>1276</v>
      </c>
      <c r="H69" s="817" t="s">
        <v>1276</v>
      </c>
      <c r="I69" s="818" t="s">
        <v>7445</v>
      </c>
      <c r="J69" s="818" t="s">
        <v>8499</v>
      </c>
      <c r="K69" s="818" t="s">
        <v>9226</v>
      </c>
      <c r="L69" s="819"/>
      <c r="M69" s="774">
        <v>42184</v>
      </c>
      <c r="N69" s="792">
        <v>42275</v>
      </c>
      <c r="O69" s="774">
        <v>42338</v>
      </c>
      <c r="P69" s="774">
        <v>42369</v>
      </c>
      <c r="Q69" s="774"/>
      <c r="R69" s="774"/>
      <c r="S69" s="774"/>
      <c r="T69" s="774"/>
      <c r="U69" s="774"/>
      <c r="V69" s="774"/>
      <c r="W69" s="774"/>
      <c r="X69" s="774"/>
      <c r="Y69" s="774"/>
      <c r="Z69" s="774">
        <v>42429</v>
      </c>
      <c r="AA69" s="792"/>
      <c r="AB69" s="792"/>
      <c r="AC69" s="792"/>
      <c r="AD69" s="792"/>
      <c r="AE69" s="792"/>
      <c r="AF69" s="792"/>
      <c r="AG69" s="792"/>
      <c r="AH69" s="792"/>
      <c r="AI69" s="792"/>
      <c r="AJ69" s="761">
        <v>-396.737313888887</v>
      </c>
      <c r="AK69" s="777" t="s">
        <v>1099</v>
      </c>
      <c r="AL69" s="820">
        <v>3610000</v>
      </c>
      <c r="AM69" s="821"/>
      <c r="AN69" s="820"/>
      <c r="AO69" s="820"/>
      <c r="AP69" s="821"/>
      <c r="AQ69" s="820"/>
      <c r="AR69" s="820"/>
      <c r="AS69" s="820"/>
      <c r="AT69" s="822" t="s">
        <v>8637</v>
      </c>
      <c r="AU69" s="823" t="s">
        <v>1054</v>
      </c>
      <c r="AV69" s="823" t="s">
        <v>1054</v>
      </c>
      <c r="AW69" s="818"/>
      <c r="AX69" s="824"/>
      <c r="AY69" s="242" t="s">
        <v>9227</v>
      </c>
      <c r="AZ69" s="825"/>
      <c r="BA69" s="825" t="s">
        <v>9228</v>
      </c>
      <c r="BB69" s="826" t="s">
        <v>9229</v>
      </c>
      <c r="BC69" s="825" t="s">
        <v>9230</v>
      </c>
      <c r="BD69" s="827" t="s">
        <v>591</v>
      </c>
      <c r="BE69" s="827"/>
      <c r="BF69" s="483" t="s">
        <v>9231</v>
      </c>
      <c r="BG69" s="828" t="s">
        <v>9127</v>
      </c>
    </row>
    <row r="70" spans="2:59" ht="14.1" customHeight="1">
      <c r="B70" s="814">
        <v>14</v>
      </c>
      <c r="C70" s="815" t="s">
        <v>9232</v>
      </c>
      <c r="D70" s="815" t="s">
        <v>9233</v>
      </c>
      <c r="E70" s="772" t="s">
        <v>9234</v>
      </c>
      <c r="F70" s="817" t="s">
        <v>1302</v>
      </c>
      <c r="G70" s="817" t="s">
        <v>1231</v>
      </c>
      <c r="H70" s="817" t="s">
        <v>1231</v>
      </c>
      <c r="I70" s="818" t="s">
        <v>7445</v>
      </c>
      <c r="J70" s="818" t="s">
        <v>8499</v>
      </c>
      <c r="K70" s="818" t="s">
        <v>9235</v>
      </c>
      <c r="L70" s="819"/>
      <c r="M70" s="774">
        <v>42228</v>
      </c>
      <c r="N70" s="792">
        <v>42288</v>
      </c>
      <c r="O70" s="774">
        <v>42369</v>
      </c>
      <c r="P70" s="774"/>
      <c r="Q70" s="774"/>
      <c r="R70" s="774"/>
      <c r="S70" s="774"/>
      <c r="T70" s="774"/>
      <c r="U70" s="774"/>
      <c r="V70" s="774"/>
      <c r="W70" s="774"/>
      <c r="X70" s="774"/>
      <c r="Y70" s="774"/>
      <c r="Z70" s="774">
        <v>42429</v>
      </c>
      <c r="AA70" s="792"/>
      <c r="AB70" s="792"/>
      <c r="AC70" s="792"/>
      <c r="AD70" s="792"/>
      <c r="AE70" s="792"/>
      <c r="AF70" s="792"/>
      <c r="AG70" s="792"/>
      <c r="AH70" s="792"/>
      <c r="AI70" s="792"/>
      <c r="AJ70" s="761">
        <v>-396.737313888887</v>
      </c>
      <c r="AK70" s="777" t="s">
        <v>1099</v>
      </c>
      <c r="AL70" s="820">
        <v>3500000</v>
      </c>
      <c r="AM70" s="821"/>
      <c r="AN70" s="820">
        <v>1500000</v>
      </c>
      <c r="AO70" s="820"/>
      <c r="AP70" s="821"/>
      <c r="AQ70" s="820"/>
      <c r="AR70" s="820"/>
      <c r="AS70" s="820"/>
      <c r="AT70" s="822" t="s">
        <v>9103</v>
      </c>
      <c r="AU70" s="823" t="s">
        <v>1054</v>
      </c>
      <c r="AV70" s="823" t="s">
        <v>1054</v>
      </c>
      <c r="AW70" s="818"/>
      <c r="AX70" s="824"/>
      <c r="AY70" s="242" t="s">
        <v>9236</v>
      </c>
      <c r="AZ70" s="825" t="s">
        <v>9237</v>
      </c>
      <c r="BA70" s="825" t="s">
        <v>9238</v>
      </c>
      <c r="BB70" s="826" t="s">
        <v>9239</v>
      </c>
      <c r="BC70" s="825" t="s">
        <v>9240</v>
      </c>
      <c r="BD70" s="827" t="s">
        <v>591</v>
      </c>
      <c r="BE70" s="827"/>
      <c r="BF70" s="483" t="s">
        <v>9241</v>
      </c>
      <c r="BG70" s="828" t="s">
        <v>9127</v>
      </c>
    </row>
    <row r="71" spans="2:59" ht="14.1" customHeight="1">
      <c r="B71" s="814">
        <v>15</v>
      </c>
      <c r="C71" s="815" t="s">
        <v>9242</v>
      </c>
      <c r="D71" s="815" t="s">
        <v>7390</v>
      </c>
      <c r="E71" s="772" t="s">
        <v>9243</v>
      </c>
      <c r="F71" s="817" t="s">
        <v>1302</v>
      </c>
      <c r="G71" s="817" t="s">
        <v>1231</v>
      </c>
      <c r="H71" s="817" t="s">
        <v>1231</v>
      </c>
      <c r="I71" s="818" t="s">
        <v>7445</v>
      </c>
      <c r="J71" s="818" t="s">
        <v>8499</v>
      </c>
      <c r="K71" s="818" t="s">
        <v>9226</v>
      </c>
      <c r="L71" s="819"/>
      <c r="M71" s="774">
        <v>42221</v>
      </c>
      <c r="N71" s="792">
        <v>42312</v>
      </c>
      <c r="O71" s="774">
        <v>42338</v>
      </c>
      <c r="P71" s="774">
        <v>42369</v>
      </c>
      <c r="Q71" s="774"/>
      <c r="R71" s="774"/>
      <c r="S71" s="774"/>
      <c r="T71" s="774"/>
      <c r="U71" s="774"/>
      <c r="V71" s="774"/>
      <c r="W71" s="774"/>
      <c r="X71" s="774"/>
      <c r="Y71" s="774"/>
      <c r="Z71" s="774">
        <v>42429</v>
      </c>
      <c r="AA71" s="792"/>
      <c r="AB71" s="792"/>
      <c r="AC71" s="792"/>
      <c r="AD71" s="792"/>
      <c r="AE71" s="792"/>
      <c r="AF71" s="792"/>
      <c r="AG71" s="792"/>
      <c r="AH71" s="792"/>
      <c r="AI71" s="792"/>
      <c r="AJ71" s="761">
        <v>-396.737313888887</v>
      </c>
      <c r="AK71" s="777" t="s">
        <v>1099</v>
      </c>
      <c r="AL71" s="820">
        <v>3500000</v>
      </c>
      <c r="AM71" s="821" t="s">
        <v>1324</v>
      </c>
      <c r="AN71" s="820"/>
      <c r="AO71" s="820"/>
      <c r="AP71" s="821"/>
      <c r="AQ71" s="820"/>
      <c r="AR71" s="820"/>
      <c r="AS71" s="820"/>
      <c r="AT71" s="822" t="s">
        <v>8637</v>
      </c>
      <c r="AU71" s="823" t="s">
        <v>1054</v>
      </c>
      <c r="AV71" s="823" t="s">
        <v>1054</v>
      </c>
      <c r="AW71" s="818"/>
      <c r="AX71" s="824"/>
      <c r="AY71" s="242" t="s">
        <v>9244</v>
      </c>
      <c r="AZ71" s="825" t="s">
        <v>9245</v>
      </c>
      <c r="BA71" s="825" t="s">
        <v>7395</v>
      </c>
      <c r="BB71" s="826" t="s">
        <v>7396</v>
      </c>
      <c r="BC71" s="825" t="s">
        <v>7397</v>
      </c>
      <c r="BD71" s="827">
        <v>0</v>
      </c>
      <c r="BE71" s="827"/>
      <c r="BF71" s="483" t="s">
        <v>7399</v>
      </c>
      <c r="BG71" s="828" t="s">
        <v>9127</v>
      </c>
    </row>
    <row r="72" spans="2:59" ht="14.1" customHeight="1">
      <c r="B72" s="814">
        <v>16</v>
      </c>
      <c r="C72" s="815" t="s">
        <v>9246</v>
      </c>
      <c r="D72" s="815" t="s">
        <v>9247</v>
      </c>
      <c r="E72" s="772" t="s">
        <v>9248</v>
      </c>
      <c r="F72" s="817" t="s">
        <v>1302</v>
      </c>
      <c r="G72" s="817" t="s">
        <v>1231</v>
      </c>
      <c r="H72" s="817" t="s">
        <v>1231</v>
      </c>
      <c r="I72" s="818" t="s">
        <v>7445</v>
      </c>
      <c r="J72" s="818" t="s">
        <v>8499</v>
      </c>
      <c r="K72" s="818" t="s">
        <v>9249</v>
      </c>
      <c r="L72" s="819"/>
      <c r="M72" s="774">
        <v>42278</v>
      </c>
      <c r="N72" s="792">
        <v>42308</v>
      </c>
      <c r="O72" s="774">
        <v>42369</v>
      </c>
      <c r="P72" s="774"/>
      <c r="Q72" s="774"/>
      <c r="R72" s="774"/>
      <c r="S72" s="774"/>
      <c r="T72" s="774"/>
      <c r="U72" s="774"/>
      <c r="V72" s="774"/>
      <c r="W72" s="774"/>
      <c r="X72" s="774"/>
      <c r="Y72" s="774"/>
      <c r="Z72" s="774">
        <v>42429</v>
      </c>
      <c r="AA72" s="792"/>
      <c r="AB72" s="792"/>
      <c r="AC72" s="792"/>
      <c r="AD72" s="792"/>
      <c r="AE72" s="792"/>
      <c r="AF72" s="792"/>
      <c r="AG72" s="792"/>
      <c r="AH72" s="792"/>
      <c r="AI72" s="792"/>
      <c r="AJ72" s="761">
        <v>-396.737313888887</v>
      </c>
      <c r="AK72" s="777" t="s">
        <v>1099</v>
      </c>
      <c r="AL72" s="820">
        <v>7000000</v>
      </c>
      <c r="AM72" s="821">
        <v>500000</v>
      </c>
      <c r="AN72" s="820"/>
      <c r="AO72" s="820" t="s">
        <v>1324</v>
      </c>
      <c r="AP72" s="821">
        <v>200000</v>
      </c>
      <c r="AQ72" s="820"/>
      <c r="AR72" s="820"/>
      <c r="AS72" s="820"/>
      <c r="AT72" s="822" t="s">
        <v>1314</v>
      </c>
      <c r="AU72" s="823"/>
      <c r="AV72" s="823"/>
      <c r="AW72" s="818"/>
      <c r="AX72" s="824"/>
      <c r="AY72" s="242" t="s">
        <v>9250</v>
      </c>
      <c r="AZ72" s="825" t="s">
        <v>9251</v>
      </c>
      <c r="BA72" s="825" t="s">
        <v>9252</v>
      </c>
      <c r="BB72" s="826" t="s">
        <v>9253</v>
      </c>
      <c r="BC72" s="825" t="s">
        <v>9254</v>
      </c>
      <c r="BD72" s="827" t="s">
        <v>9255</v>
      </c>
      <c r="BE72" s="827"/>
      <c r="BF72" s="483" t="s">
        <v>9256</v>
      </c>
      <c r="BG72" s="828" t="s">
        <v>9127</v>
      </c>
    </row>
    <row r="73" spans="2:59" ht="14.1" customHeight="1">
      <c r="B73" s="814">
        <v>17</v>
      </c>
      <c r="C73" s="815" t="s">
        <v>9257</v>
      </c>
      <c r="D73" s="815" t="s">
        <v>9258</v>
      </c>
      <c r="E73" s="772" t="s">
        <v>9259</v>
      </c>
      <c r="F73" s="817" t="s">
        <v>1302</v>
      </c>
      <c r="G73" s="817" t="s">
        <v>1280</v>
      </c>
      <c r="H73" s="817" t="s">
        <v>1280</v>
      </c>
      <c r="I73" s="818" t="s">
        <v>7445</v>
      </c>
      <c r="J73" s="818" t="s">
        <v>8499</v>
      </c>
      <c r="K73" s="818" t="s">
        <v>9260</v>
      </c>
      <c r="L73" s="819"/>
      <c r="M73" s="774">
        <v>42278</v>
      </c>
      <c r="N73" s="792">
        <v>42308</v>
      </c>
      <c r="O73" s="774">
        <v>42369</v>
      </c>
      <c r="P73" s="774"/>
      <c r="Q73" s="774"/>
      <c r="R73" s="774"/>
      <c r="S73" s="774"/>
      <c r="T73" s="774"/>
      <c r="U73" s="774"/>
      <c r="V73" s="774"/>
      <c r="W73" s="774"/>
      <c r="X73" s="774"/>
      <c r="Y73" s="774"/>
      <c r="Z73" s="774">
        <v>42429</v>
      </c>
      <c r="AA73" s="792"/>
      <c r="AB73" s="792"/>
      <c r="AC73" s="792"/>
      <c r="AD73" s="792"/>
      <c r="AE73" s="792"/>
      <c r="AF73" s="792"/>
      <c r="AG73" s="792"/>
      <c r="AH73" s="792"/>
      <c r="AI73" s="792"/>
      <c r="AJ73" s="761">
        <v>-396.737313888887</v>
      </c>
      <c r="AK73" s="777" t="s">
        <v>1099</v>
      </c>
      <c r="AL73" s="820">
        <v>6500000</v>
      </c>
      <c r="AM73" s="821">
        <v>500000</v>
      </c>
      <c r="AN73" s="820"/>
      <c r="AO73" s="820">
        <v>500000</v>
      </c>
      <c r="AP73" s="821">
        <v>200000</v>
      </c>
      <c r="AQ73" s="820"/>
      <c r="AR73" s="820"/>
      <c r="AS73" s="820"/>
      <c r="AT73" s="822" t="s">
        <v>9103</v>
      </c>
      <c r="AU73" s="823"/>
      <c r="AV73" s="823"/>
      <c r="AW73" s="818"/>
      <c r="AX73" s="824"/>
      <c r="AY73" s="242" t="s">
        <v>9261</v>
      </c>
      <c r="AZ73" s="825">
        <v>81220434423</v>
      </c>
      <c r="BA73" s="825" t="s">
        <v>9262</v>
      </c>
      <c r="BB73" s="826" t="s">
        <v>9263</v>
      </c>
      <c r="BC73" s="825" t="s">
        <v>9264</v>
      </c>
      <c r="BD73" s="827">
        <v>12044001704</v>
      </c>
      <c r="BE73" s="827"/>
      <c r="BF73" s="483" t="s">
        <v>9265</v>
      </c>
      <c r="BG73" s="828" t="s">
        <v>9127</v>
      </c>
    </row>
    <row r="74" spans="2:59" ht="14.1" customHeight="1">
      <c r="B74" s="814">
        <v>18</v>
      </c>
      <c r="C74" s="815" t="s">
        <v>9266</v>
      </c>
      <c r="D74" s="815" t="s">
        <v>7837</v>
      </c>
      <c r="E74" s="772" t="s">
        <v>7838</v>
      </c>
      <c r="F74" s="817"/>
      <c r="G74" s="817"/>
      <c r="H74" s="817"/>
      <c r="I74" s="818" t="s">
        <v>7445</v>
      </c>
      <c r="J74" s="818"/>
      <c r="K74" s="818" t="s">
        <v>9267</v>
      </c>
      <c r="L74" s="819"/>
      <c r="M74" s="774">
        <v>42360</v>
      </c>
      <c r="N74" s="792">
        <v>42421</v>
      </c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>
        <v>42421</v>
      </c>
      <c r="AA74" s="792"/>
      <c r="AB74" s="792"/>
      <c r="AC74" s="792"/>
      <c r="AD74" s="792"/>
      <c r="AE74" s="792"/>
      <c r="AF74" s="792"/>
      <c r="AG74" s="792"/>
      <c r="AH74" s="792"/>
      <c r="AI74" s="792"/>
      <c r="AJ74" s="761">
        <v>-404.737313888887</v>
      </c>
      <c r="AK74" s="777" t="s">
        <v>1099</v>
      </c>
      <c r="AL74" s="820">
        <v>6000000</v>
      </c>
      <c r="AM74" s="821">
        <v>500000</v>
      </c>
      <c r="AN74" s="820"/>
      <c r="AO74" s="820">
        <v>500000</v>
      </c>
      <c r="AP74" s="821">
        <v>200000</v>
      </c>
      <c r="AQ74" s="820"/>
      <c r="AR74" s="820"/>
      <c r="AS74" s="820"/>
      <c r="AT74" s="822"/>
      <c r="AU74" s="823"/>
      <c r="AV74" s="823"/>
      <c r="AW74" s="818"/>
      <c r="AX74" s="824"/>
      <c r="AY74" s="242" t="s">
        <v>7839</v>
      </c>
      <c r="AZ74" s="825"/>
      <c r="BA74" s="825"/>
      <c r="BB74" s="826"/>
      <c r="BC74" s="825"/>
      <c r="BD74" s="827"/>
      <c r="BE74" s="827"/>
      <c r="BF74" s="483"/>
      <c r="BG74" s="828" t="s">
        <v>9268</v>
      </c>
    </row>
    <row r="75" spans="2:59" ht="14.1" customHeight="1">
      <c r="B75" s="814">
        <v>19</v>
      </c>
      <c r="C75" s="815" t="s">
        <v>9269</v>
      </c>
      <c r="D75" s="815" t="s">
        <v>8443</v>
      </c>
      <c r="E75" s="772" t="s">
        <v>8444</v>
      </c>
      <c r="F75" s="817"/>
      <c r="G75" s="817"/>
      <c r="H75" s="817"/>
      <c r="I75" s="818" t="s">
        <v>7445</v>
      </c>
      <c r="J75" s="818"/>
      <c r="K75" s="818" t="s">
        <v>9131</v>
      </c>
      <c r="L75" s="819"/>
      <c r="M75" s="774">
        <v>42361</v>
      </c>
      <c r="N75" s="792">
        <v>42422</v>
      </c>
      <c r="O75" s="774"/>
      <c r="P75" s="774"/>
      <c r="Q75" s="774"/>
      <c r="R75" s="774"/>
      <c r="S75" s="774"/>
      <c r="T75" s="774"/>
      <c r="U75" s="774"/>
      <c r="V75" s="774"/>
      <c r="W75" s="774"/>
      <c r="X75" s="774"/>
      <c r="Y75" s="774"/>
      <c r="Z75" s="774">
        <v>42422</v>
      </c>
      <c r="AA75" s="792"/>
      <c r="AB75" s="792"/>
      <c r="AC75" s="792"/>
      <c r="AD75" s="792"/>
      <c r="AE75" s="792"/>
      <c r="AF75" s="792"/>
      <c r="AG75" s="792"/>
      <c r="AH75" s="792"/>
      <c r="AI75" s="792"/>
      <c r="AJ75" s="761">
        <v>-403.737313888887</v>
      </c>
      <c r="AK75" s="777" t="s">
        <v>1099</v>
      </c>
      <c r="AL75" s="820">
        <v>6000000</v>
      </c>
      <c r="AM75" s="821">
        <v>500000</v>
      </c>
      <c r="AN75" s="820"/>
      <c r="AO75" s="820">
        <v>500000</v>
      </c>
      <c r="AP75" s="821">
        <v>200000</v>
      </c>
      <c r="AQ75" s="820"/>
      <c r="AR75" s="820"/>
      <c r="AS75" s="820"/>
      <c r="AT75" s="822"/>
      <c r="AU75" s="823"/>
      <c r="AV75" s="823"/>
      <c r="AW75" s="818"/>
      <c r="AX75" s="824"/>
      <c r="AY75" s="242" t="s">
        <v>8445</v>
      </c>
      <c r="AZ75" s="825"/>
      <c r="BA75" s="825"/>
      <c r="BB75" s="826"/>
      <c r="BC75" s="825"/>
      <c r="BD75" s="827"/>
      <c r="BE75" s="827"/>
      <c r="BF75" s="483"/>
      <c r="BG75" s="828" t="s">
        <v>9270</v>
      </c>
    </row>
    <row r="76" spans="2:59" ht="14.1" customHeight="1">
      <c r="B76" s="814">
        <v>20</v>
      </c>
      <c r="C76" s="815" t="s">
        <v>9271</v>
      </c>
      <c r="D76" s="815" t="s">
        <v>9272</v>
      </c>
      <c r="E76" s="772" t="s">
        <v>9273</v>
      </c>
      <c r="F76" s="817"/>
      <c r="G76" s="817"/>
      <c r="H76" s="817"/>
      <c r="I76" s="818" t="s">
        <v>1045</v>
      </c>
      <c r="J76" s="818"/>
      <c r="K76" s="818" t="s">
        <v>9226</v>
      </c>
      <c r="L76" s="819"/>
      <c r="M76" s="774">
        <v>42366</v>
      </c>
      <c r="N76" s="792">
        <v>42427</v>
      </c>
      <c r="O76" s="774"/>
      <c r="P76" s="774"/>
      <c r="Q76" s="774"/>
      <c r="R76" s="774"/>
      <c r="S76" s="774"/>
      <c r="T76" s="774"/>
      <c r="U76" s="774"/>
      <c r="V76" s="774"/>
      <c r="W76" s="774"/>
      <c r="X76" s="774"/>
      <c r="Y76" s="774"/>
      <c r="Z76" s="774">
        <v>42427</v>
      </c>
      <c r="AA76" s="792"/>
      <c r="AB76" s="792"/>
      <c r="AC76" s="792"/>
      <c r="AD76" s="792"/>
      <c r="AE76" s="792"/>
      <c r="AF76" s="792"/>
      <c r="AG76" s="792"/>
      <c r="AH76" s="792"/>
      <c r="AI76" s="792"/>
      <c r="AJ76" s="761">
        <v>-398.737313888887</v>
      </c>
      <c r="AK76" s="777" t="s">
        <v>1099</v>
      </c>
      <c r="AL76" s="820">
        <v>3100000</v>
      </c>
      <c r="AM76" s="821" t="s">
        <v>1324</v>
      </c>
      <c r="AN76" s="820"/>
      <c r="AO76" s="820" t="s">
        <v>1324</v>
      </c>
      <c r="AP76" s="821"/>
      <c r="AQ76" s="820"/>
      <c r="AR76" s="820">
        <v>500000</v>
      </c>
      <c r="AS76" s="820"/>
      <c r="AT76" s="822"/>
      <c r="AU76" s="823"/>
      <c r="AV76" s="823"/>
      <c r="AW76" s="818"/>
      <c r="AX76" s="824"/>
      <c r="AY76" s="242" t="s">
        <v>9274</v>
      </c>
      <c r="AZ76" s="825"/>
      <c r="BA76" s="825" t="s">
        <v>9275</v>
      </c>
      <c r="BB76" s="826"/>
      <c r="BC76" s="825"/>
      <c r="BD76" s="827"/>
      <c r="BE76" s="827"/>
      <c r="BF76" s="483"/>
      <c r="BG76" s="828" t="s">
        <v>9276</v>
      </c>
    </row>
    <row r="77" spans="2:59" ht="14.1" customHeight="1">
      <c r="B77" s="814">
        <v>21</v>
      </c>
      <c r="C77" s="815" t="s">
        <v>9277</v>
      </c>
      <c r="D77" s="815" t="s">
        <v>9278</v>
      </c>
      <c r="E77" s="772" t="s">
        <v>9279</v>
      </c>
      <c r="F77" s="817" t="s">
        <v>1302</v>
      </c>
      <c r="G77" s="817" t="s">
        <v>1319</v>
      </c>
      <c r="H77" s="817" t="s">
        <v>1319</v>
      </c>
      <c r="I77" s="818" t="s">
        <v>6947</v>
      </c>
      <c r="J77" s="818"/>
      <c r="K77" s="818" t="s">
        <v>9267</v>
      </c>
      <c r="L77" s="819"/>
      <c r="M77" s="774">
        <v>42360</v>
      </c>
      <c r="N77" s="792">
        <v>42421</v>
      </c>
      <c r="O77" s="774"/>
      <c r="P77" s="774"/>
      <c r="Q77" s="774"/>
      <c r="R77" s="774"/>
      <c r="S77" s="774"/>
      <c r="T77" s="774"/>
      <c r="U77" s="774"/>
      <c r="V77" s="774"/>
      <c r="W77" s="774"/>
      <c r="X77" s="774"/>
      <c r="Y77" s="774"/>
      <c r="Z77" s="774">
        <v>42421</v>
      </c>
      <c r="AA77" s="792"/>
      <c r="AB77" s="792"/>
      <c r="AC77" s="792"/>
      <c r="AD77" s="792"/>
      <c r="AE77" s="792"/>
      <c r="AF77" s="792"/>
      <c r="AG77" s="792"/>
      <c r="AH77" s="792"/>
      <c r="AI77" s="792"/>
      <c r="AJ77" s="761">
        <v>-404.737313888887</v>
      </c>
      <c r="AK77" s="777" t="s">
        <v>1099</v>
      </c>
      <c r="AL77" s="820">
        <v>6000000</v>
      </c>
      <c r="AM77" s="821">
        <v>500000</v>
      </c>
      <c r="AN77" s="820"/>
      <c r="AO77" s="820">
        <v>500000</v>
      </c>
      <c r="AP77" s="821"/>
      <c r="AQ77" s="820"/>
      <c r="AR77" s="820">
        <v>1500000</v>
      </c>
      <c r="AS77" s="820"/>
      <c r="AT77" s="822"/>
      <c r="AU77" s="823"/>
      <c r="AV77" s="823"/>
      <c r="AW77" s="818"/>
      <c r="AX77" s="824"/>
      <c r="AY77" s="242" t="s">
        <v>9280</v>
      </c>
      <c r="AZ77" s="825"/>
      <c r="BA77" s="825" t="s">
        <v>9281</v>
      </c>
      <c r="BB77" s="826" t="s">
        <v>9282</v>
      </c>
      <c r="BC77" s="825" t="s">
        <v>9283</v>
      </c>
      <c r="BD77" s="827">
        <v>15046792659</v>
      </c>
      <c r="BE77" s="827"/>
      <c r="BF77" s="483" t="s">
        <v>9284</v>
      </c>
      <c r="BG77" s="828" t="s">
        <v>9268</v>
      </c>
    </row>
    <row r="78" spans="2:59" ht="14.1" customHeight="1">
      <c r="B78" s="814">
        <v>22</v>
      </c>
      <c r="C78" s="815" t="s">
        <v>9285</v>
      </c>
      <c r="D78" s="815" t="s">
        <v>9286</v>
      </c>
      <c r="E78" s="772" t="s">
        <v>9287</v>
      </c>
      <c r="F78" s="817" t="s">
        <v>1302</v>
      </c>
      <c r="G78" s="817" t="s">
        <v>1358</v>
      </c>
      <c r="H78" s="817" t="s">
        <v>1358</v>
      </c>
      <c r="I78" s="818" t="s">
        <v>7445</v>
      </c>
      <c r="J78" s="818" t="s">
        <v>8499</v>
      </c>
      <c r="K78" s="818" t="s">
        <v>9288</v>
      </c>
      <c r="L78" s="819"/>
      <c r="M78" s="774">
        <v>42061</v>
      </c>
      <c r="N78" s="792">
        <v>42155</v>
      </c>
      <c r="O78" s="774">
        <v>42247</v>
      </c>
      <c r="P78" s="774">
        <v>42369</v>
      </c>
      <c r="Q78" s="774">
        <v>42460</v>
      </c>
      <c r="R78" s="774"/>
      <c r="S78" s="774"/>
      <c r="T78" s="774"/>
      <c r="U78" s="774"/>
      <c r="V78" s="774"/>
      <c r="W78" s="774"/>
      <c r="X78" s="774"/>
      <c r="Y78" s="774"/>
      <c r="Z78" s="774"/>
      <c r="AA78" s="792"/>
      <c r="AB78" s="792"/>
      <c r="AC78" s="792"/>
      <c r="AD78" s="792"/>
      <c r="AE78" s="792"/>
      <c r="AF78" s="792"/>
      <c r="AG78" s="792"/>
      <c r="AH78" s="792"/>
      <c r="AI78" s="792"/>
      <c r="AJ78" s="761">
        <v>-12.452396527776727</v>
      </c>
      <c r="AK78" s="777" t="s">
        <v>1099</v>
      </c>
      <c r="AL78" s="820">
        <v>12379710</v>
      </c>
      <c r="AM78" s="821"/>
      <c r="AN78" s="820"/>
      <c r="AO78" s="820">
        <v>500000</v>
      </c>
      <c r="AP78" s="821"/>
      <c r="AQ78" s="820"/>
      <c r="AR78" s="820"/>
      <c r="AS78" s="820"/>
      <c r="AT78" s="822" t="s">
        <v>1351</v>
      </c>
      <c r="AU78" s="823" t="s">
        <v>1215</v>
      </c>
      <c r="AV78" s="823" t="s">
        <v>1215</v>
      </c>
      <c r="AW78" s="818"/>
      <c r="AX78" s="824" t="s">
        <v>9289</v>
      </c>
      <c r="AY78" s="242" t="s">
        <v>9290</v>
      </c>
      <c r="AZ78" s="825" t="s">
        <v>9291</v>
      </c>
      <c r="BA78" s="825" t="s">
        <v>9292</v>
      </c>
      <c r="BB78" s="826"/>
      <c r="BC78" s="825" t="s">
        <v>9293</v>
      </c>
      <c r="BD78" s="827">
        <v>10015597031</v>
      </c>
      <c r="BE78" s="827"/>
      <c r="BF78" s="483" t="s">
        <v>9294</v>
      </c>
      <c r="BG78" s="828" t="s">
        <v>7995</v>
      </c>
    </row>
    <row r="79" spans="2:59" ht="14.1" customHeight="1">
      <c r="B79" s="814">
        <v>23</v>
      </c>
      <c r="C79" s="815" t="s">
        <v>9295</v>
      </c>
      <c r="D79" s="815" t="s">
        <v>9296</v>
      </c>
      <c r="E79" s="772" t="s">
        <v>9297</v>
      </c>
      <c r="F79" s="817" t="s">
        <v>1302</v>
      </c>
      <c r="G79" s="817" t="s">
        <v>1319</v>
      </c>
      <c r="H79" s="817" t="s">
        <v>1319</v>
      </c>
      <c r="I79" s="818" t="s">
        <v>7445</v>
      </c>
      <c r="J79" s="818" t="s">
        <v>8499</v>
      </c>
      <c r="K79" s="818" t="s">
        <v>9298</v>
      </c>
      <c r="L79" s="819"/>
      <c r="M79" s="774">
        <v>42056</v>
      </c>
      <c r="N79" s="792">
        <v>42155</v>
      </c>
      <c r="O79" s="774">
        <v>42185</v>
      </c>
      <c r="P79" s="774">
        <v>42247</v>
      </c>
      <c r="Q79" s="774">
        <v>42277</v>
      </c>
      <c r="R79" s="774">
        <v>42338</v>
      </c>
      <c r="S79" s="774">
        <v>42460</v>
      </c>
      <c r="T79" s="774"/>
      <c r="U79" s="774"/>
      <c r="V79" s="774"/>
      <c r="W79" s="774"/>
      <c r="X79" s="774"/>
      <c r="Y79" s="774"/>
      <c r="Z79" s="774"/>
      <c r="AA79" s="792"/>
      <c r="AB79" s="792"/>
      <c r="AC79" s="792"/>
      <c r="AD79" s="792"/>
      <c r="AE79" s="792"/>
      <c r="AF79" s="792"/>
      <c r="AG79" s="792"/>
      <c r="AH79" s="792"/>
      <c r="AI79" s="792"/>
      <c r="AJ79" s="761">
        <v>-12.452396527776727</v>
      </c>
      <c r="AK79" s="777" t="s">
        <v>1099</v>
      </c>
      <c r="AL79" s="820">
        <v>11400000</v>
      </c>
      <c r="AM79" s="821">
        <v>500000</v>
      </c>
      <c r="AN79" s="820">
        <v>2000000</v>
      </c>
      <c r="AO79" s="820">
        <v>500000</v>
      </c>
      <c r="AP79" s="821"/>
      <c r="AQ79" s="820">
        <v>1000000</v>
      </c>
      <c r="AR79" s="820">
        <v>1000000</v>
      </c>
      <c r="AS79" s="820"/>
      <c r="AT79" s="822" t="s">
        <v>1351</v>
      </c>
      <c r="AU79" s="823" t="s">
        <v>1215</v>
      </c>
      <c r="AV79" s="823" t="s">
        <v>1215</v>
      </c>
      <c r="AW79" s="818"/>
      <c r="AX79" s="824" t="s">
        <v>9299</v>
      </c>
      <c r="AY79" s="242" t="s">
        <v>9300</v>
      </c>
      <c r="AZ79" s="825" t="s">
        <v>9301</v>
      </c>
      <c r="BA79" s="825" t="s">
        <v>9302</v>
      </c>
      <c r="BB79" s="826" t="s">
        <v>9303</v>
      </c>
      <c r="BC79" s="825" t="s">
        <v>9304</v>
      </c>
      <c r="BD79" s="827" t="s">
        <v>9305</v>
      </c>
      <c r="BE79" s="827"/>
      <c r="BF79" s="483" t="s">
        <v>9306</v>
      </c>
      <c r="BG79" s="828" t="s">
        <v>7995</v>
      </c>
    </row>
    <row r="80" spans="2:59" ht="14.1" customHeight="1">
      <c r="B80" s="814">
        <v>24</v>
      </c>
      <c r="C80" s="815" t="s">
        <v>9307</v>
      </c>
      <c r="D80" s="815" t="s">
        <v>9308</v>
      </c>
      <c r="E80" s="772" t="s">
        <v>9309</v>
      </c>
      <c r="F80" s="817" t="s">
        <v>1302</v>
      </c>
      <c r="G80" s="817" t="s">
        <v>1358</v>
      </c>
      <c r="H80" s="817" t="s">
        <v>1358</v>
      </c>
      <c r="I80" s="818" t="s">
        <v>7445</v>
      </c>
      <c r="J80" s="818" t="s">
        <v>8499</v>
      </c>
      <c r="K80" s="818" t="s">
        <v>9310</v>
      </c>
      <c r="L80" s="819"/>
      <c r="M80" s="774">
        <v>42143</v>
      </c>
      <c r="N80" s="792">
        <v>42234</v>
      </c>
      <c r="O80" s="774">
        <v>42277</v>
      </c>
      <c r="P80" s="774">
        <v>42338</v>
      </c>
      <c r="Q80" s="774">
        <v>42460</v>
      </c>
      <c r="R80" s="774"/>
      <c r="S80" s="774"/>
      <c r="T80" s="774"/>
      <c r="U80" s="774"/>
      <c r="V80" s="774"/>
      <c r="W80" s="774"/>
      <c r="X80" s="774"/>
      <c r="Y80" s="774"/>
      <c r="Z80" s="774"/>
      <c r="AA80" s="792"/>
      <c r="AB80" s="792"/>
      <c r="AC80" s="792"/>
      <c r="AD80" s="792"/>
      <c r="AE80" s="792"/>
      <c r="AF80" s="792"/>
      <c r="AG80" s="792"/>
      <c r="AH80" s="792"/>
      <c r="AI80" s="792"/>
      <c r="AJ80" s="761">
        <v>-12.452396527776727</v>
      </c>
      <c r="AK80" s="777" t="s">
        <v>1099</v>
      </c>
      <c r="AL80" s="820">
        <v>15250000</v>
      </c>
      <c r="AM80" s="821">
        <v>500000</v>
      </c>
      <c r="AN80" s="820"/>
      <c r="AO80" s="820">
        <v>750000</v>
      </c>
      <c r="AP80" s="821"/>
      <c r="AQ80" s="820">
        <v>1000000</v>
      </c>
      <c r="AR80" s="820"/>
      <c r="AS80" s="820"/>
      <c r="AT80" s="822" t="s">
        <v>1314</v>
      </c>
      <c r="AU80" s="823" t="s">
        <v>1054</v>
      </c>
      <c r="AV80" s="823" t="s">
        <v>1054</v>
      </c>
      <c r="AW80" s="818"/>
      <c r="AX80" s="824"/>
      <c r="AY80" s="242" t="s">
        <v>9311</v>
      </c>
      <c r="AZ80" s="825" t="s">
        <v>9312</v>
      </c>
      <c r="BA80" s="825" t="s">
        <v>9313</v>
      </c>
      <c r="BB80" s="826" t="s">
        <v>9314</v>
      </c>
      <c r="BC80" s="825" t="s">
        <v>9315</v>
      </c>
      <c r="BD80" s="827"/>
      <c r="BE80" s="827"/>
      <c r="BF80" s="483" t="s">
        <v>9316</v>
      </c>
      <c r="BG80" s="828" t="s">
        <v>7995</v>
      </c>
    </row>
    <row r="81" spans="2:59" ht="14.1" customHeight="1">
      <c r="B81" s="814">
        <v>25</v>
      </c>
      <c r="C81" s="815" t="s">
        <v>9317</v>
      </c>
      <c r="D81" s="815" t="s">
        <v>9318</v>
      </c>
      <c r="E81" s="772" t="s">
        <v>9319</v>
      </c>
      <c r="F81" s="817" t="s">
        <v>1302</v>
      </c>
      <c r="G81" s="817" t="s">
        <v>1276</v>
      </c>
      <c r="H81" s="817" t="s">
        <v>1276</v>
      </c>
      <c r="I81" s="818" t="s">
        <v>7445</v>
      </c>
      <c r="J81" s="818" t="s">
        <v>8499</v>
      </c>
      <c r="K81" s="818" t="s">
        <v>9320</v>
      </c>
      <c r="L81" s="819"/>
      <c r="M81" s="774">
        <v>42149</v>
      </c>
      <c r="N81" s="792">
        <v>42271</v>
      </c>
      <c r="O81" s="774">
        <v>42338</v>
      </c>
      <c r="P81" s="774">
        <v>42460</v>
      </c>
      <c r="Q81" s="774"/>
      <c r="R81" s="774"/>
      <c r="S81" s="774"/>
      <c r="T81" s="774"/>
      <c r="U81" s="774"/>
      <c r="V81" s="774"/>
      <c r="W81" s="774"/>
      <c r="X81" s="774"/>
      <c r="Y81" s="774"/>
      <c r="Z81" s="774"/>
      <c r="AA81" s="792"/>
      <c r="AB81" s="792"/>
      <c r="AC81" s="792"/>
      <c r="AD81" s="792"/>
      <c r="AE81" s="792"/>
      <c r="AF81" s="792"/>
      <c r="AG81" s="792"/>
      <c r="AH81" s="792"/>
      <c r="AI81" s="792"/>
      <c r="AJ81" s="761">
        <v>-12.452396527776727</v>
      </c>
      <c r="AK81" s="777" t="s">
        <v>1099</v>
      </c>
      <c r="AL81" s="820">
        <v>11000000</v>
      </c>
      <c r="AM81" s="821">
        <v>500000</v>
      </c>
      <c r="AN81" s="820"/>
      <c r="AO81" s="820">
        <v>750000</v>
      </c>
      <c r="AP81" s="821"/>
      <c r="AQ81" s="820">
        <v>1000000</v>
      </c>
      <c r="AR81" s="820"/>
      <c r="AS81" s="820"/>
      <c r="AT81" s="822" t="s">
        <v>1314</v>
      </c>
      <c r="AU81" s="823" t="s">
        <v>1054</v>
      </c>
      <c r="AV81" s="823" t="s">
        <v>1054</v>
      </c>
      <c r="AW81" s="818"/>
      <c r="AX81" s="824"/>
      <c r="AY81" s="242" t="s">
        <v>9321</v>
      </c>
      <c r="AZ81" s="825" t="s">
        <v>9322</v>
      </c>
      <c r="BA81" s="825" t="s">
        <v>9323</v>
      </c>
      <c r="BB81" s="826" t="s">
        <v>9324</v>
      </c>
      <c r="BC81" s="825" t="s">
        <v>9325</v>
      </c>
      <c r="BD81" s="827">
        <v>14024612823</v>
      </c>
      <c r="BE81" s="827"/>
      <c r="BF81" s="483" t="s">
        <v>9326</v>
      </c>
      <c r="BG81" s="828" t="s">
        <v>7995</v>
      </c>
    </row>
    <row r="82" spans="2:59" ht="14.1" customHeight="1">
      <c r="B82" s="814">
        <v>26</v>
      </c>
      <c r="C82" s="815" t="s">
        <v>9327</v>
      </c>
      <c r="D82" s="815" t="s">
        <v>9328</v>
      </c>
      <c r="E82" s="772" t="s">
        <v>9329</v>
      </c>
      <c r="F82" s="817" t="s">
        <v>1302</v>
      </c>
      <c r="G82" s="817" t="s">
        <v>1231</v>
      </c>
      <c r="H82" s="817" t="s">
        <v>1231</v>
      </c>
      <c r="I82" s="818" t="s">
        <v>7445</v>
      </c>
      <c r="J82" s="818" t="s">
        <v>8499</v>
      </c>
      <c r="K82" s="818" t="s">
        <v>9330</v>
      </c>
      <c r="L82" s="819"/>
      <c r="M82" s="774">
        <v>42248</v>
      </c>
      <c r="N82" s="792">
        <v>42369</v>
      </c>
      <c r="O82" s="774">
        <v>42460</v>
      </c>
      <c r="P82" s="774"/>
      <c r="Q82" s="774"/>
      <c r="R82" s="774"/>
      <c r="S82" s="774"/>
      <c r="T82" s="774"/>
      <c r="U82" s="774"/>
      <c r="V82" s="774"/>
      <c r="W82" s="774"/>
      <c r="X82" s="774"/>
      <c r="Y82" s="774"/>
      <c r="Z82" s="774"/>
      <c r="AA82" s="792"/>
      <c r="AB82" s="792"/>
      <c r="AC82" s="792"/>
      <c r="AD82" s="792"/>
      <c r="AE82" s="792"/>
      <c r="AF82" s="792"/>
      <c r="AG82" s="792"/>
      <c r="AH82" s="792"/>
      <c r="AI82" s="792"/>
      <c r="AJ82" s="761">
        <v>-12.452396527776727</v>
      </c>
      <c r="AK82" s="777" t="s">
        <v>1099</v>
      </c>
      <c r="AL82" s="820">
        <v>18500000</v>
      </c>
      <c r="AM82" s="821" t="s">
        <v>1314</v>
      </c>
      <c r="AN82" s="820" t="s">
        <v>1314</v>
      </c>
      <c r="AO82" s="820" t="s">
        <v>1314</v>
      </c>
      <c r="AP82" s="821" t="s">
        <v>1314</v>
      </c>
      <c r="AQ82" s="820" t="s">
        <v>1314</v>
      </c>
      <c r="AR82" s="820" t="s">
        <v>1314</v>
      </c>
      <c r="AS82" s="820"/>
      <c r="AT82" s="822" t="s">
        <v>1314</v>
      </c>
      <c r="AU82" s="823" t="s">
        <v>8673</v>
      </c>
      <c r="AV82" s="823" t="s">
        <v>1054</v>
      </c>
      <c r="AW82" s="818"/>
      <c r="AX82" s="824"/>
      <c r="AY82" s="242" t="s">
        <v>9331</v>
      </c>
      <c r="AZ82" s="825" t="s">
        <v>9332</v>
      </c>
      <c r="BA82" s="825" t="s">
        <v>9333</v>
      </c>
      <c r="BB82" s="826" t="s">
        <v>9334</v>
      </c>
      <c r="BC82" s="825" t="s">
        <v>9335</v>
      </c>
      <c r="BD82" s="827" t="s">
        <v>9336</v>
      </c>
      <c r="BE82" s="827"/>
      <c r="BF82" s="483" t="s">
        <v>9337</v>
      </c>
      <c r="BG82" s="828" t="s">
        <v>7995</v>
      </c>
    </row>
    <row r="83" spans="2:59" ht="14.1" customHeight="1">
      <c r="B83" s="814">
        <v>27</v>
      </c>
      <c r="C83" s="815" t="s">
        <v>7553</v>
      </c>
      <c r="D83" s="815" t="s">
        <v>9338</v>
      </c>
      <c r="E83" s="772" t="s">
        <v>7555</v>
      </c>
      <c r="F83" s="817" t="s">
        <v>1302</v>
      </c>
      <c r="G83" s="817" t="s">
        <v>1231</v>
      </c>
      <c r="H83" s="817" t="s">
        <v>1231</v>
      </c>
      <c r="I83" s="818" t="s">
        <v>9339</v>
      </c>
      <c r="J83" s="818" t="s">
        <v>8499</v>
      </c>
      <c r="K83" s="818" t="s">
        <v>9340</v>
      </c>
      <c r="L83" s="819"/>
      <c r="M83" s="774">
        <v>42257</v>
      </c>
      <c r="N83" s="792">
        <v>42338</v>
      </c>
      <c r="O83" s="774">
        <v>42369</v>
      </c>
      <c r="P83" s="774">
        <v>42460</v>
      </c>
      <c r="Q83" s="774"/>
      <c r="R83" s="774"/>
      <c r="S83" s="774"/>
      <c r="T83" s="774"/>
      <c r="U83" s="774"/>
      <c r="V83" s="774"/>
      <c r="W83" s="774"/>
      <c r="X83" s="774"/>
      <c r="Y83" s="774"/>
      <c r="Z83" s="774"/>
      <c r="AA83" s="792"/>
      <c r="AB83" s="792"/>
      <c r="AC83" s="792"/>
      <c r="AD83" s="792"/>
      <c r="AE83" s="792"/>
      <c r="AF83" s="792"/>
      <c r="AG83" s="792"/>
      <c r="AH83" s="792"/>
      <c r="AI83" s="792"/>
      <c r="AJ83" s="761">
        <v>-12.452396527776727</v>
      </c>
      <c r="AK83" s="777" t="s">
        <v>1099</v>
      </c>
      <c r="AL83" s="820">
        <v>7500000</v>
      </c>
      <c r="AM83" s="821">
        <v>500000</v>
      </c>
      <c r="AN83" s="820"/>
      <c r="AO83" s="820">
        <v>500000</v>
      </c>
      <c r="AP83" s="821">
        <v>100000</v>
      </c>
      <c r="AQ83" s="820"/>
      <c r="AR83" s="820">
        <v>500000</v>
      </c>
      <c r="AS83" s="820"/>
      <c r="AT83" s="822" t="s">
        <v>8659</v>
      </c>
      <c r="AU83" s="823" t="s">
        <v>8673</v>
      </c>
      <c r="AV83" s="823" t="s">
        <v>1054</v>
      </c>
      <c r="AW83" s="818"/>
      <c r="AX83" s="824" t="s">
        <v>9341</v>
      </c>
      <c r="AY83" s="242" t="s">
        <v>7558</v>
      </c>
      <c r="AZ83" s="825">
        <v>81224592888</v>
      </c>
      <c r="BA83" s="825" t="s">
        <v>7560</v>
      </c>
      <c r="BB83" s="826" t="s">
        <v>7561</v>
      </c>
      <c r="BC83" s="825">
        <v>0</v>
      </c>
      <c r="BD83" s="827">
        <v>0</v>
      </c>
      <c r="BE83" s="827"/>
      <c r="BF83" s="483" t="s">
        <v>9342</v>
      </c>
      <c r="BG83" s="828" t="s">
        <v>7995</v>
      </c>
    </row>
    <row r="84" spans="2:59" ht="14.1" customHeight="1">
      <c r="B84" s="814">
        <v>28</v>
      </c>
      <c r="C84" s="815" t="s">
        <v>9343</v>
      </c>
      <c r="D84" s="815" t="s">
        <v>9344</v>
      </c>
      <c r="E84" s="772" t="s">
        <v>9345</v>
      </c>
      <c r="F84" s="817" t="s">
        <v>1302</v>
      </c>
      <c r="G84" s="817" t="s">
        <v>1280</v>
      </c>
      <c r="H84" s="817" t="s">
        <v>1280</v>
      </c>
      <c r="I84" s="818" t="s">
        <v>9339</v>
      </c>
      <c r="J84" s="818" t="s">
        <v>8499</v>
      </c>
      <c r="K84" s="818" t="s">
        <v>9340</v>
      </c>
      <c r="L84" s="819"/>
      <c r="M84" s="774">
        <v>42259</v>
      </c>
      <c r="N84" s="792">
        <v>42338</v>
      </c>
      <c r="O84" s="774">
        <v>42369</v>
      </c>
      <c r="P84" s="774">
        <v>42460</v>
      </c>
      <c r="Q84" s="774"/>
      <c r="R84" s="774"/>
      <c r="S84" s="774"/>
      <c r="T84" s="774"/>
      <c r="U84" s="774"/>
      <c r="V84" s="774"/>
      <c r="W84" s="774"/>
      <c r="X84" s="774"/>
      <c r="Y84" s="774"/>
      <c r="Z84" s="774"/>
      <c r="AA84" s="792"/>
      <c r="AB84" s="792"/>
      <c r="AC84" s="792"/>
      <c r="AD84" s="792"/>
      <c r="AE84" s="792"/>
      <c r="AF84" s="792"/>
      <c r="AG84" s="792"/>
      <c r="AH84" s="792"/>
      <c r="AI84" s="792"/>
      <c r="AJ84" s="761">
        <v>-12.452396527776727</v>
      </c>
      <c r="AK84" s="777" t="s">
        <v>1099</v>
      </c>
      <c r="AL84" s="820">
        <v>8000000</v>
      </c>
      <c r="AM84" s="821">
        <v>500000</v>
      </c>
      <c r="AN84" s="820"/>
      <c r="AO84" s="820">
        <v>500000</v>
      </c>
      <c r="AP84" s="821">
        <v>100000</v>
      </c>
      <c r="AQ84" s="820"/>
      <c r="AR84" s="820"/>
      <c r="AS84" s="820"/>
      <c r="AT84" s="822" t="s">
        <v>8659</v>
      </c>
      <c r="AU84" s="823" t="s">
        <v>8673</v>
      </c>
      <c r="AV84" s="823" t="s">
        <v>1054</v>
      </c>
      <c r="AW84" s="818"/>
      <c r="AX84" s="824"/>
      <c r="AY84" s="242" t="s">
        <v>9346</v>
      </c>
      <c r="AZ84" s="825" t="s">
        <v>9347</v>
      </c>
      <c r="BA84" s="825" t="s">
        <v>9348</v>
      </c>
      <c r="BB84" s="826" t="s">
        <v>9349</v>
      </c>
      <c r="BC84" s="825">
        <v>0</v>
      </c>
      <c r="BD84" s="827">
        <v>0</v>
      </c>
      <c r="BE84" s="827"/>
      <c r="BF84" s="483" t="s">
        <v>9350</v>
      </c>
      <c r="BG84" s="828" t="s">
        <v>7995</v>
      </c>
    </row>
    <row r="85" spans="2:59" ht="14.1" customHeight="1">
      <c r="B85" s="814">
        <v>29</v>
      </c>
      <c r="C85" s="815" t="s">
        <v>9351</v>
      </c>
      <c r="D85" s="815" t="s">
        <v>9352</v>
      </c>
      <c r="E85" s="772" t="s">
        <v>9353</v>
      </c>
      <c r="F85" s="817" t="s">
        <v>1302</v>
      </c>
      <c r="G85" s="817" t="s">
        <v>1358</v>
      </c>
      <c r="H85" s="817" t="s">
        <v>1358</v>
      </c>
      <c r="I85" s="818" t="s">
        <v>9339</v>
      </c>
      <c r="J85" s="818" t="s">
        <v>8499</v>
      </c>
      <c r="K85" s="818" t="s">
        <v>9340</v>
      </c>
      <c r="L85" s="819"/>
      <c r="M85" s="774">
        <v>42258</v>
      </c>
      <c r="N85" s="792">
        <v>42338</v>
      </c>
      <c r="O85" s="774">
        <v>42369</v>
      </c>
      <c r="P85" s="774">
        <v>42460</v>
      </c>
      <c r="Q85" s="774"/>
      <c r="R85" s="774"/>
      <c r="S85" s="774"/>
      <c r="T85" s="774"/>
      <c r="U85" s="774"/>
      <c r="V85" s="774"/>
      <c r="W85" s="774"/>
      <c r="X85" s="774"/>
      <c r="Y85" s="774"/>
      <c r="Z85" s="774"/>
      <c r="AA85" s="792"/>
      <c r="AB85" s="792"/>
      <c r="AC85" s="792"/>
      <c r="AD85" s="792"/>
      <c r="AE85" s="792"/>
      <c r="AF85" s="792"/>
      <c r="AG85" s="792"/>
      <c r="AH85" s="792"/>
      <c r="AI85" s="792"/>
      <c r="AJ85" s="761">
        <v>-12.452396527776727</v>
      </c>
      <c r="AK85" s="777" t="s">
        <v>1099</v>
      </c>
      <c r="AL85" s="820">
        <v>7500000</v>
      </c>
      <c r="AM85" s="821">
        <v>500000</v>
      </c>
      <c r="AN85" s="820"/>
      <c r="AO85" s="820">
        <v>500000</v>
      </c>
      <c r="AP85" s="821">
        <v>100000</v>
      </c>
      <c r="AQ85" s="820"/>
      <c r="AR85" s="820">
        <v>500000</v>
      </c>
      <c r="AS85" s="820"/>
      <c r="AT85" s="822" t="s">
        <v>8659</v>
      </c>
      <c r="AU85" s="823" t="s">
        <v>8673</v>
      </c>
      <c r="AV85" s="823" t="s">
        <v>1054</v>
      </c>
      <c r="AW85" s="818"/>
      <c r="AX85" s="824" t="s">
        <v>9341</v>
      </c>
      <c r="AY85" s="242" t="s">
        <v>9354</v>
      </c>
      <c r="AZ85" s="825" t="s">
        <v>9355</v>
      </c>
      <c r="BA85" s="825" t="s">
        <v>9356</v>
      </c>
      <c r="BB85" s="826" t="s">
        <v>9357</v>
      </c>
      <c r="BC85" s="825" t="s">
        <v>9358</v>
      </c>
      <c r="BD85" s="827"/>
      <c r="BE85" s="827"/>
      <c r="BF85" s="483" t="s">
        <v>9359</v>
      </c>
      <c r="BG85" s="828" t="s">
        <v>7995</v>
      </c>
    </row>
    <row r="86" spans="2:59" ht="14.1" customHeight="1">
      <c r="B86" s="814">
        <v>30</v>
      </c>
      <c r="C86" s="815" t="s">
        <v>9360</v>
      </c>
      <c r="D86" s="815" t="s">
        <v>9361</v>
      </c>
      <c r="E86" s="772" t="s">
        <v>9362</v>
      </c>
      <c r="F86" s="817" t="s">
        <v>1302</v>
      </c>
      <c r="G86" s="817" t="s">
        <v>1358</v>
      </c>
      <c r="H86" s="817" t="s">
        <v>1358</v>
      </c>
      <c r="I86" s="818" t="s">
        <v>7445</v>
      </c>
      <c r="J86" s="818"/>
      <c r="K86" s="818" t="s">
        <v>8814</v>
      </c>
      <c r="L86" s="819"/>
      <c r="M86" s="774">
        <v>42346</v>
      </c>
      <c r="N86" s="792">
        <v>42528</v>
      </c>
      <c r="O86" s="774">
        <v>42451</v>
      </c>
      <c r="P86" s="774"/>
      <c r="Q86" s="774"/>
      <c r="R86" s="774"/>
      <c r="S86" s="774"/>
      <c r="T86" s="774"/>
      <c r="U86" s="774"/>
      <c r="V86" s="774"/>
      <c r="W86" s="774"/>
      <c r="X86" s="774"/>
      <c r="Y86" s="774"/>
      <c r="Z86" s="774"/>
      <c r="AA86" s="792"/>
      <c r="AB86" s="792"/>
      <c r="AC86" s="792"/>
      <c r="AD86" s="792"/>
      <c r="AE86" s="792"/>
      <c r="AF86" s="792"/>
      <c r="AG86" s="792"/>
      <c r="AH86" s="792"/>
      <c r="AI86" s="792"/>
      <c r="AJ86" s="761">
        <v>55.547603472223273</v>
      </c>
      <c r="AK86" s="777" t="s">
        <v>1098</v>
      </c>
      <c r="AL86" s="820">
        <v>14750000</v>
      </c>
      <c r="AM86" s="821">
        <v>500000</v>
      </c>
      <c r="AN86" s="820"/>
      <c r="AO86" s="820">
        <v>500000</v>
      </c>
      <c r="AP86" s="821">
        <v>250000</v>
      </c>
      <c r="AQ86" s="820"/>
      <c r="AR86" s="820"/>
      <c r="AS86" s="820"/>
      <c r="AT86" s="822"/>
      <c r="AU86" s="823"/>
      <c r="AV86" s="823"/>
      <c r="AW86" s="818"/>
      <c r="AX86" s="824"/>
      <c r="AY86" s="242" t="s">
        <v>9363</v>
      </c>
      <c r="AZ86" s="825">
        <v>8119781871</v>
      </c>
      <c r="BA86" s="825" t="s">
        <v>9364</v>
      </c>
      <c r="BB86" s="826" t="s">
        <v>9365</v>
      </c>
      <c r="BC86" s="825" t="s">
        <v>9366</v>
      </c>
      <c r="BD86" s="827">
        <v>0</v>
      </c>
      <c r="BE86" s="827"/>
      <c r="BF86" s="483" t="s">
        <v>9367</v>
      </c>
      <c r="BG86" s="828" t="s">
        <v>9368</v>
      </c>
    </row>
    <row r="87" spans="2:59" ht="14.1" customHeight="1">
      <c r="B87" s="814">
        <v>31</v>
      </c>
      <c r="C87" s="815" t="s">
        <v>9369</v>
      </c>
      <c r="D87" s="815" t="s">
        <v>9370</v>
      </c>
      <c r="E87" s="772" t="s">
        <v>9371</v>
      </c>
      <c r="F87" s="817" t="s">
        <v>1302</v>
      </c>
      <c r="G87" s="817" t="s">
        <v>1358</v>
      </c>
      <c r="H87" s="817" t="s">
        <v>1358</v>
      </c>
      <c r="I87" s="818" t="s">
        <v>7445</v>
      </c>
      <c r="J87" s="818" t="s">
        <v>8499</v>
      </c>
      <c r="K87" s="818" t="s">
        <v>8431</v>
      </c>
      <c r="L87" s="819"/>
      <c r="M87" s="774">
        <v>42045</v>
      </c>
      <c r="N87" s="792">
        <v>42185</v>
      </c>
      <c r="O87" s="774">
        <v>42338</v>
      </c>
      <c r="P87" s="774">
        <v>42369</v>
      </c>
      <c r="Q87" s="774">
        <v>42551</v>
      </c>
      <c r="R87" s="774"/>
      <c r="S87" s="774"/>
      <c r="T87" s="774"/>
      <c r="U87" s="774"/>
      <c r="V87" s="774"/>
      <c r="W87" s="774"/>
      <c r="X87" s="774"/>
      <c r="Y87" s="774"/>
      <c r="Z87" s="774"/>
      <c r="AA87" s="792"/>
      <c r="AB87" s="792"/>
      <c r="AC87" s="792"/>
      <c r="AD87" s="792"/>
      <c r="AE87" s="792"/>
      <c r="AF87" s="792"/>
      <c r="AG87" s="792"/>
      <c r="AH87" s="792"/>
      <c r="AI87" s="792"/>
      <c r="AJ87" s="761">
        <v>-274.737313888887</v>
      </c>
      <c r="AK87" s="777" t="s">
        <v>1099</v>
      </c>
      <c r="AL87" s="820">
        <v>7500000</v>
      </c>
      <c r="AM87" s="821">
        <v>500000</v>
      </c>
      <c r="AN87" s="820"/>
      <c r="AO87" s="820">
        <v>500000</v>
      </c>
      <c r="AP87" s="821"/>
      <c r="AQ87" s="820"/>
      <c r="AR87" s="820"/>
      <c r="AS87" s="820"/>
      <c r="AT87" s="822" t="s">
        <v>1215</v>
      </c>
      <c r="AU87" s="823" t="s">
        <v>1215</v>
      </c>
      <c r="AV87" s="823" t="s">
        <v>1215</v>
      </c>
      <c r="AW87" s="818"/>
      <c r="AX87" s="824"/>
      <c r="AY87" s="242" t="s">
        <v>9372</v>
      </c>
      <c r="AZ87" s="825" t="s">
        <v>9373</v>
      </c>
      <c r="BA87" s="825" t="s">
        <v>9374</v>
      </c>
      <c r="BB87" s="826" t="s">
        <v>9375</v>
      </c>
      <c r="BC87" s="825" t="s">
        <v>9376</v>
      </c>
      <c r="BD87" s="827">
        <v>14010563725</v>
      </c>
      <c r="BE87" s="827"/>
      <c r="BF87" s="483" t="s">
        <v>9377</v>
      </c>
      <c r="BG87" s="828" t="s">
        <v>9378</v>
      </c>
    </row>
    <row r="88" spans="2:59" ht="14.1" customHeight="1">
      <c r="B88" s="814">
        <v>32</v>
      </c>
      <c r="C88" s="815" t="s">
        <v>8428</v>
      </c>
      <c r="D88" s="815" t="s">
        <v>8429</v>
      </c>
      <c r="E88" s="772" t="s">
        <v>8430</v>
      </c>
      <c r="F88" s="817" t="s">
        <v>1302</v>
      </c>
      <c r="G88" s="817" t="s">
        <v>1231</v>
      </c>
      <c r="H88" s="817" t="s">
        <v>1231</v>
      </c>
      <c r="I88" s="818" t="s">
        <v>7445</v>
      </c>
      <c r="J88" s="818" t="s">
        <v>8499</v>
      </c>
      <c r="K88" s="818" t="s">
        <v>8431</v>
      </c>
      <c r="L88" s="819"/>
      <c r="M88" s="774">
        <v>42226</v>
      </c>
      <c r="N88" s="792">
        <v>42369</v>
      </c>
      <c r="O88" s="774">
        <v>42460</v>
      </c>
      <c r="P88" s="774"/>
      <c r="Q88" s="774"/>
      <c r="R88" s="774"/>
      <c r="S88" s="774"/>
      <c r="T88" s="774"/>
      <c r="U88" s="774"/>
      <c r="V88" s="774"/>
      <c r="W88" s="774"/>
      <c r="X88" s="774"/>
      <c r="Y88" s="774"/>
      <c r="Z88" s="774"/>
      <c r="AA88" s="792"/>
      <c r="AB88" s="792"/>
      <c r="AC88" s="792"/>
      <c r="AD88" s="792"/>
      <c r="AE88" s="792"/>
      <c r="AF88" s="792"/>
      <c r="AG88" s="792"/>
      <c r="AH88" s="792"/>
      <c r="AI88" s="792"/>
      <c r="AJ88" s="761">
        <v>-365.737313888887</v>
      </c>
      <c r="AK88" s="777" t="s">
        <v>1099</v>
      </c>
      <c r="AL88" s="820">
        <v>7000000</v>
      </c>
      <c r="AM88" s="821">
        <v>500000</v>
      </c>
      <c r="AN88" s="820"/>
      <c r="AO88" s="820">
        <v>500000</v>
      </c>
      <c r="AP88" s="821">
        <v>200000</v>
      </c>
      <c r="AQ88" s="820"/>
      <c r="AR88" s="820"/>
      <c r="AS88" s="820"/>
      <c r="AT88" s="822" t="s">
        <v>8755</v>
      </c>
      <c r="AU88" s="823" t="s">
        <v>1054</v>
      </c>
      <c r="AV88" s="823" t="s">
        <v>1054</v>
      </c>
      <c r="AW88" s="818"/>
      <c r="AX88" s="824"/>
      <c r="AY88" s="242" t="s">
        <v>8432</v>
      </c>
      <c r="AZ88" s="825" t="s">
        <v>8433</v>
      </c>
      <c r="BA88" s="825" t="s">
        <v>8434</v>
      </c>
      <c r="BB88" s="826" t="s">
        <v>8435</v>
      </c>
      <c r="BC88" s="825" t="s">
        <v>591</v>
      </c>
      <c r="BD88" s="827" t="s">
        <v>591</v>
      </c>
      <c r="BE88" s="827"/>
      <c r="BF88" s="483" t="s">
        <v>8436</v>
      </c>
      <c r="BG88" s="828" t="s">
        <v>9379</v>
      </c>
    </row>
    <row r="89" spans="2:59" ht="14.1" customHeight="1">
      <c r="B89" s="814">
        <v>33</v>
      </c>
      <c r="C89" s="815" t="s">
        <v>9380</v>
      </c>
      <c r="D89" s="815" t="s">
        <v>9381</v>
      </c>
      <c r="E89" s="772" t="s">
        <v>9382</v>
      </c>
      <c r="F89" s="817" t="s">
        <v>1060</v>
      </c>
      <c r="G89" s="817" t="s">
        <v>1276</v>
      </c>
      <c r="H89" s="817" t="s">
        <v>1276</v>
      </c>
      <c r="I89" s="818" t="s">
        <v>7445</v>
      </c>
      <c r="J89" s="818" t="s">
        <v>8499</v>
      </c>
      <c r="K89" s="818" t="s">
        <v>9383</v>
      </c>
      <c r="L89" s="819"/>
      <c r="M89" s="774">
        <v>42307</v>
      </c>
      <c r="N89" s="792">
        <v>42369</v>
      </c>
      <c r="O89" s="774">
        <v>42460</v>
      </c>
      <c r="P89" s="774"/>
      <c r="Q89" s="774"/>
      <c r="R89" s="774"/>
      <c r="S89" s="774"/>
      <c r="T89" s="774"/>
      <c r="U89" s="774"/>
      <c r="V89" s="774"/>
      <c r="W89" s="774"/>
      <c r="X89" s="774"/>
      <c r="Y89" s="774"/>
      <c r="Z89" s="774"/>
      <c r="AA89" s="792"/>
      <c r="AB89" s="792"/>
      <c r="AC89" s="792"/>
      <c r="AD89" s="792"/>
      <c r="AE89" s="792"/>
      <c r="AF89" s="792"/>
      <c r="AG89" s="792"/>
      <c r="AH89" s="792"/>
      <c r="AI89" s="792"/>
      <c r="AJ89" s="761">
        <v>-365.737313888887</v>
      </c>
      <c r="AK89" s="777" t="s">
        <v>1099</v>
      </c>
      <c r="AL89" s="820">
        <v>4500000</v>
      </c>
      <c r="AM89" s="821">
        <v>250000</v>
      </c>
      <c r="AN89" s="820"/>
      <c r="AO89" s="820">
        <v>500000</v>
      </c>
      <c r="AP89" s="821">
        <v>100000</v>
      </c>
      <c r="AQ89" s="820"/>
      <c r="AR89" s="820"/>
      <c r="AS89" s="820"/>
      <c r="AT89" s="822" t="s">
        <v>8659</v>
      </c>
      <c r="AU89" s="823" t="s">
        <v>8673</v>
      </c>
      <c r="AV89" s="823" t="s">
        <v>1054</v>
      </c>
      <c r="AW89" s="818"/>
      <c r="AX89" s="824"/>
      <c r="AY89" s="242" t="s">
        <v>9384</v>
      </c>
      <c r="AZ89" s="825"/>
      <c r="BA89" s="825" t="s">
        <v>9385</v>
      </c>
      <c r="BB89" s="826" t="s">
        <v>9386</v>
      </c>
      <c r="BC89" s="825">
        <v>0</v>
      </c>
      <c r="BD89" s="827">
        <v>0</v>
      </c>
      <c r="BE89" s="827"/>
      <c r="BF89" s="483" t="s">
        <v>9387</v>
      </c>
      <c r="BG89" s="828" t="s">
        <v>9379</v>
      </c>
    </row>
    <row r="90" spans="2:59" ht="14.1" customHeight="1">
      <c r="B90" s="814">
        <v>34</v>
      </c>
      <c r="C90" s="815" t="s">
        <v>9388</v>
      </c>
      <c r="D90" s="815" t="s">
        <v>9389</v>
      </c>
      <c r="E90" s="772" t="s">
        <v>9390</v>
      </c>
      <c r="F90" s="817" t="s">
        <v>1302</v>
      </c>
      <c r="G90" s="817" t="s">
        <v>1319</v>
      </c>
      <c r="H90" s="817" t="s">
        <v>1319</v>
      </c>
      <c r="I90" s="818" t="s">
        <v>7445</v>
      </c>
      <c r="J90" s="818" t="s">
        <v>8499</v>
      </c>
      <c r="K90" s="818" t="s">
        <v>8567</v>
      </c>
      <c r="L90" s="819">
        <v>41975</v>
      </c>
      <c r="M90" s="774">
        <v>41810</v>
      </c>
      <c r="N90" s="792">
        <v>41931</v>
      </c>
      <c r="O90" s="774">
        <v>41943</v>
      </c>
      <c r="P90" s="774">
        <v>41973</v>
      </c>
      <c r="Q90" s="774">
        <v>42185</v>
      </c>
      <c r="R90" s="774">
        <v>42338</v>
      </c>
      <c r="S90" s="774">
        <v>42369</v>
      </c>
      <c r="T90" s="774">
        <v>42551</v>
      </c>
      <c r="U90" s="774"/>
      <c r="V90" s="774"/>
      <c r="W90" s="774"/>
      <c r="X90" s="774"/>
      <c r="Y90" s="774"/>
      <c r="Z90" s="774"/>
      <c r="AA90" s="792"/>
      <c r="AB90" s="792"/>
      <c r="AC90" s="792"/>
      <c r="AD90" s="792"/>
      <c r="AE90" s="792"/>
      <c r="AF90" s="792"/>
      <c r="AG90" s="792"/>
      <c r="AH90" s="792"/>
      <c r="AI90" s="792"/>
      <c r="AJ90" s="761">
        <v>57.220559259258152</v>
      </c>
      <c r="AK90" s="777" t="s">
        <v>1098</v>
      </c>
      <c r="AL90" s="820">
        <v>6500000</v>
      </c>
      <c r="AM90" s="821">
        <v>550000</v>
      </c>
      <c r="AN90" s="820"/>
      <c r="AO90" s="820">
        <v>400000</v>
      </c>
      <c r="AP90" s="821">
        <v>100000</v>
      </c>
      <c r="AQ90" s="820"/>
      <c r="AR90" s="820"/>
      <c r="AS90" s="820"/>
      <c r="AT90" s="822" t="s">
        <v>8501</v>
      </c>
      <c r="AU90" s="823" t="s">
        <v>1215</v>
      </c>
      <c r="AV90" s="823" t="s">
        <v>1215</v>
      </c>
      <c r="AW90" s="818"/>
      <c r="AX90" s="824" t="s">
        <v>9391</v>
      </c>
      <c r="AY90" s="242" t="s">
        <v>9392</v>
      </c>
      <c r="AZ90" s="825" t="s">
        <v>9393</v>
      </c>
      <c r="BA90" s="825" t="s">
        <v>9394</v>
      </c>
      <c r="BB90" s="826" t="s">
        <v>9395</v>
      </c>
      <c r="BC90" s="825" t="s">
        <v>9396</v>
      </c>
      <c r="BD90" s="827">
        <v>0</v>
      </c>
      <c r="BE90" s="827" t="s">
        <v>9397</v>
      </c>
      <c r="BF90" s="483" t="s">
        <v>9398</v>
      </c>
      <c r="BG90" s="828" t="s">
        <v>9399</v>
      </c>
    </row>
    <row r="91" spans="2:59" ht="14.1" customHeight="1">
      <c r="B91" s="814">
        <v>35</v>
      </c>
      <c r="C91" s="815" t="s">
        <v>9400</v>
      </c>
      <c r="D91" s="815" t="s">
        <v>9401</v>
      </c>
      <c r="E91" s="772" t="s">
        <v>9402</v>
      </c>
      <c r="F91" s="817" t="s">
        <v>1302</v>
      </c>
      <c r="G91" s="817" t="s">
        <v>1231</v>
      </c>
      <c r="H91" s="817" t="s">
        <v>1231</v>
      </c>
      <c r="I91" s="818" t="s">
        <v>7445</v>
      </c>
      <c r="J91" s="818" t="s">
        <v>8499</v>
      </c>
      <c r="K91" s="818" t="s">
        <v>9403</v>
      </c>
      <c r="L91" s="819"/>
      <c r="M91" s="774">
        <v>41982</v>
      </c>
      <c r="N91" s="792">
        <v>42163</v>
      </c>
      <c r="O91" s="774">
        <v>42258</v>
      </c>
      <c r="P91" s="774">
        <v>42369</v>
      </c>
      <c r="Q91" s="774">
        <v>42551</v>
      </c>
      <c r="R91" s="774"/>
      <c r="S91" s="774"/>
      <c r="T91" s="774"/>
      <c r="U91" s="774"/>
      <c r="V91" s="774"/>
      <c r="W91" s="774"/>
      <c r="X91" s="774"/>
      <c r="Y91" s="774"/>
      <c r="Z91" s="774"/>
      <c r="AA91" s="792"/>
      <c r="AB91" s="792"/>
      <c r="AC91" s="792"/>
      <c r="AD91" s="792"/>
      <c r="AE91" s="792"/>
      <c r="AF91" s="792"/>
      <c r="AG91" s="792"/>
      <c r="AH91" s="792"/>
      <c r="AI91" s="792"/>
      <c r="AJ91" s="761">
        <v>57.220559259258152</v>
      </c>
      <c r="AK91" s="777" t="s">
        <v>1098</v>
      </c>
      <c r="AL91" s="820">
        <v>6300000</v>
      </c>
      <c r="AM91" s="821">
        <v>500000</v>
      </c>
      <c r="AN91" s="820"/>
      <c r="AO91" s="820">
        <v>500000</v>
      </c>
      <c r="AP91" s="821"/>
      <c r="AQ91" s="820"/>
      <c r="AR91" s="820"/>
      <c r="AS91" s="820"/>
      <c r="AT91" s="822" t="s">
        <v>9404</v>
      </c>
      <c r="AU91" s="823" t="s">
        <v>1215</v>
      </c>
      <c r="AV91" s="823" t="s">
        <v>1215</v>
      </c>
      <c r="AW91" s="818"/>
      <c r="AX91" s="824" t="s">
        <v>9405</v>
      </c>
      <c r="AY91" s="242" t="s">
        <v>9406</v>
      </c>
      <c r="AZ91" s="825" t="s">
        <v>9407</v>
      </c>
      <c r="BA91" s="825" t="s">
        <v>9408</v>
      </c>
      <c r="BB91" s="826" t="s">
        <v>9409</v>
      </c>
      <c r="BC91" s="825" t="s">
        <v>9410</v>
      </c>
      <c r="BD91" s="827" t="s">
        <v>9411</v>
      </c>
      <c r="BE91" s="827" t="s">
        <v>9412</v>
      </c>
      <c r="BF91" s="483" t="s">
        <v>9413</v>
      </c>
      <c r="BG91" s="828" t="s">
        <v>9399</v>
      </c>
    </row>
    <row r="92" spans="2:59" ht="14.1" customHeight="1">
      <c r="B92" s="814">
        <v>36</v>
      </c>
      <c r="C92" s="815" t="s">
        <v>9414</v>
      </c>
      <c r="D92" s="815" t="s">
        <v>8437</v>
      </c>
      <c r="E92" s="772" t="s">
        <v>8438</v>
      </c>
      <c r="F92" s="817" t="s">
        <v>1302</v>
      </c>
      <c r="G92" s="817" t="s">
        <v>1358</v>
      </c>
      <c r="H92" s="817" t="s">
        <v>1358</v>
      </c>
      <c r="I92" s="818" t="s">
        <v>7445</v>
      </c>
      <c r="J92" s="818" t="s">
        <v>8499</v>
      </c>
      <c r="K92" s="818" t="s">
        <v>8567</v>
      </c>
      <c r="L92" s="819"/>
      <c r="M92" s="774">
        <v>42044</v>
      </c>
      <c r="N92" s="792">
        <v>42185</v>
      </c>
      <c r="O92" s="774">
        <v>42338</v>
      </c>
      <c r="P92" s="774">
        <v>42369</v>
      </c>
      <c r="Q92" s="774">
        <v>42551</v>
      </c>
      <c r="R92" s="774"/>
      <c r="S92" s="774"/>
      <c r="T92" s="774"/>
      <c r="U92" s="774"/>
      <c r="V92" s="774"/>
      <c r="W92" s="774"/>
      <c r="X92" s="774"/>
      <c r="Y92" s="774"/>
      <c r="Z92" s="774"/>
      <c r="AA92" s="792"/>
      <c r="AB92" s="792"/>
      <c r="AC92" s="792"/>
      <c r="AD92" s="792"/>
      <c r="AE92" s="792"/>
      <c r="AF92" s="792"/>
      <c r="AG92" s="792"/>
      <c r="AH92" s="792"/>
      <c r="AI92" s="792"/>
      <c r="AJ92" s="761">
        <v>57.220559259258152</v>
      </c>
      <c r="AK92" s="777" t="s">
        <v>1098</v>
      </c>
      <c r="AL92" s="820">
        <v>7300000</v>
      </c>
      <c r="AM92" s="821">
        <v>500000</v>
      </c>
      <c r="AN92" s="820"/>
      <c r="AO92" s="820">
        <v>500000</v>
      </c>
      <c r="AP92" s="821">
        <v>100000</v>
      </c>
      <c r="AQ92" s="820"/>
      <c r="AR92" s="820"/>
      <c r="AS92" s="820"/>
      <c r="AT92" s="822" t="s">
        <v>1215</v>
      </c>
      <c r="AU92" s="823" t="s">
        <v>1215</v>
      </c>
      <c r="AV92" s="823" t="s">
        <v>1215</v>
      </c>
      <c r="AW92" s="818"/>
      <c r="AX92" s="824" t="s">
        <v>9391</v>
      </c>
      <c r="AY92" s="242" t="s">
        <v>8439</v>
      </c>
      <c r="AZ92" s="825" t="s">
        <v>9415</v>
      </c>
      <c r="BA92" s="825" t="s">
        <v>9416</v>
      </c>
      <c r="BB92" s="826" t="s">
        <v>9417</v>
      </c>
      <c r="BC92" s="825" t="s">
        <v>9418</v>
      </c>
      <c r="BD92" s="827">
        <v>14000211038</v>
      </c>
      <c r="BE92" s="827">
        <v>0</v>
      </c>
      <c r="BF92" s="483" t="s">
        <v>9419</v>
      </c>
      <c r="BG92" s="828" t="s">
        <v>9399</v>
      </c>
    </row>
    <row r="93" spans="2:59" ht="14.1" customHeight="1">
      <c r="B93" s="814">
        <v>37</v>
      </c>
      <c r="C93" s="815" t="s">
        <v>9420</v>
      </c>
      <c r="D93" s="815" t="s">
        <v>8119</v>
      </c>
      <c r="E93" s="772" t="s">
        <v>8120</v>
      </c>
      <c r="F93" s="817" t="s">
        <v>1302</v>
      </c>
      <c r="G93" s="817" t="s">
        <v>1231</v>
      </c>
      <c r="H93" s="817" t="s">
        <v>1231</v>
      </c>
      <c r="I93" s="818" t="s">
        <v>7445</v>
      </c>
      <c r="J93" s="818" t="s">
        <v>8499</v>
      </c>
      <c r="K93" s="818" t="s">
        <v>8567</v>
      </c>
      <c r="L93" s="819"/>
      <c r="M93" s="774">
        <v>42110</v>
      </c>
      <c r="N93" s="792">
        <v>42247</v>
      </c>
      <c r="O93" s="774">
        <v>42338</v>
      </c>
      <c r="P93" s="774">
        <v>42460</v>
      </c>
      <c r="Q93" s="774">
        <v>42551</v>
      </c>
      <c r="R93" s="774"/>
      <c r="S93" s="774"/>
      <c r="T93" s="774"/>
      <c r="U93" s="774"/>
      <c r="V93" s="774"/>
      <c r="W93" s="774"/>
      <c r="X93" s="774"/>
      <c r="Y93" s="774"/>
      <c r="Z93" s="774"/>
      <c r="AA93" s="792"/>
      <c r="AB93" s="792"/>
      <c r="AC93" s="792"/>
      <c r="AD93" s="792"/>
      <c r="AE93" s="792"/>
      <c r="AF93" s="792"/>
      <c r="AG93" s="792"/>
      <c r="AH93" s="792"/>
      <c r="AI93" s="792"/>
      <c r="AJ93" s="761">
        <v>57.220559259258152</v>
      </c>
      <c r="AK93" s="777" t="s">
        <v>1098</v>
      </c>
      <c r="AL93" s="820">
        <v>6800000</v>
      </c>
      <c r="AM93" s="821">
        <v>500000</v>
      </c>
      <c r="AN93" s="820"/>
      <c r="AO93" s="820">
        <v>500000</v>
      </c>
      <c r="AP93" s="821">
        <v>500000</v>
      </c>
      <c r="AQ93" s="820"/>
      <c r="AR93" s="820"/>
      <c r="AS93" s="820"/>
      <c r="AT93" s="822" t="s">
        <v>1215</v>
      </c>
      <c r="AU93" s="823" t="s">
        <v>1215</v>
      </c>
      <c r="AV93" s="823" t="s">
        <v>1215</v>
      </c>
      <c r="AW93" s="818"/>
      <c r="AX93" s="824"/>
      <c r="AY93" s="242" t="s">
        <v>8121</v>
      </c>
      <c r="AZ93" s="825" t="s">
        <v>9421</v>
      </c>
      <c r="BA93" s="825" t="s">
        <v>9422</v>
      </c>
      <c r="BB93" s="826" t="s">
        <v>9423</v>
      </c>
      <c r="BC93" s="825" t="s">
        <v>9424</v>
      </c>
      <c r="BD93" s="827" t="s">
        <v>9425</v>
      </c>
      <c r="BE93" s="827" t="s">
        <v>8122</v>
      </c>
      <c r="BF93" s="483" t="s">
        <v>8123</v>
      </c>
      <c r="BG93" s="828" t="s">
        <v>9399</v>
      </c>
    </row>
    <row r="94" spans="2:59" ht="14.1" customHeight="1">
      <c r="B94" s="814">
        <v>38</v>
      </c>
      <c r="C94" s="815" t="s">
        <v>9426</v>
      </c>
      <c r="D94" s="815" t="s">
        <v>9427</v>
      </c>
      <c r="E94" s="772" t="s">
        <v>9428</v>
      </c>
      <c r="F94" s="817" t="s">
        <v>1060</v>
      </c>
      <c r="G94" s="817" t="s">
        <v>1276</v>
      </c>
      <c r="H94" s="817" t="s">
        <v>1276</v>
      </c>
      <c r="I94" s="818" t="s">
        <v>7445</v>
      </c>
      <c r="J94" s="818" t="s">
        <v>8499</v>
      </c>
      <c r="K94" s="818" t="s">
        <v>9429</v>
      </c>
      <c r="L94" s="819"/>
      <c r="M94" s="774">
        <v>42152</v>
      </c>
      <c r="N94" s="792">
        <v>42243</v>
      </c>
      <c r="O94" s="774">
        <v>42277</v>
      </c>
      <c r="P94" s="774">
        <v>42369</v>
      </c>
      <c r="Q94" s="774">
        <v>42460</v>
      </c>
      <c r="R94" s="774">
        <v>42490</v>
      </c>
      <c r="S94" s="774"/>
      <c r="T94" s="774"/>
      <c r="U94" s="774"/>
      <c r="V94" s="774"/>
      <c r="W94" s="774"/>
      <c r="X94" s="774"/>
      <c r="Y94" s="774"/>
      <c r="Z94" s="774"/>
      <c r="AA94" s="792"/>
      <c r="AB94" s="792"/>
      <c r="AC94" s="792"/>
      <c r="AD94" s="792"/>
      <c r="AE94" s="792"/>
      <c r="AF94" s="792"/>
      <c r="AG94" s="792"/>
      <c r="AH94" s="792"/>
      <c r="AI94" s="792"/>
      <c r="AJ94" s="761">
        <v>-3.7794407407418475</v>
      </c>
      <c r="AK94" s="777" t="s">
        <v>1099</v>
      </c>
      <c r="AL94" s="820">
        <v>6160000</v>
      </c>
      <c r="AM94" s="821">
        <v>400000</v>
      </c>
      <c r="AN94" s="820" t="s">
        <v>1324</v>
      </c>
      <c r="AO94" s="820">
        <v>600000</v>
      </c>
      <c r="AP94" s="821"/>
      <c r="AQ94" s="820"/>
      <c r="AR94" s="820"/>
      <c r="AS94" s="820"/>
      <c r="AT94" s="822" t="s">
        <v>1314</v>
      </c>
      <c r="AU94" s="823" t="s">
        <v>1054</v>
      </c>
      <c r="AV94" s="823" t="s">
        <v>1054</v>
      </c>
      <c r="AW94" s="818"/>
      <c r="AX94" s="824" t="s">
        <v>9430</v>
      </c>
      <c r="AY94" s="242" t="s">
        <v>9431</v>
      </c>
      <c r="AZ94" s="825" t="s">
        <v>9432</v>
      </c>
      <c r="BA94" s="825" t="s">
        <v>9433</v>
      </c>
      <c r="BB94" s="826" t="s">
        <v>9434</v>
      </c>
      <c r="BC94" s="825" t="s">
        <v>9435</v>
      </c>
      <c r="BD94" s="827">
        <v>11039531824</v>
      </c>
      <c r="BE94" s="827" t="s">
        <v>9436</v>
      </c>
      <c r="BF94" s="483" t="s">
        <v>9437</v>
      </c>
      <c r="BG94" s="828" t="s">
        <v>9399</v>
      </c>
    </row>
    <row r="95" spans="2:59" ht="14.1" customHeight="1">
      <c r="B95" s="814">
        <v>39</v>
      </c>
      <c r="C95" s="815" t="s">
        <v>9438</v>
      </c>
      <c r="D95" s="815" t="s">
        <v>9439</v>
      </c>
      <c r="E95" s="772" t="s">
        <v>9440</v>
      </c>
      <c r="F95" s="817" t="s">
        <v>1302</v>
      </c>
      <c r="G95" s="817" t="s">
        <v>1358</v>
      </c>
      <c r="H95" s="817" t="s">
        <v>1358</v>
      </c>
      <c r="I95" s="818" t="s">
        <v>7445</v>
      </c>
      <c r="J95" s="818" t="s">
        <v>8499</v>
      </c>
      <c r="K95" s="818" t="s">
        <v>9441</v>
      </c>
      <c r="L95" s="819"/>
      <c r="M95" s="774">
        <v>42152</v>
      </c>
      <c r="N95" s="792">
        <v>42335</v>
      </c>
      <c r="O95" s="774">
        <v>42369</v>
      </c>
      <c r="P95" s="774">
        <v>42551</v>
      </c>
      <c r="Q95" s="774"/>
      <c r="R95" s="774"/>
      <c r="S95" s="774"/>
      <c r="T95" s="774"/>
      <c r="U95" s="774"/>
      <c r="V95" s="774"/>
      <c r="W95" s="774"/>
      <c r="X95" s="774"/>
      <c r="Y95" s="774"/>
      <c r="Z95" s="774"/>
      <c r="AA95" s="792"/>
      <c r="AB95" s="792"/>
      <c r="AC95" s="792"/>
      <c r="AD95" s="792"/>
      <c r="AE95" s="792"/>
      <c r="AF95" s="792"/>
      <c r="AG95" s="792"/>
      <c r="AH95" s="792"/>
      <c r="AI95" s="792"/>
      <c r="AJ95" s="761">
        <v>57.220559259258152</v>
      </c>
      <c r="AK95" s="777" t="s">
        <v>1098</v>
      </c>
      <c r="AL95" s="820">
        <v>6250000</v>
      </c>
      <c r="AM95" s="821">
        <v>250000</v>
      </c>
      <c r="AN95" s="820"/>
      <c r="AO95" s="820">
        <v>500000</v>
      </c>
      <c r="AP95" s="821">
        <v>100000</v>
      </c>
      <c r="AQ95" s="820"/>
      <c r="AR95" s="820"/>
      <c r="AS95" s="820"/>
      <c r="AT95" s="822" t="s">
        <v>8755</v>
      </c>
      <c r="AU95" s="823" t="s">
        <v>1054</v>
      </c>
      <c r="AV95" s="823" t="s">
        <v>1054</v>
      </c>
      <c r="AW95" s="818"/>
      <c r="AX95" s="824"/>
      <c r="AY95" s="242" t="s">
        <v>9442</v>
      </c>
      <c r="AZ95" s="825" t="s">
        <v>9443</v>
      </c>
      <c r="BA95" s="825" t="s">
        <v>9444</v>
      </c>
      <c r="BB95" s="826"/>
      <c r="BC95" s="825" t="s">
        <v>9445</v>
      </c>
      <c r="BD95" s="827">
        <v>12002760309</v>
      </c>
      <c r="BE95" s="827">
        <v>0</v>
      </c>
      <c r="BF95" s="483" t="s">
        <v>9446</v>
      </c>
      <c r="BG95" s="828" t="s">
        <v>9447</v>
      </c>
    </row>
    <row r="96" spans="2:59" ht="14.1" customHeight="1">
      <c r="B96" s="814">
        <v>40</v>
      </c>
      <c r="C96" s="815" t="s">
        <v>9448</v>
      </c>
      <c r="D96" s="815" t="s">
        <v>9449</v>
      </c>
      <c r="E96" s="772" t="s">
        <v>9450</v>
      </c>
      <c r="F96" s="817" t="s">
        <v>1302</v>
      </c>
      <c r="G96" s="817" t="s">
        <v>1231</v>
      </c>
      <c r="H96" s="817" t="s">
        <v>1231</v>
      </c>
      <c r="I96" s="818" t="s">
        <v>9451</v>
      </c>
      <c r="J96" s="818" t="s">
        <v>8499</v>
      </c>
      <c r="K96" s="818" t="s">
        <v>9340</v>
      </c>
      <c r="L96" s="819"/>
      <c r="M96" s="774">
        <v>42177</v>
      </c>
      <c r="N96" s="792">
        <v>42268</v>
      </c>
      <c r="O96" s="774">
        <v>42338</v>
      </c>
      <c r="P96" s="774">
        <v>42369</v>
      </c>
      <c r="Q96" s="774">
        <v>42460</v>
      </c>
      <c r="R96" s="774">
        <v>42521</v>
      </c>
      <c r="S96" s="774"/>
      <c r="T96" s="774"/>
      <c r="U96" s="774"/>
      <c r="V96" s="774"/>
      <c r="W96" s="774"/>
      <c r="X96" s="774"/>
      <c r="Y96" s="774"/>
      <c r="Z96" s="774"/>
      <c r="AA96" s="792"/>
      <c r="AB96" s="792"/>
      <c r="AC96" s="792"/>
      <c r="AD96" s="792"/>
      <c r="AE96" s="792"/>
      <c r="AF96" s="792"/>
      <c r="AG96" s="792"/>
      <c r="AH96" s="792"/>
      <c r="AI96" s="792"/>
      <c r="AJ96" s="761">
        <v>27.220559259258152</v>
      </c>
      <c r="AK96" s="777" t="s">
        <v>1099</v>
      </c>
      <c r="AL96" s="820">
        <v>6000000</v>
      </c>
      <c r="AM96" s="821">
        <v>500000</v>
      </c>
      <c r="AN96" s="820">
        <v>0</v>
      </c>
      <c r="AO96" s="820">
        <v>500000</v>
      </c>
      <c r="AP96" s="821">
        <v>100000</v>
      </c>
      <c r="AQ96" s="820"/>
      <c r="AR96" s="820">
        <v>500000</v>
      </c>
      <c r="AS96" s="820"/>
      <c r="AT96" s="822" t="s">
        <v>8659</v>
      </c>
      <c r="AU96" s="823" t="s">
        <v>1054</v>
      </c>
      <c r="AV96" s="823" t="s">
        <v>1054</v>
      </c>
      <c r="AW96" s="818"/>
      <c r="AX96" s="824" t="s">
        <v>9452</v>
      </c>
      <c r="AY96" s="242" t="s">
        <v>9453</v>
      </c>
      <c r="AZ96" s="825" t="s">
        <v>9454</v>
      </c>
      <c r="BA96" s="825" t="s">
        <v>9455</v>
      </c>
      <c r="BB96" s="826" t="s">
        <v>9456</v>
      </c>
      <c r="BC96" s="825" t="s">
        <v>591</v>
      </c>
      <c r="BD96" s="827">
        <v>12004990920</v>
      </c>
      <c r="BE96" s="827" t="s">
        <v>9457</v>
      </c>
      <c r="BF96" s="483" t="s">
        <v>9458</v>
      </c>
      <c r="BG96" s="828" t="s">
        <v>9399</v>
      </c>
    </row>
    <row r="97" spans="2:59" ht="14.1" customHeight="1">
      <c r="B97" s="814">
        <v>41</v>
      </c>
      <c r="C97" s="815" t="s">
        <v>8227</v>
      </c>
      <c r="D97" s="815" t="s">
        <v>8228</v>
      </c>
      <c r="E97" s="772" t="s">
        <v>8229</v>
      </c>
      <c r="F97" s="817" t="s">
        <v>1302</v>
      </c>
      <c r="G97" s="817" t="s">
        <v>1358</v>
      </c>
      <c r="H97" s="817" t="s">
        <v>1358</v>
      </c>
      <c r="I97" s="818" t="s">
        <v>7445</v>
      </c>
      <c r="J97" s="818" t="s">
        <v>8499</v>
      </c>
      <c r="K97" s="818" t="s">
        <v>9459</v>
      </c>
      <c r="L97" s="819"/>
      <c r="M97" s="774">
        <v>42174</v>
      </c>
      <c r="N97" s="792">
        <v>42265</v>
      </c>
      <c r="O97" s="774">
        <v>42369</v>
      </c>
      <c r="P97" s="774">
        <v>42551</v>
      </c>
      <c r="Q97" s="774"/>
      <c r="R97" s="774"/>
      <c r="S97" s="774"/>
      <c r="T97" s="774"/>
      <c r="U97" s="774"/>
      <c r="V97" s="774"/>
      <c r="W97" s="774"/>
      <c r="X97" s="774"/>
      <c r="Y97" s="774"/>
      <c r="Z97" s="774"/>
      <c r="AA97" s="792"/>
      <c r="AB97" s="792"/>
      <c r="AC97" s="792"/>
      <c r="AD97" s="792"/>
      <c r="AE97" s="792"/>
      <c r="AF97" s="792"/>
      <c r="AG97" s="792"/>
      <c r="AH97" s="792"/>
      <c r="AI97" s="792"/>
      <c r="AJ97" s="761">
        <v>57.220559259258152</v>
      </c>
      <c r="AK97" s="777" t="s">
        <v>1098</v>
      </c>
      <c r="AL97" s="820">
        <v>6800000</v>
      </c>
      <c r="AM97" s="821">
        <v>500000</v>
      </c>
      <c r="AN97" s="820"/>
      <c r="AO97" s="820"/>
      <c r="AP97" s="821">
        <v>100000</v>
      </c>
      <c r="AQ97" s="820"/>
      <c r="AR97" s="820"/>
      <c r="AS97" s="820"/>
      <c r="AT97" s="822" t="s">
        <v>8659</v>
      </c>
      <c r="AU97" s="823" t="s">
        <v>1054</v>
      </c>
      <c r="AV97" s="823" t="s">
        <v>1054</v>
      </c>
      <c r="AW97" s="818"/>
      <c r="AX97" s="824"/>
      <c r="AY97" s="242" t="s">
        <v>8230</v>
      </c>
      <c r="AZ97" s="825" t="s">
        <v>9460</v>
      </c>
      <c r="BA97" s="825" t="s">
        <v>9461</v>
      </c>
      <c r="BB97" s="826" t="s">
        <v>9462</v>
      </c>
      <c r="BC97" s="825" t="s">
        <v>9463</v>
      </c>
      <c r="BD97" s="827">
        <v>0</v>
      </c>
      <c r="BE97" s="827">
        <v>0</v>
      </c>
      <c r="BF97" s="483" t="s">
        <v>9464</v>
      </c>
      <c r="BG97" s="828" t="s">
        <v>9399</v>
      </c>
    </row>
    <row r="98" spans="2:59" ht="14.1" customHeight="1">
      <c r="B98" s="814">
        <v>42</v>
      </c>
      <c r="C98" s="815" t="s">
        <v>9465</v>
      </c>
      <c r="D98" s="815" t="s">
        <v>8124</v>
      </c>
      <c r="E98" s="772" t="s">
        <v>8125</v>
      </c>
      <c r="F98" s="817" t="s">
        <v>1302</v>
      </c>
      <c r="G98" s="817" t="s">
        <v>1358</v>
      </c>
      <c r="H98" s="817" t="s">
        <v>1358</v>
      </c>
      <c r="I98" s="818" t="s">
        <v>7445</v>
      </c>
      <c r="J98" s="818" t="s">
        <v>8499</v>
      </c>
      <c r="K98" s="818" t="s">
        <v>9459</v>
      </c>
      <c r="L98" s="819"/>
      <c r="M98" s="774">
        <v>42195</v>
      </c>
      <c r="N98" s="792">
        <v>42286</v>
      </c>
      <c r="O98" s="774">
        <v>42338</v>
      </c>
      <c r="P98" s="774">
        <v>42551</v>
      </c>
      <c r="Q98" s="774"/>
      <c r="R98" s="774"/>
      <c r="S98" s="774"/>
      <c r="T98" s="774"/>
      <c r="U98" s="774"/>
      <c r="V98" s="774"/>
      <c r="W98" s="774"/>
      <c r="X98" s="774"/>
      <c r="Y98" s="774"/>
      <c r="Z98" s="774"/>
      <c r="AA98" s="792"/>
      <c r="AB98" s="792"/>
      <c r="AC98" s="792"/>
      <c r="AD98" s="792"/>
      <c r="AE98" s="792"/>
      <c r="AF98" s="792"/>
      <c r="AG98" s="792"/>
      <c r="AH98" s="792"/>
      <c r="AI98" s="792"/>
      <c r="AJ98" s="761">
        <v>57.220559259258152</v>
      </c>
      <c r="AK98" s="777" t="s">
        <v>1098</v>
      </c>
      <c r="AL98" s="820">
        <v>7000000</v>
      </c>
      <c r="AM98" s="821">
        <v>500000</v>
      </c>
      <c r="AN98" s="820"/>
      <c r="AO98" s="820">
        <v>100000</v>
      </c>
      <c r="AP98" s="821" t="s">
        <v>1324</v>
      </c>
      <c r="AQ98" s="820"/>
      <c r="AR98" s="820"/>
      <c r="AS98" s="820"/>
      <c r="AT98" s="822" t="s">
        <v>8659</v>
      </c>
      <c r="AU98" s="823" t="s">
        <v>1054</v>
      </c>
      <c r="AV98" s="823" t="s">
        <v>1054</v>
      </c>
      <c r="AW98" s="818"/>
      <c r="AX98" s="824"/>
      <c r="AY98" s="242" t="s">
        <v>8126</v>
      </c>
      <c r="AZ98" s="825" t="s">
        <v>9466</v>
      </c>
      <c r="BA98" s="825" t="s">
        <v>9467</v>
      </c>
      <c r="BB98" s="826" t="s">
        <v>9468</v>
      </c>
      <c r="BC98" s="825" t="s">
        <v>9469</v>
      </c>
      <c r="BD98" s="827" t="s">
        <v>9470</v>
      </c>
      <c r="BE98" s="827" t="s">
        <v>8127</v>
      </c>
      <c r="BF98" s="483" t="s">
        <v>8128</v>
      </c>
      <c r="BG98" s="828" t="s">
        <v>9399</v>
      </c>
    </row>
    <row r="99" spans="2:59" ht="14.1" customHeight="1">
      <c r="B99" s="814">
        <v>43</v>
      </c>
      <c r="C99" s="815" t="s">
        <v>9471</v>
      </c>
      <c r="D99" s="815" t="s">
        <v>9472</v>
      </c>
      <c r="E99" s="772" t="s">
        <v>9473</v>
      </c>
      <c r="F99" s="817" t="s">
        <v>1302</v>
      </c>
      <c r="G99" s="817" t="s">
        <v>1358</v>
      </c>
      <c r="H99" s="817" t="s">
        <v>1358</v>
      </c>
      <c r="I99" s="818" t="s">
        <v>9339</v>
      </c>
      <c r="J99" s="818" t="s">
        <v>8499</v>
      </c>
      <c r="K99" s="818" t="s">
        <v>9340</v>
      </c>
      <c r="L99" s="819"/>
      <c r="M99" s="774">
        <v>42256</v>
      </c>
      <c r="N99" s="792">
        <v>42338</v>
      </c>
      <c r="O99" s="774">
        <v>42369</v>
      </c>
      <c r="P99" s="774">
        <v>42460</v>
      </c>
      <c r="Q99" s="774">
        <v>42490</v>
      </c>
      <c r="R99" s="774"/>
      <c r="S99" s="774"/>
      <c r="T99" s="774"/>
      <c r="U99" s="774"/>
      <c r="V99" s="774"/>
      <c r="W99" s="774"/>
      <c r="X99" s="774"/>
      <c r="Y99" s="774"/>
      <c r="Z99" s="774"/>
      <c r="AA99" s="792"/>
      <c r="AB99" s="792"/>
      <c r="AC99" s="792"/>
      <c r="AD99" s="792"/>
      <c r="AE99" s="792"/>
      <c r="AF99" s="792"/>
      <c r="AG99" s="792"/>
      <c r="AH99" s="792"/>
      <c r="AI99" s="792"/>
      <c r="AJ99" s="761">
        <v>-3.7794407407418475</v>
      </c>
      <c r="AK99" s="777" t="s">
        <v>1099</v>
      </c>
      <c r="AL99" s="820">
        <v>8000000</v>
      </c>
      <c r="AM99" s="821">
        <v>500000</v>
      </c>
      <c r="AN99" s="820"/>
      <c r="AO99" s="820">
        <v>500000</v>
      </c>
      <c r="AP99" s="821">
        <v>100000</v>
      </c>
      <c r="AQ99" s="820"/>
      <c r="AR99" s="820">
        <v>500000</v>
      </c>
      <c r="AS99" s="820"/>
      <c r="AT99" s="822" t="s">
        <v>8659</v>
      </c>
      <c r="AU99" s="823" t="s">
        <v>8673</v>
      </c>
      <c r="AV99" s="823" t="s">
        <v>1054</v>
      </c>
      <c r="AW99" s="818"/>
      <c r="AX99" s="824" t="s">
        <v>9341</v>
      </c>
      <c r="AY99" s="242" t="s">
        <v>9474</v>
      </c>
      <c r="AZ99" s="825">
        <v>82122907654</v>
      </c>
      <c r="BA99" s="825" t="s">
        <v>9475</v>
      </c>
      <c r="BB99" s="826" t="s">
        <v>9476</v>
      </c>
      <c r="BC99" s="825" t="s">
        <v>9477</v>
      </c>
      <c r="BD99" s="827">
        <v>0</v>
      </c>
      <c r="BE99" s="827" t="s">
        <v>9478</v>
      </c>
      <c r="BF99" s="483" t="s">
        <v>9479</v>
      </c>
      <c r="BG99" s="828" t="s">
        <v>9399</v>
      </c>
    </row>
    <row r="100" spans="2:59" ht="14.1" customHeight="1">
      <c r="B100" s="814">
        <v>44</v>
      </c>
      <c r="C100" s="815" t="s">
        <v>9480</v>
      </c>
      <c r="D100" s="815" t="s">
        <v>9481</v>
      </c>
      <c r="E100" s="772" t="s">
        <v>9482</v>
      </c>
      <c r="F100" s="817" t="s">
        <v>1302</v>
      </c>
      <c r="G100" s="817" t="s">
        <v>1358</v>
      </c>
      <c r="H100" s="817" t="s">
        <v>1319</v>
      </c>
      <c r="I100" s="818" t="s">
        <v>9339</v>
      </c>
      <c r="J100" s="818" t="s">
        <v>8499</v>
      </c>
      <c r="K100" s="818" t="s">
        <v>9340</v>
      </c>
      <c r="L100" s="819"/>
      <c r="M100" s="774">
        <v>42257</v>
      </c>
      <c r="N100" s="792">
        <v>42338</v>
      </c>
      <c r="O100" s="774">
        <v>42369</v>
      </c>
      <c r="P100" s="774">
        <v>42460</v>
      </c>
      <c r="Q100" s="774">
        <v>42551</v>
      </c>
      <c r="R100" s="774"/>
      <c r="S100" s="774"/>
      <c r="T100" s="774"/>
      <c r="U100" s="774"/>
      <c r="V100" s="774"/>
      <c r="W100" s="774"/>
      <c r="X100" s="774"/>
      <c r="Y100" s="774"/>
      <c r="Z100" s="774"/>
      <c r="AA100" s="792"/>
      <c r="AB100" s="792"/>
      <c r="AC100" s="792"/>
      <c r="AD100" s="792"/>
      <c r="AE100" s="792"/>
      <c r="AF100" s="792"/>
      <c r="AG100" s="792"/>
      <c r="AH100" s="792"/>
      <c r="AI100" s="792"/>
      <c r="AJ100" s="761">
        <v>57.220559259258152</v>
      </c>
      <c r="AK100" s="777" t="s">
        <v>1098</v>
      </c>
      <c r="AL100" s="820">
        <v>8000000</v>
      </c>
      <c r="AM100" s="821">
        <v>500000</v>
      </c>
      <c r="AN100" s="820"/>
      <c r="AO100" s="820">
        <v>500000</v>
      </c>
      <c r="AP100" s="821">
        <v>100000</v>
      </c>
      <c r="AQ100" s="820"/>
      <c r="AR100" s="820">
        <v>500000</v>
      </c>
      <c r="AS100" s="820"/>
      <c r="AT100" s="822" t="s">
        <v>8659</v>
      </c>
      <c r="AU100" s="823" t="s">
        <v>8673</v>
      </c>
      <c r="AV100" s="823" t="s">
        <v>1054</v>
      </c>
      <c r="AW100" s="818"/>
      <c r="AX100" s="824" t="s">
        <v>9341</v>
      </c>
      <c r="AY100" s="242" t="s">
        <v>9483</v>
      </c>
      <c r="AZ100" s="825" t="s">
        <v>9484</v>
      </c>
      <c r="BA100" s="825" t="s">
        <v>9485</v>
      </c>
      <c r="BB100" s="826" t="s">
        <v>9486</v>
      </c>
      <c r="BC100" s="825" t="s">
        <v>9487</v>
      </c>
      <c r="BD100" s="827">
        <v>0</v>
      </c>
      <c r="BE100" s="827" t="s">
        <v>9488</v>
      </c>
      <c r="BF100" s="483" t="s">
        <v>9489</v>
      </c>
      <c r="BG100" s="828" t="s">
        <v>9399</v>
      </c>
    </row>
    <row r="101" spans="2:59" ht="14.1" customHeight="1">
      <c r="B101" s="814">
        <v>45</v>
      </c>
      <c r="C101" s="815" t="s">
        <v>9490</v>
      </c>
      <c r="D101" s="815" t="s">
        <v>9491</v>
      </c>
      <c r="E101" s="772" t="s">
        <v>9492</v>
      </c>
      <c r="F101" s="817" t="s">
        <v>1302</v>
      </c>
      <c r="G101" s="817" t="s">
        <v>1231</v>
      </c>
      <c r="H101" s="817" t="s">
        <v>1231</v>
      </c>
      <c r="I101" s="818" t="s">
        <v>7445</v>
      </c>
      <c r="J101" s="818" t="s">
        <v>8499</v>
      </c>
      <c r="K101" s="818" t="s">
        <v>9493</v>
      </c>
      <c r="L101" s="819"/>
      <c r="M101" s="774">
        <v>42257</v>
      </c>
      <c r="N101" s="792">
        <v>42338</v>
      </c>
      <c r="O101" s="774">
        <v>42369</v>
      </c>
      <c r="P101" s="774">
        <v>42460</v>
      </c>
      <c r="Q101" s="774">
        <v>42490</v>
      </c>
      <c r="R101" s="774"/>
      <c r="S101" s="774"/>
      <c r="T101" s="774"/>
      <c r="U101" s="774"/>
      <c r="V101" s="774"/>
      <c r="W101" s="774"/>
      <c r="X101" s="774"/>
      <c r="Y101" s="774"/>
      <c r="Z101" s="774"/>
      <c r="AA101" s="792"/>
      <c r="AB101" s="792"/>
      <c r="AC101" s="792"/>
      <c r="AD101" s="792"/>
      <c r="AE101" s="792"/>
      <c r="AF101" s="792"/>
      <c r="AG101" s="792"/>
      <c r="AH101" s="792"/>
      <c r="AI101" s="792"/>
      <c r="AJ101" s="761">
        <v>-3.7794407407418475</v>
      </c>
      <c r="AK101" s="777" t="s">
        <v>1099</v>
      </c>
      <c r="AL101" s="820">
        <v>7500000</v>
      </c>
      <c r="AM101" s="821">
        <v>500000</v>
      </c>
      <c r="AN101" s="820"/>
      <c r="AO101" s="820">
        <v>500000</v>
      </c>
      <c r="AP101" s="821">
        <v>100000</v>
      </c>
      <c r="AQ101" s="820"/>
      <c r="AR101" s="820"/>
      <c r="AS101" s="820"/>
      <c r="AT101" s="822" t="s">
        <v>8659</v>
      </c>
      <c r="AU101" s="823" t="s">
        <v>8673</v>
      </c>
      <c r="AV101" s="823" t="s">
        <v>1054</v>
      </c>
      <c r="AW101" s="818"/>
      <c r="AX101" s="824"/>
      <c r="AY101" s="242" t="s">
        <v>9494</v>
      </c>
      <c r="AZ101" s="825" t="s">
        <v>9495</v>
      </c>
      <c r="BA101" s="825" t="s">
        <v>9496</v>
      </c>
      <c r="BB101" s="826" t="s">
        <v>9497</v>
      </c>
      <c r="BC101" s="825" t="s">
        <v>9498</v>
      </c>
      <c r="BD101" s="827">
        <v>13002195967</v>
      </c>
      <c r="BE101" s="827" t="s">
        <v>9499</v>
      </c>
      <c r="BF101" s="483" t="s">
        <v>9500</v>
      </c>
      <c r="BG101" s="828" t="s">
        <v>9399</v>
      </c>
    </row>
    <row r="102" spans="2:59" ht="14.1" customHeight="1">
      <c r="B102" s="814">
        <v>46</v>
      </c>
      <c r="C102" s="815" t="s">
        <v>9501</v>
      </c>
      <c r="D102" s="815" t="s">
        <v>9502</v>
      </c>
      <c r="E102" s="772" t="s">
        <v>9503</v>
      </c>
      <c r="F102" s="817" t="s">
        <v>1302</v>
      </c>
      <c r="G102" s="817" t="s">
        <v>1358</v>
      </c>
      <c r="H102" s="817" t="s">
        <v>1358</v>
      </c>
      <c r="I102" s="818" t="s">
        <v>9339</v>
      </c>
      <c r="J102" s="818" t="s">
        <v>8499</v>
      </c>
      <c r="K102" s="818" t="s">
        <v>9340</v>
      </c>
      <c r="L102" s="819"/>
      <c r="M102" s="774">
        <v>42265</v>
      </c>
      <c r="N102" s="792">
        <v>42338</v>
      </c>
      <c r="O102" s="774">
        <v>42369</v>
      </c>
      <c r="P102" s="774">
        <v>42460</v>
      </c>
      <c r="Q102" s="774">
        <v>42551</v>
      </c>
      <c r="R102" s="774"/>
      <c r="S102" s="774"/>
      <c r="T102" s="774"/>
      <c r="U102" s="774"/>
      <c r="V102" s="774"/>
      <c r="W102" s="774"/>
      <c r="X102" s="774"/>
      <c r="Y102" s="774"/>
      <c r="Z102" s="774"/>
      <c r="AA102" s="792"/>
      <c r="AB102" s="792"/>
      <c r="AC102" s="792"/>
      <c r="AD102" s="792"/>
      <c r="AE102" s="792"/>
      <c r="AF102" s="792"/>
      <c r="AG102" s="792"/>
      <c r="AH102" s="792"/>
      <c r="AI102" s="792"/>
      <c r="AJ102" s="761">
        <v>57.220559259258152</v>
      </c>
      <c r="AK102" s="777" t="s">
        <v>1098</v>
      </c>
      <c r="AL102" s="820">
        <v>7000000</v>
      </c>
      <c r="AM102" s="821">
        <v>500000</v>
      </c>
      <c r="AN102" s="820"/>
      <c r="AO102" s="820">
        <v>500000</v>
      </c>
      <c r="AP102" s="821">
        <v>100000</v>
      </c>
      <c r="AQ102" s="820"/>
      <c r="AR102" s="820">
        <v>500000</v>
      </c>
      <c r="AS102" s="820"/>
      <c r="AT102" s="822" t="s">
        <v>8659</v>
      </c>
      <c r="AU102" s="823" t="s">
        <v>8673</v>
      </c>
      <c r="AV102" s="823" t="s">
        <v>1054</v>
      </c>
      <c r="AW102" s="818"/>
      <c r="AX102" s="824" t="s">
        <v>9341</v>
      </c>
      <c r="AY102" s="242" t="s">
        <v>9504</v>
      </c>
      <c r="AZ102" s="825">
        <v>85737550370</v>
      </c>
      <c r="BA102" s="825" t="s">
        <v>9505</v>
      </c>
      <c r="BB102" s="826" t="s">
        <v>9506</v>
      </c>
      <c r="BC102" s="825" t="s">
        <v>9507</v>
      </c>
      <c r="BD102" s="827">
        <v>0</v>
      </c>
      <c r="BE102" s="827">
        <v>0</v>
      </c>
      <c r="BF102" s="483" t="s">
        <v>9508</v>
      </c>
      <c r="BG102" s="828" t="s">
        <v>9399</v>
      </c>
    </row>
    <row r="103" spans="2:59" ht="14.1" customHeight="1">
      <c r="B103" s="814">
        <v>47</v>
      </c>
      <c r="C103" s="815" t="s">
        <v>9509</v>
      </c>
      <c r="D103" s="815" t="s">
        <v>9510</v>
      </c>
      <c r="E103" s="772" t="s">
        <v>9511</v>
      </c>
      <c r="F103" s="817" t="s">
        <v>1302</v>
      </c>
      <c r="G103" s="817" t="s">
        <v>1231</v>
      </c>
      <c r="H103" s="817" t="s">
        <v>1231</v>
      </c>
      <c r="I103" s="818" t="s">
        <v>7445</v>
      </c>
      <c r="J103" s="818" t="s">
        <v>8499</v>
      </c>
      <c r="K103" s="818" t="s">
        <v>8567</v>
      </c>
      <c r="L103" s="819"/>
      <c r="M103" s="774">
        <v>42282</v>
      </c>
      <c r="N103" s="792">
        <v>42369</v>
      </c>
      <c r="O103" s="774">
        <v>42551</v>
      </c>
      <c r="P103" s="774"/>
      <c r="Q103" s="774"/>
      <c r="R103" s="774"/>
      <c r="S103" s="774"/>
      <c r="T103" s="774"/>
      <c r="U103" s="774"/>
      <c r="V103" s="774"/>
      <c r="W103" s="774"/>
      <c r="X103" s="774"/>
      <c r="Y103" s="774"/>
      <c r="Z103" s="774"/>
      <c r="AA103" s="792"/>
      <c r="AB103" s="792"/>
      <c r="AC103" s="792"/>
      <c r="AD103" s="792"/>
      <c r="AE103" s="792"/>
      <c r="AF103" s="792"/>
      <c r="AG103" s="792"/>
      <c r="AH103" s="792"/>
      <c r="AI103" s="792"/>
      <c r="AJ103" s="761">
        <v>57.220559259258152</v>
      </c>
      <c r="AK103" s="777" t="s">
        <v>1098</v>
      </c>
      <c r="AL103" s="820">
        <v>6000000</v>
      </c>
      <c r="AM103" s="821">
        <v>500000</v>
      </c>
      <c r="AN103" s="820"/>
      <c r="AO103" s="820">
        <v>500000</v>
      </c>
      <c r="AP103" s="821">
        <v>100000</v>
      </c>
      <c r="AQ103" s="820"/>
      <c r="AR103" s="820"/>
      <c r="AS103" s="820"/>
      <c r="AT103" s="822" t="s">
        <v>8659</v>
      </c>
      <c r="AU103" s="823"/>
      <c r="AV103" s="823"/>
      <c r="AW103" s="818"/>
      <c r="AX103" s="824"/>
      <c r="AY103" s="242" t="s">
        <v>9512</v>
      </c>
      <c r="AZ103" s="825" t="s">
        <v>9513</v>
      </c>
      <c r="BA103" s="825" t="s">
        <v>9514</v>
      </c>
      <c r="BB103" s="826" t="s">
        <v>9515</v>
      </c>
      <c r="BC103" s="825" t="s">
        <v>9516</v>
      </c>
      <c r="BD103" s="827">
        <v>13005720415</v>
      </c>
      <c r="BE103" s="827" t="s">
        <v>9517</v>
      </c>
      <c r="BF103" s="483" t="s">
        <v>9518</v>
      </c>
      <c r="BG103" s="828" t="s">
        <v>9399</v>
      </c>
    </row>
    <row r="104" spans="2:59" ht="14.1" customHeight="1">
      <c r="B104" s="814">
        <v>48</v>
      </c>
      <c r="C104" s="815" t="s">
        <v>9519</v>
      </c>
      <c r="D104" s="815" t="s">
        <v>9520</v>
      </c>
      <c r="E104" s="772" t="s">
        <v>9521</v>
      </c>
      <c r="F104" s="817" t="s">
        <v>1302</v>
      </c>
      <c r="G104" s="817" t="s">
        <v>1231</v>
      </c>
      <c r="H104" s="817" t="s">
        <v>1231</v>
      </c>
      <c r="I104" s="818" t="s">
        <v>7445</v>
      </c>
      <c r="J104" s="818" t="s">
        <v>8499</v>
      </c>
      <c r="K104" s="818" t="s">
        <v>9522</v>
      </c>
      <c r="L104" s="819"/>
      <c r="M104" s="774">
        <v>41995</v>
      </c>
      <c r="N104" s="792">
        <v>42176</v>
      </c>
      <c r="O104" s="774">
        <v>42338</v>
      </c>
      <c r="P104" s="774">
        <v>42369</v>
      </c>
      <c r="Q104" s="774">
        <v>42460</v>
      </c>
      <c r="R104" s="774">
        <v>42551</v>
      </c>
      <c r="S104" s="774"/>
      <c r="T104" s="774"/>
      <c r="U104" s="774"/>
      <c r="V104" s="774"/>
      <c r="W104" s="774"/>
      <c r="X104" s="774"/>
      <c r="Y104" s="774"/>
      <c r="Z104" s="774"/>
      <c r="AA104" s="792"/>
      <c r="AB104" s="792"/>
      <c r="AC104" s="792"/>
      <c r="AD104" s="792"/>
      <c r="AE104" s="792"/>
      <c r="AF104" s="792"/>
      <c r="AG104" s="792"/>
      <c r="AH104" s="792"/>
      <c r="AI104" s="792"/>
      <c r="AJ104" s="761">
        <v>8.3699648148176493</v>
      </c>
      <c r="AK104" s="777" t="s">
        <v>1099</v>
      </c>
      <c r="AL104" s="820">
        <v>6050000</v>
      </c>
      <c r="AM104" s="821">
        <v>500000</v>
      </c>
      <c r="AN104" s="820"/>
      <c r="AO104" s="820">
        <v>500000</v>
      </c>
      <c r="AP104" s="821"/>
      <c r="AQ104" s="820"/>
      <c r="AR104" s="820"/>
      <c r="AS104" s="820"/>
      <c r="AT104" s="822" t="s">
        <v>8501</v>
      </c>
      <c r="AU104" s="823" t="s">
        <v>1215</v>
      </c>
      <c r="AV104" s="823" t="s">
        <v>1215</v>
      </c>
      <c r="AW104" s="818"/>
      <c r="AX104" s="824" t="s">
        <v>8706</v>
      </c>
      <c r="AY104" s="242" t="s">
        <v>9523</v>
      </c>
      <c r="AZ104" s="825" t="s">
        <v>9524</v>
      </c>
      <c r="BA104" s="825" t="s">
        <v>9525</v>
      </c>
      <c r="BB104" s="826" t="s">
        <v>9526</v>
      </c>
      <c r="BC104" s="825" t="s">
        <v>9527</v>
      </c>
      <c r="BD104" s="827">
        <v>13029479436</v>
      </c>
      <c r="BE104" s="827">
        <v>0</v>
      </c>
      <c r="BF104" s="483" t="s">
        <v>9528</v>
      </c>
      <c r="BG104" s="828" t="s">
        <v>9529</v>
      </c>
    </row>
    <row r="105" spans="2:59" ht="14.1" customHeight="1">
      <c r="B105" s="814">
        <v>49</v>
      </c>
      <c r="C105" s="815" t="s">
        <v>7509</v>
      </c>
      <c r="D105" s="815" t="s">
        <v>7510</v>
      </c>
      <c r="E105" s="772" t="s">
        <v>9530</v>
      </c>
      <c r="F105" s="817" t="s">
        <v>1302</v>
      </c>
      <c r="G105" s="817" t="s">
        <v>1231</v>
      </c>
      <c r="H105" s="817" t="s">
        <v>1231</v>
      </c>
      <c r="I105" s="818" t="s">
        <v>7445</v>
      </c>
      <c r="J105" s="818" t="s">
        <v>8499</v>
      </c>
      <c r="K105" s="818" t="s">
        <v>8567</v>
      </c>
      <c r="L105" s="819"/>
      <c r="M105" s="774">
        <v>42086</v>
      </c>
      <c r="N105" s="792">
        <v>42247</v>
      </c>
      <c r="O105" s="774">
        <v>42338</v>
      </c>
      <c r="P105" s="774">
        <v>42460</v>
      </c>
      <c r="Q105" s="774">
        <v>42551</v>
      </c>
      <c r="R105" s="774"/>
      <c r="S105" s="774"/>
      <c r="T105" s="774"/>
      <c r="U105" s="774"/>
      <c r="V105" s="774"/>
      <c r="W105" s="774"/>
      <c r="X105" s="774"/>
      <c r="Y105" s="774"/>
      <c r="Z105" s="774"/>
      <c r="AA105" s="792"/>
      <c r="AB105" s="792"/>
      <c r="AC105" s="792"/>
      <c r="AD105" s="792"/>
      <c r="AE105" s="792"/>
      <c r="AF105" s="792"/>
      <c r="AG105" s="792"/>
      <c r="AH105" s="792"/>
      <c r="AI105" s="792"/>
      <c r="AJ105" s="761">
        <v>8.3699648148176493</v>
      </c>
      <c r="AK105" s="777" t="s">
        <v>1099</v>
      </c>
      <c r="AL105" s="820">
        <v>7500000</v>
      </c>
      <c r="AM105" s="821">
        <v>500000</v>
      </c>
      <c r="AN105" s="820"/>
      <c r="AO105" s="820">
        <v>500000</v>
      </c>
      <c r="AP105" s="821">
        <v>100000</v>
      </c>
      <c r="AQ105" s="820"/>
      <c r="AR105" s="820"/>
      <c r="AS105" s="820"/>
      <c r="AT105" s="822" t="s">
        <v>1215</v>
      </c>
      <c r="AU105" s="823" t="s">
        <v>1215</v>
      </c>
      <c r="AV105" s="823" t="s">
        <v>1215</v>
      </c>
      <c r="AW105" s="818"/>
      <c r="AX105" s="824"/>
      <c r="AY105" s="242" t="s">
        <v>7513</v>
      </c>
      <c r="AZ105" s="825" t="s">
        <v>9531</v>
      </c>
      <c r="BA105" s="825" t="s">
        <v>9532</v>
      </c>
      <c r="BB105" s="826" t="s">
        <v>9533</v>
      </c>
      <c r="BC105" s="825" t="s">
        <v>9534</v>
      </c>
      <c r="BD105" s="827" t="s">
        <v>9535</v>
      </c>
      <c r="BE105" s="827" t="s">
        <v>9536</v>
      </c>
      <c r="BF105" s="483" t="s">
        <v>7515</v>
      </c>
      <c r="BG105" s="828" t="s">
        <v>3616</v>
      </c>
    </row>
    <row r="106" spans="2:59" ht="14.1" customHeight="1">
      <c r="B106" s="814">
        <v>50</v>
      </c>
      <c r="C106" s="815" t="s">
        <v>7516</v>
      </c>
      <c r="D106" s="815" t="s">
        <v>7517</v>
      </c>
      <c r="E106" s="772" t="s">
        <v>7518</v>
      </c>
      <c r="F106" s="817" t="s">
        <v>1302</v>
      </c>
      <c r="G106" s="817" t="s">
        <v>1358</v>
      </c>
      <c r="H106" s="817" t="s">
        <v>1358</v>
      </c>
      <c r="I106" s="818" t="s">
        <v>7445</v>
      </c>
      <c r="J106" s="818" t="s">
        <v>8499</v>
      </c>
      <c r="K106" s="818" t="s">
        <v>8567</v>
      </c>
      <c r="L106" s="819"/>
      <c r="M106" s="774">
        <v>42086</v>
      </c>
      <c r="N106" s="792">
        <v>42247</v>
      </c>
      <c r="O106" s="774">
        <v>42338</v>
      </c>
      <c r="P106" s="774">
        <v>42460</v>
      </c>
      <c r="Q106" s="774">
        <v>42551</v>
      </c>
      <c r="R106" s="774"/>
      <c r="S106" s="774"/>
      <c r="T106" s="774"/>
      <c r="U106" s="774"/>
      <c r="V106" s="774"/>
      <c r="W106" s="774"/>
      <c r="X106" s="774"/>
      <c r="Y106" s="774"/>
      <c r="Z106" s="774"/>
      <c r="AA106" s="792"/>
      <c r="AB106" s="792"/>
      <c r="AC106" s="792"/>
      <c r="AD106" s="792"/>
      <c r="AE106" s="792"/>
      <c r="AF106" s="792"/>
      <c r="AG106" s="792"/>
      <c r="AH106" s="792"/>
      <c r="AI106" s="792"/>
      <c r="AJ106" s="761">
        <v>8.3699648148176493</v>
      </c>
      <c r="AK106" s="777" t="s">
        <v>1099</v>
      </c>
      <c r="AL106" s="820">
        <v>7500000</v>
      </c>
      <c r="AM106" s="821">
        <v>500000</v>
      </c>
      <c r="AN106" s="820"/>
      <c r="AO106" s="820">
        <v>500000</v>
      </c>
      <c r="AP106" s="821">
        <v>100000</v>
      </c>
      <c r="AQ106" s="820"/>
      <c r="AR106" s="820"/>
      <c r="AS106" s="820"/>
      <c r="AT106" s="822" t="s">
        <v>1215</v>
      </c>
      <c r="AU106" s="823" t="s">
        <v>1215</v>
      </c>
      <c r="AV106" s="823" t="s">
        <v>1215</v>
      </c>
      <c r="AW106" s="818"/>
      <c r="AX106" s="824"/>
      <c r="AY106" s="242" t="s">
        <v>7519</v>
      </c>
      <c r="AZ106" s="825" t="s">
        <v>9537</v>
      </c>
      <c r="BA106" s="825" t="s">
        <v>9538</v>
      </c>
      <c r="BB106" s="826" t="s">
        <v>9539</v>
      </c>
      <c r="BC106" s="825" t="s">
        <v>9540</v>
      </c>
      <c r="BD106" s="827" t="s">
        <v>9541</v>
      </c>
      <c r="BE106" s="827" t="s">
        <v>3385</v>
      </c>
      <c r="BF106" s="483" t="s">
        <v>7521</v>
      </c>
      <c r="BG106" s="828" t="s">
        <v>3616</v>
      </c>
    </row>
    <row r="107" spans="2:59" ht="14.1" customHeight="1">
      <c r="B107" s="814">
        <v>51</v>
      </c>
      <c r="C107" s="815" t="s">
        <v>7489</v>
      </c>
      <c r="D107" s="815" t="s">
        <v>7490</v>
      </c>
      <c r="E107" s="772" t="s">
        <v>7491</v>
      </c>
      <c r="F107" s="817" t="s">
        <v>1302</v>
      </c>
      <c r="G107" s="817" t="s">
        <v>1358</v>
      </c>
      <c r="H107" s="817" t="s">
        <v>1358</v>
      </c>
      <c r="I107" s="818" t="s">
        <v>7445</v>
      </c>
      <c r="J107" s="818" t="s">
        <v>8499</v>
      </c>
      <c r="K107" s="818" t="s">
        <v>8567</v>
      </c>
      <c r="L107" s="819"/>
      <c r="M107" s="774">
        <v>42087</v>
      </c>
      <c r="N107" s="792">
        <v>42247</v>
      </c>
      <c r="O107" s="774">
        <v>42338</v>
      </c>
      <c r="P107" s="774">
        <v>42551</v>
      </c>
      <c r="Q107" s="774"/>
      <c r="R107" s="774"/>
      <c r="S107" s="774"/>
      <c r="T107" s="774"/>
      <c r="U107" s="774"/>
      <c r="V107" s="774"/>
      <c r="W107" s="774"/>
      <c r="X107" s="774"/>
      <c r="Y107" s="774"/>
      <c r="Z107" s="774"/>
      <c r="AA107" s="792"/>
      <c r="AB107" s="792"/>
      <c r="AC107" s="792"/>
      <c r="AD107" s="792"/>
      <c r="AE107" s="792"/>
      <c r="AF107" s="792"/>
      <c r="AG107" s="792"/>
      <c r="AH107" s="792"/>
      <c r="AI107" s="792"/>
      <c r="AJ107" s="761">
        <v>8.3699648148176493</v>
      </c>
      <c r="AK107" s="777" t="s">
        <v>1099</v>
      </c>
      <c r="AL107" s="820">
        <v>6500000</v>
      </c>
      <c r="AM107" s="821">
        <v>500000</v>
      </c>
      <c r="AN107" s="820"/>
      <c r="AO107" s="820">
        <v>500000</v>
      </c>
      <c r="AP107" s="821">
        <v>100000</v>
      </c>
      <c r="AQ107" s="820"/>
      <c r="AR107" s="820"/>
      <c r="AS107" s="820"/>
      <c r="AT107" s="822" t="s">
        <v>1215</v>
      </c>
      <c r="AU107" s="823" t="s">
        <v>1215</v>
      </c>
      <c r="AV107" s="823" t="s">
        <v>1215</v>
      </c>
      <c r="AW107" s="818"/>
      <c r="AX107" s="824"/>
      <c r="AY107" s="242" t="s">
        <v>7492</v>
      </c>
      <c r="AZ107" s="825" t="s">
        <v>9542</v>
      </c>
      <c r="BA107" s="825" t="s">
        <v>9543</v>
      </c>
      <c r="BB107" s="826" t="s">
        <v>7495</v>
      </c>
      <c r="BC107" s="825" t="s">
        <v>9544</v>
      </c>
      <c r="BD107" s="827" t="s">
        <v>9545</v>
      </c>
      <c r="BE107" s="827" t="s">
        <v>7497</v>
      </c>
      <c r="BF107" s="483" t="s">
        <v>9546</v>
      </c>
      <c r="BG107" s="828" t="s">
        <v>3616</v>
      </c>
    </row>
    <row r="108" spans="2:59" ht="14.1" customHeight="1">
      <c r="B108" s="814">
        <v>52</v>
      </c>
      <c r="C108" s="815" t="s">
        <v>9547</v>
      </c>
      <c r="D108" s="815" t="s">
        <v>9548</v>
      </c>
      <c r="E108" s="772" t="s">
        <v>9549</v>
      </c>
      <c r="F108" s="817" t="s">
        <v>1302</v>
      </c>
      <c r="G108" s="817" t="s">
        <v>1358</v>
      </c>
      <c r="H108" s="817" t="s">
        <v>1358</v>
      </c>
      <c r="I108" s="818" t="s">
        <v>7445</v>
      </c>
      <c r="J108" s="818" t="s">
        <v>8499</v>
      </c>
      <c r="K108" s="818" t="s">
        <v>9550</v>
      </c>
      <c r="L108" s="819"/>
      <c r="M108" s="774">
        <v>42163</v>
      </c>
      <c r="N108" s="792">
        <v>42247</v>
      </c>
      <c r="O108" s="774">
        <v>42277</v>
      </c>
      <c r="P108" s="774">
        <v>42369</v>
      </c>
      <c r="Q108" s="774">
        <v>42460</v>
      </c>
      <c r="R108" s="774">
        <v>42551</v>
      </c>
      <c r="S108" s="774"/>
      <c r="T108" s="774"/>
      <c r="U108" s="774"/>
      <c r="V108" s="774"/>
      <c r="W108" s="774"/>
      <c r="X108" s="774"/>
      <c r="Y108" s="774"/>
      <c r="Z108" s="774"/>
      <c r="AA108" s="792"/>
      <c r="AB108" s="792"/>
      <c r="AC108" s="792"/>
      <c r="AD108" s="792"/>
      <c r="AE108" s="792"/>
      <c r="AF108" s="792"/>
      <c r="AG108" s="792"/>
      <c r="AH108" s="792"/>
      <c r="AI108" s="792"/>
      <c r="AJ108" s="761">
        <v>8.3699648148176493</v>
      </c>
      <c r="AK108" s="777" t="s">
        <v>1099</v>
      </c>
      <c r="AL108" s="820">
        <v>7000000</v>
      </c>
      <c r="AM108" s="821">
        <v>500000</v>
      </c>
      <c r="AN108" s="820" t="s">
        <v>1324</v>
      </c>
      <c r="AO108" s="820">
        <v>500000</v>
      </c>
      <c r="AP108" s="821"/>
      <c r="AQ108" s="820"/>
      <c r="AR108" s="820"/>
      <c r="AS108" s="820"/>
      <c r="AT108" s="822" t="s">
        <v>8582</v>
      </c>
      <c r="AU108" s="823" t="s">
        <v>1054</v>
      </c>
      <c r="AV108" s="823" t="s">
        <v>1054</v>
      </c>
      <c r="AW108" s="818"/>
      <c r="AX108" s="824"/>
      <c r="AY108" s="242" t="s">
        <v>9551</v>
      </c>
      <c r="AZ108" s="825" t="s">
        <v>9552</v>
      </c>
      <c r="BA108" s="825" t="s">
        <v>9553</v>
      </c>
      <c r="BB108" s="826" t="s">
        <v>9554</v>
      </c>
      <c r="BC108" s="825" t="s">
        <v>9555</v>
      </c>
      <c r="BD108" s="827">
        <v>0</v>
      </c>
      <c r="BE108" s="827">
        <v>0</v>
      </c>
      <c r="BF108" s="483" t="s">
        <v>9556</v>
      </c>
      <c r="BG108" s="828" t="s">
        <v>9557</v>
      </c>
    </row>
    <row r="109" spans="2:59" ht="14.1" customHeight="1">
      <c r="B109" s="814">
        <v>53</v>
      </c>
      <c r="C109" s="815" t="s">
        <v>9558</v>
      </c>
      <c r="D109" s="815" t="s">
        <v>9559</v>
      </c>
      <c r="E109" s="772" t="s">
        <v>9560</v>
      </c>
      <c r="F109" s="817" t="s">
        <v>1302</v>
      </c>
      <c r="G109" s="817" t="s">
        <v>1276</v>
      </c>
      <c r="H109" s="817" t="s">
        <v>1276</v>
      </c>
      <c r="I109" s="818" t="s">
        <v>7445</v>
      </c>
      <c r="J109" s="818" t="s">
        <v>8499</v>
      </c>
      <c r="K109" s="818" t="s">
        <v>929</v>
      </c>
      <c r="L109" s="819"/>
      <c r="M109" s="774">
        <v>42219</v>
      </c>
      <c r="N109" s="792">
        <v>42310</v>
      </c>
      <c r="O109" s="774">
        <v>42369</v>
      </c>
      <c r="P109" s="774">
        <v>42551</v>
      </c>
      <c r="Q109" s="774"/>
      <c r="R109" s="774"/>
      <c r="S109" s="774"/>
      <c r="T109" s="774"/>
      <c r="U109" s="774"/>
      <c r="V109" s="774"/>
      <c r="W109" s="774"/>
      <c r="X109" s="774"/>
      <c r="Y109" s="774"/>
      <c r="Z109" s="774"/>
      <c r="AA109" s="792"/>
      <c r="AB109" s="792"/>
      <c r="AC109" s="792"/>
      <c r="AD109" s="792"/>
      <c r="AE109" s="792"/>
      <c r="AF109" s="792"/>
      <c r="AG109" s="792"/>
      <c r="AH109" s="792"/>
      <c r="AI109" s="792"/>
      <c r="AJ109" s="761">
        <v>8.3699648148176493</v>
      </c>
      <c r="AK109" s="777" t="s">
        <v>1099</v>
      </c>
      <c r="AL109" s="820">
        <v>3750000</v>
      </c>
      <c r="AM109" s="821">
        <v>250000</v>
      </c>
      <c r="AN109" s="820"/>
      <c r="AO109" s="820">
        <v>500000</v>
      </c>
      <c r="AP109" s="821"/>
      <c r="AQ109" s="820"/>
      <c r="AR109" s="820"/>
      <c r="AS109" s="820"/>
      <c r="AT109" s="822" t="s">
        <v>8755</v>
      </c>
      <c r="AU109" s="823" t="s">
        <v>1054</v>
      </c>
      <c r="AV109" s="823" t="s">
        <v>1054</v>
      </c>
      <c r="AW109" s="818"/>
      <c r="AX109" s="824"/>
      <c r="AY109" s="242" t="s">
        <v>9561</v>
      </c>
      <c r="AZ109" s="825" t="s">
        <v>9562</v>
      </c>
      <c r="BA109" s="825" t="s">
        <v>9563</v>
      </c>
      <c r="BB109" s="826" t="s">
        <v>9564</v>
      </c>
      <c r="BC109" s="825" t="s">
        <v>591</v>
      </c>
      <c r="BD109" s="827" t="s">
        <v>591</v>
      </c>
      <c r="BE109" s="827" t="s">
        <v>9565</v>
      </c>
      <c r="BF109" s="483" t="s">
        <v>9566</v>
      </c>
      <c r="BG109" s="828" t="s">
        <v>9567</v>
      </c>
    </row>
    <row r="110" spans="2:59" ht="14.1" customHeight="1">
      <c r="B110" s="814">
        <v>54</v>
      </c>
      <c r="C110" s="815" t="s">
        <v>9568</v>
      </c>
      <c r="D110" s="815" t="s">
        <v>9569</v>
      </c>
      <c r="E110" s="772" t="s">
        <v>9570</v>
      </c>
      <c r="F110" s="817" t="s">
        <v>1302</v>
      </c>
      <c r="G110" s="817" t="s">
        <v>1231</v>
      </c>
      <c r="H110" s="817" t="s">
        <v>1231</v>
      </c>
      <c r="I110" s="818" t="s">
        <v>7445</v>
      </c>
      <c r="J110" s="818" t="s">
        <v>8499</v>
      </c>
      <c r="K110" s="818" t="s">
        <v>8825</v>
      </c>
      <c r="L110" s="819"/>
      <c r="M110" s="774">
        <v>42278</v>
      </c>
      <c r="N110" s="792">
        <v>42369</v>
      </c>
      <c r="O110" s="774">
        <v>42460</v>
      </c>
      <c r="P110" s="774">
        <v>42551</v>
      </c>
      <c r="Q110" s="774"/>
      <c r="R110" s="774"/>
      <c r="S110" s="774"/>
      <c r="T110" s="774"/>
      <c r="U110" s="774"/>
      <c r="V110" s="774"/>
      <c r="W110" s="774"/>
      <c r="X110" s="774"/>
      <c r="Y110" s="774"/>
      <c r="Z110" s="774"/>
      <c r="AA110" s="792"/>
      <c r="AB110" s="792"/>
      <c r="AC110" s="792"/>
      <c r="AD110" s="792"/>
      <c r="AE110" s="792"/>
      <c r="AF110" s="792"/>
      <c r="AG110" s="792"/>
      <c r="AH110" s="792"/>
      <c r="AI110" s="792"/>
      <c r="AJ110" s="761">
        <v>8.3699648148176493</v>
      </c>
      <c r="AK110" s="777" t="s">
        <v>1099</v>
      </c>
      <c r="AL110" s="820">
        <v>13500000</v>
      </c>
      <c r="AM110" s="821">
        <v>1000000</v>
      </c>
      <c r="AN110" s="820">
        <v>3000000</v>
      </c>
      <c r="AO110" s="820">
        <v>500000</v>
      </c>
      <c r="AP110" s="821">
        <v>200000</v>
      </c>
      <c r="AQ110" s="820"/>
      <c r="AR110" s="820">
        <v>2000000</v>
      </c>
      <c r="AS110" s="820"/>
      <c r="AT110" s="822" t="s">
        <v>8672</v>
      </c>
      <c r="AU110" s="823"/>
      <c r="AV110" s="823"/>
      <c r="AW110" s="818"/>
      <c r="AX110" s="824"/>
      <c r="AY110" s="242" t="s">
        <v>9571</v>
      </c>
      <c r="AZ110" s="825" t="s">
        <v>9572</v>
      </c>
      <c r="BA110" s="825" t="s">
        <v>9573</v>
      </c>
      <c r="BB110" s="826" t="s">
        <v>9574</v>
      </c>
      <c r="BC110" s="825" t="s">
        <v>9575</v>
      </c>
      <c r="BD110" s="827">
        <v>14035444307</v>
      </c>
      <c r="BE110" s="827" t="s">
        <v>9576</v>
      </c>
      <c r="BF110" s="483" t="s">
        <v>9577</v>
      </c>
      <c r="BG110" s="828" t="s">
        <v>3616</v>
      </c>
    </row>
    <row r="111" spans="2:59" ht="14.1" customHeight="1">
      <c r="B111" s="814">
        <v>55</v>
      </c>
      <c r="C111" s="815" t="s">
        <v>9578</v>
      </c>
      <c r="D111" s="815" t="s">
        <v>9579</v>
      </c>
      <c r="E111" s="772" t="s">
        <v>9580</v>
      </c>
      <c r="F111" s="817" t="s">
        <v>1302</v>
      </c>
      <c r="G111" s="817" t="s">
        <v>1358</v>
      </c>
      <c r="H111" s="817" t="s">
        <v>1358</v>
      </c>
      <c r="I111" s="818" t="s">
        <v>7445</v>
      </c>
      <c r="J111" s="818" t="s">
        <v>8499</v>
      </c>
      <c r="K111" s="818" t="s">
        <v>6915</v>
      </c>
      <c r="L111" s="819"/>
      <c r="M111" s="774">
        <v>42493</v>
      </c>
      <c r="N111" s="792">
        <v>42584</v>
      </c>
      <c r="O111" s="774"/>
      <c r="P111" s="774"/>
      <c r="Q111" s="774"/>
      <c r="R111" s="774"/>
      <c r="S111" s="774"/>
      <c r="T111" s="774"/>
      <c r="U111" s="774"/>
      <c r="V111" s="774"/>
      <c r="W111" s="774"/>
      <c r="X111" s="774"/>
      <c r="Y111" s="774"/>
      <c r="Z111" s="774"/>
      <c r="AA111" s="792"/>
      <c r="AB111" s="792"/>
      <c r="AC111" s="792"/>
      <c r="AD111" s="792"/>
      <c r="AE111" s="792"/>
      <c r="AF111" s="792"/>
      <c r="AG111" s="792"/>
      <c r="AH111" s="792"/>
      <c r="AI111" s="792"/>
      <c r="AJ111" s="761">
        <v>41.369964814817649</v>
      </c>
      <c r="AK111" s="777" t="s">
        <v>1099</v>
      </c>
      <c r="AL111" s="820">
        <v>7000000</v>
      </c>
      <c r="AM111" s="821">
        <v>500000</v>
      </c>
      <c r="AN111" s="820"/>
      <c r="AO111" s="820">
        <v>500000</v>
      </c>
      <c r="AP111" s="821">
        <v>100000</v>
      </c>
      <c r="AQ111" s="820"/>
      <c r="AR111" s="820">
        <v>750000</v>
      </c>
      <c r="AS111" s="820"/>
      <c r="AT111" s="822" t="s">
        <v>1351</v>
      </c>
      <c r="AU111" s="823" t="s">
        <v>1215</v>
      </c>
      <c r="AV111" s="823" t="s">
        <v>1215</v>
      </c>
      <c r="AW111" s="818"/>
      <c r="AX111" s="824"/>
      <c r="AY111" s="242" t="s">
        <v>9581</v>
      </c>
      <c r="AZ111" s="825" t="s">
        <v>9582</v>
      </c>
      <c r="BA111" s="825" t="s">
        <v>9583</v>
      </c>
      <c r="BB111" s="826"/>
      <c r="BC111" s="825" t="s">
        <v>9584</v>
      </c>
      <c r="BD111" s="827">
        <v>12025948451</v>
      </c>
      <c r="BE111" s="827" t="s">
        <v>9585</v>
      </c>
      <c r="BF111" s="483" t="s">
        <v>9586</v>
      </c>
      <c r="BG111" s="828" t="s">
        <v>9587</v>
      </c>
    </row>
    <row r="112" spans="2:59" ht="14.1" customHeight="1">
      <c r="B112" s="814">
        <v>56</v>
      </c>
      <c r="C112" s="815" t="s">
        <v>9465</v>
      </c>
      <c r="D112" s="815" t="s">
        <v>8124</v>
      </c>
      <c r="E112" s="772" t="s">
        <v>8125</v>
      </c>
      <c r="F112" s="817" t="s">
        <v>1302</v>
      </c>
      <c r="G112" s="817" t="s">
        <v>1358</v>
      </c>
      <c r="H112" s="817" t="s">
        <v>1358</v>
      </c>
      <c r="I112" s="818" t="s">
        <v>7445</v>
      </c>
      <c r="J112" s="818" t="s">
        <v>8499</v>
      </c>
      <c r="K112" s="818" t="s">
        <v>9459</v>
      </c>
      <c r="L112" s="819"/>
      <c r="M112" s="774">
        <v>42195</v>
      </c>
      <c r="N112" s="792">
        <v>42286</v>
      </c>
      <c r="O112" s="774">
        <v>42338</v>
      </c>
      <c r="P112" s="774">
        <v>42551</v>
      </c>
      <c r="Q112" s="774"/>
      <c r="R112" s="774"/>
      <c r="S112" s="774"/>
      <c r="T112" s="774"/>
      <c r="U112" s="774"/>
      <c r="V112" s="774"/>
      <c r="W112" s="774"/>
      <c r="X112" s="774"/>
      <c r="Y112" s="774"/>
      <c r="Z112" s="774"/>
      <c r="AA112" s="792"/>
      <c r="AB112" s="792"/>
      <c r="AC112" s="792"/>
      <c r="AD112" s="792"/>
      <c r="AE112" s="792"/>
      <c r="AF112" s="792"/>
      <c r="AG112" s="792"/>
      <c r="AH112" s="792"/>
      <c r="AI112" s="792"/>
      <c r="AJ112" s="761">
        <v>57.220559259258152</v>
      </c>
      <c r="AK112" s="777" t="s">
        <v>1098</v>
      </c>
      <c r="AL112" s="820">
        <v>7000000</v>
      </c>
      <c r="AM112" s="821">
        <v>500000</v>
      </c>
      <c r="AN112" s="820"/>
      <c r="AO112" s="820">
        <v>100000</v>
      </c>
      <c r="AP112" s="821" t="s">
        <v>1324</v>
      </c>
      <c r="AQ112" s="820"/>
      <c r="AR112" s="820"/>
      <c r="AS112" s="820"/>
      <c r="AT112" s="822" t="s">
        <v>8659</v>
      </c>
      <c r="AU112" s="823" t="s">
        <v>1054</v>
      </c>
      <c r="AV112" s="823" t="s">
        <v>1054</v>
      </c>
      <c r="AW112" s="818"/>
      <c r="AX112" s="824"/>
      <c r="AY112" s="242" t="s">
        <v>8126</v>
      </c>
      <c r="AZ112" s="825" t="s">
        <v>9466</v>
      </c>
      <c r="BA112" s="825" t="s">
        <v>9467</v>
      </c>
      <c r="BB112" s="826" t="s">
        <v>9468</v>
      </c>
      <c r="BC112" s="825" t="s">
        <v>9469</v>
      </c>
      <c r="BD112" s="827" t="s">
        <v>9470</v>
      </c>
      <c r="BE112" s="827" t="s">
        <v>8127</v>
      </c>
      <c r="BF112" s="483" t="s">
        <v>8128</v>
      </c>
      <c r="BG112" s="828" t="s">
        <v>3616</v>
      </c>
    </row>
    <row r="113" spans="2:59" ht="14.1" customHeight="1">
      <c r="B113" s="814">
        <v>57</v>
      </c>
      <c r="C113" s="815" t="s">
        <v>9588</v>
      </c>
      <c r="D113" s="815" t="s">
        <v>9589</v>
      </c>
      <c r="E113" s="772" t="s">
        <v>9590</v>
      </c>
      <c r="F113" s="817" t="s">
        <v>1060</v>
      </c>
      <c r="G113" s="817" t="s">
        <v>1358</v>
      </c>
      <c r="H113" s="817" t="s">
        <v>1358</v>
      </c>
      <c r="I113" s="818" t="s">
        <v>7445</v>
      </c>
      <c r="J113" s="818" t="s">
        <v>8499</v>
      </c>
      <c r="K113" s="818" t="s">
        <v>9591</v>
      </c>
      <c r="L113" s="819">
        <v>41974</v>
      </c>
      <c r="M113" s="774">
        <v>41518</v>
      </c>
      <c r="N113" s="792">
        <v>41639</v>
      </c>
      <c r="O113" s="774">
        <v>41820</v>
      </c>
      <c r="P113" s="774">
        <v>42004</v>
      </c>
      <c r="Q113" s="774">
        <v>42185</v>
      </c>
      <c r="R113" s="774">
        <v>42338</v>
      </c>
      <c r="S113" s="774">
        <v>42369</v>
      </c>
      <c r="T113" s="774"/>
      <c r="U113" s="774"/>
      <c r="V113" s="774"/>
      <c r="W113" s="774"/>
      <c r="X113" s="774">
        <v>42370</v>
      </c>
      <c r="Y113" s="774">
        <v>42551</v>
      </c>
      <c r="Z113" s="774"/>
      <c r="AA113" s="792"/>
      <c r="AB113" s="792"/>
      <c r="AC113" s="792"/>
      <c r="AD113" s="792"/>
      <c r="AE113" s="792"/>
      <c r="AF113" s="792"/>
      <c r="AG113" s="792"/>
      <c r="AH113" s="792"/>
      <c r="AI113" s="792"/>
      <c r="AJ113" s="761">
        <v>-12.704346759259352</v>
      </c>
      <c r="AK113" s="777" t="s">
        <v>1099</v>
      </c>
      <c r="AL113" s="820">
        <v>4799288</v>
      </c>
      <c r="AM113" s="821">
        <v>250000</v>
      </c>
      <c r="AN113" s="820" t="s">
        <v>1324</v>
      </c>
      <c r="AO113" s="820">
        <v>500000</v>
      </c>
      <c r="AP113" s="821">
        <v>100000</v>
      </c>
      <c r="AQ113" s="820"/>
      <c r="AR113" s="820"/>
      <c r="AS113" s="820"/>
      <c r="AT113" s="822" t="s">
        <v>8501</v>
      </c>
      <c r="AU113" s="823" t="s">
        <v>1215</v>
      </c>
      <c r="AV113" s="823" t="s">
        <v>1215</v>
      </c>
      <c r="AW113" s="818"/>
      <c r="AX113" s="824" t="s">
        <v>9592</v>
      </c>
      <c r="AY113" s="242" t="s">
        <v>9593</v>
      </c>
      <c r="AZ113" s="825" t="s">
        <v>9594</v>
      </c>
      <c r="BA113" s="825" t="s">
        <v>9595</v>
      </c>
      <c r="BB113" s="826"/>
      <c r="BC113" s="825" t="s">
        <v>9596</v>
      </c>
      <c r="BD113" s="827">
        <v>13000857642</v>
      </c>
      <c r="BE113" s="827" t="s">
        <v>9597</v>
      </c>
      <c r="BF113" s="483" t="s">
        <v>9598</v>
      </c>
      <c r="BG113" s="828" t="s">
        <v>3694</v>
      </c>
    </row>
    <row r="114" spans="2:59" ht="14.1" customHeight="1">
      <c r="B114" s="814">
        <v>58</v>
      </c>
      <c r="C114" s="815" t="s">
        <v>9599</v>
      </c>
      <c r="D114" s="815" t="s">
        <v>9600</v>
      </c>
      <c r="E114" s="772">
        <v>30936</v>
      </c>
      <c r="F114" s="817" t="s">
        <v>1302</v>
      </c>
      <c r="G114" s="817" t="s">
        <v>1276</v>
      </c>
      <c r="H114" s="817" t="s">
        <v>1276</v>
      </c>
      <c r="I114" s="818" t="s">
        <v>7445</v>
      </c>
      <c r="J114" s="818" t="s">
        <v>8499</v>
      </c>
      <c r="K114" s="818" t="s">
        <v>8431</v>
      </c>
      <c r="L114" s="819">
        <v>42019</v>
      </c>
      <c r="M114" s="774">
        <v>41593</v>
      </c>
      <c r="N114" s="792">
        <v>42004</v>
      </c>
      <c r="O114" s="774">
        <v>42035</v>
      </c>
      <c r="P114" s="774">
        <v>42078</v>
      </c>
      <c r="Q114" s="774">
        <v>42185</v>
      </c>
      <c r="R114" s="774">
        <v>42247</v>
      </c>
      <c r="S114" s="774">
        <v>42369</v>
      </c>
      <c r="T114" s="774"/>
      <c r="U114" s="774"/>
      <c r="V114" s="774"/>
      <c r="W114" s="774"/>
      <c r="X114" s="774">
        <v>42370</v>
      </c>
      <c r="Y114" s="774">
        <v>42460</v>
      </c>
      <c r="Z114" s="774">
        <v>42551</v>
      </c>
      <c r="AA114" s="792"/>
      <c r="AB114" s="792"/>
      <c r="AC114" s="792"/>
      <c r="AD114" s="792"/>
      <c r="AE114" s="792"/>
      <c r="AF114" s="792"/>
      <c r="AG114" s="792"/>
      <c r="AH114" s="792"/>
      <c r="AI114" s="792"/>
      <c r="AJ114" s="761">
        <v>-12.704346759259352</v>
      </c>
      <c r="AK114" s="777" t="s">
        <v>1099</v>
      </c>
      <c r="AL114" s="820">
        <v>7436000</v>
      </c>
      <c r="AM114" s="821">
        <v>550000</v>
      </c>
      <c r="AN114" s="820">
        <v>2000000</v>
      </c>
      <c r="AO114" s="820"/>
      <c r="AP114" s="821">
        <v>200000</v>
      </c>
      <c r="AQ114" s="820"/>
      <c r="AR114" s="820">
        <v>750000</v>
      </c>
      <c r="AS114" s="820"/>
      <c r="AT114" s="822" t="s">
        <v>1351</v>
      </c>
      <c r="AU114" s="823" t="s">
        <v>1215</v>
      </c>
      <c r="AV114" s="823" t="s">
        <v>1215</v>
      </c>
      <c r="AW114" s="818"/>
      <c r="AX114" s="824" t="s">
        <v>9601</v>
      </c>
      <c r="AY114" s="242" t="s">
        <v>9602</v>
      </c>
      <c r="AZ114" s="825" t="s">
        <v>9603</v>
      </c>
      <c r="BA114" s="825" t="s">
        <v>9604</v>
      </c>
      <c r="BB114" s="826"/>
      <c r="BC114" s="825" t="s">
        <v>9605</v>
      </c>
      <c r="BD114" s="827">
        <v>10024717265</v>
      </c>
      <c r="BE114" s="827" t="s">
        <v>9606</v>
      </c>
      <c r="BF114" s="483" t="s">
        <v>9607</v>
      </c>
      <c r="BG114" s="828" t="s">
        <v>3694</v>
      </c>
    </row>
    <row r="115" spans="2:59" ht="14.1" customHeight="1">
      <c r="B115" s="814">
        <v>59</v>
      </c>
      <c r="C115" s="815" t="s">
        <v>9608</v>
      </c>
      <c r="D115" s="815" t="s">
        <v>9609</v>
      </c>
      <c r="E115" s="772" t="s">
        <v>9610</v>
      </c>
      <c r="F115" s="817" t="s">
        <v>1302</v>
      </c>
      <c r="G115" s="817" t="s">
        <v>1358</v>
      </c>
      <c r="H115" s="817" t="s">
        <v>1358</v>
      </c>
      <c r="I115" s="818" t="s">
        <v>7445</v>
      </c>
      <c r="J115" s="818" t="s">
        <v>8499</v>
      </c>
      <c r="K115" s="818" t="s">
        <v>8431</v>
      </c>
      <c r="L115" s="819"/>
      <c r="M115" s="774">
        <v>42019</v>
      </c>
      <c r="N115" s="792">
        <v>42185</v>
      </c>
      <c r="O115" s="774">
        <v>42247</v>
      </c>
      <c r="P115" s="774">
        <v>42369</v>
      </c>
      <c r="Q115" s="774">
        <v>42551</v>
      </c>
      <c r="R115" s="774"/>
      <c r="S115" s="774"/>
      <c r="T115" s="774"/>
      <c r="U115" s="774"/>
      <c r="V115" s="774"/>
      <c r="W115" s="774"/>
      <c r="X115" s="774"/>
      <c r="Y115" s="774"/>
      <c r="Z115" s="774"/>
      <c r="AA115" s="792"/>
      <c r="AB115" s="792"/>
      <c r="AC115" s="792"/>
      <c r="AD115" s="792"/>
      <c r="AE115" s="792"/>
      <c r="AF115" s="792"/>
      <c r="AG115" s="792"/>
      <c r="AH115" s="792"/>
      <c r="AI115" s="792"/>
      <c r="AJ115" s="761">
        <v>-12.704346759259352</v>
      </c>
      <c r="AK115" s="777" t="s">
        <v>1099</v>
      </c>
      <c r="AL115" s="820">
        <v>7700000</v>
      </c>
      <c r="AM115" s="821">
        <v>500000</v>
      </c>
      <c r="AN115" s="820"/>
      <c r="AO115" s="820">
        <v>500000</v>
      </c>
      <c r="AP115" s="821"/>
      <c r="AQ115" s="820"/>
      <c r="AR115" s="820"/>
      <c r="AS115" s="820"/>
      <c r="AT115" s="822">
        <v>500000</v>
      </c>
      <c r="AU115" s="823" t="s">
        <v>1215</v>
      </c>
      <c r="AV115" s="823" t="s">
        <v>1215</v>
      </c>
      <c r="AW115" s="818"/>
      <c r="AX115" s="824" t="s">
        <v>9611</v>
      </c>
      <c r="AY115" s="242" t="s">
        <v>9612</v>
      </c>
      <c r="AZ115" s="825" t="s">
        <v>9613</v>
      </c>
      <c r="BA115" s="825" t="s">
        <v>9614</v>
      </c>
      <c r="BB115" s="826" t="s">
        <v>9615</v>
      </c>
      <c r="BC115" s="825" t="s">
        <v>9616</v>
      </c>
      <c r="BD115" s="827">
        <v>11012436231</v>
      </c>
      <c r="BE115" s="827" t="s">
        <v>9617</v>
      </c>
      <c r="BF115" s="483" t="s">
        <v>9618</v>
      </c>
      <c r="BG115" s="828" t="s">
        <v>3694</v>
      </c>
    </row>
    <row r="116" spans="2:59" ht="14.1" customHeight="1">
      <c r="B116" s="814">
        <v>60</v>
      </c>
      <c r="C116" s="815" t="s">
        <v>9619</v>
      </c>
      <c r="D116" s="815" t="s">
        <v>9620</v>
      </c>
      <c r="E116" s="772" t="s">
        <v>9621</v>
      </c>
      <c r="F116" s="817" t="s">
        <v>1302</v>
      </c>
      <c r="G116" s="817" t="s">
        <v>1231</v>
      </c>
      <c r="H116" s="817" t="s">
        <v>1231</v>
      </c>
      <c r="I116" s="818" t="s">
        <v>7445</v>
      </c>
      <c r="J116" s="818" t="s">
        <v>8499</v>
      </c>
      <c r="K116" s="818" t="s">
        <v>9622</v>
      </c>
      <c r="L116" s="819"/>
      <c r="M116" s="774">
        <v>42023</v>
      </c>
      <c r="N116" s="792">
        <v>42185</v>
      </c>
      <c r="O116" s="774">
        <v>42338</v>
      </c>
      <c r="P116" s="774">
        <v>42369</v>
      </c>
      <c r="Q116" s="774">
        <v>42460</v>
      </c>
      <c r="R116" s="774">
        <v>42551</v>
      </c>
      <c r="S116" s="774"/>
      <c r="T116" s="774"/>
      <c r="U116" s="774"/>
      <c r="V116" s="774"/>
      <c r="W116" s="774"/>
      <c r="X116" s="774"/>
      <c r="Y116" s="774"/>
      <c r="Z116" s="774"/>
      <c r="AA116" s="792"/>
      <c r="AB116" s="792"/>
      <c r="AC116" s="792"/>
      <c r="AD116" s="792"/>
      <c r="AE116" s="792"/>
      <c r="AF116" s="792"/>
      <c r="AG116" s="792"/>
      <c r="AH116" s="792"/>
      <c r="AI116" s="792"/>
      <c r="AJ116" s="761">
        <v>-12.704346759259352</v>
      </c>
      <c r="AK116" s="777" t="s">
        <v>1099</v>
      </c>
      <c r="AL116" s="820">
        <v>6095000</v>
      </c>
      <c r="AM116" s="821">
        <v>500000</v>
      </c>
      <c r="AN116" s="820"/>
      <c r="AO116" s="820" t="s">
        <v>1324</v>
      </c>
      <c r="AP116" s="821" t="s">
        <v>1324</v>
      </c>
      <c r="AQ116" s="820"/>
      <c r="AR116" s="820"/>
      <c r="AS116" s="820"/>
      <c r="AT116" s="822" t="s">
        <v>8501</v>
      </c>
      <c r="AU116" s="823" t="s">
        <v>1215</v>
      </c>
      <c r="AV116" s="823" t="s">
        <v>1215</v>
      </c>
      <c r="AW116" s="818"/>
      <c r="AX116" s="824" t="s">
        <v>9623</v>
      </c>
      <c r="AY116" s="242" t="s">
        <v>9624</v>
      </c>
      <c r="AZ116" s="825" t="s">
        <v>9625</v>
      </c>
      <c r="BA116" s="825" t="s">
        <v>9626</v>
      </c>
      <c r="BB116" s="826" t="s">
        <v>9627</v>
      </c>
      <c r="BC116" s="825" t="s">
        <v>9628</v>
      </c>
      <c r="BD116" s="827" t="s">
        <v>9629</v>
      </c>
      <c r="BE116" s="827" t="s">
        <v>9630</v>
      </c>
      <c r="BF116" s="483" t="s">
        <v>9631</v>
      </c>
      <c r="BG116" s="828" t="s">
        <v>3694</v>
      </c>
    </row>
    <row r="117" spans="2:59" ht="14.1" customHeight="1">
      <c r="B117" s="814">
        <v>61</v>
      </c>
      <c r="C117" s="815" t="s">
        <v>9632</v>
      </c>
      <c r="D117" s="815" t="s">
        <v>9633</v>
      </c>
      <c r="E117" s="772" t="s">
        <v>9634</v>
      </c>
      <c r="F117" s="817" t="s">
        <v>1302</v>
      </c>
      <c r="G117" s="817" t="s">
        <v>1319</v>
      </c>
      <c r="H117" s="817" t="s">
        <v>1319</v>
      </c>
      <c r="I117" s="818" t="s">
        <v>7445</v>
      </c>
      <c r="J117" s="818" t="s">
        <v>8499</v>
      </c>
      <c r="K117" s="818" t="s">
        <v>8567</v>
      </c>
      <c r="L117" s="819">
        <v>42064</v>
      </c>
      <c r="M117" s="774">
        <v>41814</v>
      </c>
      <c r="N117" s="792">
        <v>41935</v>
      </c>
      <c r="O117" s="774">
        <v>42004</v>
      </c>
      <c r="P117" s="774">
        <v>42035</v>
      </c>
      <c r="Q117" s="774">
        <v>42063</v>
      </c>
      <c r="R117" s="774">
        <v>42185</v>
      </c>
      <c r="S117" s="774">
        <v>42338</v>
      </c>
      <c r="T117" s="774">
        <v>42369</v>
      </c>
      <c r="U117" s="774">
        <v>42551</v>
      </c>
      <c r="V117" s="774"/>
      <c r="W117" s="774"/>
      <c r="X117" s="774"/>
      <c r="Y117" s="774"/>
      <c r="Z117" s="774"/>
      <c r="AA117" s="792"/>
      <c r="AB117" s="792"/>
      <c r="AC117" s="792"/>
      <c r="AD117" s="792"/>
      <c r="AE117" s="792"/>
      <c r="AF117" s="792"/>
      <c r="AG117" s="792"/>
      <c r="AH117" s="792"/>
      <c r="AI117" s="792"/>
      <c r="AJ117" s="761">
        <v>-12.704346759259352</v>
      </c>
      <c r="AK117" s="777" t="s">
        <v>1099</v>
      </c>
      <c r="AL117" s="820">
        <v>6500000</v>
      </c>
      <c r="AM117" s="821">
        <v>550000</v>
      </c>
      <c r="AN117" s="820"/>
      <c r="AO117" s="820">
        <v>400000</v>
      </c>
      <c r="AP117" s="821">
        <v>100000</v>
      </c>
      <c r="AQ117" s="820"/>
      <c r="AR117" s="820"/>
      <c r="AS117" s="820"/>
      <c r="AT117" s="822" t="s">
        <v>1351</v>
      </c>
      <c r="AU117" s="823" t="s">
        <v>1215</v>
      </c>
      <c r="AV117" s="823" t="s">
        <v>1215</v>
      </c>
      <c r="AW117" s="818"/>
      <c r="AX117" s="824" t="s">
        <v>9391</v>
      </c>
      <c r="AY117" s="242" t="s">
        <v>9635</v>
      </c>
      <c r="AZ117" s="825" t="s">
        <v>9636</v>
      </c>
      <c r="BA117" s="825" t="s">
        <v>9637</v>
      </c>
      <c r="BB117" s="826" t="s">
        <v>9638</v>
      </c>
      <c r="BC117" s="825" t="s">
        <v>9639</v>
      </c>
      <c r="BD117" s="827">
        <v>11037818900</v>
      </c>
      <c r="BE117" s="827" t="s">
        <v>9640</v>
      </c>
      <c r="BF117" s="483" t="s">
        <v>9641</v>
      </c>
      <c r="BG117" s="828" t="s">
        <v>3694</v>
      </c>
    </row>
    <row r="118" spans="2:59" ht="14.1" customHeight="1">
      <c r="B118" s="814">
        <v>62</v>
      </c>
      <c r="C118" s="815" t="s">
        <v>9642</v>
      </c>
      <c r="D118" s="815" t="s">
        <v>9643</v>
      </c>
      <c r="E118" s="772">
        <v>32270</v>
      </c>
      <c r="F118" s="817" t="s">
        <v>1060</v>
      </c>
      <c r="G118" s="817" t="s">
        <v>1276</v>
      </c>
      <c r="H118" s="817" t="s">
        <v>1276</v>
      </c>
      <c r="I118" s="818" t="s">
        <v>7445</v>
      </c>
      <c r="J118" s="818" t="s">
        <v>8499</v>
      </c>
      <c r="K118" s="818" t="s">
        <v>9644</v>
      </c>
      <c r="L118" s="819"/>
      <c r="M118" s="774">
        <v>42129</v>
      </c>
      <c r="N118" s="792">
        <v>42490</v>
      </c>
      <c r="O118" s="774">
        <v>42521</v>
      </c>
      <c r="P118" s="774">
        <v>42551</v>
      </c>
      <c r="Q118" s="774"/>
      <c r="R118" s="774"/>
      <c r="S118" s="774"/>
      <c r="T118" s="774"/>
      <c r="U118" s="774"/>
      <c r="V118" s="774"/>
      <c r="W118" s="774"/>
      <c r="X118" s="774"/>
      <c r="Y118" s="774"/>
      <c r="Z118" s="774"/>
      <c r="AA118" s="792"/>
      <c r="AB118" s="792"/>
      <c r="AC118" s="792"/>
      <c r="AD118" s="792"/>
      <c r="AE118" s="792"/>
      <c r="AF118" s="792"/>
      <c r="AG118" s="792"/>
      <c r="AH118" s="792"/>
      <c r="AI118" s="792"/>
      <c r="AJ118" s="761">
        <v>-12.704346759259352</v>
      </c>
      <c r="AK118" s="777" t="s">
        <v>1099</v>
      </c>
      <c r="AL118" s="820">
        <v>7000000</v>
      </c>
      <c r="AM118" s="821">
        <v>550000</v>
      </c>
      <c r="AN118" s="820">
        <v>3500000</v>
      </c>
      <c r="AO118" s="820">
        <v>500000</v>
      </c>
      <c r="AP118" s="821"/>
      <c r="AQ118" s="820"/>
      <c r="AR118" s="820"/>
      <c r="AS118" s="820"/>
      <c r="AT118" s="822" t="s">
        <v>9645</v>
      </c>
      <c r="AU118" s="823" t="s">
        <v>1054</v>
      </c>
      <c r="AV118" s="823" t="s">
        <v>1054</v>
      </c>
      <c r="AW118" s="818"/>
      <c r="AX118" s="824"/>
      <c r="AY118" s="242" t="s">
        <v>9646</v>
      </c>
      <c r="AZ118" s="825" t="s">
        <v>9647</v>
      </c>
      <c r="BA118" s="825" t="s">
        <v>9648</v>
      </c>
      <c r="BB118" s="826" t="s">
        <v>9649</v>
      </c>
      <c r="BC118" s="825" t="s">
        <v>9650</v>
      </c>
      <c r="BD118" s="827">
        <v>13024030523</v>
      </c>
      <c r="BE118" s="827" t="s">
        <v>9651</v>
      </c>
      <c r="BF118" s="483" t="s">
        <v>9652</v>
      </c>
      <c r="BG118" s="828" t="s">
        <v>3694</v>
      </c>
    </row>
    <row r="119" spans="2:59" ht="14.1" customHeight="1">
      <c r="B119" s="814">
        <v>63</v>
      </c>
      <c r="C119" s="815" t="s">
        <v>9653</v>
      </c>
      <c r="D119" s="815" t="s">
        <v>9654</v>
      </c>
      <c r="E119" s="772" t="s">
        <v>9655</v>
      </c>
      <c r="F119" s="817" t="s">
        <v>1302</v>
      </c>
      <c r="G119" s="817" t="s">
        <v>1358</v>
      </c>
      <c r="H119" s="817" t="s">
        <v>1358</v>
      </c>
      <c r="I119" s="818" t="s">
        <v>1045</v>
      </c>
      <c r="J119" s="818" t="s">
        <v>8499</v>
      </c>
      <c r="K119" s="818" t="s">
        <v>9656</v>
      </c>
      <c r="L119" s="819"/>
      <c r="M119" s="774">
        <v>42125</v>
      </c>
      <c r="N119" s="792">
        <v>42369</v>
      </c>
      <c r="O119" s="774">
        <v>42551</v>
      </c>
      <c r="P119" s="774"/>
      <c r="Q119" s="774"/>
      <c r="R119" s="774"/>
      <c r="S119" s="774"/>
      <c r="T119" s="774"/>
      <c r="U119" s="774"/>
      <c r="V119" s="774"/>
      <c r="W119" s="774"/>
      <c r="X119" s="774"/>
      <c r="Y119" s="774"/>
      <c r="Z119" s="774"/>
      <c r="AA119" s="792"/>
      <c r="AB119" s="792"/>
      <c r="AC119" s="792"/>
      <c r="AD119" s="792"/>
      <c r="AE119" s="792"/>
      <c r="AF119" s="792"/>
      <c r="AG119" s="792"/>
      <c r="AH119" s="792"/>
      <c r="AI119" s="792"/>
      <c r="AJ119" s="761">
        <v>-12.704346759259352</v>
      </c>
      <c r="AK119" s="777" t="s">
        <v>1099</v>
      </c>
      <c r="AL119" s="820" t="s">
        <v>9657</v>
      </c>
      <c r="AM119" s="821">
        <v>100000</v>
      </c>
      <c r="AN119" s="820"/>
      <c r="AO119" s="820" t="s">
        <v>1324</v>
      </c>
      <c r="AP119" s="821"/>
      <c r="AQ119" s="820"/>
      <c r="AR119" s="820"/>
      <c r="AS119" s="820"/>
      <c r="AT119" s="822" t="s">
        <v>9658</v>
      </c>
      <c r="AU119" s="823" t="s">
        <v>1054</v>
      </c>
      <c r="AV119" s="823" t="s">
        <v>1054</v>
      </c>
      <c r="AW119" s="818"/>
      <c r="AX119" s="824"/>
      <c r="AY119" s="242" t="s">
        <v>9659</v>
      </c>
      <c r="AZ119" s="825" t="s">
        <v>9660</v>
      </c>
      <c r="BA119" s="825" t="s">
        <v>9661</v>
      </c>
      <c r="BB119" s="826" t="s">
        <v>9662</v>
      </c>
      <c r="BC119" s="825" t="s">
        <v>9663</v>
      </c>
      <c r="BD119" s="827">
        <v>10005686422</v>
      </c>
      <c r="BE119" s="827" t="s">
        <v>9664</v>
      </c>
      <c r="BF119" s="483" t="s">
        <v>9665</v>
      </c>
      <c r="BG119" s="828" t="s">
        <v>3694</v>
      </c>
    </row>
    <row r="120" spans="2:59" ht="14.1" customHeight="1">
      <c r="B120" s="814">
        <v>64</v>
      </c>
      <c r="C120" s="815" t="s">
        <v>9666</v>
      </c>
      <c r="D120" s="815" t="s">
        <v>9667</v>
      </c>
      <c r="E120" s="772" t="s">
        <v>9668</v>
      </c>
      <c r="F120" s="817" t="s">
        <v>1302</v>
      </c>
      <c r="G120" s="817" t="s">
        <v>1358</v>
      </c>
      <c r="H120" s="817" t="s">
        <v>1358</v>
      </c>
      <c r="I120" s="818" t="s">
        <v>7445</v>
      </c>
      <c r="J120" s="818" t="s">
        <v>8499</v>
      </c>
      <c r="K120" s="818" t="s">
        <v>9669</v>
      </c>
      <c r="L120" s="819"/>
      <c r="M120" s="774">
        <v>42161</v>
      </c>
      <c r="N120" s="792">
        <v>42338</v>
      </c>
      <c r="O120" s="774">
        <v>42369</v>
      </c>
      <c r="P120" s="774">
        <v>42551</v>
      </c>
      <c r="Q120" s="774"/>
      <c r="R120" s="774"/>
      <c r="S120" s="774"/>
      <c r="T120" s="774"/>
      <c r="U120" s="774"/>
      <c r="V120" s="774"/>
      <c r="W120" s="774"/>
      <c r="X120" s="774"/>
      <c r="Y120" s="774"/>
      <c r="Z120" s="774"/>
      <c r="AA120" s="792"/>
      <c r="AB120" s="792"/>
      <c r="AC120" s="792"/>
      <c r="AD120" s="792"/>
      <c r="AE120" s="792"/>
      <c r="AF120" s="792"/>
      <c r="AG120" s="792"/>
      <c r="AH120" s="792"/>
      <c r="AI120" s="792"/>
      <c r="AJ120" s="761">
        <v>-12.704346759259352</v>
      </c>
      <c r="AK120" s="777" t="s">
        <v>1099</v>
      </c>
      <c r="AL120" s="820">
        <v>10000000</v>
      </c>
      <c r="AM120" s="821">
        <v>250000</v>
      </c>
      <c r="AN120" s="820" t="s">
        <v>1324</v>
      </c>
      <c r="AO120" s="820">
        <v>0</v>
      </c>
      <c r="AP120" s="821"/>
      <c r="AQ120" s="820"/>
      <c r="AR120" s="820"/>
      <c r="AS120" s="820"/>
      <c r="AT120" s="822" t="s">
        <v>1351</v>
      </c>
      <c r="AU120" s="823" t="s">
        <v>1054</v>
      </c>
      <c r="AV120" s="823" t="s">
        <v>1054</v>
      </c>
      <c r="AW120" s="818"/>
      <c r="AX120" s="824" t="s">
        <v>9670</v>
      </c>
      <c r="AY120" s="242" t="s">
        <v>9671</v>
      </c>
      <c r="AZ120" s="825" t="s">
        <v>9672</v>
      </c>
      <c r="BA120" s="825" t="s">
        <v>9673</v>
      </c>
      <c r="BB120" s="826" t="s">
        <v>9674</v>
      </c>
      <c r="BC120" s="825" t="s">
        <v>9675</v>
      </c>
      <c r="BD120" s="827">
        <v>13004418375</v>
      </c>
      <c r="BE120" s="827" t="s">
        <v>9676</v>
      </c>
      <c r="BF120" s="483" t="s">
        <v>9677</v>
      </c>
      <c r="BG120" s="828" t="s">
        <v>9678</v>
      </c>
    </row>
    <row r="121" spans="2:59" ht="14.1" customHeight="1">
      <c r="B121" s="814">
        <v>65</v>
      </c>
      <c r="C121" s="815" t="s">
        <v>9679</v>
      </c>
      <c r="D121" s="815" t="s">
        <v>9680</v>
      </c>
      <c r="E121" s="772" t="s">
        <v>9681</v>
      </c>
      <c r="F121" s="817" t="s">
        <v>1302</v>
      </c>
      <c r="G121" s="817" t="s">
        <v>1358</v>
      </c>
      <c r="H121" s="817" t="s">
        <v>1358</v>
      </c>
      <c r="I121" s="818" t="s">
        <v>7445</v>
      </c>
      <c r="J121" s="818" t="s">
        <v>8499</v>
      </c>
      <c r="K121" s="818" t="s">
        <v>8431</v>
      </c>
      <c r="L121" s="819"/>
      <c r="M121" s="774">
        <v>42219</v>
      </c>
      <c r="N121" s="792">
        <v>42310</v>
      </c>
      <c r="O121" s="774">
        <v>42369</v>
      </c>
      <c r="P121" s="774">
        <v>42551</v>
      </c>
      <c r="Q121" s="774"/>
      <c r="R121" s="774"/>
      <c r="S121" s="774"/>
      <c r="T121" s="774"/>
      <c r="U121" s="774"/>
      <c r="V121" s="774"/>
      <c r="W121" s="774"/>
      <c r="X121" s="774"/>
      <c r="Y121" s="774"/>
      <c r="Z121" s="774"/>
      <c r="AA121" s="792"/>
      <c r="AB121" s="792"/>
      <c r="AC121" s="792"/>
      <c r="AD121" s="792"/>
      <c r="AE121" s="792"/>
      <c r="AF121" s="792"/>
      <c r="AG121" s="792"/>
      <c r="AH121" s="792"/>
      <c r="AI121" s="792"/>
      <c r="AJ121" s="761">
        <v>-12.704346759259352</v>
      </c>
      <c r="AK121" s="777" t="s">
        <v>1099</v>
      </c>
      <c r="AL121" s="820">
        <v>7500000</v>
      </c>
      <c r="AM121" s="821">
        <v>500000</v>
      </c>
      <c r="AN121" s="820"/>
      <c r="AO121" s="820">
        <v>500000</v>
      </c>
      <c r="AP121" s="821">
        <v>200000</v>
      </c>
      <c r="AQ121" s="820"/>
      <c r="AR121" s="820"/>
      <c r="AS121" s="820"/>
      <c r="AT121" s="822" t="s">
        <v>8755</v>
      </c>
      <c r="AU121" s="823" t="s">
        <v>1054</v>
      </c>
      <c r="AV121" s="823" t="s">
        <v>1054</v>
      </c>
      <c r="AW121" s="818"/>
      <c r="AX121" s="824"/>
      <c r="AY121" s="242" t="s">
        <v>9682</v>
      </c>
      <c r="AZ121" s="825" t="s">
        <v>9683</v>
      </c>
      <c r="BA121" s="825" t="s">
        <v>9684</v>
      </c>
      <c r="BB121" s="826" t="s">
        <v>9685</v>
      </c>
      <c r="BC121" s="825" t="s">
        <v>9686</v>
      </c>
      <c r="BD121" s="827" t="s">
        <v>9687</v>
      </c>
      <c r="BE121" s="827" t="s">
        <v>9688</v>
      </c>
      <c r="BF121" s="483" t="s">
        <v>9689</v>
      </c>
      <c r="BG121" s="828" t="s">
        <v>3694</v>
      </c>
    </row>
    <row r="122" spans="2:59" ht="14.1" customHeight="1">
      <c r="B122" s="814">
        <v>66</v>
      </c>
      <c r="C122" s="815" t="s">
        <v>9690</v>
      </c>
      <c r="D122" s="815" t="s">
        <v>9691</v>
      </c>
      <c r="E122" s="772" t="s">
        <v>9692</v>
      </c>
      <c r="F122" s="817" t="s">
        <v>1060</v>
      </c>
      <c r="G122" s="817" t="s">
        <v>1276</v>
      </c>
      <c r="H122" s="817" t="s">
        <v>1276</v>
      </c>
      <c r="I122" s="818" t="s">
        <v>7445</v>
      </c>
      <c r="J122" s="818" t="s">
        <v>8499</v>
      </c>
      <c r="K122" s="818" t="s">
        <v>8198</v>
      </c>
      <c r="L122" s="819"/>
      <c r="M122" s="774">
        <v>42261</v>
      </c>
      <c r="N122" s="792">
        <v>42369</v>
      </c>
      <c r="O122" s="774">
        <v>42460</v>
      </c>
      <c r="P122" s="774">
        <v>42551</v>
      </c>
      <c r="Q122" s="774"/>
      <c r="R122" s="774"/>
      <c r="S122" s="774"/>
      <c r="T122" s="774"/>
      <c r="U122" s="774"/>
      <c r="V122" s="774"/>
      <c r="W122" s="774"/>
      <c r="X122" s="774"/>
      <c r="Y122" s="774"/>
      <c r="Z122" s="774"/>
      <c r="AA122" s="792"/>
      <c r="AB122" s="792"/>
      <c r="AC122" s="792"/>
      <c r="AD122" s="792"/>
      <c r="AE122" s="792"/>
      <c r="AF122" s="792"/>
      <c r="AG122" s="792"/>
      <c r="AH122" s="792"/>
      <c r="AI122" s="792"/>
      <c r="AJ122" s="761">
        <v>-12.704346759259352</v>
      </c>
      <c r="AK122" s="777" t="s">
        <v>1099</v>
      </c>
      <c r="AL122" s="820">
        <v>3500000</v>
      </c>
      <c r="AM122" s="821">
        <v>250000</v>
      </c>
      <c r="AN122" s="820"/>
      <c r="AO122" s="820">
        <v>500000</v>
      </c>
      <c r="AP122" s="821">
        <v>100000</v>
      </c>
      <c r="AQ122" s="820"/>
      <c r="AR122" s="820"/>
      <c r="AS122" s="820"/>
      <c r="AT122" s="822" t="s">
        <v>8659</v>
      </c>
      <c r="AU122" s="823" t="s">
        <v>8673</v>
      </c>
      <c r="AV122" s="823" t="s">
        <v>1054</v>
      </c>
      <c r="AW122" s="818"/>
      <c r="AX122" s="824"/>
      <c r="AY122" s="242" t="s">
        <v>9693</v>
      </c>
      <c r="AZ122" s="825">
        <v>85640020308</v>
      </c>
      <c r="BA122" s="825" t="s">
        <v>9694</v>
      </c>
      <c r="BB122" s="826" t="s">
        <v>9695</v>
      </c>
      <c r="BC122" s="825">
        <v>0</v>
      </c>
      <c r="BD122" s="827">
        <v>13039482362</v>
      </c>
      <c r="BE122" s="827" t="s">
        <v>9696</v>
      </c>
      <c r="BF122" s="483" t="s">
        <v>9697</v>
      </c>
      <c r="BG122" s="828" t="s">
        <v>3694</v>
      </c>
    </row>
    <row r="123" spans="2:59" ht="14.1" customHeight="1">
      <c r="B123" s="814">
        <v>67</v>
      </c>
      <c r="C123" s="815" t="s">
        <v>9698</v>
      </c>
      <c r="D123" s="815" t="s">
        <v>9699</v>
      </c>
      <c r="E123" s="772" t="s">
        <v>9700</v>
      </c>
      <c r="F123" s="817" t="s">
        <v>1302</v>
      </c>
      <c r="G123" s="817" t="s">
        <v>1319</v>
      </c>
      <c r="H123" s="817" t="s">
        <v>1319</v>
      </c>
      <c r="I123" s="818" t="s">
        <v>7445</v>
      </c>
      <c r="J123" s="818" t="s">
        <v>8499</v>
      </c>
      <c r="K123" s="818" t="s">
        <v>8431</v>
      </c>
      <c r="L123" s="819"/>
      <c r="M123" s="774">
        <v>42278</v>
      </c>
      <c r="N123" s="792">
        <v>42369</v>
      </c>
      <c r="O123" s="774">
        <v>42551</v>
      </c>
      <c r="P123" s="774"/>
      <c r="Q123" s="774"/>
      <c r="R123" s="774"/>
      <c r="S123" s="774"/>
      <c r="T123" s="774"/>
      <c r="U123" s="774"/>
      <c r="V123" s="774"/>
      <c r="W123" s="774"/>
      <c r="X123" s="774"/>
      <c r="Y123" s="774"/>
      <c r="Z123" s="774"/>
      <c r="AA123" s="792"/>
      <c r="AB123" s="792"/>
      <c r="AC123" s="792"/>
      <c r="AD123" s="792"/>
      <c r="AE123" s="792"/>
      <c r="AF123" s="792"/>
      <c r="AG123" s="792"/>
      <c r="AH123" s="792"/>
      <c r="AI123" s="792"/>
      <c r="AJ123" s="761">
        <v>-12.704346759259352</v>
      </c>
      <c r="AK123" s="777" t="s">
        <v>1099</v>
      </c>
      <c r="AL123" s="820">
        <v>7000000</v>
      </c>
      <c r="AM123" s="821">
        <v>500000</v>
      </c>
      <c r="AN123" s="820"/>
      <c r="AO123" s="820">
        <v>500000</v>
      </c>
      <c r="AP123" s="821">
        <v>250000</v>
      </c>
      <c r="AQ123" s="820"/>
      <c r="AR123" s="820"/>
      <c r="AS123" s="820"/>
      <c r="AT123" s="822" t="s">
        <v>8659</v>
      </c>
      <c r="AU123" s="823"/>
      <c r="AV123" s="823"/>
      <c r="AW123" s="818"/>
      <c r="AX123" s="824"/>
      <c r="AY123" s="242" t="s">
        <v>9701</v>
      </c>
      <c r="AZ123" s="825" t="s">
        <v>9702</v>
      </c>
      <c r="BA123" s="825" t="s">
        <v>9703</v>
      </c>
      <c r="BB123" s="826" t="s">
        <v>9704</v>
      </c>
      <c r="BC123" s="825" t="s">
        <v>9705</v>
      </c>
      <c r="BD123" s="827">
        <v>11012436181</v>
      </c>
      <c r="BE123" s="827" t="s">
        <v>9706</v>
      </c>
      <c r="BF123" s="483" t="s">
        <v>9707</v>
      </c>
      <c r="BG123" s="828" t="s">
        <v>3694</v>
      </c>
    </row>
    <row r="124" spans="2:59" ht="14.1" customHeight="1">
      <c r="B124" s="814">
        <v>68</v>
      </c>
      <c r="C124" s="815" t="s">
        <v>9708</v>
      </c>
      <c r="D124" s="815" t="s">
        <v>9709</v>
      </c>
      <c r="E124" s="772" t="s">
        <v>9710</v>
      </c>
      <c r="F124" s="817" t="s">
        <v>1302</v>
      </c>
      <c r="G124" s="817" t="s">
        <v>1319</v>
      </c>
      <c r="H124" s="817" t="s">
        <v>1319</v>
      </c>
      <c r="I124" s="818" t="s">
        <v>7445</v>
      </c>
      <c r="J124" s="818" t="s">
        <v>8499</v>
      </c>
      <c r="K124" s="818" t="s">
        <v>9711</v>
      </c>
      <c r="L124" s="819"/>
      <c r="M124" s="774">
        <v>42292</v>
      </c>
      <c r="N124" s="792">
        <v>42369</v>
      </c>
      <c r="O124" s="774">
        <v>42551</v>
      </c>
      <c r="P124" s="774"/>
      <c r="Q124" s="774"/>
      <c r="R124" s="774"/>
      <c r="S124" s="774"/>
      <c r="T124" s="774"/>
      <c r="U124" s="774"/>
      <c r="V124" s="774"/>
      <c r="W124" s="774"/>
      <c r="X124" s="774"/>
      <c r="Y124" s="774"/>
      <c r="Z124" s="774"/>
      <c r="AA124" s="792"/>
      <c r="AB124" s="792"/>
      <c r="AC124" s="792"/>
      <c r="AD124" s="792"/>
      <c r="AE124" s="792"/>
      <c r="AF124" s="792"/>
      <c r="AG124" s="792"/>
      <c r="AH124" s="792"/>
      <c r="AI124" s="792"/>
      <c r="AJ124" s="761">
        <v>-12.704346759259352</v>
      </c>
      <c r="AK124" s="777" t="s">
        <v>1099</v>
      </c>
      <c r="AL124" s="820">
        <v>27500000</v>
      </c>
      <c r="AM124" s="821" t="s">
        <v>1314</v>
      </c>
      <c r="AN124" s="820" t="s">
        <v>1314</v>
      </c>
      <c r="AO124" s="820" t="s">
        <v>1314</v>
      </c>
      <c r="AP124" s="821" t="s">
        <v>1314</v>
      </c>
      <c r="AQ124" s="820" t="s">
        <v>1314</v>
      </c>
      <c r="AR124" s="820" t="s">
        <v>1314</v>
      </c>
      <c r="AS124" s="820"/>
      <c r="AT124" s="822" t="s">
        <v>1314</v>
      </c>
      <c r="AU124" s="823" t="s">
        <v>1314</v>
      </c>
      <c r="AV124" s="823"/>
      <c r="AW124" s="818"/>
      <c r="AX124" s="824" t="s">
        <v>9712</v>
      </c>
      <c r="AY124" s="242" t="s">
        <v>9713</v>
      </c>
      <c r="AZ124" s="825"/>
      <c r="BA124" s="825" t="s">
        <v>9714</v>
      </c>
      <c r="BB124" s="826" t="s">
        <v>9715</v>
      </c>
      <c r="BC124" s="825" t="s">
        <v>9716</v>
      </c>
      <c r="BD124" s="827">
        <v>13013007177</v>
      </c>
      <c r="BE124" s="827">
        <v>0</v>
      </c>
      <c r="BF124" s="483" t="s">
        <v>9717</v>
      </c>
      <c r="BG124" s="828" t="s">
        <v>3694</v>
      </c>
    </row>
    <row r="125" spans="2:59" ht="14.1" customHeight="1">
      <c r="B125" s="814">
        <v>69</v>
      </c>
      <c r="C125" s="815" t="s">
        <v>9718</v>
      </c>
      <c r="D125" s="815" t="s">
        <v>9719</v>
      </c>
      <c r="E125" s="772" t="s">
        <v>9720</v>
      </c>
      <c r="F125" s="817" t="s">
        <v>1060</v>
      </c>
      <c r="G125" s="817" t="s">
        <v>1276</v>
      </c>
      <c r="H125" s="817" t="s">
        <v>1276</v>
      </c>
      <c r="I125" s="818" t="s">
        <v>1045</v>
      </c>
      <c r="J125" s="818" t="s">
        <v>8499</v>
      </c>
      <c r="K125" s="818" t="s">
        <v>9721</v>
      </c>
      <c r="L125" s="819"/>
      <c r="M125" s="774">
        <v>42487</v>
      </c>
      <c r="N125" s="792">
        <v>42551</v>
      </c>
      <c r="O125" s="774"/>
      <c r="P125" s="774"/>
      <c r="Q125" s="774"/>
      <c r="R125" s="774"/>
      <c r="S125" s="774"/>
      <c r="T125" s="774"/>
      <c r="U125" s="774"/>
      <c r="V125" s="774"/>
      <c r="W125" s="774"/>
      <c r="X125" s="774"/>
      <c r="Y125" s="774"/>
      <c r="Z125" s="774"/>
      <c r="AA125" s="792"/>
      <c r="AB125" s="792"/>
      <c r="AC125" s="792"/>
      <c r="AD125" s="792"/>
      <c r="AE125" s="792"/>
      <c r="AF125" s="792"/>
      <c r="AG125" s="792"/>
      <c r="AH125" s="792"/>
      <c r="AI125" s="792"/>
      <c r="AJ125" s="761">
        <v>-12.704346759259352</v>
      </c>
      <c r="AK125" s="777" t="s">
        <v>1099</v>
      </c>
      <c r="AL125" s="820">
        <v>4700000</v>
      </c>
      <c r="AM125" s="821">
        <v>250000</v>
      </c>
      <c r="AN125" s="820"/>
      <c r="AO125" s="820">
        <v>500000</v>
      </c>
      <c r="AP125" s="821">
        <v>100000</v>
      </c>
      <c r="AQ125" s="820"/>
      <c r="AR125" s="820"/>
      <c r="AS125" s="820"/>
      <c r="AT125" s="822" t="s">
        <v>1351</v>
      </c>
      <c r="AU125" s="823" t="s">
        <v>1215</v>
      </c>
      <c r="AV125" s="823" t="s">
        <v>1215</v>
      </c>
      <c r="AW125" s="818"/>
      <c r="AX125" s="824"/>
      <c r="AY125" s="242" t="s">
        <v>9722</v>
      </c>
      <c r="AZ125" s="825" t="s">
        <v>9723</v>
      </c>
      <c r="BA125" s="825" t="s">
        <v>9724</v>
      </c>
      <c r="BB125" s="826" t="s">
        <v>9725</v>
      </c>
      <c r="BC125" s="825" t="s">
        <v>9726</v>
      </c>
      <c r="BD125" s="827" t="s">
        <v>591</v>
      </c>
      <c r="BE125" s="827" t="s">
        <v>9727</v>
      </c>
      <c r="BF125" s="483" t="s">
        <v>9728</v>
      </c>
      <c r="BG125" s="828" t="s">
        <v>3694</v>
      </c>
    </row>
    <row r="126" spans="2:59" ht="14.1" customHeight="1">
      <c r="B126" s="814">
        <v>70</v>
      </c>
      <c r="C126" s="815" t="s">
        <v>9729</v>
      </c>
      <c r="D126" s="815" t="s">
        <v>9730</v>
      </c>
      <c r="E126" s="772" t="s">
        <v>9731</v>
      </c>
      <c r="F126" s="817" t="s">
        <v>1302</v>
      </c>
      <c r="G126" s="817" t="s">
        <v>1231</v>
      </c>
      <c r="H126" s="817" t="s">
        <v>1231</v>
      </c>
      <c r="I126" s="818" t="s">
        <v>7445</v>
      </c>
      <c r="J126" s="818" t="s">
        <v>8499</v>
      </c>
      <c r="K126" s="818" t="s">
        <v>8431</v>
      </c>
      <c r="L126" s="819"/>
      <c r="M126" s="774">
        <v>42109</v>
      </c>
      <c r="N126" s="792">
        <v>42247</v>
      </c>
      <c r="O126" s="774">
        <v>42369</v>
      </c>
      <c r="P126" s="774">
        <v>42551</v>
      </c>
      <c r="Q126" s="774"/>
      <c r="R126" s="774"/>
      <c r="S126" s="774"/>
      <c r="T126" s="774"/>
      <c r="U126" s="774"/>
      <c r="V126" s="774"/>
      <c r="W126" s="774"/>
      <c r="X126" s="774"/>
      <c r="Y126" s="774"/>
      <c r="Z126" s="774"/>
      <c r="AA126" s="792"/>
      <c r="AB126" s="792"/>
      <c r="AC126" s="792"/>
      <c r="AD126" s="792"/>
      <c r="AE126" s="792"/>
      <c r="AF126" s="792"/>
      <c r="AG126" s="792"/>
      <c r="AH126" s="792"/>
      <c r="AI126" s="792"/>
      <c r="AJ126" s="761">
        <v>57.220559259258152</v>
      </c>
      <c r="AK126" s="777" t="s">
        <v>1098</v>
      </c>
      <c r="AL126" s="820">
        <v>7475000</v>
      </c>
      <c r="AM126" s="821">
        <v>500000</v>
      </c>
      <c r="AN126" s="820"/>
      <c r="AO126" s="820"/>
      <c r="AP126" s="821">
        <v>100000</v>
      </c>
      <c r="AQ126" s="820"/>
      <c r="AR126" s="820"/>
      <c r="AS126" s="820"/>
      <c r="AT126" s="822" t="s">
        <v>1215</v>
      </c>
      <c r="AU126" s="823" t="s">
        <v>1215</v>
      </c>
      <c r="AV126" s="823" t="s">
        <v>1215</v>
      </c>
      <c r="AW126" s="818"/>
      <c r="AX126" s="824" t="s">
        <v>9732</v>
      </c>
      <c r="AY126" s="242" t="s">
        <v>9733</v>
      </c>
      <c r="AZ126" s="825" t="s">
        <v>9734</v>
      </c>
      <c r="BA126" s="825" t="s">
        <v>9735</v>
      </c>
      <c r="BB126" s="826" t="s">
        <v>1279</v>
      </c>
      <c r="BC126" s="825" t="s">
        <v>9736</v>
      </c>
      <c r="BD126" s="827" t="s">
        <v>9737</v>
      </c>
      <c r="BE126" s="827" t="s">
        <v>9738</v>
      </c>
      <c r="BF126" s="483" t="s">
        <v>9739</v>
      </c>
      <c r="BG126" s="828" t="s">
        <v>3694</v>
      </c>
    </row>
    <row r="127" spans="2:59" ht="14.1" customHeight="1">
      <c r="B127" s="814">
        <v>71</v>
      </c>
      <c r="C127" s="815" t="s">
        <v>9740</v>
      </c>
      <c r="D127" s="815" t="s">
        <v>9741</v>
      </c>
      <c r="E127" s="772" t="s">
        <v>9742</v>
      </c>
      <c r="F127" s="817" t="s">
        <v>1302</v>
      </c>
      <c r="G127" s="817" t="s">
        <v>1276</v>
      </c>
      <c r="H127" s="817" t="s">
        <v>1276</v>
      </c>
      <c r="I127" s="818" t="s">
        <v>7445</v>
      </c>
      <c r="J127" s="818" t="s">
        <v>8499</v>
      </c>
      <c r="K127" s="818" t="s">
        <v>9743</v>
      </c>
      <c r="L127" s="819"/>
      <c r="M127" s="774">
        <v>42310</v>
      </c>
      <c r="N127" s="792">
        <v>42369</v>
      </c>
      <c r="O127" s="774">
        <v>42551</v>
      </c>
      <c r="P127" s="774">
        <v>42735</v>
      </c>
      <c r="Q127" s="774"/>
      <c r="R127" s="774"/>
      <c r="S127" s="774"/>
      <c r="T127" s="774"/>
      <c r="U127" s="774"/>
      <c r="V127" s="774"/>
      <c r="W127" s="774"/>
      <c r="X127" s="774"/>
      <c r="Y127" s="774"/>
      <c r="Z127" s="774"/>
      <c r="AA127" s="792"/>
      <c r="AB127" s="792"/>
      <c r="AC127" s="792"/>
      <c r="AD127" s="792"/>
      <c r="AE127" s="792"/>
      <c r="AF127" s="792"/>
      <c r="AG127" s="792"/>
      <c r="AH127" s="792"/>
      <c r="AI127" s="792"/>
      <c r="AJ127" s="761">
        <v>-90.737313888887002</v>
      </c>
      <c r="AK127" s="777" t="s">
        <v>1099</v>
      </c>
      <c r="AL127" s="820">
        <v>12000000</v>
      </c>
      <c r="AM127" s="821">
        <v>500000</v>
      </c>
      <c r="AN127" s="820"/>
      <c r="AO127" s="820">
        <v>500000</v>
      </c>
      <c r="AP127" s="821">
        <v>100000</v>
      </c>
      <c r="AQ127" s="820">
        <v>1500000</v>
      </c>
      <c r="AR127" s="820"/>
      <c r="AS127" s="820"/>
      <c r="AT127" s="822" t="s">
        <v>8672</v>
      </c>
      <c r="AU127" s="823" t="s">
        <v>8673</v>
      </c>
      <c r="AV127" s="823" t="s">
        <v>1054</v>
      </c>
      <c r="AW127" s="818" t="s">
        <v>8515</v>
      </c>
      <c r="AX127" s="824" t="s">
        <v>9744</v>
      </c>
      <c r="AY127" s="242" t="s">
        <v>9745</v>
      </c>
      <c r="AZ127" s="825"/>
      <c r="BA127" s="825" t="s">
        <v>9746</v>
      </c>
      <c r="BB127" s="826" t="s">
        <v>9747</v>
      </c>
      <c r="BC127" s="825" t="s">
        <v>9748</v>
      </c>
      <c r="BD127" s="827">
        <v>12042480728</v>
      </c>
      <c r="BE127" s="827" t="s">
        <v>9749</v>
      </c>
      <c r="BF127" s="483" t="s">
        <v>9750</v>
      </c>
      <c r="BG127" s="828" t="s">
        <v>9751</v>
      </c>
    </row>
    <row r="128" spans="2:59" ht="14.1" customHeight="1">
      <c r="B128" s="814">
        <v>72</v>
      </c>
      <c r="C128" s="815" t="s">
        <v>9752</v>
      </c>
      <c r="D128" s="815" t="s">
        <v>9753</v>
      </c>
      <c r="E128" s="772" t="s">
        <v>9754</v>
      </c>
      <c r="F128" s="817" t="s">
        <v>1302</v>
      </c>
      <c r="G128" s="817" t="s">
        <v>1231</v>
      </c>
      <c r="H128" s="817" t="s">
        <v>1231</v>
      </c>
      <c r="I128" s="818" t="s">
        <v>7445</v>
      </c>
      <c r="J128" s="818" t="s">
        <v>8499</v>
      </c>
      <c r="K128" s="818" t="s">
        <v>9755</v>
      </c>
      <c r="L128" s="819"/>
      <c r="M128" s="774">
        <v>42401</v>
      </c>
      <c r="N128" s="792">
        <v>42551</v>
      </c>
      <c r="O128" s="774">
        <v>42735</v>
      </c>
      <c r="P128" s="774"/>
      <c r="Q128" s="774"/>
      <c r="R128" s="774"/>
      <c r="S128" s="774"/>
      <c r="T128" s="774"/>
      <c r="U128" s="774"/>
      <c r="V128" s="774"/>
      <c r="W128" s="774"/>
      <c r="X128" s="774"/>
      <c r="Y128" s="774"/>
      <c r="Z128" s="774"/>
      <c r="AA128" s="792"/>
      <c r="AB128" s="792"/>
      <c r="AC128" s="792"/>
      <c r="AD128" s="792"/>
      <c r="AE128" s="792"/>
      <c r="AF128" s="792"/>
      <c r="AG128" s="792"/>
      <c r="AH128" s="792"/>
      <c r="AI128" s="792"/>
      <c r="AJ128" s="761">
        <v>-90.737313888887002</v>
      </c>
      <c r="AK128" s="777" t="s">
        <v>1099</v>
      </c>
      <c r="AL128" s="820">
        <v>13000000</v>
      </c>
      <c r="AM128" s="821">
        <v>500000</v>
      </c>
      <c r="AN128" s="820"/>
      <c r="AO128" s="820">
        <v>500000</v>
      </c>
      <c r="AP128" s="821">
        <v>100000</v>
      </c>
      <c r="AQ128" s="820"/>
      <c r="AR128" s="820"/>
      <c r="AS128" s="820"/>
      <c r="AT128" s="822" t="s">
        <v>1314</v>
      </c>
      <c r="AU128" s="823" t="s">
        <v>1054</v>
      </c>
      <c r="AV128" s="823" t="s">
        <v>1054</v>
      </c>
      <c r="AW128" s="818" t="s">
        <v>8515</v>
      </c>
      <c r="AX128" s="824"/>
      <c r="AY128" s="242" t="s">
        <v>9756</v>
      </c>
      <c r="AZ128" s="825" t="s">
        <v>9757</v>
      </c>
      <c r="BA128" s="825" t="s">
        <v>9758</v>
      </c>
      <c r="BB128" s="826" t="s">
        <v>9759</v>
      </c>
      <c r="BC128" s="825" t="s">
        <v>9760</v>
      </c>
      <c r="BD128" s="827">
        <v>0</v>
      </c>
      <c r="BE128" s="827" t="s">
        <v>9761</v>
      </c>
      <c r="BF128" s="483" t="s">
        <v>9762</v>
      </c>
      <c r="BG128" s="828" t="s">
        <v>9751</v>
      </c>
    </row>
    <row r="129" spans="2:59" ht="14.1" customHeight="1">
      <c r="B129" s="814">
        <v>73</v>
      </c>
      <c r="C129" s="815" t="s">
        <v>8612</v>
      </c>
      <c r="D129" s="815" t="s">
        <v>8613</v>
      </c>
      <c r="E129" s="772" t="s">
        <v>8614</v>
      </c>
      <c r="F129" s="817" t="s">
        <v>1060</v>
      </c>
      <c r="G129" s="817" t="s">
        <v>1276</v>
      </c>
      <c r="H129" s="817" t="s">
        <v>1276</v>
      </c>
      <c r="I129" s="818" t="s">
        <v>7445</v>
      </c>
      <c r="J129" s="818" t="s">
        <v>8499</v>
      </c>
      <c r="K129" s="818" t="s">
        <v>8567</v>
      </c>
      <c r="L129" s="819">
        <v>42125</v>
      </c>
      <c r="M129" s="774">
        <v>41518</v>
      </c>
      <c r="N129" s="792">
        <v>41639</v>
      </c>
      <c r="O129" s="774">
        <v>41820</v>
      </c>
      <c r="P129" s="774">
        <v>42004</v>
      </c>
      <c r="Q129" s="774">
        <v>42094</v>
      </c>
      <c r="R129" s="774">
        <v>42124</v>
      </c>
      <c r="S129" s="774">
        <v>42247</v>
      </c>
      <c r="T129" s="774"/>
      <c r="U129" s="774"/>
      <c r="V129" s="774"/>
      <c r="W129" s="774"/>
      <c r="X129" s="774">
        <v>42248</v>
      </c>
      <c r="Y129" s="774">
        <v>42369</v>
      </c>
      <c r="Z129" s="774">
        <v>42551</v>
      </c>
      <c r="AA129" s="792"/>
      <c r="AB129" s="792"/>
      <c r="AC129" s="792"/>
      <c r="AD129" s="792"/>
      <c r="AE129" s="792"/>
      <c r="AF129" s="792"/>
      <c r="AG129" s="792"/>
      <c r="AH129" s="792"/>
      <c r="AI129" s="792"/>
      <c r="AJ129" s="761">
        <v>-42825.737313888887</v>
      </c>
      <c r="AK129" s="777" t="s">
        <v>1099</v>
      </c>
      <c r="AL129" s="820">
        <v>6072000.0000000009</v>
      </c>
      <c r="AM129" s="821">
        <v>250000</v>
      </c>
      <c r="AN129" s="820" t="s">
        <v>1324</v>
      </c>
      <c r="AO129" s="820" t="s">
        <v>1324</v>
      </c>
      <c r="AP129" s="821">
        <v>300000</v>
      </c>
      <c r="AQ129" s="820"/>
      <c r="AR129" s="820"/>
      <c r="AS129" s="820"/>
      <c r="AT129" s="822" t="s">
        <v>1215</v>
      </c>
      <c r="AU129" s="823" t="s">
        <v>1215</v>
      </c>
      <c r="AV129" s="823" t="s">
        <v>1215</v>
      </c>
      <c r="AW129" s="818"/>
      <c r="AX129" s="824" t="s">
        <v>9763</v>
      </c>
      <c r="AY129" s="242" t="s">
        <v>8616</v>
      </c>
      <c r="AZ129" s="825" t="s">
        <v>8617</v>
      </c>
      <c r="BA129" s="825" t="s">
        <v>8618</v>
      </c>
      <c r="BB129" s="826"/>
      <c r="BC129" s="825" t="s">
        <v>8619</v>
      </c>
      <c r="BD129" s="827">
        <v>13021274348</v>
      </c>
      <c r="BE129" s="827" t="s">
        <v>8620</v>
      </c>
      <c r="BF129" s="483" t="s">
        <v>8621</v>
      </c>
      <c r="BG129" s="828" t="s">
        <v>9764</v>
      </c>
    </row>
    <row r="130" spans="2:59" ht="14.1" customHeight="1">
      <c r="B130" s="814">
        <v>74</v>
      </c>
      <c r="C130" s="815" t="s">
        <v>8844</v>
      </c>
      <c r="D130" s="815" t="s">
        <v>8845</v>
      </c>
      <c r="E130" s="772" t="s">
        <v>8846</v>
      </c>
      <c r="F130" s="817" t="s">
        <v>1302</v>
      </c>
      <c r="G130" s="817" t="s">
        <v>1231</v>
      </c>
      <c r="H130" s="817" t="s">
        <v>1231</v>
      </c>
      <c r="I130" s="818" t="s">
        <v>7445</v>
      </c>
      <c r="J130" s="818" t="s">
        <v>8499</v>
      </c>
      <c r="K130" s="818" t="s">
        <v>8198</v>
      </c>
      <c r="L130" s="819"/>
      <c r="M130" s="774">
        <v>42258</v>
      </c>
      <c r="N130" s="792">
        <v>42369</v>
      </c>
      <c r="O130" s="774">
        <v>42551</v>
      </c>
      <c r="P130" s="774">
        <v>42643</v>
      </c>
      <c r="Q130" s="774"/>
      <c r="R130" s="774"/>
      <c r="S130" s="774"/>
      <c r="T130" s="774"/>
      <c r="U130" s="774"/>
      <c r="V130" s="774"/>
      <c r="W130" s="774"/>
      <c r="X130" s="774"/>
      <c r="Y130" s="774"/>
      <c r="Z130" s="774"/>
      <c r="AA130" s="792"/>
      <c r="AB130" s="792"/>
      <c r="AC130" s="792"/>
      <c r="AD130" s="792"/>
      <c r="AE130" s="792"/>
      <c r="AF130" s="792"/>
      <c r="AG130" s="792"/>
      <c r="AH130" s="792"/>
      <c r="AI130" s="792"/>
      <c r="AJ130" s="761">
        <v>58.265397685187054</v>
      </c>
      <c r="AK130" s="777" t="s">
        <v>1098</v>
      </c>
      <c r="AL130" s="820">
        <v>4025000</v>
      </c>
      <c r="AM130" s="821">
        <v>250000</v>
      </c>
      <c r="AN130" s="820"/>
      <c r="AO130" s="820">
        <v>500000</v>
      </c>
      <c r="AP130" s="821">
        <v>100000</v>
      </c>
      <c r="AQ130" s="820"/>
      <c r="AR130" s="820"/>
      <c r="AS130" s="820"/>
      <c r="AT130" s="822" t="s">
        <v>8659</v>
      </c>
      <c r="AU130" s="823" t="s">
        <v>8673</v>
      </c>
      <c r="AV130" s="823" t="s">
        <v>1054</v>
      </c>
      <c r="AW130" s="818"/>
      <c r="AX130" s="824" t="s">
        <v>9765</v>
      </c>
      <c r="AY130" s="242" t="s">
        <v>8848</v>
      </c>
      <c r="AZ130" s="825">
        <v>81280873378</v>
      </c>
      <c r="BA130" s="825" t="s">
        <v>8849</v>
      </c>
      <c r="BB130" s="826" t="s">
        <v>8850</v>
      </c>
      <c r="BC130" s="825" t="s">
        <v>8851</v>
      </c>
      <c r="BD130" s="827">
        <v>0</v>
      </c>
      <c r="BE130" s="827" t="s">
        <v>8852</v>
      </c>
      <c r="BF130" s="483" t="s">
        <v>8853</v>
      </c>
      <c r="BG130" s="828" t="s">
        <v>9766</v>
      </c>
    </row>
    <row r="131" spans="2:59" ht="14.1" customHeight="1">
      <c r="B131" s="814">
        <v>75</v>
      </c>
      <c r="C131" s="815" t="s">
        <v>9767</v>
      </c>
      <c r="D131" s="815" t="s">
        <v>9768</v>
      </c>
      <c r="E131" s="772" t="s">
        <v>9769</v>
      </c>
      <c r="F131" s="817" t="s">
        <v>1302</v>
      </c>
      <c r="G131" s="817" t="s">
        <v>1231</v>
      </c>
      <c r="H131" s="817" t="s">
        <v>1231</v>
      </c>
      <c r="I131" s="818" t="s">
        <v>8857</v>
      </c>
      <c r="J131" s="818" t="s">
        <v>8499</v>
      </c>
      <c r="K131" s="818" t="s">
        <v>8858</v>
      </c>
      <c r="L131" s="819"/>
      <c r="M131" s="774">
        <v>42275</v>
      </c>
      <c r="N131" s="792">
        <v>42766</v>
      </c>
      <c r="O131" s="774">
        <v>42643</v>
      </c>
      <c r="P131" s="774"/>
      <c r="Q131" s="774"/>
      <c r="R131" s="774"/>
      <c r="S131" s="774"/>
      <c r="T131" s="774"/>
      <c r="U131" s="774"/>
      <c r="V131" s="774"/>
      <c r="W131" s="774"/>
      <c r="X131" s="774"/>
      <c r="Y131" s="774"/>
      <c r="Z131" s="774"/>
      <c r="AA131" s="792"/>
      <c r="AB131" s="792"/>
      <c r="AC131" s="792"/>
      <c r="AD131" s="792"/>
      <c r="AE131" s="792"/>
      <c r="AF131" s="792"/>
      <c r="AG131" s="792"/>
      <c r="AH131" s="792"/>
      <c r="AI131" s="792"/>
      <c r="AJ131" s="761">
        <v>58.265397685187054</v>
      </c>
      <c r="AK131" s="777" t="s">
        <v>1098</v>
      </c>
      <c r="AL131" s="820">
        <v>7500000</v>
      </c>
      <c r="AM131" s="821">
        <v>500000</v>
      </c>
      <c r="AN131" s="820">
        <v>1000000</v>
      </c>
      <c r="AO131" s="820">
        <v>500000</v>
      </c>
      <c r="AP131" s="821">
        <v>100000</v>
      </c>
      <c r="AQ131" s="820"/>
      <c r="AR131" s="820">
        <v>1000000</v>
      </c>
      <c r="AS131" s="820"/>
      <c r="AT131" s="822" t="s">
        <v>9103</v>
      </c>
      <c r="AU131" s="823"/>
      <c r="AV131" s="823"/>
      <c r="AW131" s="818"/>
      <c r="AX131" s="824" t="s">
        <v>9770</v>
      </c>
      <c r="AY131" s="242" t="s">
        <v>9771</v>
      </c>
      <c r="AZ131" s="825" t="s">
        <v>9772</v>
      </c>
      <c r="BA131" s="825" t="s">
        <v>9773</v>
      </c>
      <c r="BB131" s="826" t="s">
        <v>9774</v>
      </c>
      <c r="BC131" s="825" t="s">
        <v>9775</v>
      </c>
      <c r="BD131" s="827" t="s">
        <v>9776</v>
      </c>
      <c r="BE131" s="827" t="s">
        <v>9777</v>
      </c>
      <c r="BF131" s="483" t="s">
        <v>9778</v>
      </c>
      <c r="BG131" s="828" t="s">
        <v>9779</v>
      </c>
    </row>
    <row r="132" spans="2:59" ht="14.1" customHeight="1">
      <c r="B132" s="814">
        <v>76</v>
      </c>
      <c r="C132" s="815" t="s">
        <v>9780</v>
      </c>
      <c r="D132" s="815" t="s">
        <v>9781</v>
      </c>
      <c r="E132" s="772" t="s">
        <v>9782</v>
      </c>
      <c r="F132" s="817" t="s">
        <v>1302</v>
      </c>
      <c r="G132" s="817" t="s">
        <v>1231</v>
      </c>
      <c r="H132" s="817" t="s">
        <v>1231</v>
      </c>
      <c r="I132" s="818" t="s">
        <v>7445</v>
      </c>
      <c r="J132" s="818" t="s">
        <v>8499</v>
      </c>
      <c r="K132" s="818" t="s">
        <v>9755</v>
      </c>
      <c r="L132" s="819"/>
      <c r="M132" s="774">
        <v>42282</v>
      </c>
      <c r="N132" s="792">
        <v>42369</v>
      </c>
      <c r="O132" s="774">
        <v>42551</v>
      </c>
      <c r="P132" s="774">
        <v>42735</v>
      </c>
      <c r="Q132" s="774">
        <v>42582</v>
      </c>
      <c r="R132" s="774"/>
      <c r="S132" s="774"/>
      <c r="T132" s="774"/>
      <c r="U132" s="774"/>
      <c r="V132" s="774"/>
      <c r="W132" s="774"/>
      <c r="X132" s="774"/>
      <c r="Y132" s="774"/>
      <c r="Z132" s="774"/>
      <c r="AA132" s="792"/>
      <c r="AB132" s="792"/>
      <c r="AC132" s="792"/>
      <c r="AD132" s="792"/>
      <c r="AE132" s="792"/>
      <c r="AF132" s="792"/>
      <c r="AG132" s="792"/>
      <c r="AH132" s="792"/>
      <c r="AI132" s="792"/>
      <c r="AJ132" s="761">
        <v>-2.7346023148129461</v>
      </c>
      <c r="AK132" s="777" t="s">
        <v>1099</v>
      </c>
      <c r="AL132" s="820">
        <v>13000000</v>
      </c>
      <c r="AM132" s="821">
        <v>500000</v>
      </c>
      <c r="AN132" s="820"/>
      <c r="AO132" s="820">
        <v>500000</v>
      </c>
      <c r="AP132" s="821">
        <v>100000</v>
      </c>
      <c r="AQ132" s="820"/>
      <c r="AR132" s="820"/>
      <c r="AS132" s="820"/>
      <c r="AT132" s="822" t="s">
        <v>1314</v>
      </c>
      <c r="AU132" s="823"/>
      <c r="AV132" s="823"/>
      <c r="AW132" s="818" t="s">
        <v>8515</v>
      </c>
      <c r="AX132" s="824"/>
      <c r="AY132" s="242" t="s">
        <v>9783</v>
      </c>
      <c r="AZ132" s="825">
        <v>81321162350</v>
      </c>
      <c r="BA132" s="825" t="s">
        <v>9784</v>
      </c>
      <c r="BB132" s="826" t="s">
        <v>9785</v>
      </c>
      <c r="BC132" s="825" t="s">
        <v>9786</v>
      </c>
      <c r="BD132" s="827" t="s">
        <v>9787</v>
      </c>
      <c r="BE132" s="827" t="s">
        <v>9788</v>
      </c>
      <c r="BF132" s="483" t="s">
        <v>9789</v>
      </c>
      <c r="BG132" s="828" t="s">
        <v>3881</v>
      </c>
    </row>
    <row r="133" spans="2:59" ht="14.1" customHeight="1">
      <c r="B133" s="814">
        <v>77</v>
      </c>
      <c r="C133" s="815" t="s">
        <v>9790</v>
      </c>
      <c r="D133" s="815" t="s">
        <v>9791</v>
      </c>
      <c r="E133" s="772" t="s">
        <v>9792</v>
      </c>
      <c r="F133" s="817" t="s">
        <v>1302</v>
      </c>
      <c r="G133" s="817" t="s">
        <v>1358</v>
      </c>
      <c r="H133" s="817" t="s">
        <v>1358</v>
      </c>
      <c r="I133" s="818" t="s">
        <v>7445</v>
      </c>
      <c r="J133" s="818" t="s">
        <v>8499</v>
      </c>
      <c r="K133" s="818" t="s">
        <v>9793</v>
      </c>
      <c r="L133" s="819"/>
      <c r="M133" s="774">
        <v>42303</v>
      </c>
      <c r="N133" s="792">
        <v>42369</v>
      </c>
      <c r="O133" s="774">
        <v>42460</v>
      </c>
      <c r="P133" s="774">
        <v>42551</v>
      </c>
      <c r="Q133" s="774">
        <v>42643</v>
      </c>
      <c r="R133" s="774"/>
      <c r="S133" s="774"/>
      <c r="T133" s="774"/>
      <c r="U133" s="774"/>
      <c r="V133" s="774"/>
      <c r="W133" s="774"/>
      <c r="X133" s="774"/>
      <c r="Y133" s="774"/>
      <c r="Z133" s="774"/>
      <c r="AA133" s="792"/>
      <c r="AB133" s="792"/>
      <c r="AC133" s="792"/>
      <c r="AD133" s="792"/>
      <c r="AE133" s="792"/>
      <c r="AF133" s="792"/>
      <c r="AG133" s="792"/>
      <c r="AH133" s="792"/>
      <c r="AI133" s="792"/>
      <c r="AJ133" s="761">
        <v>58.265397453702462</v>
      </c>
      <c r="AK133" s="777" t="s">
        <v>1098</v>
      </c>
      <c r="AL133" s="820">
        <v>13750000</v>
      </c>
      <c r="AM133" s="821">
        <v>500000</v>
      </c>
      <c r="AN133" s="820"/>
      <c r="AO133" s="820">
        <v>500000</v>
      </c>
      <c r="AP133" s="821">
        <v>250000</v>
      </c>
      <c r="AQ133" s="820"/>
      <c r="AR133" s="820"/>
      <c r="AS133" s="820"/>
      <c r="AT133" s="822" t="s">
        <v>8672</v>
      </c>
      <c r="AU133" s="823"/>
      <c r="AV133" s="823"/>
      <c r="AW133" s="818"/>
      <c r="AX133" s="824"/>
      <c r="AY133" s="242" t="s">
        <v>9794</v>
      </c>
      <c r="AZ133" s="825"/>
      <c r="BA133" s="825" t="s">
        <v>9795</v>
      </c>
      <c r="BB133" s="826" t="s">
        <v>9796</v>
      </c>
      <c r="BC133" s="825" t="s">
        <v>9797</v>
      </c>
      <c r="BD133" s="827">
        <v>11012436637</v>
      </c>
      <c r="BE133" s="827">
        <v>0</v>
      </c>
      <c r="BF133" s="483" t="s">
        <v>9798</v>
      </c>
      <c r="BG133" s="828" t="s">
        <v>3881</v>
      </c>
    </row>
    <row r="134" spans="2:59" ht="14.1" customHeight="1">
      <c r="B134" s="814">
        <v>78</v>
      </c>
      <c r="C134" s="815" t="s">
        <v>9799</v>
      </c>
      <c r="D134" s="815" t="s">
        <v>9800</v>
      </c>
      <c r="E134" s="772" t="s">
        <v>9801</v>
      </c>
      <c r="F134" s="817" t="s">
        <v>1302</v>
      </c>
      <c r="G134" s="817" t="s">
        <v>1276</v>
      </c>
      <c r="H134" s="817" t="s">
        <v>1276</v>
      </c>
      <c r="I134" s="818" t="s">
        <v>1045</v>
      </c>
      <c r="J134" s="818" t="s">
        <v>8499</v>
      </c>
      <c r="K134" s="818" t="s">
        <v>9802</v>
      </c>
      <c r="L134" s="819"/>
      <c r="M134" s="774">
        <v>42303</v>
      </c>
      <c r="N134" s="792">
        <v>42369</v>
      </c>
      <c r="O134" s="774">
        <v>42551</v>
      </c>
      <c r="P134" s="774">
        <v>42643</v>
      </c>
      <c r="Q134" s="774"/>
      <c r="R134" s="774"/>
      <c r="S134" s="774"/>
      <c r="T134" s="774"/>
      <c r="U134" s="774"/>
      <c r="V134" s="774"/>
      <c r="W134" s="774"/>
      <c r="X134" s="774"/>
      <c r="Y134" s="774"/>
      <c r="Z134" s="774"/>
      <c r="AA134" s="792"/>
      <c r="AB134" s="792"/>
      <c r="AC134" s="792"/>
      <c r="AD134" s="792"/>
      <c r="AE134" s="792"/>
      <c r="AF134" s="792"/>
      <c r="AG134" s="792"/>
      <c r="AH134" s="792"/>
      <c r="AI134" s="792"/>
      <c r="AJ134" s="761">
        <v>58.265397685187054</v>
      </c>
      <c r="AK134" s="777" t="s">
        <v>1098</v>
      </c>
      <c r="AL134" s="820">
        <v>3564999.9999999995</v>
      </c>
      <c r="AM134" s="821" t="s">
        <v>1324</v>
      </c>
      <c r="AN134" s="820"/>
      <c r="AO134" s="820" t="s">
        <v>1324</v>
      </c>
      <c r="AP134" s="821" t="s">
        <v>1324</v>
      </c>
      <c r="AQ134" s="820"/>
      <c r="AR134" s="820"/>
      <c r="AS134" s="820"/>
      <c r="AT134" s="822" t="s">
        <v>9803</v>
      </c>
      <c r="AU134" s="823" t="s">
        <v>1215</v>
      </c>
      <c r="AV134" s="823" t="s">
        <v>1215</v>
      </c>
      <c r="AW134" s="818"/>
      <c r="AX134" s="824" t="s">
        <v>9804</v>
      </c>
      <c r="AY134" s="242" t="s">
        <v>9805</v>
      </c>
      <c r="AZ134" s="825" t="s">
        <v>9806</v>
      </c>
      <c r="BA134" s="825" t="s">
        <v>9807</v>
      </c>
      <c r="BB134" s="826" t="s">
        <v>9808</v>
      </c>
      <c r="BC134" s="825" t="s">
        <v>9809</v>
      </c>
      <c r="BD134" s="827">
        <v>13034227580</v>
      </c>
      <c r="BE134" s="827" t="s">
        <v>9810</v>
      </c>
      <c r="BF134" s="483" t="s">
        <v>9811</v>
      </c>
      <c r="BG134" s="828" t="s">
        <v>3939</v>
      </c>
    </row>
    <row r="135" spans="2:59" ht="14.1" customHeight="1">
      <c r="B135" s="814">
        <v>79</v>
      </c>
      <c r="C135" s="815" t="s">
        <v>9812</v>
      </c>
      <c r="D135" s="815" t="s">
        <v>9813</v>
      </c>
      <c r="E135" s="772" t="s">
        <v>9814</v>
      </c>
      <c r="F135" s="817" t="s">
        <v>1060</v>
      </c>
      <c r="G135" s="817" t="s">
        <v>1319</v>
      </c>
      <c r="H135" s="817" t="s">
        <v>1319</v>
      </c>
      <c r="I135" s="818" t="s">
        <v>7445</v>
      </c>
      <c r="J135" s="818" t="s">
        <v>9815</v>
      </c>
      <c r="K135" s="818" t="s">
        <v>929</v>
      </c>
      <c r="L135" s="819"/>
      <c r="M135" s="774">
        <v>41984</v>
      </c>
      <c r="N135" s="792">
        <v>42165</v>
      </c>
      <c r="O135" s="774">
        <v>42338</v>
      </c>
      <c r="P135" s="774">
        <v>42369</v>
      </c>
      <c r="Q135" s="774">
        <v>42551</v>
      </c>
      <c r="R135" s="774">
        <v>42643</v>
      </c>
      <c r="S135" s="774"/>
      <c r="T135" s="774"/>
      <c r="U135" s="774"/>
      <c r="V135" s="774"/>
      <c r="W135" s="774"/>
      <c r="X135" s="774"/>
      <c r="Y135" s="774"/>
      <c r="Z135" s="774"/>
      <c r="AA135" s="792"/>
      <c r="AB135" s="792"/>
      <c r="AC135" s="792"/>
      <c r="AD135" s="792"/>
      <c r="AE135" s="792"/>
      <c r="AF135" s="792"/>
      <c r="AG135" s="792"/>
      <c r="AH135" s="792"/>
      <c r="AI135" s="792"/>
      <c r="AJ135" s="761">
        <v>-182.737313888887</v>
      </c>
      <c r="AK135" s="777" t="s">
        <v>1099</v>
      </c>
      <c r="AL135" s="820">
        <v>4200000</v>
      </c>
      <c r="AM135" s="821">
        <v>250000</v>
      </c>
      <c r="AN135" s="820"/>
      <c r="AO135" s="820">
        <v>500000</v>
      </c>
      <c r="AP135" s="821"/>
      <c r="AQ135" s="820"/>
      <c r="AR135" s="820"/>
      <c r="AS135" s="820"/>
      <c r="AT135" s="822" t="s">
        <v>8501</v>
      </c>
      <c r="AU135" s="823" t="s">
        <v>1215</v>
      </c>
      <c r="AV135" s="823" t="s">
        <v>1215</v>
      </c>
      <c r="AW135" s="818"/>
      <c r="AX135" s="824" t="s">
        <v>9816</v>
      </c>
      <c r="AY135" s="242" t="s">
        <v>9817</v>
      </c>
      <c r="AZ135" s="825" t="s">
        <v>9818</v>
      </c>
      <c r="BA135" s="825" t="s">
        <v>9819</v>
      </c>
      <c r="BB135" s="826" t="s">
        <v>9820</v>
      </c>
      <c r="BC135" s="825" t="s">
        <v>9821</v>
      </c>
      <c r="BD135" s="827" t="s">
        <v>591</v>
      </c>
      <c r="BE135" s="827" t="s">
        <v>9822</v>
      </c>
      <c r="BF135" s="483" t="s">
        <v>9823</v>
      </c>
      <c r="BG135" s="828" t="s">
        <v>4042</v>
      </c>
    </row>
    <row r="136" spans="2:59" ht="14.1" customHeight="1">
      <c r="B136" s="814">
        <v>80</v>
      </c>
      <c r="C136" s="815" t="s">
        <v>9824</v>
      </c>
      <c r="D136" s="815" t="s">
        <v>9825</v>
      </c>
      <c r="E136" s="772" t="s">
        <v>9826</v>
      </c>
      <c r="F136" s="817" t="s">
        <v>1060</v>
      </c>
      <c r="G136" s="817" t="s">
        <v>1280</v>
      </c>
      <c r="H136" s="817" t="s">
        <v>9827</v>
      </c>
      <c r="I136" s="818" t="s">
        <v>7445</v>
      </c>
      <c r="J136" s="818" t="s">
        <v>8499</v>
      </c>
      <c r="K136" s="818" t="s">
        <v>8543</v>
      </c>
      <c r="L136" s="819">
        <v>42125</v>
      </c>
      <c r="M136" s="774">
        <v>41792</v>
      </c>
      <c r="N136" s="792">
        <v>41943</v>
      </c>
      <c r="O136" s="774">
        <v>42004</v>
      </c>
      <c r="P136" s="774">
        <v>42185</v>
      </c>
      <c r="Q136" s="774">
        <v>42247</v>
      </c>
      <c r="R136" s="774">
        <v>42369</v>
      </c>
      <c r="S136" s="774">
        <v>42522</v>
      </c>
      <c r="T136" s="774"/>
      <c r="U136" s="774"/>
      <c r="V136" s="774"/>
      <c r="W136" s="774"/>
      <c r="X136" s="774">
        <v>42523</v>
      </c>
      <c r="Y136" s="774">
        <v>42551</v>
      </c>
      <c r="Z136" s="774">
        <v>42735</v>
      </c>
      <c r="AA136" s="792"/>
      <c r="AB136" s="792"/>
      <c r="AC136" s="792"/>
      <c r="AD136" s="792"/>
      <c r="AE136" s="792"/>
      <c r="AF136" s="792"/>
      <c r="AG136" s="792"/>
      <c r="AH136" s="792"/>
      <c r="AI136" s="792"/>
      <c r="AJ136" s="761">
        <v>-90.737313888887002</v>
      </c>
      <c r="AK136" s="777" t="s">
        <v>1099</v>
      </c>
      <c r="AL136" s="820">
        <v>6600000</v>
      </c>
      <c r="AM136" s="821">
        <v>750000</v>
      </c>
      <c r="AN136" s="820"/>
      <c r="AO136" s="820">
        <v>750000</v>
      </c>
      <c r="AP136" s="821">
        <v>100000</v>
      </c>
      <c r="AQ136" s="820"/>
      <c r="AR136" s="820"/>
      <c r="AS136" s="820"/>
      <c r="AT136" s="822" t="s">
        <v>1351</v>
      </c>
      <c r="AU136" s="823" t="s">
        <v>1215</v>
      </c>
      <c r="AV136" s="823" t="s">
        <v>1215</v>
      </c>
      <c r="AW136" s="818"/>
      <c r="AX136" s="824" t="s">
        <v>9828</v>
      </c>
      <c r="AY136" s="242" t="s">
        <v>9829</v>
      </c>
      <c r="AZ136" s="825" t="s">
        <v>9830</v>
      </c>
      <c r="BA136" s="825" t="s">
        <v>9831</v>
      </c>
      <c r="BB136" s="826" t="s">
        <v>9832</v>
      </c>
      <c r="BC136" s="825" t="s">
        <v>9833</v>
      </c>
      <c r="BD136" s="827"/>
      <c r="BE136" s="827" t="s">
        <v>9834</v>
      </c>
      <c r="BF136" s="483" t="s">
        <v>9835</v>
      </c>
      <c r="BG136" s="828" t="s">
        <v>9836</v>
      </c>
    </row>
    <row r="137" spans="2:59" ht="14.1" customHeight="1">
      <c r="B137" s="814">
        <v>81</v>
      </c>
      <c r="C137" s="815" t="s">
        <v>9837</v>
      </c>
      <c r="D137" s="815" t="s">
        <v>9838</v>
      </c>
      <c r="E137" s="772">
        <v>24312</v>
      </c>
      <c r="F137" s="817" t="s">
        <v>1302</v>
      </c>
      <c r="G137" s="817" t="s">
        <v>1350</v>
      </c>
      <c r="H137" s="817" t="s">
        <v>1319</v>
      </c>
      <c r="I137" s="818" t="s">
        <v>7445</v>
      </c>
      <c r="J137" s="818" t="s">
        <v>8499</v>
      </c>
      <c r="K137" s="818" t="s">
        <v>9839</v>
      </c>
      <c r="L137" s="819">
        <v>42069</v>
      </c>
      <c r="M137" s="774">
        <v>41593</v>
      </c>
      <c r="N137" s="792">
        <v>42004</v>
      </c>
      <c r="O137" s="774">
        <v>42094</v>
      </c>
      <c r="P137" s="774">
        <v>42155</v>
      </c>
      <c r="Q137" s="774">
        <v>42247</v>
      </c>
      <c r="R137" s="774">
        <v>42369</v>
      </c>
      <c r="S137" s="774"/>
      <c r="T137" s="774"/>
      <c r="U137" s="774"/>
      <c r="V137" s="774"/>
      <c r="W137" s="774"/>
      <c r="X137" s="774">
        <v>42370</v>
      </c>
      <c r="Y137" s="774">
        <v>42551</v>
      </c>
      <c r="Z137" s="774">
        <v>42643</v>
      </c>
      <c r="AA137" s="792"/>
      <c r="AB137" s="792"/>
      <c r="AC137" s="792"/>
      <c r="AD137" s="792"/>
      <c r="AE137" s="792"/>
      <c r="AF137" s="792"/>
      <c r="AG137" s="792"/>
      <c r="AH137" s="792"/>
      <c r="AI137" s="792"/>
      <c r="AJ137" s="761">
        <v>-182.737313888887</v>
      </c>
      <c r="AK137" s="777" t="s">
        <v>1099</v>
      </c>
      <c r="AL137" s="820">
        <v>9810494.7200000007</v>
      </c>
      <c r="AM137" s="821">
        <v>550000</v>
      </c>
      <c r="AN137" s="820"/>
      <c r="AO137" s="820"/>
      <c r="AP137" s="821"/>
      <c r="AQ137" s="820"/>
      <c r="AR137" s="820"/>
      <c r="AS137" s="820"/>
      <c r="AT137" s="822" t="s">
        <v>1351</v>
      </c>
      <c r="AU137" s="823" t="s">
        <v>1215</v>
      </c>
      <c r="AV137" s="823" t="s">
        <v>1215</v>
      </c>
      <c r="AW137" s="818"/>
      <c r="AX137" s="824"/>
      <c r="AY137" s="242" t="s">
        <v>9840</v>
      </c>
      <c r="AZ137" s="825" t="s">
        <v>9841</v>
      </c>
      <c r="BA137" s="825" t="s">
        <v>9842</v>
      </c>
      <c r="BB137" s="826" t="s">
        <v>9843</v>
      </c>
      <c r="BC137" s="825" t="s">
        <v>9844</v>
      </c>
      <c r="BD137" s="827"/>
      <c r="BE137" s="827" t="s">
        <v>9845</v>
      </c>
      <c r="BF137" s="483" t="s">
        <v>9846</v>
      </c>
      <c r="BG137" s="828" t="s">
        <v>4042</v>
      </c>
    </row>
    <row r="138" spans="2:59" ht="14.1" customHeight="1">
      <c r="B138" s="814">
        <v>82</v>
      </c>
      <c r="C138" s="815" t="s">
        <v>9847</v>
      </c>
      <c r="D138" s="815" t="s">
        <v>9848</v>
      </c>
      <c r="E138" s="772" t="s">
        <v>9849</v>
      </c>
      <c r="F138" s="817" t="s">
        <v>1302</v>
      </c>
      <c r="G138" s="817" t="s">
        <v>1319</v>
      </c>
      <c r="H138" s="817" t="s">
        <v>1319</v>
      </c>
      <c r="I138" s="818" t="s">
        <v>7445</v>
      </c>
      <c r="J138" s="818" t="s">
        <v>8499</v>
      </c>
      <c r="K138" s="818" t="s">
        <v>9850</v>
      </c>
      <c r="L138" s="819"/>
      <c r="M138" s="774">
        <v>42084</v>
      </c>
      <c r="N138" s="792">
        <v>42155</v>
      </c>
      <c r="O138" s="774">
        <v>42185</v>
      </c>
      <c r="P138" s="774">
        <v>42247</v>
      </c>
      <c r="Q138" s="774">
        <v>42277</v>
      </c>
      <c r="R138" s="774">
        <v>42338</v>
      </c>
      <c r="S138" s="774">
        <v>42460</v>
      </c>
      <c r="T138" s="774">
        <v>42551</v>
      </c>
      <c r="U138" s="774">
        <v>42643</v>
      </c>
      <c r="V138" s="774"/>
      <c r="W138" s="774"/>
      <c r="X138" s="774"/>
      <c r="Y138" s="774"/>
      <c r="Z138" s="774"/>
      <c r="AA138" s="792"/>
      <c r="AB138" s="792"/>
      <c r="AC138" s="792"/>
      <c r="AD138" s="792"/>
      <c r="AE138" s="792"/>
      <c r="AF138" s="792"/>
      <c r="AG138" s="792"/>
      <c r="AH138" s="792"/>
      <c r="AI138" s="792"/>
      <c r="AJ138" s="761">
        <v>-182.737313888887</v>
      </c>
      <c r="AK138" s="777" t="s">
        <v>1099</v>
      </c>
      <c r="AL138" s="820">
        <v>7500000</v>
      </c>
      <c r="AM138" s="821">
        <v>500000</v>
      </c>
      <c r="AN138" s="820"/>
      <c r="AO138" s="820">
        <v>500000</v>
      </c>
      <c r="AP138" s="821" t="s">
        <v>1324</v>
      </c>
      <c r="AQ138" s="820"/>
      <c r="AR138" s="820"/>
      <c r="AS138" s="820"/>
      <c r="AT138" s="822" t="s">
        <v>1215</v>
      </c>
      <c r="AU138" s="823" t="s">
        <v>1215</v>
      </c>
      <c r="AV138" s="823" t="s">
        <v>1215</v>
      </c>
      <c r="AW138" s="818"/>
      <c r="AX138" s="824"/>
      <c r="AY138" s="242" t="s">
        <v>9851</v>
      </c>
      <c r="AZ138" s="825" t="s">
        <v>9852</v>
      </c>
      <c r="BA138" s="825" t="s">
        <v>9853</v>
      </c>
      <c r="BB138" s="826" t="s">
        <v>9854</v>
      </c>
      <c r="BC138" s="825" t="s">
        <v>9855</v>
      </c>
      <c r="BD138" s="827" t="s">
        <v>9856</v>
      </c>
      <c r="BE138" s="827" t="s">
        <v>9857</v>
      </c>
      <c r="BF138" s="483" t="s">
        <v>9858</v>
      </c>
      <c r="BG138" s="828" t="s">
        <v>4042</v>
      </c>
    </row>
    <row r="139" spans="2:59" ht="14.1" customHeight="1">
      <c r="B139" s="814">
        <v>83</v>
      </c>
      <c r="C139" s="815" t="s">
        <v>9859</v>
      </c>
      <c r="D139" s="815" t="s">
        <v>9860</v>
      </c>
      <c r="E139" s="772" t="s">
        <v>9861</v>
      </c>
      <c r="F139" s="817" t="s">
        <v>1302</v>
      </c>
      <c r="G139" s="817" t="s">
        <v>1231</v>
      </c>
      <c r="H139" s="817" t="s">
        <v>1231</v>
      </c>
      <c r="I139" s="818" t="s">
        <v>7445</v>
      </c>
      <c r="J139" s="818" t="s">
        <v>8499</v>
      </c>
      <c r="K139" s="818" t="s">
        <v>8431</v>
      </c>
      <c r="L139" s="819"/>
      <c r="M139" s="774">
        <v>42013</v>
      </c>
      <c r="N139" s="792">
        <v>42185</v>
      </c>
      <c r="O139" s="774">
        <v>42247</v>
      </c>
      <c r="P139" s="774">
        <v>42369</v>
      </c>
      <c r="Q139" s="774">
        <v>42460</v>
      </c>
      <c r="R139" s="774">
        <v>42521</v>
      </c>
      <c r="S139" s="774">
        <v>42551</v>
      </c>
      <c r="T139" s="774">
        <v>42582</v>
      </c>
      <c r="U139" s="774">
        <v>42613</v>
      </c>
      <c r="V139" s="774">
        <v>42643</v>
      </c>
      <c r="W139" s="774">
        <v>42674</v>
      </c>
      <c r="X139" s="774"/>
      <c r="Y139" s="774"/>
      <c r="Z139" s="774"/>
      <c r="AA139" s="792"/>
      <c r="AB139" s="792"/>
      <c r="AC139" s="792"/>
      <c r="AD139" s="792"/>
      <c r="AE139" s="792"/>
      <c r="AF139" s="792"/>
      <c r="AG139" s="792"/>
      <c r="AH139" s="792"/>
      <c r="AI139" s="792"/>
      <c r="AJ139" s="761">
        <v>-151.737313888887</v>
      </c>
      <c r="AK139" s="777" t="s">
        <v>1099</v>
      </c>
      <c r="AL139" s="820">
        <v>7475000</v>
      </c>
      <c r="AM139" s="821">
        <v>500000</v>
      </c>
      <c r="AN139" s="820"/>
      <c r="AO139" s="820" t="s">
        <v>1324</v>
      </c>
      <c r="AP139" s="821" t="s">
        <v>1324</v>
      </c>
      <c r="AQ139" s="820"/>
      <c r="AR139" s="820"/>
      <c r="AS139" s="820"/>
      <c r="AT139" s="822" t="s">
        <v>8501</v>
      </c>
      <c r="AU139" s="823" t="s">
        <v>1215</v>
      </c>
      <c r="AV139" s="823" t="s">
        <v>1215</v>
      </c>
      <c r="AW139" s="818"/>
      <c r="AX139" s="824" t="s">
        <v>8603</v>
      </c>
      <c r="AY139" s="242" t="s">
        <v>9862</v>
      </c>
      <c r="AZ139" s="825" t="s">
        <v>9863</v>
      </c>
      <c r="BA139" s="825" t="s">
        <v>9864</v>
      </c>
      <c r="BB139" s="826" t="s">
        <v>9865</v>
      </c>
      <c r="BC139" s="825" t="s">
        <v>9866</v>
      </c>
      <c r="BD139" s="827">
        <v>11014622044</v>
      </c>
      <c r="BE139" s="827" t="s">
        <v>9867</v>
      </c>
      <c r="BF139" s="483" t="s">
        <v>9868</v>
      </c>
      <c r="BG139" s="828" t="s">
        <v>8217</v>
      </c>
    </row>
    <row r="140" spans="2:59" ht="14.1" customHeight="1">
      <c r="B140" s="814">
        <v>84</v>
      </c>
      <c r="C140" s="815" t="s">
        <v>9869</v>
      </c>
      <c r="D140" s="815" t="s">
        <v>9870</v>
      </c>
      <c r="E140" s="772" t="s">
        <v>9871</v>
      </c>
      <c r="F140" s="817" t="s">
        <v>1302</v>
      </c>
      <c r="G140" s="817" t="s">
        <v>1280</v>
      </c>
      <c r="H140" s="817" t="s">
        <v>1280</v>
      </c>
      <c r="I140" s="818" t="s">
        <v>7445</v>
      </c>
      <c r="J140" s="818" t="s">
        <v>8499</v>
      </c>
      <c r="K140" s="818" t="s">
        <v>8431</v>
      </c>
      <c r="L140" s="819"/>
      <c r="M140" s="774">
        <v>42026</v>
      </c>
      <c r="N140" s="792">
        <v>42185</v>
      </c>
      <c r="O140" s="774">
        <v>42247</v>
      </c>
      <c r="P140" s="774">
        <v>42369</v>
      </c>
      <c r="Q140" s="774">
        <v>42551</v>
      </c>
      <c r="R140" s="774">
        <v>42643</v>
      </c>
      <c r="S140" s="774"/>
      <c r="T140" s="774"/>
      <c r="U140" s="774"/>
      <c r="V140" s="774"/>
      <c r="W140" s="774"/>
      <c r="X140" s="774"/>
      <c r="Y140" s="774"/>
      <c r="Z140" s="774"/>
      <c r="AA140" s="792"/>
      <c r="AB140" s="792"/>
      <c r="AC140" s="792"/>
      <c r="AD140" s="792"/>
      <c r="AE140" s="792"/>
      <c r="AF140" s="792"/>
      <c r="AG140" s="792"/>
      <c r="AH140" s="792"/>
      <c r="AI140" s="792"/>
      <c r="AJ140" s="761">
        <v>-182.737313888887</v>
      </c>
      <c r="AK140" s="777" t="s">
        <v>1099</v>
      </c>
      <c r="AL140" s="820">
        <v>7700000</v>
      </c>
      <c r="AM140" s="821">
        <v>500000</v>
      </c>
      <c r="AN140" s="820"/>
      <c r="AO140" s="820">
        <v>500000</v>
      </c>
      <c r="AP140" s="821"/>
      <c r="AQ140" s="820"/>
      <c r="AR140" s="820"/>
      <c r="AS140" s="820"/>
      <c r="AT140" s="822">
        <v>500000</v>
      </c>
      <c r="AU140" s="823" t="s">
        <v>1215</v>
      </c>
      <c r="AV140" s="823" t="s">
        <v>1215</v>
      </c>
      <c r="AW140" s="818"/>
      <c r="AX140" s="824" t="s">
        <v>9611</v>
      </c>
      <c r="AY140" s="242" t="s">
        <v>9872</v>
      </c>
      <c r="AZ140" s="825" t="s">
        <v>9873</v>
      </c>
      <c r="BA140" s="825" t="s">
        <v>9874</v>
      </c>
      <c r="BB140" s="826" t="s">
        <v>9875</v>
      </c>
      <c r="BC140" s="825" t="s">
        <v>9876</v>
      </c>
      <c r="BD140" s="827">
        <v>10018956473</v>
      </c>
      <c r="BE140" s="827" t="s">
        <v>9877</v>
      </c>
      <c r="BF140" s="483" t="s">
        <v>9878</v>
      </c>
      <c r="BG140" s="828" t="s">
        <v>9879</v>
      </c>
    </row>
    <row r="141" spans="2:59" ht="14.1" customHeight="1">
      <c r="B141" s="814">
        <v>85</v>
      </c>
      <c r="C141" s="815" t="s">
        <v>9880</v>
      </c>
      <c r="D141" s="815" t="s">
        <v>9881</v>
      </c>
      <c r="E141" s="772" t="s">
        <v>9882</v>
      </c>
      <c r="F141" s="817" t="s">
        <v>1302</v>
      </c>
      <c r="G141" s="817" t="s">
        <v>1358</v>
      </c>
      <c r="H141" s="817" t="s">
        <v>1358</v>
      </c>
      <c r="I141" s="818" t="s">
        <v>7445</v>
      </c>
      <c r="J141" s="818" t="s">
        <v>8499</v>
      </c>
      <c r="K141" s="818" t="s">
        <v>8431</v>
      </c>
      <c r="L141" s="819"/>
      <c r="M141" s="774">
        <v>42177</v>
      </c>
      <c r="N141" s="792">
        <v>42359</v>
      </c>
      <c r="O141" s="774">
        <v>42369</v>
      </c>
      <c r="P141" s="774">
        <v>42551</v>
      </c>
      <c r="Q141" s="774">
        <v>42582</v>
      </c>
      <c r="R141" s="774">
        <v>42613</v>
      </c>
      <c r="S141" s="774">
        <v>42643</v>
      </c>
      <c r="T141" s="774">
        <v>42674</v>
      </c>
      <c r="U141" s="774"/>
      <c r="V141" s="774"/>
      <c r="W141" s="774"/>
      <c r="X141" s="774"/>
      <c r="Y141" s="774"/>
      <c r="Z141" s="774"/>
      <c r="AA141" s="792"/>
      <c r="AB141" s="792"/>
      <c r="AC141" s="792"/>
      <c r="AD141" s="792"/>
      <c r="AE141" s="792"/>
      <c r="AF141" s="792"/>
      <c r="AG141" s="792"/>
      <c r="AH141" s="792"/>
      <c r="AI141" s="792"/>
      <c r="AJ141" s="761">
        <v>-151.737313888887</v>
      </c>
      <c r="AK141" s="777" t="s">
        <v>1099</v>
      </c>
      <c r="AL141" s="820">
        <v>7920000</v>
      </c>
      <c r="AM141" s="821">
        <v>500000</v>
      </c>
      <c r="AN141" s="820"/>
      <c r="AO141" s="820">
        <v>500000</v>
      </c>
      <c r="AP141" s="821">
        <v>100000</v>
      </c>
      <c r="AQ141" s="820"/>
      <c r="AR141" s="820"/>
      <c r="AS141" s="820"/>
      <c r="AT141" s="822" t="s">
        <v>8659</v>
      </c>
      <c r="AU141" s="823" t="s">
        <v>1054</v>
      </c>
      <c r="AV141" s="823" t="s">
        <v>1054</v>
      </c>
      <c r="AW141" s="818"/>
      <c r="AX141" s="824" t="s">
        <v>9883</v>
      </c>
      <c r="AY141" s="242" t="s">
        <v>9884</v>
      </c>
      <c r="AZ141" s="825" t="s">
        <v>9885</v>
      </c>
      <c r="BA141" s="825" t="s">
        <v>9886</v>
      </c>
      <c r="BB141" s="826" t="s">
        <v>9887</v>
      </c>
      <c r="BC141" s="825" t="s">
        <v>9888</v>
      </c>
      <c r="BD141" s="827">
        <v>13005208346</v>
      </c>
      <c r="BE141" s="827" t="s">
        <v>9889</v>
      </c>
      <c r="BF141" s="483" t="s">
        <v>9890</v>
      </c>
      <c r="BG141" s="828" t="s">
        <v>8217</v>
      </c>
    </row>
    <row r="142" spans="2:59" ht="14.1" customHeight="1">
      <c r="B142" s="814">
        <v>86</v>
      </c>
      <c r="C142" s="815" t="s">
        <v>9891</v>
      </c>
      <c r="D142" s="815" t="s">
        <v>9892</v>
      </c>
      <c r="E142" s="772" t="s">
        <v>9893</v>
      </c>
      <c r="F142" s="817" t="s">
        <v>1302</v>
      </c>
      <c r="G142" s="817" t="s">
        <v>1280</v>
      </c>
      <c r="H142" s="817" t="s">
        <v>1280</v>
      </c>
      <c r="I142" s="818" t="s">
        <v>1045</v>
      </c>
      <c r="J142" s="818" t="s">
        <v>8499</v>
      </c>
      <c r="K142" s="818" t="s">
        <v>9894</v>
      </c>
      <c r="L142" s="819"/>
      <c r="M142" s="774">
        <v>42156</v>
      </c>
      <c r="N142" s="792">
        <v>42369</v>
      </c>
      <c r="O142" s="774">
        <v>42551</v>
      </c>
      <c r="P142" s="774">
        <v>42643</v>
      </c>
      <c r="Q142" s="774"/>
      <c r="R142" s="774"/>
      <c r="S142" s="774"/>
      <c r="T142" s="774"/>
      <c r="U142" s="774"/>
      <c r="V142" s="774"/>
      <c r="W142" s="774"/>
      <c r="X142" s="774"/>
      <c r="Y142" s="774"/>
      <c r="Z142" s="774"/>
      <c r="AA142" s="792"/>
      <c r="AB142" s="792"/>
      <c r="AC142" s="792"/>
      <c r="AD142" s="792"/>
      <c r="AE142" s="792"/>
      <c r="AF142" s="792"/>
      <c r="AG142" s="792"/>
      <c r="AH142" s="792"/>
      <c r="AI142" s="792"/>
      <c r="AJ142" s="761">
        <v>-182.737313888887</v>
      </c>
      <c r="AK142" s="777" t="s">
        <v>1099</v>
      </c>
      <c r="AL142" s="820">
        <v>5071965</v>
      </c>
      <c r="AM142" s="821">
        <v>250000</v>
      </c>
      <c r="AN142" s="820"/>
      <c r="AO142" s="820">
        <v>500000</v>
      </c>
      <c r="AP142" s="821"/>
      <c r="AQ142" s="820"/>
      <c r="AR142" s="820">
        <v>500000</v>
      </c>
      <c r="AS142" s="820"/>
      <c r="AT142" s="822">
        <v>586354</v>
      </c>
      <c r="AU142" s="823" t="s">
        <v>1054</v>
      </c>
      <c r="AV142" s="823" t="s">
        <v>1054</v>
      </c>
      <c r="AW142" s="818"/>
      <c r="AX142" s="824" t="s">
        <v>9895</v>
      </c>
      <c r="AY142" s="242" t="s">
        <v>9896</v>
      </c>
      <c r="AZ142" s="825" t="s">
        <v>9897</v>
      </c>
      <c r="BA142" s="825" t="s">
        <v>9898</v>
      </c>
      <c r="BB142" s="826" t="s">
        <v>9899</v>
      </c>
      <c r="BC142" s="825" t="s">
        <v>9900</v>
      </c>
      <c r="BD142" s="827" t="s">
        <v>9901</v>
      </c>
      <c r="BE142" s="827" t="s">
        <v>9902</v>
      </c>
      <c r="BF142" s="483" t="s">
        <v>9903</v>
      </c>
      <c r="BG142" s="828" t="s">
        <v>9879</v>
      </c>
    </row>
    <row r="143" spans="2:59" ht="14.1" customHeight="1">
      <c r="B143" s="814">
        <v>87</v>
      </c>
      <c r="C143" s="815" t="s">
        <v>9904</v>
      </c>
      <c r="D143" s="815" t="s">
        <v>1673</v>
      </c>
      <c r="E143" s="772" t="s">
        <v>9905</v>
      </c>
      <c r="F143" s="817" t="s">
        <v>1302</v>
      </c>
      <c r="G143" s="817" t="s">
        <v>1276</v>
      </c>
      <c r="H143" s="817" t="s">
        <v>1276</v>
      </c>
      <c r="I143" s="818" t="s">
        <v>7445</v>
      </c>
      <c r="J143" s="818" t="s">
        <v>8499</v>
      </c>
      <c r="K143" s="818" t="s">
        <v>8567</v>
      </c>
      <c r="L143" s="819"/>
      <c r="M143" s="774">
        <v>42303</v>
      </c>
      <c r="N143" s="792">
        <v>42369</v>
      </c>
      <c r="O143" s="774">
        <v>42551</v>
      </c>
      <c r="P143" s="774">
        <v>42643</v>
      </c>
      <c r="Q143" s="774">
        <v>42674</v>
      </c>
      <c r="R143" s="774"/>
      <c r="S143" s="774"/>
      <c r="T143" s="774"/>
      <c r="U143" s="774"/>
      <c r="V143" s="774"/>
      <c r="W143" s="774"/>
      <c r="X143" s="774"/>
      <c r="Y143" s="774"/>
      <c r="Z143" s="774"/>
      <c r="AA143" s="792"/>
      <c r="AB143" s="792"/>
      <c r="AC143" s="792"/>
      <c r="AD143" s="792"/>
      <c r="AE143" s="792"/>
      <c r="AF143" s="792"/>
      <c r="AG143" s="792"/>
      <c r="AH143" s="792"/>
      <c r="AI143" s="792"/>
      <c r="AJ143" s="761">
        <v>-151.737313888887</v>
      </c>
      <c r="AK143" s="777" t="s">
        <v>1099</v>
      </c>
      <c r="AL143" s="820">
        <v>5500000</v>
      </c>
      <c r="AM143" s="821">
        <v>500000</v>
      </c>
      <c r="AN143" s="820"/>
      <c r="AO143" s="820">
        <v>500000</v>
      </c>
      <c r="AP143" s="821">
        <v>100000</v>
      </c>
      <c r="AQ143" s="820"/>
      <c r="AR143" s="820"/>
      <c r="AS143" s="820"/>
      <c r="AT143" s="822" t="s">
        <v>8659</v>
      </c>
      <c r="AU143" s="823" t="s">
        <v>8673</v>
      </c>
      <c r="AV143" s="823" t="s">
        <v>1215</v>
      </c>
      <c r="AW143" s="818"/>
      <c r="AX143" s="824"/>
      <c r="AY143" s="242" t="s">
        <v>9906</v>
      </c>
      <c r="AZ143" s="825" t="s">
        <v>9907</v>
      </c>
      <c r="BA143" s="825" t="s">
        <v>9908</v>
      </c>
      <c r="BB143" s="826" t="s">
        <v>9909</v>
      </c>
      <c r="BC143" s="825" t="s">
        <v>9910</v>
      </c>
      <c r="BD143" s="827">
        <v>10009759308</v>
      </c>
      <c r="BE143" s="827" t="s">
        <v>9911</v>
      </c>
      <c r="BF143" s="483" t="s">
        <v>9912</v>
      </c>
      <c r="BG143" s="828" t="s">
        <v>8217</v>
      </c>
    </row>
    <row r="144" spans="2:59" ht="14.1" customHeight="1">
      <c r="B144" s="814">
        <v>88</v>
      </c>
      <c r="C144" s="815" t="s">
        <v>9913</v>
      </c>
      <c r="D144" s="815" t="s">
        <v>9914</v>
      </c>
      <c r="E144" s="772">
        <v>29747</v>
      </c>
      <c r="F144" s="817" t="s">
        <v>1302</v>
      </c>
      <c r="G144" s="817" t="s">
        <v>1231</v>
      </c>
      <c r="H144" s="817" t="s">
        <v>1231</v>
      </c>
      <c r="I144" s="818" t="s">
        <v>9915</v>
      </c>
      <c r="J144" s="818" t="s">
        <v>9916</v>
      </c>
      <c r="K144" s="818" t="s">
        <v>9917</v>
      </c>
      <c r="L144" s="819">
        <v>42331</v>
      </c>
      <c r="M144" s="774">
        <v>41593</v>
      </c>
      <c r="N144" s="792">
        <v>42004</v>
      </c>
      <c r="O144" s="774">
        <v>42035</v>
      </c>
      <c r="P144" s="774">
        <v>42063</v>
      </c>
      <c r="Q144" s="774">
        <v>42094</v>
      </c>
      <c r="R144" s="774">
        <v>42185</v>
      </c>
      <c r="S144" s="774">
        <v>42216</v>
      </c>
      <c r="T144" s="774">
        <v>42338</v>
      </c>
      <c r="U144" s="774"/>
      <c r="V144" s="774"/>
      <c r="W144" s="774"/>
      <c r="X144" s="774">
        <v>42323</v>
      </c>
      <c r="Y144" s="774">
        <v>42369</v>
      </c>
      <c r="Z144" s="774">
        <v>42451</v>
      </c>
      <c r="AA144" s="792">
        <v>42643</v>
      </c>
      <c r="AB144" s="792">
        <v>42613</v>
      </c>
      <c r="AC144" s="792">
        <v>42643</v>
      </c>
      <c r="AD144" s="792">
        <v>42674</v>
      </c>
      <c r="AE144" s="792"/>
      <c r="AF144" s="792"/>
      <c r="AG144" s="792"/>
      <c r="AH144" s="792"/>
      <c r="AI144" s="792"/>
      <c r="AJ144" s="761">
        <v>-151.737313888887</v>
      </c>
      <c r="AK144" s="777" t="s">
        <v>1099</v>
      </c>
      <c r="AL144" s="820">
        <v>13000000</v>
      </c>
      <c r="AM144" s="821">
        <v>800000</v>
      </c>
      <c r="AN144" s="820" t="s">
        <v>1314</v>
      </c>
      <c r="AO144" s="820"/>
      <c r="AP144" s="821">
        <v>200000</v>
      </c>
      <c r="AQ144" s="820"/>
      <c r="AR144" s="820"/>
      <c r="AS144" s="820"/>
      <c r="AT144" s="822" t="s">
        <v>1314</v>
      </c>
      <c r="AU144" s="823" t="s">
        <v>1215</v>
      </c>
      <c r="AV144" s="823" t="s">
        <v>1215</v>
      </c>
      <c r="AW144" s="818"/>
      <c r="AX144" s="824" t="s">
        <v>9918</v>
      </c>
      <c r="AY144" s="242" t="s">
        <v>9919</v>
      </c>
      <c r="AZ144" s="825" t="s">
        <v>9920</v>
      </c>
      <c r="BA144" s="825" t="s">
        <v>9921</v>
      </c>
      <c r="BB144" s="826"/>
      <c r="BC144" s="825" t="s">
        <v>9922</v>
      </c>
      <c r="BD144" s="827">
        <v>0</v>
      </c>
      <c r="BE144" s="827" t="s">
        <v>9923</v>
      </c>
      <c r="BF144" s="483" t="s">
        <v>9924</v>
      </c>
      <c r="BG144" s="828" t="s">
        <v>8217</v>
      </c>
    </row>
    <row r="145" spans="2:59" ht="14.1" customHeight="1">
      <c r="B145" s="814">
        <v>89</v>
      </c>
      <c r="C145" s="815" t="s">
        <v>9925</v>
      </c>
      <c r="D145" s="815" t="s">
        <v>9926</v>
      </c>
      <c r="E145" s="772" t="s">
        <v>9927</v>
      </c>
      <c r="F145" s="817" t="s">
        <v>1302</v>
      </c>
      <c r="G145" s="817" t="s">
        <v>1276</v>
      </c>
      <c r="H145" s="817" t="s">
        <v>1276</v>
      </c>
      <c r="I145" s="818" t="s">
        <v>7445</v>
      </c>
      <c r="J145" s="818" t="s">
        <v>8499</v>
      </c>
      <c r="K145" s="818" t="s">
        <v>9928</v>
      </c>
      <c r="L145" s="819"/>
      <c r="M145" s="774">
        <v>42401</v>
      </c>
      <c r="N145" s="792">
        <v>42551</v>
      </c>
      <c r="O145" s="774">
        <v>42735</v>
      </c>
      <c r="P145" s="774">
        <v>42643</v>
      </c>
      <c r="Q145" s="774">
        <v>42735</v>
      </c>
      <c r="R145" s="774"/>
      <c r="S145" s="774"/>
      <c r="T145" s="774"/>
      <c r="U145" s="774"/>
      <c r="V145" s="774"/>
      <c r="W145" s="774"/>
      <c r="X145" s="774"/>
      <c r="Y145" s="774"/>
      <c r="Z145" s="774"/>
      <c r="AA145" s="792"/>
      <c r="AB145" s="792"/>
      <c r="AC145" s="792"/>
      <c r="AD145" s="792"/>
      <c r="AE145" s="792"/>
      <c r="AF145" s="792"/>
      <c r="AG145" s="792"/>
      <c r="AH145" s="792"/>
      <c r="AI145" s="792"/>
      <c r="AJ145" s="761">
        <v>-90.737313888887002</v>
      </c>
      <c r="AK145" s="777" t="s">
        <v>1099</v>
      </c>
      <c r="AL145" s="820">
        <v>5500000</v>
      </c>
      <c r="AM145" s="821">
        <v>500000</v>
      </c>
      <c r="AN145" s="820"/>
      <c r="AO145" s="820">
        <v>500000</v>
      </c>
      <c r="AP145" s="821">
        <v>100000</v>
      </c>
      <c r="AQ145" s="820"/>
      <c r="AR145" s="820"/>
      <c r="AS145" s="820"/>
      <c r="AT145" s="822" t="s">
        <v>1351</v>
      </c>
      <c r="AU145" s="823" t="s">
        <v>1215</v>
      </c>
      <c r="AV145" s="823" t="s">
        <v>1215</v>
      </c>
      <c r="AW145" s="818" t="s">
        <v>9929</v>
      </c>
      <c r="AX145" s="824"/>
      <c r="AY145" s="242" t="s">
        <v>9930</v>
      </c>
      <c r="AZ145" s="825"/>
      <c r="BA145" s="825" t="s">
        <v>9931</v>
      </c>
      <c r="BB145" s="826"/>
      <c r="BC145" s="825" t="s">
        <v>9932</v>
      </c>
      <c r="BD145" s="827"/>
      <c r="BE145" s="827" t="s">
        <v>9933</v>
      </c>
      <c r="BF145" s="483" t="s">
        <v>9934</v>
      </c>
      <c r="BG145" s="828" t="s">
        <v>9935</v>
      </c>
    </row>
    <row r="146" spans="2:59" ht="14.1" customHeight="1">
      <c r="B146" s="814">
        <v>90</v>
      </c>
      <c r="C146" s="815" t="s">
        <v>9936</v>
      </c>
      <c r="D146" s="815" t="s">
        <v>9937</v>
      </c>
      <c r="E146" s="772" t="s">
        <v>9938</v>
      </c>
      <c r="F146" s="817" t="s">
        <v>1060</v>
      </c>
      <c r="G146" s="817" t="s">
        <v>1276</v>
      </c>
      <c r="H146" s="817" t="s">
        <v>1276</v>
      </c>
      <c r="I146" s="818" t="s">
        <v>7445</v>
      </c>
      <c r="J146" s="818" t="s">
        <v>8499</v>
      </c>
      <c r="K146" s="818" t="s">
        <v>6915</v>
      </c>
      <c r="L146" s="819"/>
      <c r="M146" s="774">
        <v>42468</v>
      </c>
      <c r="N146" s="792">
        <v>42551</v>
      </c>
      <c r="O146" s="774">
        <v>42613</v>
      </c>
      <c r="P146" s="774">
        <v>42643</v>
      </c>
      <c r="Q146" s="774">
        <v>42674</v>
      </c>
      <c r="R146" s="774"/>
      <c r="S146" s="774"/>
      <c r="T146" s="774"/>
      <c r="U146" s="774"/>
      <c r="V146" s="774"/>
      <c r="W146" s="774"/>
      <c r="X146" s="774"/>
      <c r="Y146" s="774"/>
      <c r="Z146" s="774"/>
      <c r="AA146" s="792"/>
      <c r="AB146" s="792"/>
      <c r="AC146" s="792"/>
      <c r="AD146" s="792"/>
      <c r="AE146" s="792"/>
      <c r="AF146" s="792"/>
      <c r="AG146" s="792"/>
      <c r="AH146" s="792"/>
      <c r="AI146" s="792"/>
      <c r="AJ146" s="761">
        <v>-151.737313888887</v>
      </c>
      <c r="AK146" s="777" t="s">
        <v>1099</v>
      </c>
      <c r="AL146" s="820">
        <v>6325000</v>
      </c>
      <c r="AM146" s="821">
        <v>550000</v>
      </c>
      <c r="AN146" s="820"/>
      <c r="AO146" s="820">
        <v>500000</v>
      </c>
      <c r="AP146" s="821"/>
      <c r="AQ146" s="820"/>
      <c r="AR146" s="820">
        <v>1500000</v>
      </c>
      <c r="AS146" s="820"/>
      <c r="AT146" s="822" t="s">
        <v>1351</v>
      </c>
      <c r="AU146" s="823" t="s">
        <v>1215</v>
      </c>
      <c r="AV146" s="823" t="s">
        <v>1215</v>
      </c>
      <c r="AW146" s="818"/>
      <c r="AX146" s="824" t="s">
        <v>9939</v>
      </c>
      <c r="AY146" s="242" t="s">
        <v>9940</v>
      </c>
      <c r="AZ146" s="825" t="s">
        <v>9941</v>
      </c>
      <c r="BA146" s="825" t="s">
        <v>9942</v>
      </c>
      <c r="BB146" s="826" t="s">
        <v>9943</v>
      </c>
      <c r="BC146" s="825" t="s">
        <v>9944</v>
      </c>
      <c r="BD146" s="827" t="s">
        <v>9945</v>
      </c>
      <c r="BE146" s="827" t="s">
        <v>9946</v>
      </c>
      <c r="BF146" s="483" t="s">
        <v>9947</v>
      </c>
      <c r="BG146" s="828" t="s">
        <v>9948</v>
      </c>
    </row>
    <row r="147" spans="2:59" ht="14.1" customHeight="1">
      <c r="B147" s="814">
        <v>91</v>
      </c>
      <c r="C147" s="815" t="s">
        <v>9949</v>
      </c>
      <c r="D147" s="815" t="s">
        <v>9950</v>
      </c>
      <c r="E147" s="772" t="s">
        <v>9951</v>
      </c>
      <c r="F147" s="817" t="s">
        <v>1302</v>
      </c>
      <c r="G147" s="817" t="s">
        <v>1358</v>
      </c>
      <c r="H147" s="817" t="s">
        <v>1358</v>
      </c>
      <c r="I147" s="818" t="s">
        <v>7445</v>
      </c>
      <c r="J147" s="818" t="s">
        <v>8499</v>
      </c>
      <c r="K147" s="818" t="s">
        <v>9952</v>
      </c>
      <c r="L147" s="819"/>
      <c r="M147" s="774">
        <v>42482</v>
      </c>
      <c r="N147" s="792">
        <v>42572</v>
      </c>
      <c r="O147" s="774">
        <v>42582</v>
      </c>
      <c r="P147" s="774">
        <v>42613</v>
      </c>
      <c r="Q147" s="774">
        <v>42643</v>
      </c>
      <c r="R147" s="774"/>
      <c r="S147" s="774"/>
      <c r="T147" s="774"/>
      <c r="U147" s="774"/>
      <c r="V147" s="774"/>
      <c r="W147" s="774"/>
      <c r="X147" s="774"/>
      <c r="Y147" s="774"/>
      <c r="Z147" s="774"/>
      <c r="AA147" s="792"/>
      <c r="AB147" s="792"/>
      <c r="AC147" s="792"/>
      <c r="AD147" s="792"/>
      <c r="AE147" s="792"/>
      <c r="AF147" s="792"/>
      <c r="AG147" s="792"/>
      <c r="AH147" s="792"/>
      <c r="AI147" s="792"/>
      <c r="AJ147" s="761">
        <v>-182.737313888887</v>
      </c>
      <c r="AK147" s="777" t="s">
        <v>1099</v>
      </c>
      <c r="AL147" s="820">
        <v>6500000</v>
      </c>
      <c r="AM147" s="821">
        <v>500000</v>
      </c>
      <c r="AN147" s="820"/>
      <c r="AO147" s="820">
        <v>500000</v>
      </c>
      <c r="AP147" s="821">
        <v>200000</v>
      </c>
      <c r="AQ147" s="820"/>
      <c r="AR147" s="820"/>
      <c r="AS147" s="820"/>
      <c r="AT147" s="822" t="s">
        <v>1351</v>
      </c>
      <c r="AU147" s="823" t="s">
        <v>1215</v>
      </c>
      <c r="AV147" s="823" t="s">
        <v>1215</v>
      </c>
      <c r="AW147" s="818"/>
      <c r="AX147" s="824"/>
      <c r="AY147" s="242" t="s">
        <v>9953</v>
      </c>
      <c r="AZ147" s="825" t="s">
        <v>9954</v>
      </c>
      <c r="BA147" s="825" t="s">
        <v>9955</v>
      </c>
      <c r="BB147" s="826" t="s">
        <v>9956</v>
      </c>
      <c r="BC147" s="825" t="s">
        <v>9957</v>
      </c>
      <c r="BD147" s="827" t="s">
        <v>591</v>
      </c>
      <c r="BE147" s="827" t="s">
        <v>3786</v>
      </c>
      <c r="BF147" s="483" t="s">
        <v>9958</v>
      </c>
      <c r="BG147" s="828" t="s">
        <v>9959</v>
      </c>
    </row>
    <row r="148" spans="2:59" ht="14.1" customHeight="1">
      <c r="B148" s="814">
        <v>92</v>
      </c>
      <c r="C148" s="815" t="s">
        <v>9960</v>
      </c>
      <c r="D148" s="815" t="s">
        <v>9961</v>
      </c>
      <c r="E148" s="772" t="s">
        <v>9962</v>
      </c>
      <c r="F148" s="817" t="s">
        <v>1302</v>
      </c>
      <c r="G148" s="817" t="s">
        <v>1276</v>
      </c>
      <c r="H148" s="817" t="s">
        <v>1276</v>
      </c>
      <c r="I148" s="818" t="s">
        <v>7445</v>
      </c>
      <c r="J148" s="818" t="s">
        <v>8499</v>
      </c>
      <c r="K148" s="818" t="s">
        <v>9952</v>
      </c>
      <c r="L148" s="819"/>
      <c r="M148" s="774">
        <v>42485</v>
      </c>
      <c r="N148" s="792">
        <v>42575</v>
      </c>
      <c r="O148" s="774">
        <v>42582</v>
      </c>
      <c r="P148" s="774">
        <v>42613</v>
      </c>
      <c r="Q148" s="774">
        <v>42643</v>
      </c>
      <c r="R148" s="774">
        <v>42674</v>
      </c>
      <c r="S148" s="774"/>
      <c r="T148" s="774"/>
      <c r="U148" s="774"/>
      <c r="V148" s="774"/>
      <c r="W148" s="774"/>
      <c r="X148" s="774"/>
      <c r="Y148" s="774"/>
      <c r="Z148" s="774"/>
      <c r="AA148" s="792"/>
      <c r="AB148" s="792"/>
      <c r="AC148" s="792"/>
      <c r="AD148" s="792"/>
      <c r="AE148" s="792"/>
      <c r="AF148" s="792"/>
      <c r="AG148" s="792"/>
      <c r="AH148" s="792"/>
      <c r="AI148" s="792"/>
      <c r="AJ148" s="761">
        <v>-151.737313888887</v>
      </c>
      <c r="AK148" s="777" t="s">
        <v>1099</v>
      </c>
      <c r="AL148" s="820">
        <v>6500000</v>
      </c>
      <c r="AM148" s="821">
        <v>500000</v>
      </c>
      <c r="AN148" s="820"/>
      <c r="AO148" s="820">
        <v>500000</v>
      </c>
      <c r="AP148" s="821">
        <v>200000</v>
      </c>
      <c r="AQ148" s="820"/>
      <c r="AR148" s="820"/>
      <c r="AS148" s="820"/>
      <c r="AT148" s="822" t="s">
        <v>1351</v>
      </c>
      <c r="AU148" s="823" t="s">
        <v>1215</v>
      </c>
      <c r="AV148" s="823" t="s">
        <v>1215</v>
      </c>
      <c r="AW148" s="818"/>
      <c r="AX148" s="824"/>
      <c r="AY148" s="242" t="s">
        <v>9963</v>
      </c>
      <c r="AZ148" s="825" t="s">
        <v>9964</v>
      </c>
      <c r="BA148" s="825" t="s">
        <v>9965</v>
      </c>
      <c r="BB148" s="826"/>
      <c r="BC148" s="825"/>
      <c r="BD148" s="827">
        <v>12020268921</v>
      </c>
      <c r="BE148" s="827" t="s">
        <v>9966</v>
      </c>
      <c r="BF148" s="483" t="s">
        <v>9967</v>
      </c>
      <c r="BG148" s="828" t="s">
        <v>8217</v>
      </c>
    </row>
    <row r="149" spans="2:59" ht="14.1" customHeight="1">
      <c r="B149" s="814">
        <v>93</v>
      </c>
      <c r="C149" s="815" t="s">
        <v>9968</v>
      </c>
      <c r="D149" s="815" t="s">
        <v>9969</v>
      </c>
      <c r="E149" s="772" t="s">
        <v>9970</v>
      </c>
      <c r="F149" s="817" t="s">
        <v>1302</v>
      </c>
      <c r="G149" s="817" t="s">
        <v>1276</v>
      </c>
      <c r="H149" s="817" t="s">
        <v>1276</v>
      </c>
      <c r="I149" s="818" t="s">
        <v>7445</v>
      </c>
      <c r="J149" s="818" t="s">
        <v>8499</v>
      </c>
      <c r="K149" s="818" t="s">
        <v>9952</v>
      </c>
      <c r="L149" s="819"/>
      <c r="M149" s="774">
        <v>42485</v>
      </c>
      <c r="N149" s="792">
        <v>42575</v>
      </c>
      <c r="O149" s="774">
        <v>42582</v>
      </c>
      <c r="P149" s="774">
        <v>42613</v>
      </c>
      <c r="Q149" s="774">
        <v>42643</v>
      </c>
      <c r="R149" s="774">
        <v>42674</v>
      </c>
      <c r="S149" s="774"/>
      <c r="T149" s="774"/>
      <c r="U149" s="774"/>
      <c r="V149" s="774"/>
      <c r="W149" s="774"/>
      <c r="X149" s="774"/>
      <c r="Y149" s="774"/>
      <c r="Z149" s="774"/>
      <c r="AA149" s="792"/>
      <c r="AB149" s="792"/>
      <c r="AC149" s="792"/>
      <c r="AD149" s="792"/>
      <c r="AE149" s="792"/>
      <c r="AF149" s="792"/>
      <c r="AG149" s="792"/>
      <c r="AH149" s="792"/>
      <c r="AI149" s="792"/>
      <c r="AJ149" s="761">
        <v>-151.737313888887</v>
      </c>
      <c r="AK149" s="777" t="s">
        <v>1099</v>
      </c>
      <c r="AL149" s="820">
        <v>6500000</v>
      </c>
      <c r="AM149" s="821">
        <v>500000</v>
      </c>
      <c r="AN149" s="820"/>
      <c r="AO149" s="820" t="s">
        <v>1324</v>
      </c>
      <c r="AP149" s="821">
        <v>200000</v>
      </c>
      <c r="AQ149" s="820"/>
      <c r="AR149" s="820"/>
      <c r="AS149" s="820"/>
      <c r="AT149" s="822" t="s">
        <v>1351</v>
      </c>
      <c r="AU149" s="823" t="s">
        <v>1215</v>
      </c>
      <c r="AV149" s="823" t="s">
        <v>1215</v>
      </c>
      <c r="AW149" s="818"/>
      <c r="AX149" s="824"/>
      <c r="AY149" s="242" t="s">
        <v>9971</v>
      </c>
      <c r="AZ149" s="825" t="s">
        <v>9972</v>
      </c>
      <c r="BA149" s="825" t="s">
        <v>9973</v>
      </c>
      <c r="BB149" s="826" t="s">
        <v>9974</v>
      </c>
      <c r="BC149" s="825" t="s">
        <v>9975</v>
      </c>
      <c r="BD149" s="827">
        <v>12018967203</v>
      </c>
      <c r="BE149" s="827" t="s">
        <v>9976</v>
      </c>
      <c r="BF149" s="483" t="s">
        <v>9977</v>
      </c>
      <c r="BG149" s="828" t="s">
        <v>9978</v>
      </c>
    </row>
    <row r="150" spans="2:59" ht="14.1" customHeight="1">
      <c r="B150" s="814">
        <v>94</v>
      </c>
      <c r="C150" s="815" t="s">
        <v>9979</v>
      </c>
      <c r="D150" s="815" t="s">
        <v>9980</v>
      </c>
      <c r="E150" s="772" t="s">
        <v>9981</v>
      </c>
      <c r="F150" s="817" t="s">
        <v>1302</v>
      </c>
      <c r="G150" s="817" t="s">
        <v>1358</v>
      </c>
      <c r="H150" s="817" t="s">
        <v>1358</v>
      </c>
      <c r="I150" s="818" t="s">
        <v>7445</v>
      </c>
      <c r="J150" s="818" t="s">
        <v>8499</v>
      </c>
      <c r="K150" s="818" t="s">
        <v>9952</v>
      </c>
      <c r="L150" s="819"/>
      <c r="M150" s="774">
        <v>42485</v>
      </c>
      <c r="N150" s="792">
        <v>42575</v>
      </c>
      <c r="O150" s="774">
        <v>42582</v>
      </c>
      <c r="P150" s="774">
        <v>42613</v>
      </c>
      <c r="Q150" s="774">
        <v>42643</v>
      </c>
      <c r="R150" s="774">
        <v>42674</v>
      </c>
      <c r="S150" s="774">
        <v>42678</v>
      </c>
      <c r="T150" s="774"/>
      <c r="U150" s="774"/>
      <c r="V150" s="774"/>
      <c r="W150" s="774"/>
      <c r="X150" s="774"/>
      <c r="Y150" s="774"/>
      <c r="Z150" s="774"/>
      <c r="AA150" s="792"/>
      <c r="AB150" s="792"/>
      <c r="AC150" s="792"/>
      <c r="AD150" s="792"/>
      <c r="AE150" s="792"/>
      <c r="AF150" s="792"/>
      <c r="AG150" s="792"/>
      <c r="AH150" s="792"/>
      <c r="AI150" s="792"/>
      <c r="AJ150" s="761">
        <v>-151.737313888887</v>
      </c>
      <c r="AK150" s="777" t="s">
        <v>1099</v>
      </c>
      <c r="AL150" s="820">
        <v>6500000</v>
      </c>
      <c r="AM150" s="821">
        <v>500000</v>
      </c>
      <c r="AN150" s="820"/>
      <c r="AO150" s="820">
        <v>500000</v>
      </c>
      <c r="AP150" s="821">
        <v>200000</v>
      </c>
      <c r="AQ150" s="820"/>
      <c r="AR150" s="820"/>
      <c r="AS150" s="820"/>
      <c r="AT150" s="822" t="s">
        <v>1351</v>
      </c>
      <c r="AU150" s="823" t="s">
        <v>1215</v>
      </c>
      <c r="AV150" s="823" t="s">
        <v>1215</v>
      </c>
      <c r="AW150" s="818"/>
      <c r="AX150" s="824"/>
      <c r="AY150" s="242" t="s">
        <v>9982</v>
      </c>
      <c r="AZ150" s="825" t="s">
        <v>9983</v>
      </c>
      <c r="BA150" s="825" t="s">
        <v>9984</v>
      </c>
      <c r="BB150" s="826" t="s">
        <v>9985</v>
      </c>
      <c r="BC150" s="825" t="s">
        <v>9986</v>
      </c>
      <c r="BD150" s="827" t="s">
        <v>9987</v>
      </c>
      <c r="BE150" s="827" t="s">
        <v>9988</v>
      </c>
      <c r="BF150" s="483" t="s">
        <v>9989</v>
      </c>
      <c r="BG150" s="828" t="s">
        <v>9990</v>
      </c>
    </row>
    <row r="151" spans="2:59" ht="14.1" customHeight="1">
      <c r="B151" s="814">
        <v>95</v>
      </c>
      <c r="C151" s="815" t="s">
        <v>9991</v>
      </c>
      <c r="D151" s="815" t="s">
        <v>9992</v>
      </c>
      <c r="E151" s="772" t="s">
        <v>9993</v>
      </c>
      <c r="F151" s="817" t="s">
        <v>1060</v>
      </c>
      <c r="G151" s="817" t="s">
        <v>1276</v>
      </c>
      <c r="H151" s="817" t="s">
        <v>1276</v>
      </c>
      <c r="I151" s="818" t="s">
        <v>9994</v>
      </c>
      <c r="J151" s="818" t="s">
        <v>8499</v>
      </c>
      <c r="K151" s="818" t="s">
        <v>9995</v>
      </c>
      <c r="L151" s="819"/>
      <c r="M151" s="774">
        <v>42366</v>
      </c>
      <c r="N151" s="792">
        <v>42456</v>
      </c>
      <c r="O151" s="774">
        <v>42487</v>
      </c>
      <c r="P151" s="774">
        <v>42551</v>
      </c>
      <c r="Q151" s="774">
        <v>42643</v>
      </c>
      <c r="R151" s="774"/>
      <c r="S151" s="774"/>
      <c r="T151" s="774"/>
      <c r="U151" s="774"/>
      <c r="V151" s="774"/>
      <c r="W151" s="774"/>
      <c r="X151" s="774"/>
      <c r="Y151" s="774"/>
      <c r="Z151" s="774"/>
      <c r="AA151" s="792"/>
      <c r="AB151" s="792"/>
      <c r="AC151" s="792"/>
      <c r="AD151" s="792"/>
      <c r="AE151" s="792"/>
      <c r="AF151" s="792"/>
      <c r="AG151" s="792"/>
      <c r="AH151" s="792"/>
      <c r="AI151" s="792"/>
      <c r="AJ151" s="761">
        <v>-182.737313888887</v>
      </c>
      <c r="AK151" s="777" t="s">
        <v>1099</v>
      </c>
      <c r="AL151" s="820">
        <v>4500000</v>
      </c>
      <c r="AM151" s="821">
        <v>250000</v>
      </c>
      <c r="AN151" s="820"/>
      <c r="AO151" s="820">
        <v>500000</v>
      </c>
      <c r="AP151" s="821">
        <v>100000</v>
      </c>
      <c r="AQ151" s="820"/>
      <c r="AR151" s="820"/>
      <c r="AS151" s="820"/>
      <c r="AT151" s="822" t="s">
        <v>8879</v>
      </c>
      <c r="AU151" s="823" t="s">
        <v>8673</v>
      </c>
      <c r="AV151" s="823" t="s">
        <v>1215</v>
      </c>
      <c r="AW151" s="818"/>
      <c r="AX151" s="824" t="s">
        <v>9996</v>
      </c>
      <c r="AY151" s="242" t="s">
        <v>9997</v>
      </c>
      <c r="AZ151" s="825" t="s">
        <v>9998</v>
      </c>
      <c r="BA151" s="825" t="s">
        <v>9999</v>
      </c>
      <c r="BB151" s="826" t="s">
        <v>10000</v>
      </c>
      <c r="BC151" s="825" t="s">
        <v>10001</v>
      </c>
      <c r="BD151" s="827">
        <v>13021274769</v>
      </c>
      <c r="BE151" s="827" t="s">
        <v>10002</v>
      </c>
      <c r="BF151" s="483" t="s">
        <v>10003</v>
      </c>
      <c r="BG151" s="828" t="s">
        <v>9879</v>
      </c>
    </row>
    <row r="152" spans="2:59" ht="14.1" customHeight="1">
      <c r="B152" s="814">
        <v>96</v>
      </c>
      <c r="C152" s="815" t="s">
        <v>10004</v>
      </c>
      <c r="D152" s="815" t="s">
        <v>10005</v>
      </c>
      <c r="E152" s="772" t="s">
        <v>10006</v>
      </c>
      <c r="F152" s="817" t="s">
        <v>1302</v>
      </c>
      <c r="G152" s="817" t="s">
        <v>1231</v>
      </c>
      <c r="H152" s="817" t="s">
        <v>1231</v>
      </c>
      <c r="I152" s="818" t="s">
        <v>7445</v>
      </c>
      <c r="J152" s="818" t="s">
        <v>8499</v>
      </c>
      <c r="K152" s="818" t="s">
        <v>8431</v>
      </c>
      <c r="L152" s="819"/>
      <c r="M152" s="774">
        <v>42541</v>
      </c>
      <c r="N152" s="792">
        <v>42632</v>
      </c>
      <c r="O152" s="774">
        <v>42674</v>
      </c>
      <c r="P152" s="774"/>
      <c r="Q152" s="774"/>
      <c r="R152" s="774"/>
      <c r="S152" s="774"/>
      <c r="T152" s="774"/>
      <c r="U152" s="774"/>
      <c r="V152" s="774"/>
      <c r="W152" s="774"/>
      <c r="X152" s="774"/>
      <c r="Y152" s="774"/>
      <c r="Z152" s="774"/>
      <c r="AA152" s="792"/>
      <c r="AB152" s="792"/>
      <c r="AC152" s="792"/>
      <c r="AD152" s="792"/>
      <c r="AE152" s="792"/>
      <c r="AF152" s="792"/>
      <c r="AG152" s="792"/>
      <c r="AH152" s="792"/>
      <c r="AI152" s="792"/>
      <c r="AJ152" s="761">
        <v>-151.737313888887</v>
      </c>
      <c r="AK152" s="777" t="s">
        <v>1099</v>
      </c>
      <c r="AL152" s="820">
        <v>6000000</v>
      </c>
      <c r="AM152" s="821">
        <v>500000</v>
      </c>
      <c r="AN152" s="820"/>
      <c r="AO152" s="820">
        <v>500000</v>
      </c>
      <c r="AP152" s="821">
        <v>200000</v>
      </c>
      <c r="AQ152" s="820"/>
      <c r="AR152" s="820"/>
      <c r="AS152" s="820"/>
      <c r="AT152" s="822" t="s">
        <v>1351</v>
      </c>
      <c r="AU152" s="823" t="s">
        <v>1215</v>
      </c>
      <c r="AV152" s="823" t="s">
        <v>1215</v>
      </c>
      <c r="AW152" s="818"/>
      <c r="AX152" s="824"/>
      <c r="AY152" s="242" t="s">
        <v>10007</v>
      </c>
      <c r="AZ152" s="825" t="s">
        <v>10008</v>
      </c>
      <c r="BA152" s="825" t="s">
        <v>10009</v>
      </c>
      <c r="BB152" s="826" t="s">
        <v>10010</v>
      </c>
      <c r="BC152" s="825" t="s">
        <v>10011</v>
      </c>
      <c r="BD152" s="827" t="s">
        <v>591</v>
      </c>
      <c r="BE152" s="827"/>
      <c r="BF152" s="483" t="s">
        <v>10012</v>
      </c>
      <c r="BG152" s="828" t="s">
        <v>10013</v>
      </c>
    </row>
    <row r="153" spans="2:59" ht="14.1" customHeight="1">
      <c r="B153" s="814">
        <v>97</v>
      </c>
      <c r="C153" s="815" t="s">
        <v>10014</v>
      </c>
      <c r="D153" s="815" t="s">
        <v>10015</v>
      </c>
      <c r="E153" s="772" t="s">
        <v>10016</v>
      </c>
      <c r="F153" s="817" t="s">
        <v>1302</v>
      </c>
      <c r="G153" s="817" t="s">
        <v>1231</v>
      </c>
      <c r="H153" s="817" t="s">
        <v>1231</v>
      </c>
      <c r="I153" s="818" t="s">
        <v>7445</v>
      </c>
      <c r="J153" s="818"/>
      <c r="K153" s="818" t="s">
        <v>10017</v>
      </c>
      <c r="L153" s="819"/>
      <c r="M153" s="774">
        <v>42552</v>
      </c>
      <c r="N153" s="792">
        <v>42643</v>
      </c>
      <c r="O153" s="774" t="s">
        <v>1324</v>
      </c>
      <c r="P153" s="774"/>
      <c r="Q153" s="774"/>
      <c r="R153" s="774"/>
      <c r="S153" s="774"/>
      <c r="T153" s="774"/>
      <c r="U153" s="774"/>
      <c r="V153" s="774"/>
      <c r="W153" s="774"/>
      <c r="X153" s="774"/>
      <c r="Y153" s="774"/>
      <c r="Z153" s="774"/>
      <c r="AA153" s="792"/>
      <c r="AB153" s="792"/>
      <c r="AC153" s="792"/>
      <c r="AD153" s="792"/>
      <c r="AE153" s="792"/>
      <c r="AF153" s="792"/>
      <c r="AG153" s="792"/>
      <c r="AH153" s="792"/>
      <c r="AI153" s="792"/>
      <c r="AJ153" s="761">
        <v>-182.737313888887</v>
      </c>
      <c r="AK153" s="777" t="s">
        <v>1099</v>
      </c>
      <c r="AL153" s="820">
        <v>10000000</v>
      </c>
      <c r="AM153" s="821">
        <v>1000000</v>
      </c>
      <c r="AN153" s="820"/>
      <c r="AO153" s="820">
        <v>500000</v>
      </c>
      <c r="AP153" s="821">
        <v>200000</v>
      </c>
      <c r="AQ153" s="820"/>
      <c r="AR153" s="820">
        <v>1200000</v>
      </c>
      <c r="AS153" s="820"/>
      <c r="AT153" s="822" t="s">
        <v>1351</v>
      </c>
      <c r="AU153" s="823" t="s">
        <v>1215</v>
      </c>
      <c r="AV153" s="823" t="s">
        <v>1215</v>
      </c>
      <c r="AW153" s="818"/>
      <c r="AX153" s="824"/>
      <c r="AY153" s="242" t="s">
        <v>10018</v>
      </c>
      <c r="AZ153" s="825" t="s">
        <v>10019</v>
      </c>
      <c r="BA153" s="825" t="s">
        <v>10020</v>
      </c>
      <c r="BB153" s="826" t="s">
        <v>10021</v>
      </c>
      <c r="BC153" s="825" t="s">
        <v>10022</v>
      </c>
      <c r="BD153" s="827" t="s">
        <v>10023</v>
      </c>
      <c r="BE153" s="827" t="s">
        <v>10024</v>
      </c>
      <c r="BF153" s="483" t="s">
        <v>10025</v>
      </c>
      <c r="BG153" s="828" t="s">
        <v>9879</v>
      </c>
    </row>
    <row r="154" spans="2:59" ht="14.1" customHeight="1">
      <c r="B154" s="814">
        <v>98</v>
      </c>
      <c r="C154" s="815" t="s">
        <v>10026</v>
      </c>
      <c r="D154" s="815" t="s">
        <v>9439</v>
      </c>
      <c r="E154" s="772" t="s">
        <v>9440</v>
      </c>
      <c r="F154" s="817" t="s">
        <v>1302</v>
      </c>
      <c r="G154" s="817" t="s">
        <v>1358</v>
      </c>
      <c r="H154" s="817" t="s">
        <v>1358</v>
      </c>
      <c r="I154" s="818" t="s">
        <v>1045</v>
      </c>
      <c r="J154" s="818" t="s">
        <v>8499</v>
      </c>
      <c r="K154" s="818" t="s">
        <v>10027</v>
      </c>
      <c r="L154" s="819"/>
      <c r="M154" s="774">
        <v>42585</v>
      </c>
      <c r="N154" s="792">
        <v>42674</v>
      </c>
      <c r="O154" s="774" t="s">
        <v>1324</v>
      </c>
      <c r="P154" s="774"/>
      <c r="Q154" s="774"/>
      <c r="R154" s="774"/>
      <c r="S154" s="774"/>
      <c r="T154" s="774"/>
      <c r="U154" s="774"/>
      <c r="V154" s="774"/>
      <c r="W154" s="774"/>
      <c r="X154" s="774"/>
      <c r="Y154" s="774"/>
      <c r="Z154" s="774"/>
      <c r="AA154" s="792"/>
      <c r="AB154" s="792"/>
      <c r="AC154" s="792"/>
      <c r="AD154" s="792"/>
      <c r="AE154" s="792"/>
      <c r="AF154" s="792"/>
      <c r="AG154" s="792"/>
      <c r="AH154" s="792"/>
      <c r="AI154" s="792"/>
      <c r="AJ154" s="761">
        <v>-151.737313888887</v>
      </c>
      <c r="AK154" s="777" t="s">
        <v>1099</v>
      </c>
      <c r="AL154" s="820">
        <v>6250000</v>
      </c>
      <c r="AM154" s="821">
        <v>250000</v>
      </c>
      <c r="AN154" s="820"/>
      <c r="AO154" s="820">
        <v>500000</v>
      </c>
      <c r="AP154" s="821">
        <v>100000</v>
      </c>
      <c r="AQ154" s="820"/>
      <c r="AR154" s="820"/>
      <c r="AS154" s="820"/>
      <c r="AT154" s="822" t="s">
        <v>8637</v>
      </c>
      <c r="AU154" s="823" t="s">
        <v>1215</v>
      </c>
      <c r="AV154" s="823" t="s">
        <v>1215</v>
      </c>
      <c r="AW154" s="818"/>
      <c r="AX154" s="824"/>
      <c r="AY154" s="242" t="s">
        <v>9442</v>
      </c>
      <c r="AZ154" s="825" t="s">
        <v>9443</v>
      </c>
      <c r="BA154" s="825" t="s">
        <v>9444</v>
      </c>
      <c r="BB154" s="826"/>
      <c r="BC154" s="825" t="s">
        <v>9445</v>
      </c>
      <c r="BD154" s="827">
        <v>12002760309</v>
      </c>
      <c r="BE154" s="827" t="s">
        <v>10028</v>
      </c>
      <c r="BF154" s="483" t="s">
        <v>9446</v>
      </c>
      <c r="BG154" s="828" t="s">
        <v>9879</v>
      </c>
    </row>
    <row r="155" spans="2:59" ht="14.1" customHeight="1">
      <c r="B155" s="814">
        <v>99</v>
      </c>
      <c r="C155" s="815" t="s">
        <v>10029</v>
      </c>
      <c r="D155" s="815" t="s">
        <v>10030</v>
      </c>
      <c r="E155" s="772" t="s">
        <v>10031</v>
      </c>
      <c r="F155" s="817" t="s">
        <v>1302</v>
      </c>
      <c r="G155" s="817" t="s">
        <v>1231</v>
      </c>
      <c r="H155" s="817" t="s">
        <v>1231</v>
      </c>
      <c r="I155" s="818" t="s">
        <v>7445</v>
      </c>
      <c r="J155" s="818" t="s">
        <v>8867</v>
      </c>
      <c r="K155" s="818" t="s">
        <v>8825</v>
      </c>
      <c r="L155" s="819"/>
      <c r="M155" s="774">
        <v>42583</v>
      </c>
      <c r="N155" s="792">
        <v>42643</v>
      </c>
      <c r="O155" s="774">
        <v>42674</v>
      </c>
      <c r="P155" s="774"/>
      <c r="Q155" s="774"/>
      <c r="R155" s="774"/>
      <c r="S155" s="774"/>
      <c r="T155" s="774"/>
      <c r="U155" s="774"/>
      <c r="V155" s="774"/>
      <c r="W155" s="774"/>
      <c r="X155" s="774"/>
      <c r="Y155" s="774"/>
      <c r="Z155" s="774"/>
      <c r="AA155" s="792"/>
      <c r="AB155" s="792"/>
      <c r="AC155" s="792"/>
      <c r="AD155" s="792"/>
      <c r="AE155" s="792"/>
      <c r="AF155" s="792"/>
      <c r="AG155" s="792"/>
      <c r="AH155" s="792"/>
      <c r="AI155" s="792"/>
      <c r="AJ155" s="761">
        <v>-151.737313888887</v>
      </c>
      <c r="AK155" s="777" t="s">
        <v>1099</v>
      </c>
      <c r="AL155" s="820">
        <v>11607692</v>
      </c>
      <c r="AM155" s="821"/>
      <c r="AN155" s="820"/>
      <c r="AO155" s="820">
        <v>500000</v>
      </c>
      <c r="AP155" s="821"/>
      <c r="AQ155" s="820"/>
      <c r="AR155" s="820">
        <v>3500000</v>
      </c>
      <c r="AS155" s="820">
        <v>1019178</v>
      </c>
      <c r="AT155" s="822" t="s">
        <v>1314</v>
      </c>
      <c r="AU155" s="823" t="s">
        <v>1215</v>
      </c>
      <c r="AV155" s="823" t="s">
        <v>1215</v>
      </c>
      <c r="AW155" s="818"/>
      <c r="AX155" s="824"/>
      <c r="AY155" s="242" t="s">
        <v>10032</v>
      </c>
      <c r="AZ155" s="825" t="s">
        <v>10033</v>
      </c>
      <c r="BA155" s="825" t="s">
        <v>10034</v>
      </c>
      <c r="BB155" s="826" t="s">
        <v>10035</v>
      </c>
      <c r="BC155" s="825" t="s">
        <v>10036</v>
      </c>
      <c r="BD155" s="827">
        <v>12005444976</v>
      </c>
      <c r="BE155" s="827" t="s">
        <v>10037</v>
      </c>
      <c r="BF155" s="483" t="s">
        <v>10038</v>
      </c>
      <c r="BG155" s="828" t="s">
        <v>8217</v>
      </c>
    </row>
    <row r="156" spans="2:59" ht="14.1" customHeight="1">
      <c r="B156" s="814">
        <v>100</v>
      </c>
      <c r="C156" s="815" t="s">
        <v>10039</v>
      </c>
      <c r="D156" s="815" t="s">
        <v>10040</v>
      </c>
      <c r="E156" s="772" t="s">
        <v>10041</v>
      </c>
      <c r="F156" s="817" t="s">
        <v>1060</v>
      </c>
      <c r="G156" s="817" t="s">
        <v>1276</v>
      </c>
      <c r="H156" s="817" t="s">
        <v>1276</v>
      </c>
      <c r="I156" s="818" t="s">
        <v>1045</v>
      </c>
      <c r="J156" s="818" t="s">
        <v>10042</v>
      </c>
      <c r="K156" s="818" t="s">
        <v>10043</v>
      </c>
      <c r="L156" s="819"/>
      <c r="M156" s="774">
        <v>42610</v>
      </c>
      <c r="N156" s="792">
        <v>42735</v>
      </c>
      <c r="O156" s="774"/>
      <c r="P156" s="774"/>
      <c r="Q156" s="774"/>
      <c r="R156" s="774"/>
      <c r="S156" s="774"/>
      <c r="T156" s="774"/>
      <c r="U156" s="774"/>
      <c r="V156" s="774"/>
      <c r="W156" s="774"/>
      <c r="X156" s="774"/>
      <c r="Y156" s="774"/>
      <c r="Z156" s="774"/>
      <c r="AA156" s="792"/>
      <c r="AB156" s="792"/>
      <c r="AC156" s="792"/>
      <c r="AD156" s="792"/>
      <c r="AE156" s="792"/>
      <c r="AF156" s="792"/>
      <c r="AG156" s="792"/>
      <c r="AH156" s="792"/>
      <c r="AI156" s="792"/>
      <c r="AJ156" s="761">
        <v>-90.737313888887002</v>
      </c>
      <c r="AK156" s="777" t="s">
        <v>1099</v>
      </c>
      <c r="AL156" s="820">
        <v>6250000</v>
      </c>
      <c r="AM156" s="821">
        <v>250000</v>
      </c>
      <c r="AN156" s="820"/>
      <c r="AO156" s="820">
        <v>500000</v>
      </c>
      <c r="AP156" s="821">
        <v>200000</v>
      </c>
      <c r="AQ156" s="820"/>
      <c r="AR156" s="820"/>
      <c r="AS156" s="820"/>
      <c r="AT156" s="822" t="s">
        <v>1314</v>
      </c>
      <c r="AU156" s="823" t="s">
        <v>1215</v>
      </c>
      <c r="AV156" s="823" t="s">
        <v>6950</v>
      </c>
      <c r="AW156" s="818"/>
      <c r="AX156" s="824"/>
      <c r="AY156" s="242" t="s">
        <v>10044</v>
      </c>
      <c r="AZ156" s="825" t="s">
        <v>10045</v>
      </c>
      <c r="BA156" s="825" t="s">
        <v>10046</v>
      </c>
      <c r="BB156" s="826" t="s">
        <v>10047</v>
      </c>
      <c r="BC156" s="825" t="s">
        <v>10048</v>
      </c>
      <c r="BD156" s="827" t="s">
        <v>10049</v>
      </c>
      <c r="BE156" s="827"/>
      <c r="BF156" s="483" t="s">
        <v>10050</v>
      </c>
      <c r="BG156" s="828" t="s">
        <v>9879</v>
      </c>
    </row>
    <row r="157" spans="2:59" ht="14.1" customHeight="1">
      <c r="B157" s="814">
        <v>101</v>
      </c>
      <c r="C157" s="815" t="s">
        <v>8457</v>
      </c>
      <c r="D157" s="815" t="s">
        <v>8458</v>
      </c>
      <c r="E157" s="772" t="s">
        <v>8459</v>
      </c>
      <c r="F157" s="817" t="s">
        <v>1302</v>
      </c>
      <c r="G157" s="817" t="s">
        <v>1319</v>
      </c>
      <c r="H157" s="817" t="s">
        <v>1319</v>
      </c>
      <c r="I157" s="818" t="s">
        <v>7445</v>
      </c>
      <c r="J157" s="818" t="s">
        <v>8867</v>
      </c>
      <c r="K157" s="818" t="s">
        <v>10051</v>
      </c>
      <c r="L157" s="819"/>
      <c r="M157" s="774">
        <v>42626</v>
      </c>
      <c r="N157" s="792">
        <v>42674</v>
      </c>
      <c r="O157" s="774"/>
      <c r="P157" s="774"/>
      <c r="Q157" s="774"/>
      <c r="R157" s="774"/>
      <c r="S157" s="774"/>
      <c r="T157" s="774"/>
      <c r="U157" s="774"/>
      <c r="V157" s="774"/>
      <c r="W157" s="774"/>
      <c r="X157" s="774"/>
      <c r="Y157" s="774"/>
      <c r="Z157" s="774"/>
      <c r="AA157" s="792"/>
      <c r="AB157" s="792"/>
      <c r="AC157" s="792"/>
      <c r="AD157" s="792"/>
      <c r="AE157" s="792"/>
      <c r="AF157" s="792"/>
      <c r="AG157" s="792"/>
      <c r="AH157" s="792"/>
      <c r="AI157" s="792"/>
      <c r="AJ157" s="761">
        <v>-151.737313888887</v>
      </c>
      <c r="AK157" s="777" t="s">
        <v>1099</v>
      </c>
      <c r="AL157" s="820">
        <v>6000000</v>
      </c>
      <c r="AM157" s="821">
        <v>500000</v>
      </c>
      <c r="AN157" s="820"/>
      <c r="AO157" s="820">
        <v>500000</v>
      </c>
      <c r="AP157" s="821">
        <v>100000</v>
      </c>
      <c r="AQ157" s="820"/>
      <c r="AR157" s="820"/>
      <c r="AS157" s="820"/>
      <c r="AT157" s="822" t="s">
        <v>8879</v>
      </c>
      <c r="AU157" s="823" t="s">
        <v>1215</v>
      </c>
      <c r="AV157" s="823" t="s">
        <v>1215</v>
      </c>
      <c r="AW157" s="818"/>
      <c r="AX157" s="824"/>
      <c r="AY157" s="242" t="s">
        <v>10052</v>
      </c>
      <c r="AZ157" s="825" t="s">
        <v>10053</v>
      </c>
      <c r="BA157" s="825" t="s">
        <v>8463</v>
      </c>
      <c r="BB157" s="826" t="s">
        <v>8464</v>
      </c>
      <c r="BC157" s="825" t="s">
        <v>8465</v>
      </c>
      <c r="BD157" s="827"/>
      <c r="BE157" s="827" t="s">
        <v>10054</v>
      </c>
      <c r="BF157" s="483" t="s">
        <v>8467</v>
      </c>
      <c r="BG157" s="828" t="s">
        <v>8217</v>
      </c>
    </row>
    <row r="158" spans="2:59" ht="14.1" customHeight="1">
      <c r="B158" s="814">
        <v>102</v>
      </c>
      <c r="C158" s="815" t="s">
        <v>10055</v>
      </c>
      <c r="D158" s="815" t="s">
        <v>10056</v>
      </c>
      <c r="E158" s="772" t="s">
        <v>10057</v>
      </c>
      <c r="F158" s="817" t="s">
        <v>1302</v>
      </c>
      <c r="G158" s="817" t="s">
        <v>1319</v>
      </c>
      <c r="H158" s="817" t="s">
        <v>1319</v>
      </c>
      <c r="I158" s="818" t="s">
        <v>1045</v>
      </c>
      <c r="J158" s="818" t="s">
        <v>8499</v>
      </c>
      <c r="K158" s="818" t="s">
        <v>10058</v>
      </c>
      <c r="L158" s="819"/>
      <c r="M158" s="774">
        <v>42644</v>
      </c>
      <c r="N158" s="792">
        <v>42674</v>
      </c>
      <c r="O158" s="774"/>
      <c r="P158" s="774"/>
      <c r="Q158" s="774"/>
      <c r="R158" s="774"/>
      <c r="S158" s="774"/>
      <c r="T158" s="774"/>
      <c r="U158" s="774"/>
      <c r="V158" s="774"/>
      <c r="W158" s="774"/>
      <c r="X158" s="774"/>
      <c r="Y158" s="774"/>
      <c r="Z158" s="774"/>
      <c r="AA158" s="792"/>
      <c r="AB158" s="792"/>
      <c r="AC158" s="792"/>
      <c r="AD158" s="792"/>
      <c r="AE158" s="792"/>
      <c r="AF158" s="792"/>
      <c r="AG158" s="792"/>
      <c r="AH158" s="792"/>
      <c r="AI158" s="792"/>
      <c r="AJ158" s="761">
        <v>-8.7387633101825486</v>
      </c>
      <c r="AK158" s="777" t="s">
        <v>1099</v>
      </c>
      <c r="AL158" s="820">
        <v>9000000</v>
      </c>
      <c r="AM158" s="821">
        <v>500000</v>
      </c>
      <c r="AN158" s="820">
        <v>3500000</v>
      </c>
      <c r="AO158" s="820">
        <v>500000</v>
      </c>
      <c r="AP158" s="821">
        <v>250000</v>
      </c>
      <c r="AQ158" s="820"/>
      <c r="AR158" s="820">
        <v>3000000</v>
      </c>
      <c r="AS158" s="820"/>
      <c r="AT158" s="822" t="s">
        <v>8879</v>
      </c>
      <c r="AU158" s="823" t="s">
        <v>1215</v>
      </c>
      <c r="AV158" s="823" t="s">
        <v>1215</v>
      </c>
      <c r="AW158" s="818"/>
      <c r="AX158" s="824"/>
      <c r="AY158" s="242" t="s">
        <v>10059</v>
      </c>
      <c r="AZ158" s="825" t="s">
        <v>10060</v>
      </c>
      <c r="BA158" s="825" t="s">
        <v>10061</v>
      </c>
      <c r="BB158" s="826" t="s">
        <v>10062</v>
      </c>
      <c r="BC158" s="825" t="s">
        <v>10063</v>
      </c>
      <c r="BD158" s="827"/>
      <c r="BE158" s="827"/>
      <c r="BF158" s="483" t="s">
        <v>10064</v>
      </c>
      <c r="BG158" s="828" t="s">
        <v>8217</v>
      </c>
    </row>
    <row r="159" spans="2:59" ht="14.1" customHeight="1">
      <c r="B159" s="814">
        <v>103</v>
      </c>
      <c r="C159" s="815" t="s">
        <v>10065</v>
      </c>
      <c r="D159" s="815" t="s">
        <v>9061</v>
      </c>
      <c r="E159" s="772" t="s">
        <v>9062</v>
      </c>
      <c r="F159" s="817" t="s">
        <v>1302</v>
      </c>
      <c r="G159" s="817" t="s">
        <v>1358</v>
      </c>
      <c r="H159" s="817" t="s">
        <v>1358</v>
      </c>
      <c r="I159" s="818" t="s">
        <v>1045</v>
      </c>
      <c r="J159" s="818" t="s">
        <v>8499</v>
      </c>
      <c r="K159" s="818" t="s">
        <v>10058</v>
      </c>
      <c r="L159" s="819"/>
      <c r="M159" s="774">
        <v>42647</v>
      </c>
      <c r="N159" s="792">
        <v>42674</v>
      </c>
      <c r="O159" s="774"/>
      <c r="P159" s="774"/>
      <c r="Q159" s="774"/>
      <c r="R159" s="774"/>
      <c r="S159" s="774"/>
      <c r="T159" s="774"/>
      <c r="U159" s="774"/>
      <c r="V159" s="774"/>
      <c r="W159" s="774"/>
      <c r="X159" s="774"/>
      <c r="Y159" s="774"/>
      <c r="Z159" s="774"/>
      <c r="AA159" s="792"/>
      <c r="AB159" s="792"/>
      <c r="AC159" s="792"/>
      <c r="AD159" s="792"/>
      <c r="AE159" s="792"/>
      <c r="AF159" s="792"/>
      <c r="AG159" s="792"/>
      <c r="AH159" s="792"/>
      <c r="AI159" s="792"/>
      <c r="AJ159" s="761">
        <v>-8.7387633101825486</v>
      </c>
      <c r="AK159" s="777" t="s">
        <v>1099</v>
      </c>
      <c r="AL159" s="820">
        <v>8500000</v>
      </c>
      <c r="AM159" s="821">
        <v>500000</v>
      </c>
      <c r="AN159" s="820">
        <v>3000000</v>
      </c>
      <c r="AO159" s="820">
        <v>500000</v>
      </c>
      <c r="AP159" s="821">
        <v>500000</v>
      </c>
      <c r="AQ159" s="820"/>
      <c r="AR159" s="820"/>
      <c r="AS159" s="820"/>
      <c r="AT159" s="822" t="s">
        <v>1351</v>
      </c>
      <c r="AU159" s="823" t="s">
        <v>1215</v>
      </c>
      <c r="AV159" s="823" t="s">
        <v>1215</v>
      </c>
      <c r="AW159" s="818"/>
      <c r="AX159" s="824"/>
      <c r="AY159" s="242" t="s">
        <v>9066</v>
      </c>
      <c r="AZ159" s="825" t="s">
        <v>9067</v>
      </c>
      <c r="BA159" s="825" t="s">
        <v>9068</v>
      </c>
      <c r="BB159" s="826" t="s">
        <v>9069</v>
      </c>
      <c r="BC159" s="825" t="s">
        <v>9070</v>
      </c>
      <c r="BD159" s="827"/>
      <c r="BE159" s="827"/>
      <c r="BF159" s="483" t="s">
        <v>9071</v>
      </c>
      <c r="BG159" s="828" t="s">
        <v>8217</v>
      </c>
    </row>
    <row r="160" spans="2:59" ht="14.1" customHeight="1">
      <c r="B160" s="814">
        <v>104</v>
      </c>
      <c r="C160" s="815" t="s">
        <v>10066</v>
      </c>
      <c r="D160" s="815" t="s">
        <v>10067</v>
      </c>
      <c r="E160" s="772" t="s">
        <v>10068</v>
      </c>
      <c r="F160" s="817" t="s">
        <v>1302</v>
      </c>
      <c r="G160" s="817" t="s">
        <v>1276</v>
      </c>
      <c r="H160" s="817" t="s">
        <v>1276</v>
      </c>
      <c r="I160" s="818" t="s">
        <v>7445</v>
      </c>
      <c r="J160" s="818" t="s">
        <v>8499</v>
      </c>
      <c r="K160" s="818" t="s">
        <v>9522</v>
      </c>
      <c r="L160" s="819">
        <v>41975</v>
      </c>
      <c r="M160" s="774">
        <v>41816</v>
      </c>
      <c r="N160" s="792">
        <v>41937</v>
      </c>
      <c r="O160" s="774">
        <v>41943</v>
      </c>
      <c r="P160" s="774">
        <v>42004</v>
      </c>
      <c r="Q160" s="774">
        <v>42185</v>
      </c>
      <c r="R160" s="774">
        <v>42338</v>
      </c>
      <c r="S160" s="774">
        <v>42369</v>
      </c>
      <c r="T160" s="774">
        <v>42460</v>
      </c>
      <c r="U160" s="774">
        <v>42546</v>
      </c>
      <c r="V160" s="774"/>
      <c r="W160" s="774"/>
      <c r="X160" s="774">
        <v>42547</v>
      </c>
      <c r="Y160" s="774">
        <v>42643</v>
      </c>
      <c r="Z160" s="774">
        <v>42735</v>
      </c>
      <c r="AA160" s="792">
        <v>42704</v>
      </c>
      <c r="AB160" s="792"/>
      <c r="AC160" s="792"/>
      <c r="AD160" s="792"/>
      <c r="AE160" s="792"/>
      <c r="AF160" s="792"/>
      <c r="AG160" s="792"/>
      <c r="AH160" s="792"/>
      <c r="AI160" s="792"/>
      <c r="AJ160" s="761">
        <v>-22.746295486111194</v>
      </c>
      <c r="AK160" s="777" t="s">
        <v>1099</v>
      </c>
      <c r="AL160" s="820">
        <v>7150000.0000000009</v>
      </c>
      <c r="AM160" s="821">
        <v>550000</v>
      </c>
      <c r="AN160" s="820"/>
      <c r="AO160" s="820">
        <v>400000</v>
      </c>
      <c r="AP160" s="821">
        <v>100000</v>
      </c>
      <c r="AQ160" s="820"/>
      <c r="AR160" s="820"/>
      <c r="AS160" s="820"/>
      <c r="AT160" s="822" t="s">
        <v>8501</v>
      </c>
      <c r="AU160" s="823" t="s">
        <v>1215</v>
      </c>
      <c r="AV160" s="823" t="s">
        <v>1215</v>
      </c>
      <c r="AW160" s="818"/>
      <c r="AX160" s="824" t="s">
        <v>10069</v>
      </c>
      <c r="AY160" s="242" t="s">
        <v>10070</v>
      </c>
      <c r="AZ160" s="825" t="s">
        <v>10071</v>
      </c>
      <c r="BA160" s="825" t="s">
        <v>10072</v>
      </c>
      <c r="BB160" s="826" t="s">
        <v>10073</v>
      </c>
      <c r="BC160" s="825" t="s">
        <v>10074</v>
      </c>
      <c r="BD160" s="827">
        <v>0</v>
      </c>
      <c r="BE160" s="827" t="s">
        <v>10075</v>
      </c>
      <c r="BF160" s="483" t="s">
        <v>10076</v>
      </c>
      <c r="BG160" s="828" t="s">
        <v>10077</v>
      </c>
    </row>
    <row r="161" spans="2:59" ht="14.1" customHeight="1">
      <c r="B161" s="814">
        <v>105</v>
      </c>
      <c r="C161" s="815" t="s">
        <v>10078</v>
      </c>
      <c r="D161" s="815" t="s">
        <v>9082</v>
      </c>
      <c r="E161" s="772" t="s">
        <v>9083</v>
      </c>
      <c r="F161" s="817" t="s">
        <v>1060</v>
      </c>
      <c r="G161" s="817" t="s">
        <v>1280</v>
      </c>
      <c r="H161" s="817" t="s">
        <v>1280</v>
      </c>
      <c r="I161" s="818" t="s">
        <v>7445</v>
      </c>
      <c r="J161" s="818" t="s">
        <v>8499</v>
      </c>
      <c r="K161" s="818" t="s">
        <v>10079</v>
      </c>
      <c r="L161" s="819"/>
      <c r="M161" s="774">
        <v>42137</v>
      </c>
      <c r="N161" s="792">
        <v>42230</v>
      </c>
      <c r="O161" s="774">
        <v>42291</v>
      </c>
      <c r="P161" s="774">
        <v>42369</v>
      </c>
      <c r="Q161" s="774">
        <v>42551</v>
      </c>
      <c r="R161" s="774">
        <v>42643</v>
      </c>
      <c r="S161" s="774">
        <v>42735</v>
      </c>
      <c r="T161" s="774"/>
      <c r="U161" s="774"/>
      <c r="V161" s="774"/>
      <c r="W161" s="774"/>
      <c r="X161" s="774"/>
      <c r="Y161" s="774"/>
      <c r="Z161" s="774"/>
      <c r="AA161" s="792"/>
      <c r="AB161" s="792"/>
      <c r="AC161" s="792"/>
      <c r="AD161" s="792"/>
      <c r="AE161" s="792"/>
      <c r="AF161" s="792"/>
      <c r="AG161" s="792"/>
      <c r="AH161" s="792"/>
      <c r="AI161" s="792"/>
      <c r="AJ161" s="761">
        <v>8.2318319444457302</v>
      </c>
      <c r="AK161" s="777" t="s">
        <v>1099</v>
      </c>
      <c r="AL161" s="820">
        <v>5060000</v>
      </c>
      <c r="AM161" s="821">
        <v>250000</v>
      </c>
      <c r="AN161" s="820" t="s">
        <v>1324</v>
      </c>
      <c r="AO161" s="820">
        <v>500000</v>
      </c>
      <c r="AP161" s="821"/>
      <c r="AQ161" s="820"/>
      <c r="AR161" s="820"/>
      <c r="AS161" s="820"/>
      <c r="AT161" s="822" t="s">
        <v>1314</v>
      </c>
      <c r="AU161" s="823" t="s">
        <v>1054</v>
      </c>
      <c r="AV161" s="823" t="s">
        <v>1054</v>
      </c>
      <c r="AW161" s="818"/>
      <c r="AX161" s="824" t="s">
        <v>10080</v>
      </c>
      <c r="AY161" s="242" t="s">
        <v>9085</v>
      </c>
      <c r="AZ161" s="825"/>
      <c r="BA161" s="825" t="s">
        <v>9086</v>
      </c>
      <c r="BB161" s="826" t="s">
        <v>9087</v>
      </c>
      <c r="BC161" s="825" t="s">
        <v>9088</v>
      </c>
      <c r="BD161" s="827">
        <v>14012268328</v>
      </c>
      <c r="BE161" s="827" t="s">
        <v>3686</v>
      </c>
      <c r="BF161" s="483" t="s">
        <v>9089</v>
      </c>
      <c r="BG161" s="828" t="s">
        <v>10081</v>
      </c>
    </row>
    <row r="162" spans="2:59" ht="14.1" customHeight="1">
      <c r="B162" s="814">
        <v>106</v>
      </c>
      <c r="C162" s="815" t="s">
        <v>10082</v>
      </c>
      <c r="D162" s="815" t="s">
        <v>10083</v>
      </c>
      <c r="E162" s="772" t="s">
        <v>10084</v>
      </c>
      <c r="F162" s="817" t="s">
        <v>1302</v>
      </c>
      <c r="G162" s="817" t="s">
        <v>1358</v>
      </c>
      <c r="H162" s="817" t="s">
        <v>1358</v>
      </c>
      <c r="I162" s="818" t="s">
        <v>7445</v>
      </c>
      <c r="J162" s="818" t="s">
        <v>8499</v>
      </c>
      <c r="K162" s="818" t="s">
        <v>10085</v>
      </c>
      <c r="L162" s="819" t="s">
        <v>1324</v>
      </c>
      <c r="M162" s="774">
        <v>42504</v>
      </c>
      <c r="N162" s="792">
        <v>42595</v>
      </c>
      <c r="O162" s="774">
        <v>42582</v>
      </c>
      <c r="P162" s="774">
        <v>42613</v>
      </c>
      <c r="Q162" s="774">
        <v>42643</v>
      </c>
      <c r="R162" s="774">
        <v>42674</v>
      </c>
      <c r="S162" s="774">
        <v>42735</v>
      </c>
      <c r="T162" s="774"/>
      <c r="U162" s="774"/>
      <c r="V162" s="774"/>
      <c r="W162" s="774"/>
      <c r="X162" s="774"/>
      <c r="Y162" s="774"/>
      <c r="Z162" s="774"/>
      <c r="AA162" s="792"/>
      <c r="AB162" s="792"/>
      <c r="AC162" s="792"/>
      <c r="AD162" s="792"/>
      <c r="AE162" s="792"/>
      <c r="AF162" s="792"/>
      <c r="AG162" s="792"/>
      <c r="AH162" s="792"/>
      <c r="AI162" s="792"/>
      <c r="AJ162" s="761">
        <v>8.2315251157415332</v>
      </c>
      <c r="AK162" s="777" t="s">
        <v>1099</v>
      </c>
      <c r="AL162" s="820">
        <v>13500000</v>
      </c>
      <c r="AM162" s="821"/>
      <c r="AN162" s="820"/>
      <c r="AO162" s="820">
        <v>500000</v>
      </c>
      <c r="AP162" s="821"/>
      <c r="AQ162" s="820"/>
      <c r="AR162" s="820"/>
      <c r="AS162" s="820"/>
      <c r="AT162" s="822" t="s">
        <v>1351</v>
      </c>
      <c r="AU162" s="823" t="s">
        <v>1215</v>
      </c>
      <c r="AV162" s="823" t="s">
        <v>1215</v>
      </c>
      <c r="AW162" s="818"/>
      <c r="AX162" s="824"/>
      <c r="AY162" s="242" t="s">
        <v>10086</v>
      </c>
      <c r="AZ162" s="825"/>
      <c r="BA162" s="825" t="s">
        <v>10087</v>
      </c>
      <c r="BB162" s="826" t="s">
        <v>10088</v>
      </c>
      <c r="BC162" s="825" t="s">
        <v>10089</v>
      </c>
      <c r="BD162" s="827" t="s">
        <v>10090</v>
      </c>
      <c r="BE162" s="827" t="s">
        <v>10091</v>
      </c>
      <c r="BF162" s="483" t="s">
        <v>10092</v>
      </c>
      <c r="BG162" s="828" t="s">
        <v>10081</v>
      </c>
    </row>
    <row r="163" spans="2:59" ht="14.1" customHeight="1">
      <c r="B163" s="814">
        <v>107</v>
      </c>
      <c r="C163" s="815" t="s">
        <v>10093</v>
      </c>
      <c r="D163" s="815" t="s">
        <v>10094</v>
      </c>
      <c r="E163" s="772" t="s">
        <v>10095</v>
      </c>
      <c r="F163" s="817" t="s">
        <v>1302</v>
      </c>
      <c r="G163" s="817" t="s">
        <v>1280</v>
      </c>
      <c r="H163" s="817" t="s">
        <v>1280</v>
      </c>
      <c r="I163" s="818" t="s">
        <v>7445</v>
      </c>
      <c r="J163" s="818" t="s">
        <v>8499</v>
      </c>
      <c r="K163" s="818" t="s">
        <v>9310</v>
      </c>
      <c r="L163" s="819"/>
      <c r="M163" s="774">
        <v>42144</v>
      </c>
      <c r="N163" s="792">
        <v>42235</v>
      </c>
      <c r="O163" s="774">
        <v>42277</v>
      </c>
      <c r="P163" s="774">
        <v>42338</v>
      </c>
      <c r="Q163" s="774">
        <v>42460</v>
      </c>
      <c r="R163" s="774">
        <v>42551</v>
      </c>
      <c r="S163" s="774">
        <v>42582</v>
      </c>
      <c r="T163" s="774">
        <v>42613</v>
      </c>
      <c r="U163" s="774">
        <v>42643</v>
      </c>
      <c r="V163" s="774">
        <v>42674</v>
      </c>
      <c r="W163" s="774">
        <v>42735</v>
      </c>
      <c r="X163" s="774"/>
      <c r="Y163" s="774"/>
      <c r="Z163" s="774"/>
      <c r="AA163" s="792"/>
      <c r="AB163" s="792"/>
      <c r="AC163" s="792"/>
      <c r="AD163" s="792"/>
      <c r="AE163" s="792"/>
      <c r="AF163" s="792"/>
      <c r="AG163" s="792"/>
      <c r="AH163" s="792"/>
      <c r="AI163" s="792"/>
      <c r="AJ163" s="761">
        <v>0.50657222222071141</v>
      </c>
      <c r="AK163" s="777" t="s">
        <v>1099</v>
      </c>
      <c r="AL163" s="820">
        <v>12500000</v>
      </c>
      <c r="AM163" s="821">
        <v>500000</v>
      </c>
      <c r="AN163" s="820" t="s">
        <v>1324</v>
      </c>
      <c r="AO163" s="820">
        <v>750000</v>
      </c>
      <c r="AP163" s="821"/>
      <c r="AQ163" s="820"/>
      <c r="AR163" s="820"/>
      <c r="AS163" s="820"/>
      <c r="AT163" s="822" t="s">
        <v>1314</v>
      </c>
      <c r="AU163" s="823" t="s">
        <v>1054</v>
      </c>
      <c r="AV163" s="823" t="s">
        <v>1054</v>
      </c>
      <c r="AW163" s="818"/>
      <c r="AX163" s="824"/>
      <c r="AY163" s="242" t="s">
        <v>10096</v>
      </c>
      <c r="AZ163" s="825" t="s">
        <v>10097</v>
      </c>
      <c r="BA163" s="825" t="s">
        <v>10098</v>
      </c>
      <c r="BB163" s="826" t="s">
        <v>10099</v>
      </c>
      <c r="BC163" s="825" t="s">
        <v>10100</v>
      </c>
      <c r="BD163" s="827" t="s">
        <v>10101</v>
      </c>
      <c r="BE163" s="827" t="s">
        <v>10102</v>
      </c>
      <c r="BF163" s="483" t="s">
        <v>10103</v>
      </c>
      <c r="BG163" s="828" t="s">
        <v>10104</v>
      </c>
    </row>
    <row r="164" spans="2:59" ht="14.1" customHeight="1">
      <c r="B164" s="814">
        <v>108</v>
      </c>
      <c r="C164" s="815" t="s">
        <v>10105</v>
      </c>
      <c r="D164" s="815" t="s">
        <v>10106</v>
      </c>
      <c r="E164" s="772" t="s">
        <v>10107</v>
      </c>
      <c r="F164" s="817" t="s">
        <v>1302</v>
      </c>
      <c r="G164" s="817" t="s">
        <v>1276</v>
      </c>
      <c r="H164" s="817" t="s">
        <v>1276</v>
      </c>
      <c r="I164" s="818" t="s">
        <v>7445</v>
      </c>
      <c r="J164" s="818" t="s">
        <v>8499</v>
      </c>
      <c r="K164" s="818" t="s">
        <v>9928</v>
      </c>
      <c r="L164" s="819"/>
      <c r="M164" s="774">
        <v>42177</v>
      </c>
      <c r="N164" s="792">
        <v>42247</v>
      </c>
      <c r="O164" s="774">
        <v>42369</v>
      </c>
      <c r="P164" s="774">
        <v>42551</v>
      </c>
      <c r="Q164" s="774">
        <v>42735</v>
      </c>
      <c r="R164" s="774">
        <v>42643</v>
      </c>
      <c r="S164" s="774">
        <v>42735</v>
      </c>
      <c r="T164" s="774"/>
      <c r="U164" s="774"/>
      <c r="V164" s="774"/>
      <c r="W164" s="774"/>
      <c r="X164" s="774"/>
      <c r="Y164" s="774"/>
      <c r="Z164" s="774"/>
      <c r="AA164" s="792"/>
      <c r="AB164" s="792"/>
      <c r="AC164" s="792"/>
      <c r="AD164" s="792"/>
      <c r="AE164" s="792"/>
      <c r="AF164" s="792"/>
      <c r="AG164" s="792"/>
      <c r="AH164" s="792"/>
      <c r="AI164" s="792"/>
      <c r="AJ164" s="761">
        <v>0.50635115740442416</v>
      </c>
      <c r="AK164" s="777" t="s">
        <v>1099</v>
      </c>
      <c r="AL164" s="820">
        <v>7150000</v>
      </c>
      <c r="AM164" s="821">
        <v>500000</v>
      </c>
      <c r="AN164" s="820"/>
      <c r="AO164" s="820">
        <v>500000</v>
      </c>
      <c r="AP164" s="821">
        <v>100000</v>
      </c>
      <c r="AQ164" s="820"/>
      <c r="AR164" s="820"/>
      <c r="AS164" s="820"/>
      <c r="AT164" s="822" t="s">
        <v>1351</v>
      </c>
      <c r="AU164" s="823" t="s">
        <v>1054</v>
      </c>
      <c r="AV164" s="823" t="s">
        <v>1054</v>
      </c>
      <c r="AW164" s="818" t="s">
        <v>8515</v>
      </c>
      <c r="AX164" s="824" t="s">
        <v>10108</v>
      </c>
      <c r="AY164" s="242" t="s">
        <v>10109</v>
      </c>
      <c r="AZ164" s="825" t="s">
        <v>10110</v>
      </c>
      <c r="BA164" s="825" t="s">
        <v>10111</v>
      </c>
      <c r="BB164" s="826" t="s">
        <v>10112</v>
      </c>
      <c r="BC164" s="825"/>
      <c r="BD164" s="827"/>
      <c r="BE164" s="827" t="s">
        <v>10113</v>
      </c>
      <c r="BF164" s="483" t="s">
        <v>10114</v>
      </c>
      <c r="BG164" s="828" t="s">
        <v>4679</v>
      </c>
    </row>
    <row r="165" spans="2:59" ht="14.1" customHeight="1">
      <c r="B165" s="814">
        <v>109</v>
      </c>
      <c r="C165" s="815" t="s">
        <v>10115</v>
      </c>
      <c r="D165" s="815" t="s">
        <v>10116</v>
      </c>
      <c r="E165" s="772" t="s">
        <v>10117</v>
      </c>
      <c r="F165" s="817" t="s">
        <v>1302</v>
      </c>
      <c r="G165" s="817" t="s">
        <v>1231</v>
      </c>
      <c r="H165" s="817" t="s">
        <v>1231</v>
      </c>
      <c r="I165" s="818" t="s">
        <v>7445</v>
      </c>
      <c r="J165" s="818" t="s">
        <v>8499</v>
      </c>
      <c r="K165" s="818" t="s">
        <v>8431</v>
      </c>
      <c r="L165" s="819"/>
      <c r="M165" s="774">
        <v>42228</v>
      </c>
      <c r="N165" s="792">
        <v>42310</v>
      </c>
      <c r="O165" s="774">
        <v>42369</v>
      </c>
      <c r="P165" s="774">
        <v>42551</v>
      </c>
      <c r="Q165" s="774">
        <v>42643</v>
      </c>
      <c r="R165" s="774">
        <v>42674</v>
      </c>
      <c r="S165" s="774">
        <v>42735</v>
      </c>
      <c r="T165" s="774"/>
      <c r="U165" s="774"/>
      <c r="V165" s="774"/>
      <c r="W165" s="774"/>
      <c r="X165" s="774"/>
      <c r="Y165" s="774"/>
      <c r="Z165" s="774"/>
      <c r="AA165" s="792"/>
      <c r="AB165" s="792"/>
      <c r="AC165" s="792"/>
      <c r="AD165" s="792"/>
      <c r="AE165" s="792"/>
      <c r="AF165" s="792"/>
      <c r="AG165" s="792"/>
      <c r="AH165" s="792"/>
      <c r="AI165" s="792"/>
      <c r="AJ165" s="761">
        <v>0.50279444444458932</v>
      </c>
      <c r="AK165" s="777" t="s">
        <v>1099</v>
      </c>
      <c r="AL165" s="820">
        <v>7500000</v>
      </c>
      <c r="AM165" s="821">
        <v>500000</v>
      </c>
      <c r="AN165" s="820"/>
      <c r="AO165" s="820">
        <v>500000</v>
      </c>
      <c r="AP165" s="821">
        <v>200000</v>
      </c>
      <c r="AQ165" s="820"/>
      <c r="AR165" s="820"/>
      <c r="AS165" s="820"/>
      <c r="AT165" s="822" t="s">
        <v>8755</v>
      </c>
      <c r="AU165" s="823" t="s">
        <v>1054</v>
      </c>
      <c r="AV165" s="823" t="s">
        <v>1054</v>
      </c>
      <c r="AW165" s="818"/>
      <c r="AX165" s="824"/>
      <c r="AY165" s="242" t="s">
        <v>10118</v>
      </c>
      <c r="AZ165" s="825"/>
      <c r="BA165" s="825" t="s">
        <v>10119</v>
      </c>
      <c r="BB165" s="826" t="s">
        <v>10120</v>
      </c>
      <c r="BC165" s="825" t="s">
        <v>10121</v>
      </c>
      <c r="BD165" s="827" t="s">
        <v>10122</v>
      </c>
      <c r="BE165" s="827" t="s">
        <v>10123</v>
      </c>
      <c r="BF165" s="483" t="s">
        <v>10124</v>
      </c>
      <c r="BG165" s="828" t="s">
        <v>4679</v>
      </c>
    </row>
    <row r="166" spans="2:59" ht="14.1" customHeight="1">
      <c r="B166" s="814">
        <v>110</v>
      </c>
      <c r="C166" s="815" t="s">
        <v>10125</v>
      </c>
      <c r="D166" s="815" t="s">
        <v>10126</v>
      </c>
      <c r="E166" s="772" t="s">
        <v>10127</v>
      </c>
      <c r="F166" s="817" t="s">
        <v>1302</v>
      </c>
      <c r="G166" s="817" t="s">
        <v>1276</v>
      </c>
      <c r="H166" s="817" t="s">
        <v>1276</v>
      </c>
      <c r="I166" s="818" t="s">
        <v>7445</v>
      </c>
      <c r="J166" s="818" t="s">
        <v>8499</v>
      </c>
      <c r="K166" s="818" t="s">
        <v>9928</v>
      </c>
      <c r="L166" s="819"/>
      <c r="M166" s="774">
        <v>42275</v>
      </c>
      <c r="N166" s="792">
        <v>42369</v>
      </c>
      <c r="O166" s="774">
        <v>42551</v>
      </c>
      <c r="P166" s="774">
        <v>42735</v>
      </c>
      <c r="Q166" s="774">
        <v>42643</v>
      </c>
      <c r="R166" s="774">
        <v>42735</v>
      </c>
      <c r="S166" s="774"/>
      <c r="T166" s="774"/>
      <c r="U166" s="774"/>
      <c r="V166" s="774"/>
      <c r="W166" s="774"/>
      <c r="X166" s="774"/>
      <c r="Y166" s="774"/>
      <c r="Z166" s="774"/>
      <c r="AA166" s="792"/>
      <c r="AB166" s="792"/>
      <c r="AC166" s="792"/>
      <c r="AD166" s="792"/>
      <c r="AE166" s="792"/>
      <c r="AF166" s="792"/>
      <c r="AG166" s="792"/>
      <c r="AH166" s="792"/>
      <c r="AI166" s="792"/>
      <c r="AJ166" s="761">
        <v>0.50179479166399688</v>
      </c>
      <c r="AK166" s="777" t="s">
        <v>1099</v>
      </c>
      <c r="AL166" s="820">
        <v>6000000</v>
      </c>
      <c r="AM166" s="821">
        <v>500000</v>
      </c>
      <c r="AN166" s="820"/>
      <c r="AO166" s="820">
        <v>500000</v>
      </c>
      <c r="AP166" s="821">
        <v>100000</v>
      </c>
      <c r="AQ166" s="820"/>
      <c r="AR166" s="820"/>
      <c r="AS166" s="820"/>
      <c r="AT166" s="822" t="s">
        <v>1314</v>
      </c>
      <c r="AU166" s="823"/>
      <c r="AV166" s="823"/>
      <c r="AW166" s="818" t="s">
        <v>8515</v>
      </c>
      <c r="AX166" s="824"/>
      <c r="AY166" s="242" t="s">
        <v>10128</v>
      </c>
      <c r="AZ166" s="825" t="s">
        <v>10129</v>
      </c>
      <c r="BA166" s="825" t="s">
        <v>10130</v>
      </c>
      <c r="BB166" s="826" t="s">
        <v>10131</v>
      </c>
      <c r="BC166" s="825" t="s">
        <v>10132</v>
      </c>
      <c r="BD166" s="827">
        <v>14015809024</v>
      </c>
      <c r="BE166" s="827" t="s">
        <v>10133</v>
      </c>
      <c r="BF166" s="483" t="s">
        <v>10134</v>
      </c>
      <c r="BG166" s="828" t="s">
        <v>4679</v>
      </c>
    </row>
    <row r="167" spans="2:59" ht="14.1" customHeight="1">
      <c r="B167" s="814">
        <v>111</v>
      </c>
      <c r="C167" s="815" t="s">
        <v>10135</v>
      </c>
      <c r="D167" s="815" t="s">
        <v>10136</v>
      </c>
      <c r="E167" s="772" t="s">
        <v>10137</v>
      </c>
      <c r="F167" s="817" t="s">
        <v>1302</v>
      </c>
      <c r="G167" s="817" t="s">
        <v>1280</v>
      </c>
      <c r="H167" s="817" t="s">
        <v>1280</v>
      </c>
      <c r="I167" s="818" t="s">
        <v>7445</v>
      </c>
      <c r="J167" s="818" t="s">
        <v>8499</v>
      </c>
      <c r="K167" s="818" t="s">
        <v>10138</v>
      </c>
      <c r="L167" s="819"/>
      <c r="M167" s="774">
        <v>42275</v>
      </c>
      <c r="N167" s="792">
        <v>42369</v>
      </c>
      <c r="O167" s="774">
        <v>42551</v>
      </c>
      <c r="P167" s="774">
        <v>42735</v>
      </c>
      <c r="Q167" s="774">
        <v>42643</v>
      </c>
      <c r="R167" s="774">
        <v>42735</v>
      </c>
      <c r="S167" s="774"/>
      <c r="T167" s="774"/>
      <c r="U167" s="774"/>
      <c r="V167" s="774"/>
      <c r="W167" s="774"/>
      <c r="X167" s="774"/>
      <c r="Y167" s="774"/>
      <c r="Z167" s="774"/>
      <c r="AA167" s="792"/>
      <c r="AB167" s="792"/>
      <c r="AC167" s="792"/>
      <c r="AD167" s="792"/>
      <c r="AE167" s="792"/>
      <c r="AF167" s="792"/>
      <c r="AG167" s="792"/>
      <c r="AH167" s="792"/>
      <c r="AI167" s="792"/>
      <c r="AJ167" s="761">
        <v>0.50151898148033069</v>
      </c>
      <c r="AK167" s="777" t="s">
        <v>1099</v>
      </c>
      <c r="AL167" s="820">
        <v>3500000</v>
      </c>
      <c r="AM167" s="821">
        <v>500000</v>
      </c>
      <c r="AN167" s="820"/>
      <c r="AO167" s="820">
        <v>500000</v>
      </c>
      <c r="AP167" s="821">
        <v>100000</v>
      </c>
      <c r="AQ167" s="820"/>
      <c r="AR167" s="820"/>
      <c r="AS167" s="820"/>
      <c r="AT167" s="822" t="s">
        <v>1314</v>
      </c>
      <c r="AU167" s="823"/>
      <c r="AV167" s="823"/>
      <c r="AW167" s="818" t="s">
        <v>8515</v>
      </c>
      <c r="AX167" s="824"/>
      <c r="AY167" s="242" t="s">
        <v>10139</v>
      </c>
      <c r="AZ167" s="825" t="s">
        <v>10140</v>
      </c>
      <c r="BA167" s="825" t="s">
        <v>10141</v>
      </c>
      <c r="BB167" s="826" t="s">
        <v>10142</v>
      </c>
      <c r="BC167" s="825" t="s">
        <v>10143</v>
      </c>
      <c r="BD167" s="827">
        <v>0</v>
      </c>
      <c r="BE167" s="827" t="s">
        <v>10144</v>
      </c>
      <c r="BF167" s="483" t="s">
        <v>10145</v>
      </c>
      <c r="BG167" s="828" t="s">
        <v>4679</v>
      </c>
    </row>
    <row r="168" spans="2:59" ht="14.1" customHeight="1">
      <c r="B168" s="814">
        <v>112</v>
      </c>
      <c r="C168" s="815" t="s">
        <v>10146</v>
      </c>
      <c r="D168" s="815" t="s">
        <v>10147</v>
      </c>
      <c r="E168" s="772" t="s">
        <v>10148</v>
      </c>
      <c r="F168" s="817" t="s">
        <v>1302</v>
      </c>
      <c r="G168" s="817" t="s">
        <v>1280</v>
      </c>
      <c r="H168" s="817" t="s">
        <v>1280</v>
      </c>
      <c r="I168" s="818" t="s">
        <v>7445</v>
      </c>
      <c r="J168" s="818" t="s">
        <v>8499</v>
      </c>
      <c r="K168" s="818" t="s">
        <v>9928</v>
      </c>
      <c r="L168" s="819"/>
      <c r="M168" s="774">
        <v>42275</v>
      </c>
      <c r="N168" s="792">
        <v>42369</v>
      </c>
      <c r="O168" s="774">
        <v>42551</v>
      </c>
      <c r="P168" s="774">
        <v>42735</v>
      </c>
      <c r="Q168" s="774">
        <v>42643</v>
      </c>
      <c r="R168" s="774">
        <v>42735</v>
      </c>
      <c r="S168" s="774"/>
      <c r="T168" s="774"/>
      <c r="U168" s="774"/>
      <c r="V168" s="774"/>
      <c r="W168" s="774"/>
      <c r="X168" s="774"/>
      <c r="Y168" s="774"/>
      <c r="Z168" s="774"/>
      <c r="AA168" s="792"/>
      <c r="AB168" s="792"/>
      <c r="AC168" s="792"/>
      <c r="AD168" s="792"/>
      <c r="AE168" s="792"/>
      <c r="AF168" s="792"/>
      <c r="AG168" s="792"/>
      <c r="AH168" s="792"/>
      <c r="AI168" s="792"/>
      <c r="AJ168" s="761">
        <v>0.5012833333312301</v>
      </c>
      <c r="AK168" s="777" t="s">
        <v>1099</v>
      </c>
      <c r="AL168" s="820">
        <v>6500000</v>
      </c>
      <c r="AM168" s="821">
        <v>500000</v>
      </c>
      <c r="AN168" s="820"/>
      <c r="AO168" s="820" t="s">
        <v>1324</v>
      </c>
      <c r="AP168" s="821">
        <v>100000</v>
      </c>
      <c r="AQ168" s="820"/>
      <c r="AR168" s="820"/>
      <c r="AS168" s="820"/>
      <c r="AT168" s="822" t="s">
        <v>1314</v>
      </c>
      <c r="AU168" s="823"/>
      <c r="AV168" s="823"/>
      <c r="AW168" s="818" t="s">
        <v>8515</v>
      </c>
      <c r="AX168" s="824"/>
      <c r="AY168" s="242" t="s">
        <v>10149</v>
      </c>
      <c r="AZ168" s="825" t="s">
        <v>10150</v>
      </c>
      <c r="BA168" s="825" t="s">
        <v>10151</v>
      </c>
      <c r="BB168" s="826" t="s">
        <v>10152</v>
      </c>
      <c r="BC168" s="825" t="s">
        <v>10153</v>
      </c>
      <c r="BD168" s="827">
        <v>13039888147</v>
      </c>
      <c r="BE168" s="827" t="s">
        <v>10154</v>
      </c>
      <c r="BF168" s="483" t="s">
        <v>10155</v>
      </c>
      <c r="BG168" s="828" t="s">
        <v>4679</v>
      </c>
    </row>
    <row r="169" spans="2:59" ht="14.1" customHeight="1">
      <c r="B169" s="814">
        <v>113</v>
      </c>
      <c r="C169" s="815" t="s">
        <v>10156</v>
      </c>
      <c r="D169" s="815" t="s">
        <v>10157</v>
      </c>
      <c r="E169" s="772" t="s">
        <v>10158</v>
      </c>
      <c r="F169" s="817" t="s">
        <v>1302</v>
      </c>
      <c r="G169" s="817" t="s">
        <v>1231</v>
      </c>
      <c r="H169" s="817" t="s">
        <v>1231</v>
      </c>
      <c r="I169" s="818" t="s">
        <v>10159</v>
      </c>
      <c r="J169" s="818" t="s">
        <v>8499</v>
      </c>
      <c r="K169" s="818" t="s">
        <v>10160</v>
      </c>
      <c r="L169" s="819"/>
      <c r="M169" s="774">
        <v>42446</v>
      </c>
      <c r="N169" s="792">
        <v>42551</v>
      </c>
      <c r="O169" s="774">
        <v>42735</v>
      </c>
      <c r="P169" s="774">
        <v>42643</v>
      </c>
      <c r="Q169" s="774">
        <v>42735</v>
      </c>
      <c r="R169" s="774"/>
      <c r="S169" s="774"/>
      <c r="T169" s="774"/>
      <c r="U169" s="774"/>
      <c r="V169" s="774"/>
      <c r="W169" s="774"/>
      <c r="X169" s="774"/>
      <c r="Y169" s="774"/>
      <c r="Z169" s="774"/>
      <c r="AA169" s="792"/>
      <c r="AB169" s="792"/>
      <c r="AC169" s="792"/>
      <c r="AD169" s="792"/>
      <c r="AE169" s="792"/>
      <c r="AF169" s="792"/>
      <c r="AG169" s="792"/>
      <c r="AH169" s="792"/>
      <c r="AI169" s="792"/>
      <c r="AJ169" s="761">
        <v>0.50110972222319106</v>
      </c>
      <c r="AK169" s="777" t="s">
        <v>1099</v>
      </c>
      <c r="AL169" s="820">
        <v>5500000</v>
      </c>
      <c r="AM169" s="821">
        <v>500000</v>
      </c>
      <c r="AN169" s="820"/>
      <c r="AO169" s="820">
        <v>500000</v>
      </c>
      <c r="AP169" s="821">
        <v>100000</v>
      </c>
      <c r="AQ169" s="820"/>
      <c r="AR169" s="820"/>
      <c r="AS169" s="820"/>
      <c r="AT169" s="822" t="s">
        <v>1351</v>
      </c>
      <c r="AU169" s="823" t="s">
        <v>1215</v>
      </c>
      <c r="AV169" s="823" t="s">
        <v>1215</v>
      </c>
      <c r="AW169" s="818"/>
      <c r="AX169" s="824" t="s">
        <v>10161</v>
      </c>
      <c r="AY169" s="242" t="s">
        <v>10162</v>
      </c>
      <c r="AZ169" s="825" t="s">
        <v>10163</v>
      </c>
      <c r="BA169" s="825" t="s">
        <v>10164</v>
      </c>
      <c r="BB169" s="826" t="s">
        <v>10165</v>
      </c>
      <c r="BC169" s="825" t="s">
        <v>10166</v>
      </c>
      <c r="BD169" s="827" t="s">
        <v>10167</v>
      </c>
      <c r="BE169" s="827" t="s">
        <v>10168</v>
      </c>
      <c r="BF169" s="483" t="s">
        <v>10169</v>
      </c>
      <c r="BG169" s="828" t="s">
        <v>4679</v>
      </c>
    </row>
    <row r="170" spans="2:59" ht="14.1" customHeight="1">
      <c r="B170" s="814">
        <v>114</v>
      </c>
      <c r="C170" s="815" t="s">
        <v>10170</v>
      </c>
      <c r="D170" s="815" t="s">
        <v>10171</v>
      </c>
      <c r="E170" s="772" t="s">
        <v>10172</v>
      </c>
      <c r="F170" s="817" t="s">
        <v>1302</v>
      </c>
      <c r="G170" s="817" t="s">
        <v>1276</v>
      </c>
      <c r="H170" s="817" t="s">
        <v>1276</v>
      </c>
      <c r="I170" s="818" t="s">
        <v>7445</v>
      </c>
      <c r="J170" s="818" t="s">
        <v>8499</v>
      </c>
      <c r="K170" s="818" t="s">
        <v>10173</v>
      </c>
      <c r="L170" s="819"/>
      <c r="M170" s="774">
        <v>42474</v>
      </c>
      <c r="N170" s="792">
        <v>42735</v>
      </c>
      <c r="O170" s="774">
        <v>42643</v>
      </c>
      <c r="P170" s="774">
        <v>42735</v>
      </c>
      <c r="Q170" s="774"/>
      <c r="R170" s="774"/>
      <c r="S170" s="774"/>
      <c r="T170" s="774"/>
      <c r="U170" s="774"/>
      <c r="V170" s="774"/>
      <c r="W170" s="774"/>
      <c r="X170" s="774"/>
      <c r="Y170" s="774"/>
      <c r="Z170" s="774"/>
      <c r="AA170" s="792"/>
      <c r="AB170" s="792"/>
      <c r="AC170" s="792"/>
      <c r="AD170" s="792"/>
      <c r="AE170" s="792"/>
      <c r="AF170" s="792"/>
      <c r="AG170" s="792"/>
      <c r="AH170" s="792"/>
      <c r="AI170" s="792"/>
      <c r="AJ170" s="761">
        <v>0.50093738426221535</v>
      </c>
      <c r="AK170" s="777" t="s">
        <v>1099</v>
      </c>
      <c r="AL170" s="820">
        <v>3500000</v>
      </c>
      <c r="AM170" s="821">
        <v>250000</v>
      </c>
      <c r="AN170" s="820"/>
      <c r="AO170" s="820">
        <v>500000</v>
      </c>
      <c r="AP170" s="821">
        <v>100000</v>
      </c>
      <c r="AQ170" s="820"/>
      <c r="AR170" s="820"/>
      <c r="AS170" s="820"/>
      <c r="AT170" s="822" t="s">
        <v>1351</v>
      </c>
      <c r="AU170" s="823" t="s">
        <v>1215</v>
      </c>
      <c r="AV170" s="823" t="s">
        <v>1215</v>
      </c>
      <c r="AW170" s="818" t="s">
        <v>8515</v>
      </c>
      <c r="AX170" s="824"/>
      <c r="AY170" s="242" t="s">
        <v>10174</v>
      </c>
      <c r="AZ170" s="825" t="s">
        <v>10175</v>
      </c>
      <c r="BA170" s="825" t="s">
        <v>10176</v>
      </c>
      <c r="BB170" s="826" t="s">
        <v>10177</v>
      </c>
      <c r="BC170" s="825" t="s">
        <v>10178</v>
      </c>
      <c r="BD170" s="827"/>
      <c r="BE170" s="827" t="s">
        <v>10179</v>
      </c>
      <c r="BF170" s="483" t="s">
        <v>10180</v>
      </c>
      <c r="BG170" s="828" t="s">
        <v>4679</v>
      </c>
    </row>
    <row r="171" spans="2:59" ht="14.1" customHeight="1">
      <c r="B171" s="814">
        <v>115</v>
      </c>
      <c r="C171" s="815" t="s">
        <v>10082</v>
      </c>
      <c r="D171" s="815" t="s">
        <v>10083</v>
      </c>
      <c r="E171" s="772" t="s">
        <v>10084</v>
      </c>
      <c r="F171" s="817" t="s">
        <v>1302</v>
      </c>
      <c r="G171" s="817" t="s">
        <v>1358</v>
      </c>
      <c r="H171" s="817" t="s">
        <v>1358</v>
      </c>
      <c r="I171" s="818" t="s">
        <v>7445</v>
      </c>
      <c r="J171" s="818" t="s">
        <v>8499</v>
      </c>
      <c r="K171" s="818" t="s">
        <v>10085</v>
      </c>
      <c r="L171" s="819" t="s">
        <v>1324</v>
      </c>
      <c r="M171" s="774">
        <v>42504</v>
      </c>
      <c r="N171" s="792">
        <v>42595</v>
      </c>
      <c r="O171" s="774">
        <v>42582</v>
      </c>
      <c r="P171" s="774">
        <v>42613</v>
      </c>
      <c r="Q171" s="774">
        <v>42643</v>
      </c>
      <c r="R171" s="774">
        <v>42674</v>
      </c>
      <c r="S171" s="774">
        <v>42735</v>
      </c>
      <c r="T171" s="774"/>
      <c r="U171" s="774"/>
      <c r="V171" s="774"/>
      <c r="W171" s="774"/>
      <c r="X171" s="774"/>
      <c r="Y171" s="774"/>
      <c r="Z171" s="774"/>
      <c r="AA171" s="792"/>
      <c r="AB171" s="792"/>
      <c r="AC171" s="792"/>
      <c r="AD171" s="792"/>
      <c r="AE171" s="792"/>
      <c r="AF171" s="792"/>
      <c r="AG171" s="792"/>
      <c r="AH171" s="792"/>
      <c r="AI171" s="792"/>
      <c r="AJ171" s="761">
        <v>0.50051967592298752</v>
      </c>
      <c r="AK171" s="777" t="s">
        <v>1099</v>
      </c>
      <c r="AL171" s="820">
        <v>13500000</v>
      </c>
      <c r="AM171" s="821"/>
      <c r="AN171" s="820"/>
      <c r="AO171" s="820">
        <v>500000</v>
      </c>
      <c r="AP171" s="821"/>
      <c r="AQ171" s="820"/>
      <c r="AR171" s="820"/>
      <c r="AS171" s="820"/>
      <c r="AT171" s="822" t="s">
        <v>1351</v>
      </c>
      <c r="AU171" s="823" t="s">
        <v>1215</v>
      </c>
      <c r="AV171" s="823" t="s">
        <v>1215</v>
      </c>
      <c r="AW171" s="818"/>
      <c r="AX171" s="824"/>
      <c r="AY171" s="242" t="s">
        <v>10086</v>
      </c>
      <c r="AZ171" s="825"/>
      <c r="BA171" s="825" t="s">
        <v>10087</v>
      </c>
      <c r="BB171" s="826" t="s">
        <v>10088</v>
      </c>
      <c r="BC171" s="825" t="s">
        <v>10089</v>
      </c>
      <c r="BD171" s="827" t="s">
        <v>10090</v>
      </c>
      <c r="BE171" s="827" t="s">
        <v>10091</v>
      </c>
      <c r="BF171" s="483" t="s">
        <v>10092</v>
      </c>
      <c r="BG171" s="828" t="s">
        <v>10081</v>
      </c>
    </row>
    <row r="172" spans="2:59" ht="14.1" customHeight="1">
      <c r="B172" s="814">
        <v>116</v>
      </c>
      <c r="C172" s="815" t="s">
        <v>10181</v>
      </c>
      <c r="D172" s="815" t="s">
        <v>10182</v>
      </c>
      <c r="E172" s="772" t="s">
        <v>10183</v>
      </c>
      <c r="F172" s="817" t="s">
        <v>1302</v>
      </c>
      <c r="G172" s="817" t="s">
        <v>1231</v>
      </c>
      <c r="H172" s="817" t="s">
        <v>1231</v>
      </c>
      <c r="I172" s="818" t="s">
        <v>1045</v>
      </c>
      <c r="J172" s="818" t="s">
        <v>8499</v>
      </c>
      <c r="K172" s="818" t="s">
        <v>9030</v>
      </c>
      <c r="L172" s="819"/>
      <c r="M172" s="774">
        <v>42644</v>
      </c>
      <c r="N172" s="792">
        <v>42674</v>
      </c>
      <c r="O172" s="774">
        <v>42794</v>
      </c>
      <c r="P172" s="774"/>
      <c r="Q172" s="774"/>
      <c r="R172" s="774"/>
      <c r="S172" s="774"/>
      <c r="T172" s="774"/>
      <c r="U172" s="774"/>
      <c r="V172" s="774"/>
      <c r="W172" s="774"/>
      <c r="X172" s="774"/>
      <c r="Y172" s="774"/>
      <c r="Z172" s="774"/>
      <c r="AA172" s="792"/>
      <c r="AB172" s="792"/>
      <c r="AC172" s="792"/>
      <c r="AD172" s="792"/>
      <c r="AE172" s="792"/>
      <c r="AF172" s="792"/>
      <c r="AG172" s="792"/>
      <c r="AH172" s="792"/>
      <c r="AI172" s="792"/>
      <c r="AJ172" s="761">
        <v>59.500519675922988</v>
      </c>
      <c r="AK172" s="777" t="s">
        <v>1098</v>
      </c>
      <c r="AL172" s="820">
        <v>8500000</v>
      </c>
      <c r="AM172" s="821">
        <v>500000</v>
      </c>
      <c r="AN172" s="820">
        <v>3500000</v>
      </c>
      <c r="AO172" s="820">
        <v>500000</v>
      </c>
      <c r="AP172" s="821">
        <v>250000</v>
      </c>
      <c r="AQ172" s="820"/>
      <c r="AR172" s="820">
        <v>1000000</v>
      </c>
      <c r="AS172" s="820"/>
      <c r="AT172" s="822" t="s">
        <v>8879</v>
      </c>
      <c r="AU172" s="823" t="s">
        <v>1215</v>
      </c>
      <c r="AV172" s="823" t="s">
        <v>1215</v>
      </c>
      <c r="AW172" s="818"/>
      <c r="AX172" s="824"/>
      <c r="AY172" s="242" t="s">
        <v>10184</v>
      </c>
      <c r="AZ172" s="825" t="s">
        <v>10185</v>
      </c>
      <c r="BA172" s="825" t="s">
        <v>10186</v>
      </c>
      <c r="BB172" s="826" t="s">
        <v>10187</v>
      </c>
      <c r="BC172" s="825" t="s">
        <v>10188</v>
      </c>
      <c r="BD172" s="827"/>
      <c r="BE172" s="827"/>
      <c r="BF172" s="483" t="s">
        <v>10189</v>
      </c>
      <c r="BG172" s="828" t="s">
        <v>4675</v>
      </c>
    </row>
    <row r="173" spans="2:59" ht="14.1" customHeight="1">
      <c r="B173" s="814">
        <v>117</v>
      </c>
      <c r="C173" s="815" t="s">
        <v>9414</v>
      </c>
      <c r="D173" s="815" t="s">
        <v>8437</v>
      </c>
      <c r="E173" s="772" t="s">
        <v>8438</v>
      </c>
      <c r="F173" s="817" t="s">
        <v>1302</v>
      </c>
      <c r="G173" s="817" t="s">
        <v>1358</v>
      </c>
      <c r="H173" s="817" t="s">
        <v>1358</v>
      </c>
      <c r="I173" s="818" t="s">
        <v>7445</v>
      </c>
      <c r="J173" s="818" t="s">
        <v>8499</v>
      </c>
      <c r="K173" s="818" t="s">
        <v>9928</v>
      </c>
      <c r="L173" s="819"/>
      <c r="M173" s="774">
        <v>42646</v>
      </c>
      <c r="N173" s="792">
        <v>42735</v>
      </c>
      <c r="O173" s="774"/>
      <c r="P173" s="774"/>
      <c r="Q173" s="774"/>
      <c r="R173" s="774"/>
      <c r="S173" s="774"/>
      <c r="T173" s="774"/>
      <c r="U173" s="774"/>
      <c r="V173" s="774"/>
      <c r="W173" s="774"/>
      <c r="X173" s="774"/>
      <c r="Y173" s="774"/>
      <c r="Z173" s="774"/>
      <c r="AA173" s="792"/>
      <c r="AB173" s="792"/>
      <c r="AC173" s="792"/>
      <c r="AD173" s="792"/>
      <c r="AE173" s="792"/>
      <c r="AF173" s="792"/>
      <c r="AG173" s="792"/>
      <c r="AH173" s="792"/>
      <c r="AI173" s="792"/>
      <c r="AJ173" s="761">
        <v>0.50051967592298752</v>
      </c>
      <c r="AK173" s="777" t="s">
        <v>1099</v>
      </c>
      <c r="AL173" s="820">
        <v>6000000</v>
      </c>
      <c r="AM173" s="821">
        <v>500000</v>
      </c>
      <c r="AN173" s="820"/>
      <c r="AO173" s="820">
        <v>500000</v>
      </c>
      <c r="AP173" s="821">
        <v>100000</v>
      </c>
      <c r="AQ173" s="820"/>
      <c r="AR173" s="820"/>
      <c r="AS173" s="820"/>
      <c r="AT173" s="822" t="s">
        <v>1351</v>
      </c>
      <c r="AU173" s="823" t="s">
        <v>1215</v>
      </c>
      <c r="AV173" s="823" t="s">
        <v>1215</v>
      </c>
      <c r="AW173" s="818" t="s">
        <v>8515</v>
      </c>
      <c r="AX173" s="824"/>
      <c r="AY173" s="242" t="s">
        <v>8439</v>
      </c>
      <c r="AZ173" s="825" t="s">
        <v>9415</v>
      </c>
      <c r="BA173" s="825" t="s">
        <v>9416</v>
      </c>
      <c r="BB173" s="826" t="s">
        <v>9417</v>
      </c>
      <c r="BC173" s="825" t="s">
        <v>9418</v>
      </c>
      <c r="BD173" s="827">
        <v>14000211038</v>
      </c>
      <c r="BE173" s="827"/>
      <c r="BF173" s="483" t="s">
        <v>9419</v>
      </c>
      <c r="BG173" s="828" t="s">
        <v>4679</v>
      </c>
    </row>
    <row r="174" spans="2:59" ht="14.1" customHeight="1">
      <c r="B174" s="814">
        <v>52</v>
      </c>
      <c r="C174" s="815"/>
      <c r="D174" s="815" t="s">
        <v>9559</v>
      </c>
      <c r="E174" s="772" t="s">
        <v>9560</v>
      </c>
      <c r="F174" s="817" t="s">
        <v>1302</v>
      </c>
      <c r="G174" s="817" t="s">
        <v>1276</v>
      </c>
      <c r="H174" s="817" t="s">
        <v>1276</v>
      </c>
      <c r="I174" s="818" t="s">
        <v>7445</v>
      </c>
      <c r="J174" s="818" t="s">
        <v>8499</v>
      </c>
      <c r="K174" s="818" t="s">
        <v>9084</v>
      </c>
      <c r="L174" s="819"/>
      <c r="M174" s="774">
        <v>42690</v>
      </c>
      <c r="N174" s="792">
        <v>42735</v>
      </c>
      <c r="O174" s="774">
        <v>42794</v>
      </c>
      <c r="P174" s="774"/>
      <c r="Q174" s="774"/>
      <c r="R174" s="774"/>
      <c r="S174" s="774"/>
      <c r="T174" s="774"/>
      <c r="U174" s="774"/>
      <c r="V174" s="774"/>
      <c r="W174" s="774"/>
      <c r="X174" s="774"/>
      <c r="Y174" s="774"/>
      <c r="Z174" s="774"/>
      <c r="AA174" s="792"/>
      <c r="AB174" s="792"/>
      <c r="AC174" s="792"/>
      <c r="AD174" s="792"/>
      <c r="AE174" s="792"/>
      <c r="AF174" s="792"/>
      <c r="AG174" s="792"/>
      <c r="AH174" s="792"/>
      <c r="AI174" s="792"/>
      <c r="AJ174" s="761">
        <v>-11.560230324073927</v>
      </c>
      <c r="AK174" s="777" t="s">
        <v>1099</v>
      </c>
      <c r="AL174" s="820">
        <v>4500000</v>
      </c>
      <c r="AM174" s="821">
        <v>250000</v>
      </c>
      <c r="AN174" s="820"/>
      <c r="AO174" s="820">
        <v>500000</v>
      </c>
      <c r="AP174" s="821"/>
      <c r="AQ174" s="820"/>
      <c r="AR174" s="820"/>
      <c r="AS174" s="820"/>
      <c r="AT174" s="822" t="s">
        <v>8755</v>
      </c>
      <c r="AU174" s="823" t="s">
        <v>1054</v>
      </c>
      <c r="AV174" s="823" t="s">
        <v>1054</v>
      </c>
      <c r="AW174" s="818"/>
      <c r="AX174" s="824" t="s">
        <v>10190</v>
      </c>
      <c r="AY174" s="242" t="s">
        <v>9561</v>
      </c>
      <c r="AZ174" s="825" t="s">
        <v>9562</v>
      </c>
      <c r="BA174" s="825" t="s">
        <v>9563</v>
      </c>
      <c r="BB174" s="826" t="s">
        <v>9564</v>
      </c>
      <c r="BC174" s="825" t="s">
        <v>10191</v>
      </c>
      <c r="BD174" s="827"/>
      <c r="BE174" s="827" t="s">
        <v>9565</v>
      </c>
      <c r="BF174" s="483" t="s">
        <v>9566</v>
      </c>
      <c r="BG174" s="828" t="s">
        <v>10192</v>
      </c>
    </row>
    <row r="175" spans="2:59" ht="14.1" customHeight="1">
      <c r="B175" s="814">
        <v>6</v>
      </c>
      <c r="C175" s="815" t="s">
        <v>10193</v>
      </c>
      <c r="D175" s="815" t="s">
        <v>10194</v>
      </c>
      <c r="E175" s="772" t="s">
        <v>10195</v>
      </c>
      <c r="F175" s="817" t="s">
        <v>1060</v>
      </c>
      <c r="G175" s="817" t="s">
        <v>1276</v>
      </c>
      <c r="H175" s="817" t="s">
        <v>1276</v>
      </c>
      <c r="I175" s="818" t="s">
        <v>7445</v>
      </c>
      <c r="J175" s="818" t="s">
        <v>8499</v>
      </c>
      <c r="K175" s="818" t="s">
        <v>8543</v>
      </c>
      <c r="L175" s="819"/>
      <c r="M175" s="774">
        <v>41989</v>
      </c>
      <c r="N175" s="792">
        <v>42094</v>
      </c>
      <c r="O175" s="774">
        <v>42247</v>
      </c>
      <c r="P175" s="774">
        <v>42369</v>
      </c>
      <c r="Q175" s="774">
        <v>42551</v>
      </c>
      <c r="R175" s="774">
        <v>42643</v>
      </c>
      <c r="S175" s="774">
        <v>42719</v>
      </c>
      <c r="T175" s="774"/>
      <c r="U175" s="774"/>
      <c r="V175" s="774"/>
      <c r="W175" s="774"/>
      <c r="X175" s="774">
        <v>42720</v>
      </c>
      <c r="Y175" s="774">
        <v>42855</v>
      </c>
      <c r="Z175" s="774"/>
      <c r="AA175" s="792"/>
      <c r="AB175" s="792"/>
      <c r="AC175" s="792"/>
      <c r="AD175" s="792"/>
      <c r="AE175" s="792"/>
      <c r="AF175" s="792"/>
      <c r="AG175" s="792"/>
      <c r="AH175" s="792"/>
      <c r="AI175" s="792"/>
      <c r="AJ175" s="761">
        <v>61.315852083331265</v>
      </c>
      <c r="AK175" s="777" t="s">
        <v>1098</v>
      </c>
      <c r="AL175" s="820">
        <v>3850000</v>
      </c>
      <c r="AM175" s="821">
        <v>250000</v>
      </c>
      <c r="AN175" s="820"/>
      <c r="AO175" s="820">
        <v>500000</v>
      </c>
      <c r="AP175" s="821"/>
      <c r="AQ175" s="820"/>
      <c r="AR175" s="820"/>
      <c r="AS175" s="820"/>
      <c r="AT175" s="822" t="s">
        <v>8501</v>
      </c>
      <c r="AU175" s="823" t="s">
        <v>1215</v>
      </c>
      <c r="AV175" s="823" t="s">
        <v>1215</v>
      </c>
      <c r="AW175" s="818"/>
      <c r="AX175" s="824" t="s">
        <v>10196</v>
      </c>
      <c r="AY175" s="242" t="s">
        <v>10197</v>
      </c>
      <c r="AZ175" s="825" t="s">
        <v>10198</v>
      </c>
      <c r="BA175" s="825" t="s">
        <v>10199</v>
      </c>
      <c r="BB175" s="826" t="s">
        <v>10200</v>
      </c>
      <c r="BC175" s="825" t="s">
        <v>10201</v>
      </c>
      <c r="BD175" s="827" t="s">
        <v>591</v>
      </c>
      <c r="BE175" s="827" t="s">
        <v>10202</v>
      </c>
      <c r="BF175" s="483" t="s">
        <v>10203</v>
      </c>
      <c r="BG175" s="828" t="s">
        <v>10204</v>
      </c>
    </row>
    <row r="176" spans="2:59" ht="14.1" customHeight="1">
      <c r="B176" s="814">
        <v>14</v>
      </c>
      <c r="C176" s="815" t="s">
        <v>10205</v>
      </c>
      <c r="D176" s="815" t="s">
        <v>10206</v>
      </c>
      <c r="E176" s="772" t="s">
        <v>10207</v>
      </c>
      <c r="F176" s="817" t="s">
        <v>1302</v>
      </c>
      <c r="G176" s="817" t="s">
        <v>1358</v>
      </c>
      <c r="H176" s="817" t="s">
        <v>1358</v>
      </c>
      <c r="I176" s="818" t="s">
        <v>7445</v>
      </c>
      <c r="J176" s="818" t="s">
        <v>8499</v>
      </c>
      <c r="K176" s="818" t="s">
        <v>10208</v>
      </c>
      <c r="L176" s="819"/>
      <c r="M176" s="774">
        <v>42131</v>
      </c>
      <c r="N176" s="792">
        <v>42314</v>
      </c>
      <c r="O176" s="774">
        <v>42369</v>
      </c>
      <c r="P176" s="774">
        <v>42551</v>
      </c>
      <c r="Q176" s="774">
        <v>42643</v>
      </c>
      <c r="R176" s="774">
        <v>42735</v>
      </c>
      <c r="S176" s="774">
        <v>42825</v>
      </c>
      <c r="T176" s="774"/>
      <c r="U176" s="774"/>
      <c r="V176" s="774"/>
      <c r="W176" s="774"/>
      <c r="X176" s="774"/>
      <c r="Y176" s="774"/>
      <c r="Z176" s="774"/>
      <c r="AA176" s="792"/>
      <c r="AB176" s="792"/>
      <c r="AC176" s="792"/>
      <c r="AD176" s="792"/>
      <c r="AE176" s="792"/>
      <c r="AF176" s="792"/>
      <c r="AG176" s="792"/>
      <c r="AH176" s="792"/>
      <c r="AI176" s="792"/>
      <c r="AJ176" s="761">
        <v>31.315852083331265</v>
      </c>
      <c r="AK176" s="777" t="s">
        <v>1099</v>
      </c>
      <c r="AL176" s="820">
        <v>15000000</v>
      </c>
      <c r="AM176" s="821">
        <v>500000</v>
      </c>
      <c r="AN176" s="820"/>
      <c r="AO176" s="820">
        <v>500000</v>
      </c>
      <c r="AP176" s="821" t="s">
        <v>1324</v>
      </c>
      <c r="AQ176" s="820"/>
      <c r="AR176" s="820"/>
      <c r="AS176" s="820"/>
      <c r="AT176" s="822" t="s">
        <v>1314</v>
      </c>
      <c r="AU176" s="823" t="s">
        <v>1054</v>
      </c>
      <c r="AV176" s="823" t="s">
        <v>1054</v>
      </c>
      <c r="AW176" s="818"/>
      <c r="AX176" s="824" t="s">
        <v>10209</v>
      </c>
      <c r="AY176" s="242" t="s">
        <v>10210</v>
      </c>
      <c r="AZ176" s="825" t="s">
        <v>10211</v>
      </c>
      <c r="BA176" s="825" t="s">
        <v>10212</v>
      </c>
      <c r="BB176" s="826" t="s">
        <v>10213</v>
      </c>
      <c r="BC176" s="825" t="s">
        <v>10214</v>
      </c>
      <c r="BD176" s="827">
        <v>0</v>
      </c>
      <c r="BE176" s="827" t="s">
        <v>10215</v>
      </c>
      <c r="BF176" s="483" t="s">
        <v>10216</v>
      </c>
      <c r="BG176" s="828" t="s">
        <v>10217</v>
      </c>
    </row>
    <row r="177" spans="2:60" ht="14.1" customHeight="1">
      <c r="B177" s="814">
        <v>53</v>
      </c>
      <c r="C177" s="815" t="s">
        <v>10218</v>
      </c>
      <c r="D177" s="815" t="s">
        <v>10219</v>
      </c>
      <c r="E177" s="772" t="s">
        <v>10220</v>
      </c>
      <c r="F177" s="817" t="s">
        <v>1302</v>
      </c>
      <c r="G177" s="817" t="s">
        <v>1358</v>
      </c>
      <c r="H177" s="817" t="s">
        <v>1358</v>
      </c>
      <c r="I177" s="818" t="s">
        <v>8971</v>
      </c>
      <c r="J177" s="818" t="s">
        <v>8499</v>
      </c>
      <c r="K177" s="818" t="s">
        <v>9459</v>
      </c>
      <c r="L177" s="819"/>
      <c r="M177" s="774">
        <v>42736</v>
      </c>
      <c r="N177" s="792">
        <v>42825</v>
      </c>
      <c r="O177" s="774"/>
      <c r="P177" s="774"/>
      <c r="Q177" s="774"/>
      <c r="R177" s="774"/>
      <c r="S177" s="774"/>
      <c r="T177" s="774"/>
      <c r="U177" s="774"/>
      <c r="V177" s="774"/>
      <c r="W177" s="774"/>
      <c r="X177" s="774"/>
      <c r="Y177" s="774"/>
      <c r="Z177" s="774"/>
      <c r="AA177" s="792"/>
      <c r="AB177" s="792"/>
      <c r="AC177" s="792"/>
      <c r="AD177" s="792"/>
      <c r="AE177" s="792"/>
      <c r="AF177" s="792"/>
      <c r="AG177" s="792"/>
      <c r="AH177" s="792"/>
      <c r="AI177" s="792"/>
      <c r="AJ177" s="761">
        <v>31.315852083331265</v>
      </c>
      <c r="AK177" s="777" t="s">
        <v>1099</v>
      </c>
      <c r="AL177" s="820">
        <v>6000000</v>
      </c>
      <c r="AM177" s="821">
        <v>500000</v>
      </c>
      <c r="AN177" s="820">
        <v>2000000</v>
      </c>
      <c r="AO177" s="820">
        <v>500000</v>
      </c>
      <c r="AP177" s="821">
        <v>300000</v>
      </c>
      <c r="AQ177" s="820"/>
      <c r="AR177" s="820"/>
      <c r="AS177" s="820"/>
      <c r="AT177" s="822" t="s">
        <v>1314</v>
      </c>
      <c r="AU177" s="823" t="s">
        <v>1054</v>
      </c>
      <c r="AV177" s="823" t="s">
        <v>1054</v>
      </c>
      <c r="AW177" s="818"/>
      <c r="AX177" s="824"/>
      <c r="AY177" s="242" t="s">
        <v>10221</v>
      </c>
      <c r="AZ177" s="825" t="s">
        <v>10222</v>
      </c>
      <c r="BA177" s="825" t="s">
        <v>10223</v>
      </c>
      <c r="BB177" s="826" t="s">
        <v>10224</v>
      </c>
      <c r="BC177" s="825" t="s">
        <v>10225</v>
      </c>
      <c r="BD177" s="827"/>
      <c r="BE177" s="827"/>
      <c r="BF177" s="483" t="s">
        <v>10226</v>
      </c>
      <c r="BG177" s="828" t="s">
        <v>10227</v>
      </c>
    </row>
    <row r="178" spans="2:60" ht="14.1" customHeight="1">
      <c r="B178" s="911">
        <v>19</v>
      </c>
      <c r="C178" s="816" t="s">
        <v>8715</v>
      </c>
      <c r="D178" s="816" t="s">
        <v>8716</v>
      </c>
      <c r="E178" s="772" t="s">
        <v>8717</v>
      </c>
      <c r="F178" s="817" t="s">
        <v>1302</v>
      </c>
      <c r="G178" s="817" t="s">
        <v>1280</v>
      </c>
      <c r="H178" s="817" t="s">
        <v>1280</v>
      </c>
      <c r="I178" s="818" t="s">
        <v>7445</v>
      </c>
      <c r="J178" s="818" t="s">
        <v>8499</v>
      </c>
      <c r="K178" s="818" t="s">
        <v>8718</v>
      </c>
      <c r="L178" s="819"/>
      <c r="M178" s="774">
        <v>42278</v>
      </c>
      <c r="N178" s="774">
        <v>42369</v>
      </c>
      <c r="O178" s="774">
        <v>42551</v>
      </c>
      <c r="P178" s="774">
        <v>42643</v>
      </c>
      <c r="Q178" s="774">
        <v>42855</v>
      </c>
      <c r="R178" s="774"/>
      <c r="S178" s="774"/>
      <c r="T178" s="774"/>
      <c r="U178" s="774"/>
      <c r="V178" s="774"/>
      <c r="W178" s="774"/>
      <c r="X178" s="774"/>
      <c r="Y178" s="774"/>
      <c r="Z178" s="774"/>
      <c r="AA178" s="792"/>
      <c r="AB178" s="792"/>
      <c r="AC178" s="792"/>
      <c r="AD178" s="792"/>
      <c r="AE178" s="792"/>
      <c r="AF178" s="792"/>
      <c r="AG178" s="792"/>
      <c r="AH178" s="792"/>
      <c r="AI178" s="792"/>
      <c r="AJ178" s="776">
        <v>29.262686111112998</v>
      </c>
      <c r="AK178" s="777" t="s">
        <v>1099</v>
      </c>
      <c r="AL178" s="821">
        <v>17902901</v>
      </c>
      <c r="AM178" s="821">
        <v>750000</v>
      </c>
      <c r="AN178" s="821"/>
      <c r="AO178" s="821" t="s">
        <v>1324</v>
      </c>
      <c r="AP178" s="821">
        <v>250000</v>
      </c>
      <c r="AQ178" s="821"/>
      <c r="AR178" s="821"/>
      <c r="AS178" s="821"/>
      <c r="AT178" s="826" t="s">
        <v>1314</v>
      </c>
      <c r="AU178" s="823"/>
      <c r="AV178" s="823"/>
      <c r="AW178" s="823"/>
      <c r="AX178" s="818" t="s">
        <v>8719</v>
      </c>
      <c r="AY178" s="242" t="s">
        <v>8720</v>
      </c>
      <c r="AZ178" s="885" t="s">
        <v>8721</v>
      </c>
      <c r="BA178" s="825" t="s">
        <v>8722</v>
      </c>
      <c r="BB178" s="826" t="s">
        <v>8723</v>
      </c>
      <c r="BC178" s="826">
        <v>0</v>
      </c>
      <c r="BD178" s="826">
        <v>13030407061</v>
      </c>
      <c r="BE178" s="872" t="s">
        <v>8724</v>
      </c>
      <c r="BF178" s="885" t="s">
        <v>8725</v>
      </c>
      <c r="BG178" s="912" t="s">
        <v>8726</v>
      </c>
      <c r="BH178" s="913" t="s">
        <v>8727</v>
      </c>
    </row>
    <row r="179" spans="2:60" ht="14.1" customHeight="1">
      <c r="B179" s="911">
        <v>22</v>
      </c>
      <c r="C179" s="816" t="s">
        <v>8751</v>
      </c>
      <c r="D179" s="816" t="s">
        <v>8752</v>
      </c>
      <c r="E179" s="772" t="s">
        <v>8753</v>
      </c>
      <c r="F179" s="817" t="s">
        <v>1060</v>
      </c>
      <c r="G179" s="817" t="s">
        <v>1358</v>
      </c>
      <c r="H179" s="817" t="s">
        <v>1358</v>
      </c>
      <c r="I179" s="818" t="s">
        <v>7445</v>
      </c>
      <c r="J179" s="818" t="s">
        <v>8499</v>
      </c>
      <c r="K179" s="818" t="s">
        <v>8754</v>
      </c>
      <c r="L179" s="819"/>
      <c r="M179" s="774">
        <v>42339</v>
      </c>
      <c r="N179" s="774">
        <v>42428</v>
      </c>
      <c r="O179" s="774">
        <v>42551</v>
      </c>
      <c r="P179" s="774">
        <v>42643</v>
      </c>
      <c r="Q179" s="774">
        <v>42825</v>
      </c>
      <c r="R179" s="774"/>
      <c r="S179" s="774"/>
      <c r="T179" s="774"/>
      <c r="U179" s="774"/>
      <c r="V179" s="774"/>
      <c r="W179" s="774"/>
      <c r="X179" s="774"/>
      <c r="Y179" s="774"/>
      <c r="Z179" s="774"/>
      <c r="AA179" s="792"/>
      <c r="AB179" s="792"/>
      <c r="AC179" s="792"/>
      <c r="AD179" s="792"/>
      <c r="AE179" s="792"/>
      <c r="AF179" s="792"/>
      <c r="AG179" s="792"/>
      <c r="AH179" s="792"/>
      <c r="AI179" s="792"/>
      <c r="AJ179" s="776">
        <v>-0.73731388888700167</v>
      </c>
      <c r="AK179" s="777" t="s">
        <v>1099</v>
      </c>
      <c r="AL179" s="821">
        <v>6600000.0000000009</v>
      </c>
      <c r="AM179" s="821">
        <v>500000</v>
      </c>
      <c r="AN179" s="821"/>
      <c r="AO179" s="821">
        <v>500000</v>
      </c>
      <c r="AP179" s="821">
        <v>200000</v>
      </c>
      <c r="AQ179" s="821"/>
      <c r="AR179" s="821"/>
      <c r="AS179" s="821"/>
      <c r="AT179" s="826" t="s">
        <v>8755</v>
      </c>
      <c r="AU179" s="823" t="s">
        <v>1215</v>
      </c>
      <c r="AV179" s="823" t="s">
        <v>1215</v>
      </c>
      <c r="AW179" s="823"/>
      <c r="AX179" s="818" t="s">
        <v>8756</v>
      </c>
      <c r="AY179" s="242" t="s">
        <v>8757</v>
      </c>
      <c r="AZ179" s="885" t="s">
        <v>8758</v>
      </c>
      <c r="BA179" s="825" t="s">
        <v>8759</v>
      </c>
      <c r="BB179" s="826" t="s">
        <v>8760</v>
      </c>
      <c r="BC179" s="826">
        <v>0</v>
      </c>
      <c r="BD179" s="826">
        <v>0</v>
      </c>
      <c r="BE179" s="872" t="s">
        <v>8761</v>
      </c>
      <c r="BF179" s="885" t="s">
        <v>8762</v>
      </c>
      <c r="BG179" s="912" t="s">
        <v>8726</v>
      </c>
      <c r="BH179" s="913" t="s">
        <v>8727</v>
      </c>
    </row>
    <row r="180" spans="2:60" ht="14.1" customHeight="1">
      <c r="B180" s="911">
        <v>34</v>
      </c>
      <c r="C180" s="816" t="s">
        <v>8887</v>
      </c>
      <c r="D180" s="816" t="s">
        <v>8888</v>
      </c>
      <c r="E180" s="772" t="s">
        <v>8889</v>
      </c>
      <c r="F180" s="817" t="s">
        <v>1060</v>
      </c>
      <c r="G180" s="817" t="s">
        <v>1358</v>
      </c>
      <c r="H180" s="817" t="s">
        <v>1358</v>
      </c>
      <c r="I180" s="818" t="s">
        <v>8857</v>
      </c>
      <c r="J180" s="818" t="s">
        <v>8499</v>
      </c>
      <c r="K180" s="818" t="s">
        <v>8890</v>
      </c>
      <c r="L180" s="819"/>
      <c r="M180" s="774">
        <v>42627</v>
      </c>
      <c r="N180" s="774">
        <v>42855</v>
      </c>
      <c r="O180" s="774"/>
      <c r="P180" s="774"/>
      <c r="Q180" s="774"/>
      <c r="R180" s="774"/>
      <c r="S180" s="774"/>
      <c r="T180" s="774"/>
      <c r="U180" s="774"/>
      <c r="V180" s="774"/>
      <c r="W180" s="774"/>
      <c r="X180" s="774"/>
      <c r="Y180" s="774"/>
      <c r="Z180" s="774"/>
      <c r="AA180" s="792"/>
      <c r="AB180" s="792"/>
      <c r="AC180" s="792"/>
      <c r="AD180" s="792"/>
      <c r="AE180" s="792"/>
      <c r="AF180" s="792"/>
      <c r="AG180" s="792"/>
      <c r="AH180" s="792"/>
      <c r="AI180" s="792"/>
      <c r="AJ180" s="776">
        <v>29.262686111112998</v>
      </c>
      <c r="AK180" s="777" t="s">
        <v>1099</v>
      </c>
      <c r="AL180" s="821">
        <v>5000000</v>
      </c>
      <c r="AM180" s="821">
        <v>250000</v>
      </c>
      <c r="AN180" s="821"/>
      <c r="AO180" s="821">
        <v>300000</v>
      </c>
      <c r="AP180" s="821">
        <v>250000</v>
      </c>
      <c r="AQ180" s="821"/>
      <c r="AR180" s="821"/>
      <c r="AS180" s="821"/>
      <c r="AT180" s="826" t="s">
        <v>8879</v>
      </c>
      <c r="AU180" s="823" t="s">
        <v>1215</v>
      </c>
      <c r="AV180" s="823" t="s">
        <v>6950</v>
      </c>
      <c r="AW180" s="823"/>
      <c r="AX180" s="818"/>
      <c r="AY180" s="242" t="s">
        <v>8891</v>
      </c>
      <c r="AZ180" s="885" t="s">
        <v>8892</v>
      </c>
      <c r="BA180" s="825" t="s">
        <v>8893</v>
      </c>
      <c r="BB180" s="826" t="s">
        <v>8894</v>
      </c>
      <c r="BC180" s="826" t="s">
        <v>8895</v>
      </c>
      <c r="BD180" s="826"/>
      <c r="BE180" s="872" t="s">
        <v>8896</v>
      </c>
      <c r="BF180" s="885" t="s">
        <v>8897</v>
      </c>
      <c r="BG180" s="912" t="s">
        <v>8726</v>
      </c>
      <c r="BH180" s="913" t="s">
        <v>8727</v>
      </c>
    </row>
    <row r="181" spans="2:60" ht="14.1" customHeight="1">
      <c r="B181" s="911">
        <v>35</v>
      </c>
      <c r="C181" s="816" t="s">
        <v>8898</v>
      </c>
      <c r="D181" s="816" t="s">
        <v>8899</v>
      </c>
      <c r="E181" s="772" t="s">
        <v>8900</v>
      </c>
      <c r="F181" s="817" t="s">
        <v>1302</v>
      </c>
      <c r="G181" s="817" t="s">
        <v>1319</v>
      </c>
      <c r="H181" s="817" t="s">
        <v>1319</v>
      </c>
      <c r="I181" s="818" t="s">
        <v>8857</v>
      </c>
      <c r="J181" s="818" t="s">
        <v>8499</v>
      </c>
      <c r="K181" s="818" t="s">
        <v>8901</v>
      </c>
      <c r="L181" s="819"/>
      <c r="M181" s="774">
        <v>42627</v>
      </c>
      <c r="N181" s="774">
        <v>42855</v>
      </c>
      <c r="O181" s="774"/>
      <c r="P181" s="774"/>
      <c r="Q181" s="774"/>
      <c r="R181" s="774"/>
      <c r="S181" s="774"/>
      <c r="T181" s="774"/>
      <c r="U181" s="774"/>
      <c r="V181" s="774"/>
      <c r="W181" s="774"/>
      <c r="X181" s="774"/>
      <c r="Y181" s="774"/>
      <c r="Z181" s="774"/>
      <c r="AA181" s="792"/>
      <c r="AB181" s="792"/>
      <c r="AC181" s="792"/>
      <c r="AD181" s="792"/>
      <c r="AE181" s="792"/>
      <c r="AF181" s="792"/>
      <c r="AG181" s="792"/>
      <c r="AH181" s="792"/>
      <c r="AI181" s="792"/>
      <c r="AJ181" s="776">
        <v>29.262686111112998</v>
      </c>
      <c r="AK181" s="777" t="s">
        <v>1099</v>
      </c>
      <c r="AL181" s="821">
        <v>5500000</v>
      </c>
      <c r="AM181" s="821">
        <v>500000</v>
      </c>
      <c r="AN181" s="821">
        <v>3000000</v>
      </c>
      <c r="AO181" s="821">
        <v>300000</v>
      </c>
      <c r="AP181" s="821">
        <v>250000</v>
      </c>
      <c r="AQ181" s="821"/>
      <c r="AR181" s="821">
        <v>2000000</v>
      </c>
      <c r="AS181" s="821"/>
      <c r="AT181" s="826" t="s">
        <v>8879</v>
      </c>
      <c r="AU181" s="823" t="s">
        <v>1215</v>
      </c>
      <c r="AV181" s="823" t="s">
        <v>1215</v>
      </c>
      <c r="AW181" s="823"/>
      <c r="AX181" s="818"/>
      <c r="AY181" s="242" t="s">
        <v>8902</v>
      </c>
      <c r="AZ181" s="885" t="s">
        <v>8903</v>
      </c>
      <c r="BA181" s="825" t="s">
        <v>8904</v>
      </c>
      <c r="BB181" s="826" t="s">
        <v>8905</v>
      </c>
      <c r="BC181" s="826" t="s">
        <v>8906</v>
      </c>
      <c r="BD181" s="826"/>
      <c r="BE181" s="872"/>
      <c r="BF181" s="885" t="s">
        <v>8907</v>
      </c>
      <c r="BG181" s="912" t="s">
        <v>8726</v>
      </c>
      <c r="BH181" s="913" t="s">
        <v>8727</v>
      </c>
    </row>
    <row r="182" spans="2:60" ht="14.1" customHeight="1">
      <c r="B182" s="911">
        <v>36</v>
      </c>
      <c r="C182" s="816" t="s">
        <v>8908</v>
      </c>
      <c r="D182" s="816" t="s">
        <v>8909</v>
      </c>
      <c r="E182" s="772" t="s">
        <v>8910</v>
      </c>
      <c r="F182" s="817" t="s">
        <v>1302</v>
      </c>
      <c r="G182" s="817" t="s">
        <v>1319</v>
      </c>
      <c r="H182" s="817" t="s">
        <v>1319</v>
      </c>
      <c r="I182" s="818" t="s">
        <v>8911</v>
      </c>
      <c r="J182" s="818" t="s">
        <v>8499</v>
      </c>
      <c r="K182" s="818" t="s">
        <v>8431</v>
      </c>
      <c r="L182" s="819"/>
      <c r="M182" s="774">
        <v>42644</v>
      </c>
      <c r="N182" s="774">
        <v>42825</v>
      </c>
      <c r="O182" s="774"/>
      <c r="P182" s="774"/>
      <c r="Q182" s="774"/>
      <c r="R182" s="774"/>
      <c r="S182" s="774"/>
      <c r="T182" s="774"/>
      <c r="U182" s="774"/>
      <c r="V182" s="774"/>
      <c r="W182" s="774"/>
      <c r="X182" s="774"/>
      <c r="Y182" s="774"/>
      <c r="Z182" s="774"/>
      <c r="AA182" s="792"/>
      <c r="AB182" s="792"/>
      <c r="AC182" s="792"/>
      <c r="AD182" s="792"/>
      <c r="AE182" s="792"/>
      <c r="AF182" s="792"/>
      <c r="AG182" s="792"/>
      <c r="AH182" s="792"/>
      <c r="AI182" s="792"/>
      <c r="AJ182" s="776">
        <v>-0.73731388888700167</v>
      </c>
      <c r="AK182" s="777" t="s">
        <v>1099</v>
      </c>
      <c r="AL182" s="821">
        <v>6000000</v>
      </c>
      <c r="AM182" s="821">
        <v>500000</v>
      </c>
      <c r="AN182" s="821">
        <v>1500000</v>
      </c>
      <c r="AO182" s="821">
        <v>500000</v>
      </c>
      <c r="AP182" s="821">
        <v>250000</v>
      </c>
      <c r="AQ182" s="821"/>
      <c r="AR182" s="821"/>
      <c r="AS182" s="821"/>
      <c r="AT182" s="826" t="s">
        <v>8879</v>
      </c>
      <c r="AU182" s="823" t="s">
        <v>1215</v>
      </c>
      <c r="AV182" s="823" t="s">
        <v>1215</v>
      </c>
      <c r="AW182" s="823"/>
      <c r="AX182" s="818"/>
      <c r="AY182" s="242" t="s">
        <v>8912</v>
      </c>
      <c r="AZ182" s="885" t="s">
        <v>8913</v>
      </c>
      <c r="BA182" s="825" t="s">
        <v>8914</v>
      </c>
      <c r="BB182" s="826" t="s">
        <v>8915</v>
      </c>
      <c r="BC182" s="826" t="s">
        <v>8916</v>
      </c>
      <c r="BD182" s="826"/>
      <c r="BE182" s="872"/>
      <c r="BF182" s="885" t="s">
        <v>8917</v>
      </c>
      <c r="BG182" s="912" t="s">
        <v>8726</v>
      </c>
      <c r="BH182" s="913" t="s">
        <v>8727</v>
      </c>
    </row>
    <row r="183" spans="2:60" ht="14.1" customHeight="1">
      <c r="B183" s="911">
        <v>40</v>
      </c>
      <c r="C183" s="816" t="s">
        <v>8946</v>
      </c>
      <c r="D183" s="816" t="s">
        <v>8947</v>
      </c>
      <c r="E183" s="772" t="s">
        <v>8948</v>
      </c>
      <c r="F183" s="817" t="s">
        <v>1302</v>
      </c>
      <c r="G183" s="817" t="s">
        <v>1319</v>
      </c>
      <c r="H183" s="817" t="s">
        <v>1319</v>
      </c>
      <c r="I183" s="818" t="s">
        <v>8949</v>
      </c>
      <c r="J183" s="818" t="s">
        <v>8950</v>
      </c>
      <c r="K183" s="818" t="s">
        <v>8921</v>
      </c>
      <c r="L183" s="819"/>
      <c r="M183" s="774">
        <v>42644</v>
      </c>
      <c r="N183" s="774">
        <v>42855</v>
      </c>
      <c r="O183" s="774"/>
      <c r="P183" s="774"/>
      <c r="Q183" s="774"/>
      <c r="R183" s="774"/>
      <c r="S183" s="774"/>
      <c r="T183" s="774"/>
      <c r="U183" s="774"/>
      <c r="V183" s="774"/>
      <c r="W183" s="774"/>
      <c r="X183" s="774"/>
      <c r="Y183" s="774"/>
      <c r="Z183" s="774"/>
      <c r="AA183" s="792"/>
      <c r="AB183" s="792"/>
      <c r="AC183" s="792"/>
      <c r="AD183" s="792"/>
      <c r="AE183" s="792"/>
      <c r="AF183" s="792"/>
      <c r="AG183" s="792"/>
      <c r="AH183" s="792"/>
      <c r="AI183" s="792"/>
      <c r="AJ183" s="776">
        <v>29.262686111112998</v>
      </c>
      <c r="AK183" s="777" t="s">
        <v>1099</v>
      </c>
      <c r="AL183" s="821">
        <v>15000000</v>
      </c>
      <c r="AM183" s="821">
        <v>1000000</v>
      </c>
      <c r="AN183" s="821"/>
      <c r="AO183" s="821">
        <v>500000</v>
      </c>
      <c r="AP183" s="821">
        <v>250000</v>
      </c>
      <c r="AQ183" s="821"/>
      <c r="AR183" s="821">
        <v>3000000</v>
      </c>
      <c r="AS183" s="821"/>
      <c r="AT183" s="826" t="s">
        <v>1351</v>
      </c>
      <c r="AU183" s="823" t="s">
        <v>1215</v>
      </c>
      <c r="AV183" s="823" t="s">
        <v>1215</v>
      </c>
      <c r="AW183" s="823"/>
      <c r="AX183" s="818" t="s">
        <v>8951</v>
      </c>
      <c r="AY183" s="242" t="s">
        <v>8952</v>
      </c>
      <c r="AZ183" s="885" t="s">
        <v>8953</v>
      </c>
      <c r="BA183" s="825" t="s">
        <v>8954</v>
      </c>
      <c r="BB183" s="826" t="s">
        <v>8955</v>
      </c>
      <c r="BC183" s="826" t="s">
        <v>8956</v>
      </c>
      <c r="BD183" s="826"/>
      <c r="BE183" s="872"/>
      <c r="BF183" s="885" t="s">
        <v>8957</v>
      </c>
      <c r="BG183" s="912" t="s">
        <v>8958</v>
      </c>
      <c r="BH183" s="913" t="s">
        <v>8611</v>
      </c>
    </row>
    <row r="184" spans="2:60" ht="14.1" customHeight="1">
      <c r="B184" s="911">
        <v>48</v>
      </c>
      <c r="C184" s="816" t="s">
        <v>9027</v>
      </c>
      <c r="D184" s="816" t="s">
        <v>9028</v>
      </c>
      <c r="E184" s="772" t="s">
        <v>9029</v>
      </c>
      <c r="F184" s="817" t="s">
        <v>1302</v>
      </c>
      <c r="G184" s="817" t="s">
        <v>1358</v>
      </c>
      <c r="H184" s="817" t="s">
        <v>1358</v>
      </c>
      <c r="I184" s="818" t="s">
        <v>1045</v>
      </c>
      <c r="J184" s="818" t="s">
        <v>8499</v>
      </c>
      <c r="K184" s="818" t="s">
        <v>9030</v>
      </c>
      <c r="L184" s="819"/>
      <c r="M184" s="774">
        <v>42644</v>
      </c>
      <c r="N184" s="774">
        <v>42674</v>
      </c>
      <c r="O184" s="774">
        <v>42794</v>
      </c>
      <c r="P184" s="774"/>
      <c r="Q184" s="774"/>
      <c r="R184" s="774"/>
      <c r="S184" s="774"/>
      <c r="T184" s="774"/>
      <c r="U184" s="774"/>
      <c r="V184" s="774"/>
      <c r="W184" s="774"/>
      <c r="X184" s="774"/>
      <c r="Y184" s="774"/>
      <c r="Z184" s="774"/>
      <c r="AA184" s="792"/>
      <c r="AB184" s="792"/>
      <c r="AC184" s="792"/>
      <c r="AD184" s="792"/>
      <c r="AE184" s="792"/>
      <c r="AF184" s="792"/>
      <c r="AG184" s="792"/>
      <c r="AH184" s="792"/>
      <c r="AI184" s="792"/>
      <c r="AJ184" s="776">
        <v>-31.737313888887002</v>
      </c>
      <c r="AK184" s="777" t="s">
        <v>1099</v>
      </c>
      <c r="AL184" s="821">
        <v>12000000</v>
      </c>
      <c r="AM184" s="821">
        <v>500000</v>
      </c>
      <c r="AN184" s="821">
        <v>3500000</v>
      </c>
      <c r="AO184" s="821">
        <v>500000</v>
      </c>
      <c r="AP184" s="821">
        <v>250000</v>
      </c>
      <c r="AQ184" s="821"/>
      <c r="AR184" s="821">
        <v>1000000</v>
      </c>
      <c r="AS184" s="821"/>
      <c r="AT184" s="826" t="s">
        <v>1351</v>
      </c>
      <c r="AU184" s="823" t="s">
        <v>1215</v>
      </c>
      <c r="AV184" s="823" t="s">
        <v>1215</v>
      </c>
      <c r="AW184" s="823"/>
      <c r="AX184" s="818"/>
      <c r="AY184" s="242" t="s">
        <v>9031</v>
      </c>
      <c r="AZ184" s="885" t="s">
        <v>9032</v>
      </c>
      <c r="BA184" s="825" t="s">
        <v>9033</v>
      </c>
      <c r="BB184" s="826" t="s">
        <v>9034</v>
      </c>
      <c r="BC184" s="826" t="s">
        <v>9035</v>
      </c>
      <c r="BD184" s="826" t="s">
        <v>9036</v>
      </c>
      <c r="BE184" s="872"/>
      <c r="BF184" s="885" t="s">
        <v>9037</v>
      </c>
      <c r="BG184" s="912" t="s">
        <v>9038</v>
      </c>
      <c r="BH184" s="913" t="s">
        <v>9039</v>
      </c>
    </row>
    <row r="185" spans="2:60" ht="14.1" customHeight="1">
      <c r="B185" s="911">
        <v>50</v>
      </c>
      <c r="C185" s="816" t="s">
        <v>9050</v>
      </c>
      <c r="D185" s="816" t="s">
        <v>9051</v>
      </c>
      <c r="E185" s="772" t="s">
        <v>9052</v>
      </c>
      <c r="F185" s="817" t="s">
        <v>1060</v>
      </c>
      <c r="G185" s="817" t="s">
        <v>1276</v>
      </c>
      <c r="H185" s="817" t="s">
        <v>1276</v>
      </c>
      <c r="I185" s="818" t="s">
        <v>1045</v>
      </c>
      <c r="J185" s="818" t="s">
        <v>8499</v>
      </c>
      <c r="K185" s="818" t="s">
        <v>9053</v>
      </c>
      <c r="L185" s="819"/>
      <c r="M185" s="774">
        <v>42705</v>
      </c>
      <c r="N185" s="774">
        <v>42825</v>
      </c>
      <c r="O185" s="774"/>
      <c r="P185" s="774"/>
      <c r="Q185" s="774"/>
      <c r="R185" s="774"/>
      <c r="S185" s="774"/>
      <c r="T185" s="774"/>
      <c r="U185" s="774"/>
      <c r="V185" s="774"/>
      <c r="W185" s="774"/>
      <c r="X185" s="774"/>
      <c r="Y185" s="774"/>
      <c r="Z185" s="774"/>
      <c r="AA185" s="792"/>
      <c r="AB185" s="792"/>
      <c r="AC185" s="792"/>
      <c r="AD185" s="792"/>
      <c r="AE185" s="792"/>
      <c r="AF185" s="792"/>
      <c r="AG185" s="792"/>
      <c r="AH185" s="792"/>
      <c r="AI185" s="792"/>
      <c r="AJ185" s="776">
        <v>-0.73731388888700167</v>
      </c>
      <c r="AK185" s="777" t="s">
        <v>1099</v>
      </c>
      <c r="AL185" s="821">
        <v>4000000</v>
      </c>
      <c r="AM185" s="821">
        <v>250000</v>
      </c>
      <c r="AN185" s="821"/>
      <c r="AO185" s="821">
        <v>500000</v>
      </c>
      <c r="AP185" s="821">
        <v>100000</v>
      </c>
      <c r="AQ185" s="821"/>
      <c r="AR185" s="821"/>
      <c r="AS185" s="821"/>
      <c r="AT185" s="826">
        <v>400000</v>
      </c>
      <c r="AU185" s="823" t="s">
        <v>1054</v>
      </c>
      <c r="AV185" s="823" t="s">
        <v>1054</v>
      </c>
      <c r="AW185" s="823"/>
      <c r="AX185" s="818"/>
      <c r="AY185" s="242" t="s">
        <v>9054</v>
      </c>
      <c r="AZ185" s="885" t="s">
        <v>9055</v>
      </c>
      <c r="BA185" s="825" t="s">
        <v>9056</v>
      </c>
      <c r="BB185" s="826" t="s">
        <v>9057</v>
      </c>
      <c r="BC185" s="826"/>
      <c r="BD185" s="826"/>
      <c r="BE185" s="872"/>
      <c r="BF185" s="885" t="s">
        <v>9058</v>
      </c>
      <c r="BG185" s="912" t="s">
        <v>8726</v>
      </c>
      <c r="BH185" s="913" t="s">
        <v>9059</v>
      </c>
    </row>
    <row r="186" spans="2:60" ht="14.1" customHeight="1">
      <c r="B186" s="911">
        <v>2</v>
      </c>
      <c r="C186" s="816" t="s">
        <v>8510</v>
      </c>
      <c r="D186" s="816" t="s">
        <v>8511</v>
      </c>
      <c r="E186" s="772" t="s">
        <v>8512</v>
      </c>
      <c r="F186" s="817" t="s">
        <v>1302</v>
      </c>
      <c r="G186" s="817" t="s">
        <v>1280</v>
      </c>
      <c r="H186" s="817" t="s">
        <v>1280</v>
      </c>
      <c r="I186" s="818" t="s">
        <v>1045</v>
      </c>
      <c r="J186" s="818" t="s">
        <v>8513</v>
      </c>
      <c r="K186" s="818" t="s">
        <v>8514</v>
      </c>
      <c r="L186" s="819">
        <v>42022</v>
      </c>
      <c r="M186" s="774">
        <v>41974</v>
      </c>
      <c r="N186" s="774">
        <v>42063</v>
      </c>
      <c r="O186" s="774">
        <v>42400</v>
      </c>
      <c r="P186" s="774">
        <v>42429</v>
      </c>
      <c r="Q186" s="774">
        <v>42551</v>
      </c>
      <c r="R186" s="774">
        <v>42735</v>
      </c>
      <c r="S186" s="774">
        <v>42643</v>
      </c>
      <c r="T186" s="774">
        <v>42704</v>
      </c>
      <c r="U186" s="774"/>
      <c r="V186" s="774"/>
      <c r="W186" s="774"/>
      <c r="X186" s="774">
        <v>42705</v>
      </c>
      <c r="Y186" s="774">
        <v>42735</v>
      </c>
      <c r="Z186" s="774">
        <v>42825</v>
      </c>
      <c r="AA186" s="792"/>
      <c r="AB186" s="792"/>
      <c r="AC186" s="792"/>
      <c r="AD186" s="792"/>
      <c r="AE186" s="792"/>
      <c r="AF186" s="792"/>
      <c r="AG186" s="792"/>
      <c r="AH186" s="792"/>
      <c r="AI186" s="792"/>
      <c r="AJ186" s="776">
        <v>-0.73731388888700167</v>
      </c>
      <c r="AK186" s="777" t="s">
        <v>1099</v>
      </c>
      <c r="AL186" s="821">
        <v>3500000</v>
      </c>
      <c r="AM186" s="821">
        <v>250000</v>
      </c>
      <c r="AN186" s="821"/>
      <c r="AO186" s="821">
        <v>500000</v>
      </c>
      <c r="AP186" s="821">
        <v>250000</v>
      </c>
      <c r="AQ186" s="821"/>
      <c r="AR186" s="821"/>
      <c r="AS186" s="821"/>
      <c r="AT186" s="826" t="s">
        <v>1351</v>
      </c>
      <c r="AU186" s="823" t="s">
        <v>1215</v>
      </c>
      <c r="AV186" s="823" t="s">
        <v>1215</v>
      </c>
      <c r="AW186" s="823" t="s">
        <v>8515</v>
      </c>
      <c r="AX186" s="818" t="s">
        <v>8516</v>
      </c>
      <c r="AY186" s="242" t="s">
        <v>8517</v>
      </c>
      <c r="AZ186" s="885" t="s">
        <v>8518</v>
      </c>
      <c r="BA186" s="825" t="s">
        <v>8519</v>
      </c>
      <c r="BB186" s="826" t="s">
        <v>8520</v>
      </c>
      <c r="BC186" s="826" t="s">
        <v>8521</v>
      </c>
      <c r="BD186" s="826" t="s">
        <v>591</v>
      </c>
      <c r="BE186" s="872" t="s">
        <v>8522</v>
      </c>
      <c r="BF186" s="885" t="s">
        <v>8523</v>
      </c>
      <c r="BG186" s="912" t="s">
        <v>8524</v>
      </c>
      <c r="BH186" s="913" t="s">
        <v>8525</v>
      </c>
    </row>
    <row r="187" spans="2:60" ht="14.1" customHeight="1">
      <c r="B187" s="911">
        <v>8</v>
      </c>
      <c r="C187" s="816" t="s">
        <v>8589</v>
      </c>
      <c r="D187" s="816" t="s">
        <v>8590</v>
      </c>
      <c r="E187" s="772" t="s">
        <v>8591</v>
      </c>
      <c r="F187" s="817" t="s">
        <v>1302</v>
      </c>
      <c r="G187" s="817" t="s">
        <v>1276</v>
      </c>
      <c r="H187" s="817" t="s">
        <v>1276</v>
      </c>
      <c r="I187" s="818" t="s">
        <v>7445</v>
      </c>
      <c r="J187" s="818" t="s">
        <v>7445</v>
      </c>
      <c r="K187" s="818" t="s">
        <v>8514</v>
      </c>
      <c r="L187" s="819"/>
      <c r="M187" s="774">
        <v>42061</v>
      </c>
      <c r="N187" s="774">
        <v>42277</v>
      </c>
      <c r="O187" s="774">
        <v>42429</v>
      </c>
      <c r="P187" s="774">
        <v>42551</v>
      </c>
      <c r="Q187" s="774">
        <v>42735</v>
      </c>
      <c r="R187" s="774">
        <v>42791</v>
      </c>
      <c r="S187" s="774"/>
      <c r="T187" s="774"/>
      <c r="U187" s="774"/>
      <c r="V187" s="774"/>
      <c r="W187" s="774"/>
      <c r="X187" s="774">
        <v>42792</v>
      </c>
      <c r="Y187" s="774">
        <v>42825</v>
      </c>
      <c r="Z187" s="774"/>
      <c r="AA187" s="792"/>
      <c r="AB187" s="792"/>
      <c r="AC187" s="792"/>
      <c r="AD187" s="792"/>
      <c r="AE187" s="792"/>
      <c r="AF187" s="792"/>
      <c r="AG187" s="792"/>
      <c r="AH187" s="792"/>
      <c r="AI187" s="792"/>
      <c r="AJ187" s="776">
        <v>-0.73731388888700167</v>
      </c>
      <c r="AK187" s="777" t="s">
        <v>1099</v>
      </c>
      <c r="AL187" s="821">
        <v>4015000</v>
      </c>
      <c r="AM187" s="821">
        <v>250000</v>
      </c>
      <c r="AN187" s="821"/>
      <c r="AO187" s="821">
        <v>500000</v>
      </c>
      <c r="AP187" s="821">
        <v>250000</v>
      </c>
      <c r="AQ187" s="821"/>
      <c r="AR187" s="821"/>
      <c r="AS187" s="821"/>
      <c r="AT187" s="826" t="s">
        <v>1351</v>
      </c>
      <c r="AU187" s="823" t="s">
        <v>1215</v>
      </c>
      <c r="AV187" s="823" t="s">
        <v>1215</v>
      </c>
      <c r="AW187" s="823" t="s">
        <v>8515</v>
      </c>
      <c r="AX187" s="818" t="s">
        <v>8592</v>
      </c>
      <c r="AY187" s="242" t="s">
        <v>8593</v>
      </c>
      <c r="AZ187" s="885" t="s">
        <v>8594</v>
      </c>
      <c r="BA187" s="825" t="s">
        <v>8595</v>
      </c>
      <c r="BB187" s="826" t="s">
        <v>8596</v>
      </c>
      <c r="BC187" s="826" t="s">
        <v>8597</v>
      </c>
      <c r="BD187" s="826">
        <v>0</v>
      </c>
      <c r="BE187" s="872" t="s">
        <v>8598</v>
      </c>
      <c r="BF187" s="885" t="s">
        <v>8599</v>
      </c>
      <c r="BG187" s="912" t="s">
        <v>8524</v>
      </c>
      <c r="BH187" s="913" t="s">
        <v>8525</v>
      </c>
    </row>
    <row r="188" spans="2:60" ht="14.1" customHeight="1">
      <c r="B188" s="911">
        <v>12</v>
      </c>
      <c r="C188" s="816" t="s">
        <v>8633</v>
      </c>
      <c r="D188" s="816" t="s">
        <v>8634</v>
      </c>
      <c r="E188" s="772" t="s">
        <v>8635</v>
      </c>
      <c r="F188" s="817" t="s">
        <v>1302</v>
      </c>
      <c r="G188" s="817" t="s">
        <v>1358</v>
      </c>
      <c r="H188" s="817" t="s">
        <v>1358</v>
      </c>
      <c r="I188" s="818" t="s">
        <v>7445</v>
      </c>
      <c r="J188" s="818" t="s">
        <v>8499</v>
      </c>
      <c r="K188" s="818" t="s">
        <v>8636</v>
      </c>
      <c r="L188" s="819"/>
      <c r="M188" s="774">
        <v>42129</v>
      </c>
      <c r="N188" s="774">
        <v>42308</v>
      </c>
      <c r="O188" s="774">
        <v>42766</v>
      </c>
      <c r="P188" s="774">
        <v>42643</v>
      </c>
      <c r="Q188" s="774">
        <v>42735</v>
      </c>
      <c r="R188" s="774">
        <v>42825</v>
      </c>
      <c r="S188" s="774"/>
      <c r="T188" s="774"/>
      <c r="U188" s="774"/>
      <c r="V188" s="774"/>
      <c r="W188" s="774"/>
      <c r="X188" s="774"/>
      <c r="Y188" s="774"/>
      <c r="Z188" s="774"/>
      <c r="AA188" s="792"/>
      <c r="AB188" s="792"/>
      <c r="AC188" s="792"/>
      <c r="AD188" s="792"/>
      <c r="AE188" s="792"/>
      <c r="AF188" s="792"/>
      <c r="AG188" s="792"/>
      <c r="AH188" s="792"/>
      <c r="AI188" s="792"/>
      <c r="AJ188" s="776">
        <v>-0.73731388888700167</v>
      </c>
      <c r="AK188" s="777" t="s">
        <v>1099</v>
      </c>
      <c r="AL188" s="821">
        <v>7500000</v>
      </c>
      <c r="AM188" s="821">
        <v>500000</v>
      </c>
      <c r="AN188" s="821"/>
      <c r="AO188" s="821">
        <v>500000</v>
      </c>
      <c r="AP188" s="821">
        <v>100000</v>
      </c>
      <c r="AQ188" s="821"/>
      <c r="AR188" s="821">
        <v>1000000</v>
      </c>
      <c r="AS188" s="821"/>
      <c r="AT188" s="826" t="s">
        <v>8637</v>
      </c>
      <c r="AU188" s="823" t="s">
        <v>1054</v>
      </c>
      <c r="AV188" s="823" t="s">
        <v>1054</v>
      </c>
      <c r="AW188" s="823"/>
      <c r="AX188" s="818" t="s">
        <v>8638</v>
      </c>
      <c r="AY188" s="242" t="s">
        <v>8639</v>
      </c>
      <c r="AZ188" s="885" t="s">
        <v>8640</v>
      </c>
      <c r="BA188" s="825" t="s">
        <v>8641</v>
      </c>
      <c r="BB188" s="826" t="s">
        <v>8642</v>
      </c>
      <c r="BC188" s="826" t="s">
        <v>8643</v>
      </c>
      <c r="BD188" s="826">
        <v>11021458572</v>
      </c>
      <c r="BE188" s="872" t="s">
        <v>8644</v>
      </c>
      <c r="BF188" s="885" t="s">
        <v>8645</v>
      </c>
      <c r="BG188" s="912" t="s">
        <v>8524</v>
      </c>
      <c r="BH188" s="913" t="s">
        <v>8525</v>
      </c>
    </row>
    <row r="189" spans="2:60" ht="14.1" customHeight="1">
      <c r="B189" s="911">
        <v>13</v>
      </c>
      <c r="C189" s="816" t="s">
        <v>8646</v>
      </c>
      <c r="D189" s="816" t="s">
        <v>8647</v>
      </c>
      <c r="E189" s="772" t="s">
        <v>8648</v>
      </c>
      <c r="F189" s="817" t="s">
        <v>1302</v>
      </c>
      <c r="G189" s="817" t="s">
        <v>1276</v>
      </c>
      <c r="H189" s="817" t="s">
        <v>1276</v>
      </c>
      <c r="I189" s="818" t="s">
        <v>7445</v>
      </c>
      <c r="J189" s="818" t="s">
        <v>8499</v>
      </c>
      <c r="K189" s="818" t="s">
        <v>8636</v>
      </c>
      <c r="L189" s="819"/>
      <c r="M189" s="774">
        <v>42132</v>
      </c>
      <c r="N189" s="774">
        <v>42223</v>
      </c>
      <c r="O189" s="774">
        <v>42308</v>
      </c>
      <c r="P189" s="774">
        <v>42766</v>
      </c>
      <c r="Q189" s="774">
        <v>42643</v>
      </c>
      <c r="R189" s="774">
        <v>42735</v>
      </c>
      <c r="S189" s="774">
        <v>42825</v>
      </c>
      <c r="T189" s="774"/>
      <c r="U189" s="774"/>
      <c r="V189" s="774"/>
      <c r="W189" s="774"/>
      <c r="X189" s="774"/>
      <c r="Y189" s="774"/>
      <c r="Z189" s="774"/>
      <c r="AA189" s="792"/>
      <c r="AB189" s="792"/>
      <c r="AC189" s="792"/>
      <c r="AD189" s="792"/>
      <c r="AE189" s="792"/>
      <c r="AF189" s="792"/>
      <c r="AG189" s="792"/>
      <c r="AH189" s="792"/>
      <c r="AI189" s="792"/>
      <c r="AJ189" s="776">
        <v>-0.73731388888700167</v>
      </c>
      <c r="AK189" s="777" t="s">
        <v>1099</v>
      </c>
      <c r="AL189" s="821">
        <v>7500000</v>
      </c>
      <c r="AM189" s="821">
        <v>500000</v>
      </c>
      <c r="AN189" s="821"/>
      <c r="AO189" s="821">
        <v>500000</v>
      </c>
      <c r="AP189" s="821">
        <v>100000</v>
      </c>
      <c r="AQ189" s="821"/>
      <c r="AR189" s="821">
        <v>1000000</v>
      </c>
      <c r="AS189" s="821"/>
      <c r="AT189" s="826" t="s">
        <v>8637</v>
      </c>
      <c r="AU189" s="823" t="s">
        <v>1054</v>
      </c>
      <c r="AV189" s="823" t="s">
        <v>1054</v>
      </c>
      <c r="AW189" s="823"/>
      <c r="AX189" s="818" t="s">
        <v>8649</v>
      </c>
      <c r="AY189" s="242" t="s">
        <v>8650</v>
      </c>
      <c r="AZ189" s="885" t="s">
        <v>8651</v>
      </c>
      <c r="BA189" s="825" t="s">
        <v>8652</v>
      </c>
      <c r="BB189" s="826" t="s">
        <v>8653</v>
      </c>
      <c r="BC189" s="826" t="s">
        <v>8654</v>
      </c>
      <c r="BD189" s="826"/>
      <c r="BE189" s="872" t="s">
        <v>3686</v>
      </c>
      <c r="BF189" s="885" t="s">
        <v>8655</v>
      </c>
      <c r="BG189" s="912" t="s">
        <v>8524</v>
      </c>
      <c r="BH189" s="913" t="s">
        <v>8525</v>
      </c>
    </row>
    <row r="190" spans="2:60" ht="14.1" customHeight="1">
      <c r="B190" s="911">
        <v>17</v>
      </c>
      <c r="C190" s="816" t="s">
        <v>8692</v>
      </c>
      <c r="D190" s="816" t="s">
        <v>8693</v>
      </c>
      <c r="E190" s="772" t="s">
        <v>8694</v>
      </c>
      <c r="F190" s="817" t="s">
        <v>1302</v>
      </c>
      <c r="G190" s="817" t="s">
        <v>1358</v>
      </c>
      <c r="H190" s="817" t="s">
        <v>1358</v>
      </c>
      <c r="I190" s="818" t="s">
        <v>7445</v>
      </c>
      <c r="J190" s="818" t="s">
        <v>8499</v>
      </c>
      <c r="K190" s="818" t="s">
        <v>8683</v>
      </c>
      <c r="L190" s="819"/>
      <c r="M190" s="774">
        <v>42179</v>
      </c>
      <c r="N190" s="774">
        <v>42270</v>
      </c>
      <c r="O190" s="774">
        <v>42338</v>
      </c>
      <c r="P190" s="774">
        <v>42369</v>
      </c>
      <c r="Q190" s="774">
        <v>42490</v>
      </c>
      <c r="R190" s="774">
        <v>42551</v>
      </c>
      <c r="S190" s="774">
        <v>42735</v>
      </c>
      <c r="T190" s="774">
        <v>42825</v>
      </c>
      <c r="U190" s="774"/>
      <c r="V190" s="774"/>
      <c r="W190" s="774"/>
      <c r="X190" s="774"/>
      <c r="Y190" s="774"/>
      <c r="Z190" s="774"/>
      <c r="AA190" s="792"/>
      <c r="AB190" s="792"/>
      <c r="AC190" s="792"/>
      <c r="AD190" s="792"/>
      <c r="AE190" s="792"/>
      <c r="AF190" s="792"/>
      <c r="AG190" s="792"/>
      <c r="AH190" s="792"/>
      <c r="AI190" s="792"/>
      <c r="AJ190" s="776">
        <v>-0.73731388888700167</v>
      </c>
      <c r="AK190" s="777" t="s">
        <v>1099</v>
      </c>
      <c r="AL190" s="821">
        <v>29436750</v>
      </c>
      <c r="AM190" s="821" t="s">
        <v>8672</v>
      </c>
      <c r="AN190" s="821" t="s">
        <v>8672</v>
      </c>
      <c r="AO190" s="821" t="s">
        <v>8672</v>
      </c>
      <c r="AP190" s="821" t="s">
        <v>8672</v>
      </c>
      <c r="AQ190" s="821" t="s">
        <v>8672</v>
      </c>
      <c r="AR190" s="821">
        <v>0</v>
      </c>
      <c r="AS190" s="821"/>
      <c r="AT190" s="826" t="s">
        <v>8672</v>
      </c>
      <c r="AU190" s="823" t="s">
        <v>8672</v>
      </c>
      <c r="AV190" s="823" t="s">
        <v>8673</v>
      </c>
      <c r="AW190" s="823"/>
      <c r="AX190" s="818" t="s">
        <v>8695</v>
      </c>
      <c r="AY190" s="242" t="s">
        <v>8696</v>
      </c>
      <c r="AZ190" s="885" t="s">
        <v>8697</v>
      </c>
      <c r="BA190" s="825" t="s">
        <v>8698</v>
      </c>
      <c r="BB190" s="826" t="s">
        <v>8699</v>
      </c>
      <c r="BC190" s="826" t="s">
        <v>8700</v>
      </c>
      <c r="BD190" s="826">
        <v>0</v>
      </c>
      <c r="BE190" s="872" t="s">
        <v>8701</v>
      </c>
      <c r="BF190" s="885" t="s">
        <v>8702</v>
      </c>
      <c r="BG190" s="912" t="s">
        <v>8524</v>
      </c>
      <c r="BH190" s="913" t="s">
        <v>8525</v>
      </c>
    </row>
    <row r="191" spans="2:60" ht="14.1" customHeight="1">
      <c r="B191" s="911">
        <v>18</v>
      </c>
      <c r="C191" s="816" t="s">
        <v>8703</v>
      </c>
      <c r="D191" s="816" t="s">
        <v>8704</v>
      </c>
      <c r="E191" s="772" t="s">
        <v>8705</v>
      </c>
      <c r="F191" s="817" t="s">
        <v>1060</v>
      </c>
      <c r="G191" s="817" t="s">
        <v>1276</v>
      </c>
      <c r="H191" s="817" t="s">
        <v>1276</v>
      </c>
      <c r="I191" s="818" t="s">
        <v>7445</v>
      </c>
      <c r="J191" s="818" t="s">
        <v>8499</v>
      </c>
      <c r="K191" s="818" t="s">
        <v>6915</v>
      </c>
      <c r="L191" s="819"/>
      <c r="M191" s="774">
        <v>42212</v>
      </c>
      <c r="N191" s="774">
        <v>42369</v>
      </c>
      <c r="O191" s="774">
        <v>42551</v>
      </c>
      <c r="P191" s="774">
        <v>42643</v>
      </c>
      <c r="Q191" s="774">
        <v>42855</v>
      </c>
      <c r="R191" s="774"/>
      <c r="S191" s="774"/>
      <c r="T191" s="774"/>
      <c r="U191" s="774"/>
      <c r="V191" s="774"/>
      <c r="W191" s="774"/>
      <c r="X191" s="774"/>
      <c r="Y191" s="774"/>
      <c r="Z191" s="774"/>
      <c r="AA191" s="792"/>
      <c r="AB191" s="792"/>
      <c r="AC191" s="792"/>
      <c r="AD191" s="792"/>
      <c r="AE191" s="792"/>
      <c r="AF191" s="792"/>
      <c r="AG191" s="792"/>
      <c r="AH191" s="792"/>
      <c r="AI191" s="792"/>
      <c r="AJ191" s="776">
        <v>29.262686111112998</v>
      </c>
      <c r="AK191" s="777" t="s">
        <v>1099</v>
      </c>
      <c r="AL191" s="821">
        <v>6600000</v>
      </c>
      <c r="AM191" s="821">
        <v>250000</v>
      </c>
      <c r="AN191" s="821"/>
      <c r="AO191" s="821">
        <v>500000</v>
      </c>
      <c r="AP191" s="821">
        <v>100000</v>
      </c>
      <c r="AQ191" s="821"/>
      <c r="AR191" s="821"/>
      <c r="AS191" s="821"/>
      <c r="AT191" s="826" t="s">
        <v>8659</v>
      </c>
      <c r="AU191" s="823" t="s">
        <v>1054</v>
      </c>
      <c r="AV191" s="823" t="s">
        <v>1054</v>
      </c>
      <c r="AW191" s="823"/>
      <c r="AX191" s="818" t="s">
        <v>8706</v>
      </c>
      <c r="AY191" s="242" t="s">
        <v>8707</v>
      </c>
      <c r="AZ191" s="885" t="s">
        <v>8708</v>
      </c>
      <c r="BA191" s="825" t="s">
        <v>8709</v>
      </c>
      <c r="BB191" s="826" t="s">
        <v>8710</v>
      </c>
      <c r="BC191" s="826" t="s">
        <v>8711</v>
      </c>
      <c r="BD191" s="826" t="s">
        <v>591</v>
      </c>
      <c r="BE191" s="872" t="s">
        <v>8712</v>
      </c>
      <c r="BF191" s="885" t="s">
        <v>8713</v>
      </c>
      <c r="BG191" s="912" t="s">
        <v>8714</v>
      </c>
      <c r="BH191" s="913" t="s">
        <v>8525</v>
      </c>
    </row>
    <row r="192" spans="2:60" ht="14.1" customHeight="1">
      <c r="B192" s="911">
        <v>23</v>
      </c>
      <c r="C192" s="816" t="s">
        <v>8763</v>
      </c>
      <c r="D192" s="816" t="s">
        <v>8764</v>
      </c>
      <c r="E192" s="772" t="s">
        <v>8765</v>
      </c>
      <c r="F192" s="817" t="s">
        <v>1302</v>
      </c>
      <c r="G192" s="817" t="s">
        <v>1358</v>
      </c>
      <c r="H192" s="817"/>
      <c r="I192" s="818" t="s">
        <v>7445</v>
      </c>
      <c r="J192" s="818" t="s">
        <v>8499</v>
      </c>
      <c r="K192" s="818" t="s">
        <v>8766</v>
      </c>
      <c r="L192" s="819"/>
      <c r="M192" s="774">
        <v>42371</v>
      </c>
      <c r="N192" s="774">
        <v>42460</v>
      </c>
      <c r="O192" s="774">
        <v>42551</v>
      </c>
      <c r="P192" s="774">
        <v>42643</v>
      </c>
      <c r="Q192" s="774">
        <v>42825</v>
      </c>
      <c r="R192" s="774"/>
      <c r="S192" s="774"/>
      <c r="T192" s="774"/>
      <c r="U192" s="774"/>
      <c r="V192" s="774"/>
      <c r="W192" s="774"/>
      <c r="X192" s="774"/>
      <c r="Y192" s="774"/>
      <c r="Z192" s="774"/>
      <c r="AA192" s="792"/>
      <c r="AB192" s="792"/>
      <c r="AC192" s="792"/>
      <c r="AD192" s="792"/>
      <c r="AE192" s="792"/>
      <c r="AF192" s="792"/>
      <c r="AG192" s="792"/>
      <c r="AH192" s="792"/>
      <c r="AI192" s="792"/>
      <c r="AJ192" s="776">
        <v>-0.73731388888700167</v>
      </c>
      <c r="AK192" s="777" t="s">
        <v>1099</v>
      </c>
      <c r="AL192" s="821">
        <v>30000000</v>
      </c>
      <c r="AM192" s="821" t="s">
        <v>8672</v>
      </c>
      <c r="AN192" s="821" t="s">
        <v>8672</v>
      </c>
      <c r="AO192" s="821" t="s">
        <v>8672</v>
      </c>
      <c r="AP192" s="821" t="s">
        <v>8672</v>
      </c>
      <c r="AQ192" s="821" t="s">
        <v>8672</v>
      </c>
      <c r="AR192" s="821" t="s">
        <v>8672</v>
      </c>
      <c r="AS192" s="821" t="s">
        <v>8672</v>
      </c>
      <c r="AT192" s="826" t="s">
        <v>8672</v>
      </c>
      <c r="AU192" s="823" t="s">
        <v>8672</v>
      </c>
      <c r="AV192" s="823" t="s">
        <v>8673</v>
      </c>
      <c r="AW192" s="823"/>
      <c r="AX192" s="818"/>
      <c r="AY192" s="242" t="s">
        <v>8767</v>
      </c>
      <c r="AZ192" s="885" t="s">
        <v>8768</v>
      </c>
      <c r="BA192" s="825" t="s">
        <v>8769</v>
      </c>
      <c r="BB192" s="826" t="s">
        <v>8770</v>
      </c>
      <c r="BC192" s="826" t="s">
        <v>8771</v>
      </c>
      <c r="BD192" s="826">
        <v>0</v>
      </c>
      <c r="BE192" s="872" t="s">
        <v>8772</v>
      </c>
      <c r="BF192" s="885" t="s">
        <v>8773</v>
      </c>
      <c r="BG192" s="912" t="s">
        <v>8774</v>
      </c>
      <c r="BH192" s="913" t="s">
        <v>8525</v>
      </c>
    </row>
    <row r="193" spans="2:60" ht="14.1" customHeight="1">
      <c r="B193" s="911">
        <v>24</v>
      </c>
      <c r="C193" s="816" t="s">
        <v>8775</v>
      </c>
      <c r="D193" s="816" t="s">
        <v>8776</v>
      </c>
      <c r="E193" s="772" t="s">
        <v>8777</v>
      </c>
      <c r="F193" s="817" t="s">
        <v>1302</v>
      </c>
      <c r="G193" s="817" t="s">
        <v>1276</v>
      </c>
      <c r="H193" s="817" t="s">
        <v>1276</v>
      </c>
      <c r="I193" s="818" t="s">
        <v>7445</v>
      </c>
      <c r="J193" s="818" t="s">
        <v>8499</v>
      </c>
      <c r="K193" s="818" t="s">
        <v>8778</v>
      </c>
      <c r="L193" s="819"/>
      <c r="M193" s="774">
        <v>42346</v>
      </c>
      <c r="N193" s="774">
        <v>42528</v>
      </c>
      <c r="O193" s="774">
        <v>42735</v>
      </c>
      <c r="P193" s="774">
        <v>42643</v>
      </c>
      <c r="Q193" s="774">
        <v>42735</v>
      </c>
      <c r="R193" s="774">
        <v>42825</v>
      </c>
      <c r="S193" s="774"/>
      <c r="T193" s="774"/>
      <c r="U193" s="774"/>
      <c r="V193" s="774"/>
      <c r="W193" s="774"/>
      <c r="X193" s="774"/>
      <c r="Y193" s="774"/>
      <c r="Z193" s="774"/>
      <c r="AA193" s="792"/>
      <c r="AB193" s="792"/>
      <c r="AC193" s="792"/>
      <c r="AD193" s="792"/>
      <c r="AE193" s="792"/>
      <c r="AF193" s="792"/>
      <c r="AG193" s="792"/>
      <c r="AH193" s="792"/>
      <c r="AI193" s="792"/>
      <c r="AJ193" s="776">
        <v>-0.73731388888700167</v>
      </c>
      <c r="AK193" s="777" t="s">
        <v>1099</v>
      </c>
      <c r="AL193" s="821">
        <v>4000000</v>
      </c>
      <c r="AM193" s="821">
        <v>500000</v>
      </c>
      <c r="AN193" s="821"/>
      <c r="AO193" s="821">
        <v>500000</v>
      </c>
      <c r="AP193" s="821">
        <v>250000</v>
      </c>
      <c r="AQ193" s="821"/>
      <c r="AR193" s="821"/>
      <c r="AS193" s="821"/>
      <c r="AT193" s="826" t="s">
        <v>8755</v>
      </c>
      <c r="AU193" s="823" t="s">
        <v>1215</v>
      </c>
      <c r="AV193" s="823" t="s">
        <v>1215</v>
      </c>
      <c r="AW193" s="823"/>
      <c r="AX193" s="818"/>
      <c r="AY193" s="242" t="s">
        <v>8779</v>
      </c>
      <c r="AZ193" s="885" t="s">
        <v>8780</v>
      </c>
      <c r="BA193" s="825" t="s">
        <v>8781</v>
      </c>
      <c r="BB193" s="826" t="s">
        <v>8782</v>
      </c>
      <c r="BC193" s="826" t="s">
        <v>8783</v>
      </c>
      <c r="BD193" s="826">
        <v>0</v>
      </c>
      <c r="BE193" s="872" t="s">
        <v>8784</v>
      </c>
      <c r="BF193" s="885" t="s">
        <v>8785</v>
      </c>
      <c r="BG193" s="912" t="s">
        <v>8524</v>
      </c>
      <c r="BH193" s="913" t="s">
        <v>8525</v>
      </c>
    </row>
    <row r="194" spans="2:60" ht="14.1" customHeight="1">
      <c r="B194" s="911">
        <v>25</v>
      </c>
      <c r="C194" s="816" t="s">
        <v>8786</v>
      </c>
      <c r="D194" s="816" t="s">
        <v>8787</v>
      </c>
      <c r="E194" s="772" t="s">
        <v>8788</v>
      </c>
      <c r="F194" s="817" t="s">
        <v>1060</v>
      </c>
      <c r="G194" s="817" t="s">
        <v>1276</v>
      </c>
      <c r="H194" s="817" t="s">
        <v>1276</v>
      </c>
      <c r="I194" s="818" t="s">
        <v>7445</v>
      </c>
      <c r="J194" s="818" t="s">
        <v>8499</v>
      </c>
      <c r="K194" s="818" t="s">
        <v>8789</v>
      </c>
      <c r="L194" s="819"/>
      <c r="M194" s="774">
        <v>42431</v>
      </c>
      <c r="N194" s="774">
        <v>42460</v>
      </c>
      <c r="O194" s="774">
        <v>42551</v>
      </c>
      <c r="P194" s="774">
        <v>42643</v>
      </c>
      <c r="Q194" s="774">
        <v>42735</v>
      </c>
      <c r="R194" s="774">
        <v>42825</v>
      </c>
      <c r="S194" s="774"/>
      <c r="T194" s="774"/>
      <c r="U194" s="774"/>
      <c r="V194" s="774"/>
      <c r="W194" s="774"/>
      <c r="X194" s="774"/>
      <c r="Y194" s="774"/>
      <c r="Z194" s="774"/>
      <c r="AA194" s="792"/>
      <c r="AB194" s="792"/>
      <c r="AC194" s="792"/>
      <c r="AD194" s="792"/>
      <c r="AE194" s="792"/>
      <c r="AF194" s="792"/>
      <c r="AG194" s="792"/>
      <c r="AH194" s="792"/>
      <c r="AI194" s="792"/>
      <c r="AJ194" s="776">
        <v>-0.73731388888700167</v>
      </c>
      <c r="AK194" s="777" t="s">
        <v>1099</v>
      </c>
      <c r="AL194" s="821">
        <v>5625000</v>
      </c>
      <c r="AM194" s="821">
        <v>500000</v>
      </c>
      <c r="AN194" s="821"/>
      <c r="AO194" s="821">
        <v>500000</v>
      </c>
      <c r="AP194" s="821">
        <v>100000</v>
      </c>
      <c r="AQ194" s="821"/>
      <c r="AR194" s="821"/>
      <c r="AS194" s="821"/>
      <c r="AT194" s="826" t="s">
        <v>1314</v>
      </c>
      <c r="AU194" s="823" t="s">
        <v>1054</v>
      </c>
      <c r="AV194" s="823" t="s">
        <v>1054</v>
      </c>
      <c r="AW194" s="823"/>
      <c r="AX194" s="818" t="s">
        <v>8790</v>
      </c>
      <c r="AY194" s="242" t="s">
        <v>8791</v>
      </c>
      <c r="AZ194" s="885" t="s">
        <v>8792</v>
      </c>
      <c r="BA194" s="825" t="s">
        <v>8793</v>
      </c>
      <c r="BB194" s="826" t="s">
        <v>8794</v>
      </c>
      <c r="BC194" s="826" t="s">
        <v>8795</v>
      </c>
      <c r="BD194" s="826"/>
      <c r="BE194" s="872" t="s">
        <v>8796</v>
      </c>
      <c r="BF194" s="885" t="s">
        <v>8797</v>
      </c>
      <c r="BG194" s="912" t="s">
        <v>8524</v>
      </c>
      <c r="BH194" s="913" t="s">
        <v>8525</v>
      </c>
    </row>
    <row r="195" spans="2:60" ht="14.1" customHeight="1">
      <c r="B195" s="911">
        <v>27</v>
      </c>
      <c r="C195" s="816" t="s">
        <v>8811</v>
      </c>
      <c r="D195" s="816" t="s">
        <v>8812</v>
      </c>
      <c r="E195" s="772" t="s">
        <v>8813</v>
      </c>
      <c r="F195" s="817" t="s">
        <v>1302</v>
      </c>
      <c r="G195" s="817" t="s">
        <v>1276</v>
      </c>
      <c r="H195" s="817" t="s">
        <v>1276</v>
      </c>
      <c r="I195" s="818" t="s">
        <v>7445</v>
      </c>
      <c r="J195" s="818" t="s">
        <v>8499</v>
      </c>
      <c r="K195" s="818" t="s">
        <v>8814</v>
      </c>
      <c r="L195" s="819"/>
      <c r="M195" s="774">
        <v>42464</v>
      </c>
      <c r="N195" s="774">
        <v>42735</v>
      </c>
      <c r="O195" s="774">
        <v>42643</v>
      </c>
      <c r="P195" s="774">
        <v>42735</v>
      </c>
      <c r="Q195" s="774">
        <v>42825</v>
      </c>
      <c r="R195" s="774"/>
      <c r="S195" s="774"/>
      <c r="T195" s="774"/>
      <c r="U195" s="774"/>
      <c r="V195" s="774"/>
      <c r="W195" s="774"/>
      <c r="X195" s="774"/>
      <c r="Y195" s="774"/>
      <c r="Z195" s="774"/>
      <c r="AA195" s="792"/>
      <c r="AB195" s="792"/>
      <c r="AC195" s="792"/>
      <c r="AD195" s="792"/>
      <c r="AE195" s="792"/>
      <c r="AF195" s="792"/>
      <c r="AG195" s="792"/>
      <c r="AH195" s="792"/>
      <c r="AI195" s="792"/>
      <c r="AJ195" s="776">
        <v>-0.73731388888700167</v>
      </c>
      <c r="AK195" s="777" t="s">
        <v>1099</v>
      </c>
      <c r="AL195" s="821">
        <v>6000000</v>
      </c>
      <c r="AM195" s="821">
        <v>500000</v>
      </c>
      <c r="AN195" s="821"/>
      <c r="AO195" s="821">
        <v>500000</v>
      </c>
      <c r="AP195" s="821">
        <v>250000</v>
      </c>
      <c r="AQ195" s="821"/>
      <c r="AR195" s="821"/>
      <c r="AS195" s="821"/>
      <c r="AT195" s="826" t="s">
        <v>8659</v>
      </c>
      <c r="AU195" s="823" t="s">
        <v>1215</v>
      </c>
      <c r="AV195" s="823" t="s">
        <v>1215</v>
      </c>
      <c r="AW195" s="823"/>
      <c r="AX195" s="818" t="s">
        <v>8815</v>
      </c>
      <c r="AY195" s="242" t="s">
        <v>8816</v>
      </c>
      <c r="AZ195" s="885" t="s">
        <v>8817</v>
      </c>
      <c r="BA195" s="825" t="s">
        <v>8818</v>
      </c>
      <c r="BB195" s="826" t="s">
        <v>8819</v>
      </c>
      <c r="BC195" s="826" t="s">
        <v>591</v>
      </c>
      <c r="BD195" s="826">
        <v>0</v>
      </c>
      <c r="BE195" s="872" t="s">
        <v>8820</v>
      </c>
      <c r="BF195" s="885" t="s">
        <v>8821</v>
      </c>
      <c r="BG195" s="912" t="s">
        <v>8524</v>
      </c>
      <c r="BH195" s="913" t="s">
        <v>8525</v>
      </c>
    </row>
    <row r="196" spans="2:60" ht="14.1" customHeight="1">
      <c r="B196" s="911">
        <v>29</v>
      </c>
      <c r="C196" s="816" t="s">
        <v>8834</v>
      </c>
      <c r="D196" s="816" t="s">
        <v>8835</v>
      </c>
      <c r="E196" s="772" t="s">
        <v>8836</v>
      </c>
      <c r="F196" s="817" t="s">
        <v>1302</v>
      </c>
      <c r="G196" s="817" t="s">
        <v>1358</v>
      </c>
      <c r="H196" s="817" t="s">
        <v>1358</v>
      </c>
      <c r="I196" s="818" t="s">
        <v>7445</v>
      </c>
      <c r="J196" s="818"/>
      <c r="K196" s="818" t="s">
        <v>8825</v>
      </c>
      <c r="L196" s="819"/>
      <c r="M196" s="774">
        <v>42552</v>
      </c>
      <c r="N196" s="774">
        <v>42643</v>
      </c>
      <c r="O196" s="774">
        <v>42735</v>
      </c>
      <c r="P196" s="774">
        <v>42825</v>
      </c>
      <c r="Q196" s="774"/>
      <c r="R196" s="774"/>
      <c r="S196" s="774"/>
      <c r="T196" s="774"/>
      <c r="U196" s="774"/>
      <c r="V196" s="774"/>
      <c r="W196" s="774"/>
      <c r="X196" s="774"/>
      <c r="Y196" s="774"/>
      <c r="Z196" s="774"/>
      <c r="AA196" s="792"/>
      <c r="AB196" s="792"/>
      <c r="AC196" s="792"/>
      <c r="AD196" s="792"/>
      <c r="AE196" s="792"/>
      <c r="AF196" s="792"/>
      <c r="AG196" s="792"/>
      <c r="AH196" s="792"/>
      <c r="AI196" s="792"/>
      <c r="AJ196" s="776">
        <v>-0.73731388888700167</v>
      </c>
      <c r="AK196" s="777" t="s">
        <v>1099</v>
      </c>
      <c r="AL196" s="821">
        <v>15000000</v>
      </c>
      <c r="AM196" s="821">
        <v>1000000</v>
      </c>
      <c r="AN196" s="821"/>
      <c r="AO196" s="821">
        <v>700000</v>
      </c>
      <c r="AP196" s="821">
        <v>200000</v>
      </c>
      <c r="AQ196" s="821">
        <v>1500000</v>
      </c>
      <c r="AR196" s="821">
        <v>1500000</v>
      </c>
      <c r="AS196" s="821"/>
      <c r="AT196" s="826" t="s">
        <v>1351</v>
      </c>
      <c r="AU196" s="823" t="s">
        <v>1215</v>
      </c>
      <c r="AV196" s="823" t="s">
        <v>1215</v>
      </c>
      <c r="AW196" s="823"/>
      <c r="AX196" s="818"/>
      <c r="AY196" s="242" t="s">
        <v>8837</v>
      </c>
      <c r="AZ196" s="885">
        <v>81573393357</v>
      </c>
      <c r="BA196" s="825" t="s">
        <v>8838</v>
      </c>
      <c r="BB196" s="826" t="s">
        <v>8839</v>
      </c>
      <c r="BC196" s="826" t="s">
        <v>8840</v>
      </c>
      <c r="BD196" s="826" t="s">
        <v>8841</v>
      </c>
      <c r="BE196" s="872" t="s">
        <v>8842</v>
      </c>
      <c r="BF196" s="885" t="s">
        <v>8843</v>
      </c>
      <c r="BG196" s="912" t="s">
        <v>8524</v>
      </c>
      <c r="BH196" s="913" t="s">
        <v>8525</v>
      </c>
    </row>
    <row r="197" spans="2:60" ht="14.1" customHeight="1">
      <c r="B197" s="911">
        <v>31</v>
      </c>
      <c r="C197" s="816" t="s">
        <v>8854</v>
      </c>
      <c r="D197" s="816" t="s">
        <v>8855</v>
      </c>
      <c r="E197" s="772" t="s">
        <v>8856</v>
      </c>
      <c r="F197" s="817" t="s">
        <v>1302</v>
      </c>
      <c r="G197" s="817" t="s">
        <v>1358</v>
      </c>
      <c r="H197" s="817" t="s">
        <v>1358</v>
      </c>
      <c r="I197" s="818" t="s">
        <v>8857</v>
      </c>
      <c r="J197" s="818"/>
      <c r="K197" s="818" t="s">
        <v>8858</v>
      </c>
      <c r="L197" s="819"/>
      <c r="M197" s="774">
        <v>42583</v>
      </c>
      <c r="N197" s="774">
        <v>42735</v>
      </c>
      <c r="O197" s="774">
        <v>42825</v>
      </c>
      <c r="P197" s="774"/>
      <c r="Q197" s="774"/>
      <c r="R197" s="774"/>
      <c r="S197" s="774"/>
      <c r="T197" s="774"/>
      <c r="U197" s="774"/>
      <c r="V197" s="774"/>
      <c r="W197" s="774"/>
      <c r="X197" s="774"/>
      <c r="Y197" s="774"/>
      <c r="Z197" s="774"/>
      <c r="AA197" s="792"/>
      <c r="AB197" s="792"/>
      <c r="AC197" s="792"/>
      <c r="AD197" s="792"/>
      <c r="AE197" s="792"/>
      <c r="AF197" s="792"/>
      <c r="AG197" s="792"/>
      <c r="AH197" s="792"/>
      <c r="AI197" s="792"/>
      <c r="AJ197" s="776">
        <v>-0.73731388888700167</v>
      </c>
      <c r="AK197" s="777" t="s">
        <v>1099</v>
      </c>
      <c r="AL197" s="821">
        <v>7500000</v>
      </c>
      <c r="AM197" s="821">
        <v>500000</v>
      </c>
      <c r="AN197" s="821">
        <v>1000000</v>
      </c>
      <c r="AO197" s="821">
        <v>500000</v>
      </c>
      <c r="AP197" s="821">
        <v>100000</v>
      </c>
      <c r="AQ197" s="821"/>
      <c r="AR197" s="821">
        <v>1000000</v>
      </c>
      <c r="AS197" s="821"/>
      <c r="AT197" s="826" t="s">
        <v>1314</v>
      </c>
      <c r="AU197" s="823" t="s">
        <v>8673</v>
      </c>
      <c r="AV197" s="823" t="s">
        <v>1054</v>
      </c>
      <c r="AW197" s="823"/>
      <c r="AX197" s="818"/>
      <c r="AY197" s="242" t="s">
        <v>8859</v>
      </c>
      <c r="AZ197" s="885">
        <v>81319960779</v>
      </c>
      <c r="BA197" s="825" t="s">
        <v>8860</v>
      </c>
      <c r="BB197" s="826" t="s">
        <v>8861</v>
      </c>
      <c r="BC197" s="826" t="s">
        <v>8862</v>
      </c>
      <c r="BD197" s="826">
        <v>13020602739</v>
      </c>
      <c r="BE197" s="872" t="s">
        <v>8863</v>
      </c>
      <c r="BF197" s="885" t="s">
        <v>8864</v>
      </c>
      <c r="BG197" s="912" t="s">
        <v>8524</v>
      </c>
      <c r="BH197" s="913" t="s">
        <v>8525</v>
      </c>
    </row>
    <row r="198" spans="2:60" ht="14.1" customHeight="1">
      <c r="B198" s="911">
        <v>32</v>
      </c>
      <c r="C198" s="816" t="s">
        <v>8865</v>
      </c>
      <c r="D198" s="816" t="s">
        <v>8866</v>
      </c>
      <c r="E198" s="772">
        <v>30981</v>
      </c>
      <c r="F198" s="817" t="s">
        <v>1302</v>
      </c>
      <c r="G198" s="817" t="s">
        <v>1358</v>
      </c>
      <c r="H198" s="817" t="s">
        <v>1358</v>
      </c>
      <c r="I198" s="818" t="s">
        <v>7445</v>
      </c>
      <c r="J198" s="818" t="s">
        <v>8867</v>
      </c>
      <c r="K198" s="818" t="s">
        <v>8825</v>
      </c>
      <c r="L198" s="819"/>
      <c r="M198" s="774">
        <v>42583</v>
      </c>
      <c r="N198" s="774">
        <v>42643</v>
      </c>
      <c r="O198" s="774">
        <v>42674</v>
      </c>
      <c r="P198" s="774">
        <v>42735</v>
      </c>
      <c r="Q198" s="774">
        <v>42794</v>
      </c>
      <c r="R198" s="774">
        <v>42825</v>
      </c>
      <c r="S198" s="774"/>
      <c r="T198" s="774"/>
      <c r="U198" s="774"/>
      <c r="V198" s="774"/>
      <c r="W198" s="774"/>
      <c r="X198" s="774"/>
      <c r="Y198" s="774"/>
      <c r="Z198" s="774"/>
      <c r="AA198" s="792"/>
      <c r="AB198" s="792"/>
      <c r="AC198" s="792"/>
      <c r="AD198" s="792"/>
      <c r="AE198" s="792"/>
      <c r="AF198" s="792"/>
      <c r="AG198" s="792"/>
      <c r="AH198" s="792"/>
      <c r="AI198" s="792"/>
      <c r="AJ198" s="776">
        <v>-0.73731388888700167</v>
      </c>
      <c r="AK198" s="777" t="s">
        <v>1099</v>
      </c>
      <c r="AL198" s="821">
        <v>15000000</v>
      </c>
      <c r="AM198" s="821">
        <v>500000</v>
      </c>
      <c r="AN198" s="821"/>
      <c r="AO198" s="821">
        <v>500000</v>
      </c>
      <c r="AP198" s="821"/>
      <c r="AQ198" s="821"/>
      <c r="AR198" s="821">
        <v>800000</v>
      </c>
      <c r="AS198" s="821">
        <v>1019178</v>
      </c>
      <c r="AT198" s="826" t="s">
        <v>1314</v>
      </c>
      <c r="AU198" s="823" t="s">
        <v>8672</v>
      </c>
      <c r="AV198" s="823" t="s">
        <v>1215</v>
      </c>
      <c r="AW198" s="823"/>
      <c r="AX198" s="818"/>
      <c r="AY198" s="242" t="s">
        <v>8868</v>
      </c>
      <c r="AZ198" s="885" t="s">
        <v>8869</v>
      </c>
      <c r="BA198" s="825" t="s">
        <v>8870</v>
      </c>
      <c r="BB198" s="826" t="s">
        <v>8871</v>
      </c>
      <c r="BC198" s="826" t="s">
        <v>8872</v>
      </c>
      <c r="BD198" s="826">
        <v>9017303398</v>
      </c>
      <c r="BE198" s="872"/>
      <c r="BF198" s="885" t="s">
        <v>8873</v>
      </c>
      <c r="BG198" s="912" t="s">
        <v>8524</v>
      </c>
      <c r="BH198" s="913" t="s">
        <v>8525</v>
      </c>
    </row>
    <row r="199" spans="2:60" ht="14.1" customHeight="1">
      <c r="B199" s="911">
        <v>37</v>
      </c>
      <c r="C199" s="816" t="s">
        <v>8918</v>
      </c>
      <c r="D199" s="816" t="s">
        <v>8919</v>
      </c>
      <c r="E199" s="772" t="s">
        <v>8920</v>
      </c>
      <c r="F199" s="817" t="s">
        <v>1302</v>
      </c>
      <c r="G199" s="817" t="s">
        <v>1319</v>
      </c>
      <c r="H199" s="817" t="s">
        <v>1319</v>
      </c>
      <c r="I199" s="818" t="s">
        <v>2148</v>
      </c>
      <c r="J199" s="818" t="s">
        <v>8499</v>
      </c>
      <c r="K199" s="818" t="s">
        <v>8921</v>
      </c>
      <c r="L199" s="819"/>
      <c r="M199" s="774">
        <v>42644</v>
      </c>
      <c r="N199" s="774">
        <v>42855</v>
      </c>
      <c r="O199" s="774"/>
      <c r="P199" s="774"/>
      <c r="Q199" s="774"/>
      <c r="R199" s="774"/>
      <c r="S199" s="774"/>
      <c r="T199" s="774"/>
      <c r="U199" s="774"/>
      <c r="V199" s="774"/>
      <c r="W199" s="774"/>
      <c r="X199" s="774"/>
      <c r="Y199" s="774"/>
      <c r="Z199" s="774"/>
      <c r="AA199" s="792"/>
      <c r="AB199" s="792"/>
      <c r="AC199" s="792"/>
      <c r="AD199" s="792"/>
      <c r="AE199" s="792"/>
      <c r="AF199" s="792"/>
      <c r="AG199" s="792"/>
      <c r="AH199" s="792"/>
      <c r="AI199" s="792"/>
      <c r="AJ199" s="776">
        <v>29.262686111112998</v>
      </c>
      <c r="AK199" s="777" t="s">
        <v>1099</v>
      </c>
      <c r="AL199" s="821">
        <v>9500000</v>
      </c>
      <c r="AM199" s="821">
        <v>1000000</v>
      </c>
      <c r="AN199" s="821"/>
      <c r="AO199" s="821">
        <v>500000</v>
      </c>
      <c r="AP199" s="821">
        <v>250000</v>
      </c>
      <c r="AQ199" s="821"/>
      <c r="AR199" s="821">
        <v>2000000</v>
      </c>
      <c r="AS199" s="821">
        <v>1500000</v>
      </c>
      <c r="AT199" s="826" t="s">
        <v>1351</v>
      </c>
      <c r="AU199" s="823" t="s">
        <v>1215</v>
      </c>
      <c r="AV199" s="823" t="s">
        <v>1215</v>
      </c>
      <c r="AW199" s="823"/>
      <c r="AX199" s="818"/>
      <c r="AY199" s="242" t="s">
        <v>8922</v>
      </c>
      <c r="AZ199" s="885" t="s">
        <v>8923</v>
      </c>
      <c r="BA199" s="825" t="s">
        <v>8924</v>
      </c>
      <c r="BB199" s="826" t="s">
        <v>8925</v>
      </c>
      <c r="BC199" s="826"/>
      <c r="BD199" s="826"/>
      <c r="BE199" s="872"/>
      <c r="BF199" s="885" t="s">
        <v>8926</v>
      </c>
      <c r="BG199" s="912" t="s">
        <v>8714</v>
      </c>
      <c r="BH199" s="913" t="s">
        <v>8525</v>
      </c>
    </row>
    <row r="200" spans="2:60" ht="14.1" customHeight="1">
      <c r="B200" s="911">
        <v>42</v>
      </c>
      <c r="C200" s="816" t="s">
        <v>8968</v>
      </c>
      <c r="D200" s="816" t="s">
        <v>8969</v>
      </c>
      <c r="E200" s="772" t="s">
        <v>8970</v>
      </c>
      <c r="F200" s="817" t="s">
        <v>1060</v>
      </c>
      <c r="G200" s="817" t="s">
        <v>1276</v>
      </c>
      <c r="H200" s="817" t="s">
        <v>1276</v>
      </c>
      <c r="I200" s="818" t="s">
        <v>8971</v>
      </c>
      <c r="J200" s="818" t="s">
        <v>8499</v>
      </c>
      <c r="K200" s="818" t="s">
        <v>8972</v>
      </c>
      <c r="L200" s="819"/>
      <c r="M200" s="774">
        <v>42644</v>
      </c>
      <c r="N200" s="774">
        <v>42825</v>
      </c>
      <c r="O200" s="774">
        <v>42766</v>
      </c>
      <c r="P200" s="774">
        <v>42825</v>
      </c>
      <c r="Q200" s="774"/>
      <c r="R200" s="774"/>
      <c r="S200" s="774"/>
      <c r="T200" s="774"/>
      <c r="U200" s="774"/>
      <c r="V200" s="774"/>
      <c r="W200" s="774"/>
      <c r="X200" s="774"/>
      <c r="Y200" s="774"/>
      <c r="Z200" s="774"/>
      <c r="AA200" s="792"/>
      <c r="AB200" s="792"/>
      <c r="AC200" s="792"/>
      <c r="AD200" s="792"/>
      <c r="AE200" s="792"/>
      <c r="AF200" s="792"/>
      <c r="AG200" s="792"/>
      <c r="AH200" s="792"/>
      <c r="AI200" s="792"/>
      <c r="AJ200" s="776">
        <v>-0.73731388888700167</v>
      </c>
      <c r="AK200" s="777" t="s">
        <v>1099</v>
      </c>
      <c r="AL200" s="821">
        <v>4750000</v>
      </c>
      <c r="AM200" s="821">
        <v>250000</v>
      </c>
      <c r="AN200" s="821"/>
      <c r="AO200" s="821">
        <v>300000</v>
      </c>
      <c r="AP200" s="821">
        <v>250000</v>
      </c>
      <c r="AQ200" s="821"/>
      <c r="AR200" s="821"/>
      <c r="AS200" s="821"/>
      <c r="AT200" s="826" t="s">
        <v>8879</v>
      </c>
      <c r="AU200" s="823" t="s">
        <v>1215</v>
      </c>
      <c r="AV200" s="823" t="s">
        <v>1215</v>
      </c>
      <c r="AW200" s="823"/>
      <c r="AX200" s="818"/>
      <c r="AY200" s="242" t="s">
        <v>8973</v>
      </c>
      <c r="AZ200" s="885" t="s">
        <v>8974</v>
      </c>
      <c r="BA200" s="825" t="s">
        <v>8975</v>
      </c>
      <c r="BB200" s="826" t="s">
        <v>8976</v>
      </c>
      <c r="BC200" s="826" t="s">
        <v>8977</v>
      </c>
      <c r="BD200" s="826"/>
      <c r="BE200" s="872"/>
      <c r="BF200" s="885" t="s">
        <v>8978</v>
      </c>
      <c r="BG200" s="912" t="s">
        <v>8524</v>
      </c>
      <c r="BH200" s="913" t="s">
        <v>8525</v>
      </c>
    </row>
    <row r="201" spans="2:60" ht="14.1" customHeight="1">
      <c r="B201" s="911">
        <v>43</v>
      </c>
      <c r="C201" s="816" t="s">
        <v>8979</v>
      </c>
      <c r="D201" s="816" t="s">
        <v>8980</v>
      </c>
      <c r="E201" s="772" t="s">
        <v>8981</v>
      </c>
      <c r="F201" s="817" t="s">
        <v>1302</v>
      </c>
      <c r="G201" s="817" t="s">
        <v>1319</v>
      </c>
      <c r="H201" s="817" t="s">
        <v>1319</v>
      </c>
      <c r="I201" s="818" t="s">
        <v>8911</v>
      </c>
      <c r="J201" s="818" t="s">
        <v>8499</v>
      </c>
      <c r="K201" s="818" t="s">
        <v>8431</v>
      </c>
      <c r="L201" s="819"/>
      <c r="M201" s="774">
        <v>42644</v>
      </c>
      <c r="N201" s="774">
        <v>42855</v>
      </c>
      <c r="O201" s="774"/>
      <c r="P201" s="774"/>
      <c r="Q201" s="774"/>
      <c r="R201" s="774"/>
      <c r="S201" s="774"/>
      <c r="T201" s="774"/>
      <c r="U201" s="774"/>
      <c r="V201" s="774"/>
      <c r="W201" s="774"/>
      <c r="X201" s="774"/>
      <c r="Y201" s="774"/>
      <c r="Z201" s="774"/>
      <c r="AA201" s="792"/>
      <c r="AB201" s="792"/>
      <c r="AC201" s="792"/>
      <c r="AD201" s="792"/>
      <c r="AE201" s="792"/>
      <c r="AF201" s="792"/>
      <c r="AG201" s="792"/>
      <c r="AH201" s="792"/>
      <c r="AI201" s="792"/>
      <c r="AJ201" s="776">
        <v>29.262686111112998</v>
      </c>
      <c r="AK201" s="777" t="s">
        <v>1099</v>
      </c>
      <c r="AL201" s="821">
        <v>6000000</v>
      </c>
      <c r="AM201" s="821">
        <v>500000</v>
      </c>
      <c r="AN201" s="821">
        <v>3000000</v>
      </c>
      <c r="AO201" s="821">
        <v>500000</v>
      </c>
      <c r="AP201" s="821">
        <v>250000</v>
      </c>
      <c r="AQ201" s="821"/>
      <c r="AR201" s="821"/>
      <c r="AS201" s="821"/>
      <c r="AT201" s="826" t="s">
        <v>8879</v>
      </c>
      <c r="AU201" s="823" t="s">
        <v>1215</v>
      </c>
      <c r="AV201" s="823" t="s">
        <v>1215</v>
      </c>
      <c r="AW201" s="823"/>
      <c r="AX201" s="818"/>
      <c r="AY201" s="242" t="s">
        <v>8982</v>
      </c>
      <c r="AZ201" s="885" t="s">
        <v>8983</v>
      </c>
      <c r="BA201" s="825" t="s">
        <v>8984</v>
      </c>
      <c r="BB201" s="826" t="s">
        <v>8985</v>
      </c>
      <c r="BC201" s="826" t="s">
        <v>8986</v>
      </c>
      <c r="BD201" s="826"/>
      <c r="BE201" s="872"/>
      <c r="BF201" s="885" t="s">
        <v>8987</v>
      </c>
      <c r="BG201" s="912" t="s">
        <v>8714</v>
      </c>
      <c r="BH201" s="913" t="s">
        <v>8525</v>
      </c>
    </row>
  </sheetData>
  <autoFilter ref="B3:BH33">
    <filterColumn colId="11" showButton="0"/>
    <filterColumn colId="13" showButton="0"/>
    <filterColumn colId="14" showButton="0"/>
    <filterColumn colId="15" showButton="0"/>
    <filterColumn colId="22" showButton="0"/>
    <filterColumn colId="29" showButton="0"/>
    <filterColumn colId="31" showButton="0"/>
  </autoFilter>
  <mergeCells count="40">
    <mergeCell ref="G3:G4"/>
    <mergeCell ref="B3:B4"/>
    <mergeCell ref="C3:C4"/>
    <mergeCell ref="D3:D4"/>
    <mergeCell ref="E3:E4"/>
    <mergeCell ref="F3:F4"/>
    <mergeCell ref="AK3:AK4"/>
    <mergeCell ref="H3:H4"/>
    <mergeCell ref="I3:I4"/>
    <mergeCell ref="J3:J4"/>
    <mergeCell ref="K3:K4"/>
    <mergeCell ref="L3:L4"/>
    <mergeCell ref="M3:N3"/>
    <mergeCell ref="O3:R3"/>
    <mergeCell ref="X3:Y3"/>
    <mergeCell ref="AE3:AF3"/>
    <mergeCell ref="AG3:AH3"/>
    <mergeCell ref="AJ3:AJ4"/>
    <mergeCell ref="AW3:AW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BD3:BD4"/>
    <mergeCell ref="BE3:BE4"/>
    <mergeCell ref="BF3:BF4"/>
    <mergeCell ref="BG3:BG4"/>
    <mergeCell ref="AX3:AX4"/>
    <mergeCell ref="AY3:AY4"/>
    <mergeCell ref="AZ3:AZ4"/>
    <mergeCell ref="BA3:BA4"/>
    <mergeCell ref="BB3:BB4"/>
    <mergeCell ref="BC3:BC4"/>
  </mergeCells>
  <conditionalFormatting sqref="C52:C177 BB5:BB33 E5:E33">
    <cfRule type="expression" dxfId="7436" priority="110" stopIfTrue="1">
      <formula>IF(OR(#REF!="not",#REF!="resign",#REF!="resign",#REF!="end",#REF!="terminated",#REF!="permanent"),"TRUE","FALSE")</formula>
    </cfRule>
  </conditionalFormatting>
  <conditionalFormatting sqref="AJ178:AK201">
    <cfRule type="expression" dxfId="7435" priority="109" stopIfTrue="1">
      <formula>IF(OR(#REF!="not",#REF!="resign",#REF!="permanent",#REF!="terminated"),"true","false")</formula>
    </cfRule>
  </conditionalFormatting>
  <conditionalFormatting sqref="AK3:AK4 AK52:AK201">
    <cfRule type="containsText" dxfId="7434" priority="108" operator="containsText" text="warning">
      <formula>NOT(ISERROR(SEARCH("warning",AK3)))</formula>
    </cfRule>
  </conditionalFormatting>
  <conditionalFormatting sqref="AN52:AO54 M52:N54 AY52:BF54 J52:K54 AJ52:AL54 AQ52:AT54 E52:H54">
    <cfRule type="expression" dxfId="7433" priority="107" stopIfTrue="1">
      <formula>IF(OR(#REF!="not",#REF!="resign",#REF!="resign",#REF!="end",#REF!="terminated",#REF!="permanent"),"TRUE","FALSE")</formula>
    </cfRule>
  </conditionalFormatting>
  <conditionalFormatting sqref="E52:E54">
    <cfRule type="expression" dxfId="7432" priority="106" stopIfTrue="1">
      <formula>IF(OR(#REF!="not",#REF!="resign",#REF!="resign",#REF!="end",#REF!="terminated",#REF!="permanent"),"TRUE","FALSE")</formula>
    </cfRule>
  </conditionalFormatting>
  <conditionalFormatting sqref="AJ52:AK58 AJ60:AK177">
    <cfRule type="expression" dxfId="7431" priority="105" stopIfTrue="1">
      <formula>IF(OR(#REF!="not",#REF!="resign",#REF!="permanent",#REF!="terminated"),"true","false")</formula>
    </cfRule>
  </conditionalFormatting>
  <conditionalFormatting sqref="AJ52:AK177">
    <cfRule type="expression" dxfId="7430" priority="104" stopIfTrue="1">
      <formula>IF(OR(#REF!="not",#REF!="resign",#REF!="permanent",#REF!="terminated"),"true","false")</formula>
    </cfRule>
  </conditionalFormatting>
  <conditionalFormatting sqref="AJ52:AJ177">
    <cfRule type="expression" dxfId="7429" priority="103" stopIfTrue="1">
      <formula>IF(OR(#REF!="not",#REF!="resign",#REF!="permanent",#REF!="terminated"),"true","false")</formula>
    </cfRule>
  </conditionalFormatting>
  <conditionalFormatting sqref="AJ52:AK177">
    <cfRule type="expression" dxfId="7428" priority="102" stopIfTrue="1">
      <formula>IF(OR(#REF!="not",#REF!="resign",#REF!="permanent",#REF!="terminated"),"true","false")</formula>
    </cfRule>
  </conditionalFormatting>
  <conditionalFormatting sqref="AN55:AO58 M55:N58 AY55:BF58 J55:K58 AJ55:AL58 AQ55:AT58 E55:H58 AN60:AO177 M60:N177 AY60:BF177 J60:K177 AJ60:AL177 AQ60:AT177 E60:H177">
    <cfRule type="expression" dxfId="7427" priority="100" stopIfTrue="1">
      <formula>IF(OR(#REF!="not",#REF!="resign",#REF!="resign",#REF!="end",#REF!="terminated",#REF!="permanent"),"TRUE","FALSE")</formula>
    </cfRule>
  </conditionalFormatting>
  <conditionalFormatting sqref="E55:E58 E60:E177">
    <cfRule type="expression" dxfId="7426" priority="99" stopIfTrue="1">
      <formula>IF(OR(#REF!="not",#REF!="resign",#REF!="resign",#REF!="end",#REF!="terminated",#REF!="permanent"),"TRUE","FALSE")</formula>
    </cfRule>
  </conditionalFormatting>
  <conditionalFormatting sqref="AN59:AO59 M59:N59 AY59:BF59 J59:K59 AJ59:AL59 AQ59:AT59 E59:H59">
    <cfRule type="expression" dxfId="7425" priority="72" stopIfTrue="1">
      <formula>IF(OR(#REF!="not",#REF!="resign",#REF!="resign",#REF!="end",#REF!="terminated",#REF!="permanent"),"TRUE","FALSE")</formula>
    </cfRule>
  </conditionalFormatting>
  <conditionalFormatting sqref="E59">
    <cfRule type="expression" dxfId="7424" priority="71" stopIfTrue="1">
      <formula>IF(OR(#REF!="not",#REF!="resign",#REF!="resign",#REF!="end",#REF!="terminated",#REF!="permanent"),"TRUE","FALSE")</formula>
    </cfRule>
  </conditionalFormatting>
  <conditionalFormatting sqref="AJ59:AK59">
    <cfRule type="expression" dxfId="7423" priority="70" stopIfTrue="1">
      <formula>IF(OR(#REF!="not",#REF!="resign",#REF!="permanent",#REF!="terminated"),"true","false")</formula>
    </cfRule>
  </conditionalFormatting>
  <conditionalFormatting sqref="AJ178:AK185">
    <cfRule type="expression" dxfId="7422" priority="30" stopIfTrue="1">
      <formula>IF(OR(#REF!="not",#REF!="resign",#REF!="permanent",#REF!="terminated"),"true","false")</formula>
    </cfRule>
  </conditionalFormatting>
  <conditionalFormatting sqref="AJ178:AK185">
    <cfRule type="expression" dxfId="7421" priority="29" stopIfTrue="1">
      <formula>IF(OR(#REF!="not",#REF!="resign",#REF!="permanent",#REF!="terminated"),"true","false")</formula>
    </cfRule>
  </conditionalFormatting>
  <conditionalFormatting sqref="AJ178:AK201">
    <cfRule type="expression" dxfId="7420" priority="28" stopIfTrue="1">
      <formula>IF(OR(#REF!="not",#REF!="resign",#REF!="permanent",#REF!="terminated"),"true","false")</formula>
    </cfRule>
  </conditionalFormatting>
  <conditionalFormatting sqref="BB178:BB201 E178:E201">
    <cfRule type="expression" dxfId="7419" priority="27" stopIfTrue="1">
      <formula>IF(OR(#REF!="not",#REF!="resign",#REF!="resign",#REF!="end",#REF!="terminated",#REF!="permanent"),"TRUE","FALSE")</formula>
    </cfRule>
  </conditionalFormatting>
  <conditionalFormatting sqref="AJ186:AK201">
    <cfRule type="expression" dxfId="7418" priority="24" stopIfTrue="1">
      <formula>IF(OR(#REF!="not",#REF!="resign",#REF!="permanent",#REF!="terminated"),"true","false")</formula>
    </cfRule>
  </conditionalFormatting>
  <conditionalFormatting sqref="AJ186:AK201">
    <cfRule type="expression" dxfId="7417" priority="23" stopIfTrue="1">
      <formula>IF(OR(#REF!="not",#REF!="resign",#REF!="permanent",#REF!="terminated"),"true","false")</formula>
    </cfRule>
  </conditionalFormatting>
  <conditionalFormatting sqref="D186:D201">
    <cfRule type="duplicateValues" dxfId="7416" priority="279"/>
  </conditionalFormatting>
  <conditionalFormatting sqref="AJ5:AK5">
    <cfRule type="expression" dxfId="7415" priority="10" stopIfTrue="1">
      <formula>IF($O5="warning",TRUE,FALSE)</formula>
    </cfRule>
  </conditionalFormatting>
  <conditionalFormatting sqref="AJ5">
    <cfRule type="expression" dxfId="7414" priority="9" stopIfTrue="1">
      <formula>IF($P5="warning",TRUE,FALSE)</formula>
    </cfRule>
  </conditionalFormatting>
  <conditionalFormatting sqref="AK5">
    <cfRule type="containsText" dxfId="7413" priority="6" operator="containsText" text="warning">
      <formula>NOT(ISERROR(SEARCH("warning",AK5)))</formula>
    </cfRule>
    <cfRule type="expression" dxfId="7412" priority="8" stopIfTrue="1">
      <formula>IF($O5="warning",TRUE,FALSE)</formula>
    </cfRule>
  </conditionalFormatting>
  <conditionalFormatting sqref="AJ5">
    <cfRule type="expression" dxfId="7411" priority="7" stopIfTrue="1">
      <formula>IF($P5="warning",TRUE,FALSE)</formula>
    </cfRule>
  </conditionalFormatting>
  <conditionalFormatting sqref="AJ6:AK33">
    <cfRule type="expression" dxfId="7410" priority="5" stopIfTrue="1">
      <formula>IF($O6="warning",TRUE,FALSE)</formula>
    </cfRule>
  </conditionalFormatting>
  <conditionalFormatting sqref="AJ6:AJ33">
    <cfRule type="expression" dxfId="7409" priority="4" stopIfTrue="1">
      <formula>IF($P6="warning",TRUE,FALSE)</formula>
    </cfRule>
  </conditionalFormatting>
  <conditionalFormatting sqref="AK6:AK33">
    <cfRule type="containsText" dxfId="7408" priority="1" operator="containsText" text="warning">
      <formula>NOT(ISERROR(SEARCH("warning",AK6)))</formula>
    </cfRule>
    <cfRule type="expression" dxfId="7407" priority="3" stopIfTrue="1">
      <formula>IF($O6="warning",TRUE,FALSE)</formula>
    </cfRule>
  </conditionalFormatting>
  <conditionalFormatting sqref="AJ6:AJ33">
    <cfRule type="expression" dxfId="7406" priority="2" stopIfTrue="1">
      <formula>IF($P6="warning",TRUE,FALSE)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L306"/>
  <sheetViews>
    <sheetView topLeftCell="B3" workbookViewId="0">
      <pane xSplit="3" ySplit="2" topLeftCell="BG5" activePane="bottomRight" state="frozen"/>
      <selection activeCell="B3" sqref="B3"/>
      <selection pane="topRight" activeCell="E3" sqref="E3"/>
      <selection pane="bottomLeft" activeCell="B5" sqref="B5"/>
      <selection pane="bottomRight" activeCell="B3" sqref="B3:BL4"/>
    </sheetView>
  </sheetViews>
  <sheetFormatPr defaultRowHeight="15"/>
  <cols>
    <col min="1" max="1" width="9.140625" style="750"/>
    <col min="2" max="2" width="5.42578125" style="750" customWidth="1"/>
    <col min="3" max="3" width="11.7109375" style="750" bestFit="1" customWidth="1"/>
    <col min="4" max="4" width="29.140625" style="750" bestFit="1" customWidth="1"/>
    <col min="5" max="5" width="32.42578125" style="750" bestFit="1" customWidth="1"/>
    <col min="6" max="6" width="3.5703125" style="750" bestFit="1" customWidth="1"/>
    <col min="7" max="7" width="6.140625" style="750" customWidth="1"/>
    <col min="8" max="8" width="7.7109375" style="750" bestFit="1" customWidth="1"/>
    <col min="9" max="9" width="16" style="750" customWidth="1"/>
    <col min="10" max="10" width="12.7109375" style="750" customWidth="1"/>
    <col min="11" max="11" width="21.28515625" style="750" customWidth="1"/>
    <col min="12" max="12" width="10.28515625" style="750" customWidth="1"/>
    <col min="13" max="13" width="10.140625" style="750" bestFit="1" customWidth="1"/>
    <col min="14" max="15" width="9.140625" style="750" bestFit="1" customWidth="1"/>
    <col min="16" max="19" width="8.85546875" style="750" bestFit="1" customWidth="1"/>
    <col min="20" max="21" width="9.140625" style="750" bestFit="1" customWidth="1"/>
    <col min="22" max="22" width="8.85546875" style="750" bestFit="1" customWidth="1"/>
    <col min="23" max="25" width="9.140625" style="750" bestFit="1" customWidth="1"/>
    <col min="26" max="26" width="8.7109375" style="750" bestFit="1" customWidth="1"/>
    <col min="27" max="27" width="8.85546875" style="750" bestFit="1" customWidth="1"/>
    <col min="28" max="28" width="8.7109375" style="750" bestFit="1" customWidth="1"/>
    <col min="29" max="29" width="8.85546875" style="750" bestFit="1" customWidth="1"/>
    <col min="30" max="30" width="8.28515625" style="750" bestFit="1" customWidth="1"/>
    <col min="31" max="31" width="7.7109375" style="750" bestFit="1" customWidth="1"/>
    <col min="32" max="32" width="8.85546875" style="750" bestFit="1" customWidth="1"/>
    <col min="33" max="33" width="8.42578125" style="750" bestFit="1" customWidth="1"/>
    <col min="34" max="34" width="8.85546875" style="750" bestFit="1" customWidth="1"/>
    <col min="35" max="36" width="8.7109375" style="750" bestFit="1" customWidth="1"/>
    <col min="37" max="37" width="8.5703125" style="750" bestFit="1" customWidth="1"/>
    <col min="38" max="38" width="9.140625" style="750" bestFit="1" customWidth="1"/>
    <col min="39" max="39" width="7.85546875" style="750" customWidth="1"/>
    <col min="40" max="40" width="10" style="750" bestFit="1" customWidth="1"/>
    <col min="41" max="41" width="12.7109375" style="750" customWidth="1"/>
    <col min="42" max="42" width="13" style="750" customWidth="1"/>
    <col min="43" max="43" width="12" style="750" bestFit="1" customWidth="1"/>
    <col min="44" max="44" width="10.7109375" style="750" bestFit="1" customWidth="1"/>
    <col min="45" max="45" width="11.7109375" style="750" customWidth="1"/>
    <col min="46" max="46" width="8.7109375" style="750" bestFit="1" customWidth="1"/>
    <col min="47" max="47" width="10.28515625" style="750" bestFit="1" customWidth="1"/>
    <col min="48" max="48" width="13.42578125" style="750" customWidth="1"/>
    <col min="49" max="49" width="11.28515625" style="750" customWidth="1"/>
    <col min="50" max="50" width="12.7109375" style="750" customWidth="1"/>
    <col min="51" max="51" width="7" style="750" bestFit="1" customWidth="1"/>
    <col min="52" max="52" width="5.28515625" style="750" bestFit="1" customWidth="1"/>
    <col min="53" max="53" width="7.7109375" style="750" bestFit="1" customWidth="1"/>
    <col min="54" max="54" width="41.28515625" style="750" customWidth="1"/>
    <col min="55" max="55" width="45.5703125" style="750" customWidth="1"/>
    <col min="56" max="56" width="20.7109375" style="936" customWidth="1"/>
    <col min="57" max="57" width="28.5703125" style="936" customWidth="1"/>
    <col min="58" max="58" width="16.28515625" style="936" customWidth="1"/>
    <col min="59" max="59" width="19.28515625" style="936" customWidth="1"/>
    <col min="60" max="60" width="14.140625" style="936" customWidth="1"/>
    <col min="61" max="61" width="18.7109375" style="936" customWidth="1"/>
    <col min="62" max="62" width="33.28515625" style="936" customWidth="1"/>
    <col min="63" max="63" width="24.85546875" style="936" customWidth="1"/>
    <col min="64" max="64" width="18.7109375" style="936" customWidth="1"/>
    <col min="65" max="16384" width="9.140625" style="750"/>
  </cols>
  <sheetData>
    <row r="2" spans="2:64" ht="15.75" thickBot="1"/>
    <row r="3" spans="2:64" ht="16.5" thickTop="1" thickBot="1">
      <c r="B3" s="1042" t="s">
        <v>1351</v>
      </c>
      <c r="C3" s="1042" t="s">
        <v>1352</v>
      </c>
      <c r="D3" s="1042" t="s">
        <v>1353</v>
      </c>
      <c r="E3" s="1042" t="s">
        <v>1354</v>
      </c>
      <c r="F3" s="1042" t="s">
        <v>1059</v>
      </c>
      <c r="G3" s="1042" t="s">
        <v>6934</v>
      </c>
      <c r="H3" s="1042" t="s">
        <v>6943</v>
      </c>
      <c r="I3" s="1044" t="s">
        <v>1043</v>
      </c>
      <c r="J3" s="1044" t="s">
        <v>6935</v>
      </c>
      <c r="K3" s="1042" t="s">
        <v>1356</v>
      </c>
      <c r="L3" s="1058" t="s">
        <v>1247</v>
      </c>
      <c r="M3" s="1059"/>
      <c r="N3" s="1058" t="s">
        <v>10228</v>
      </c>
      <c r="O3" s="1060"/>
      <c r="P3" s="1060"/>
      <c r="Q3" s="1060"/>
      <c r="R3" s="1059"/>
      <c r="S3" s="829"/>
      <c r="T3" s="829"/>
      <c r="U3" s="829"/>
      <c r="V3" s="829"/>
      <c r="W3" s="829"/>
      <c r="X3" s="829"/>
      <c r="Y3" s="1058" t="s">
        <v>1259</v>
      </c>
      <c r="Z3" s="1059"/>
      <c r="AA3" s="1061" t="s">
        <v>10229</v>
      </c>
      <c r="AB3" s="1062"/>
      <c r="AC3" s="1062"/>
      <c r="AD3" s="1062"/>
      <c r="AE3" s="1062"/>
      <c r="AF3" s="1062"/>
      <c r="AG3" s="1063"/>
      <c r="AH3" s="1064" t="s">
        <v>10230</v>
      </c>
      <c r="AI3" s="1065"/>
      <c r="AJ3" s="1058" t="s">
        <v>1357</v>
      </c>
      <c r="AK3" s="1059"/>
      <c r="AL3" s="830"/>
      <c r="AM3" s="1042" t="s">
        <v>1260</v>
      </c>
      <c r="AN3" s="1042" t="s">
        <v>1251</v>
      </c>
      <c r="AO3" s="1053" t="s">
        <v>1248</v>
      </c>
      <c r="AP3" s="1053" t="s">
        <v>6936</v>
      </c>
      <c r="AQ3" s="1053" t="s">
        <v>8489</v>
      </c>
      <c r="AR3" s="1053" t="s">
        <v>10231</v>
      </c>
      <c r="AS3" s="1053" t="s">
        <v>10232</v>
      </c>
      <c r="AT3" s="1053" t="s">
        <v>10233</v>
      </c>
      <c r="AU3" s="1053" t="s">
        <v>10234</v>
      </c>
      <c r="AV3" s="1053" t="s">
        <v>10235</v>
      </c>
      <c r="AW3" s="1053" t="s">
        <v>8490</v>
      </c>
      <c r="AX3" s="1053" t="s">
        <v>6941</v>
      </c>
      <c r="AY3" s="1055" t="s">
        <v>1265</v>
      </c>
      <c r="AZ3" s="1044" t="s">
        <v>1323</v>
      </c>
      <c r="BA3" s="1042" t="s">
        <v>6943</v>
      </c>
      <c r="BB3" s="1044" t="s">
        <v>1251</v>
      </c>
      <c r="BC3" s="1042" t="s">
        <v>1253</v>
      </c>
      <c r="BD3" s="1046" t="s">
        <v>1230</v>
      </c>
      <c r="BE3" s="1048" t="s">
        <v>1272</v>
      </c>
      <c r="BF3" s="1048" t="s">
        <v>673</v>
      </c>
      <c r="BG3" s="1046" t="s">
        <v>1202</v>
      </c>
      <c r="BH3" s="1048" t="s">
        <v>1290</v>
      </c>
      <c r="BI3" s="1048" t="s">
        <v>3030</v>
      </c>
      <c r="BJ3" s="1046" t="s">
        <v>1042</v>
      </c>
      <c r="BK3" s="1051" t="s">
        <v>811</v>
      </c>
      <c r="BL3" s="1041" t="s">
        <v>10236</v>
      </c>
    </row>
    <row r="4" spans="2:64" ht="16.5" thickTop="1" thickBot="1">
      <c r="B4" s="1043"/>
      <c r="C4" s="1057"/>
      <c r="D4" s="1057"/>
      <c r="E4" s="1057"/>
      <c r="F4" s="1057"/>
      <c r="G4" s="1057"/>
      <c r="H4" s="1057"/>
      <c r="I4" s="1043"/>
      <c r="J4" s="1043"/>
      <c r="K4" s="1043"/>
      <c r="L4" s="831" t="s">
        <v>1256</v>
      </c>
      <c r="M4" s="831" t="s">
        <v>1257</v>
      </c>
      <c r="N4" s="831">
        <v>1</v>
      </c>
      <c r="O4" s="831">
        <v>2</v>
      </c>
      <c r="P4" s="831">
        <v>3</v>
      </c>
      <c r="Q4" s="831">
        <v>4</v>
      </c>
      <c r="R4" s="831">
        <v>5</v>
      </c>
      <c r="S4" s="831">
        <v>6</v>
      </c>
      <c r="T4" s="831">
        <v>7</v>
      </c>
      <c r="U4" s="831">
        <v>8</v>
      </c>
      <c r="V4" s="831">
        <v>9</v>
      </c>
      <c r="W4" s="831">
        <v>10</v>
      </c>
      <c r="X4" s="831"/>
      <c r="Y4" s="831" t="s">
        <v>1256</v>
      </c>
      <c r="Z4" s="831" t="s">
        <v>1257</v>
      </c>
      <c r="AA4" s="831">
        <v>1</v>
      </c>
      <c r="AB4" s="831">
        <v>2</v>
      </c>
      <c r="AC4" s="831">
        <v>3</v>
      </c>
      <c r="AD4" s="831">
        <v>4</v>
      </c>
      <c r="AE4" s="831">
        <v>5</v>
      </c>
      <c r="AF4" s="831">
        <v>6</v>
      </c>
      <c r="AG4" s="831">
        <v>7</v>
      </c>
      <c r="AH4" s="832" t="s">
        <v>10237</v>
      </c>
      <c r="AI4" s="832" t="s">
        <v>1257</v>
      </c>
      <c r="AJ4" s="831" t="s">
        <v>10238</v>
      </c>
      <c r="AK4" s="831" t="s">
        <v>10239</v>
      </c>
      <c r="AL4" s="833"/>
      <c r="AM4" s="1057"/>
      <c r="AN4" s="1057"/>
      <c r="AO4" s="1054"/>
      <c r="AP4" s="1054"/>
      <c r="AQ4" s="1054"/>
      <c r="AR4" s="1054"/>
      <c r="AS4" s="1054"/>
      <c r="AT4" s="1054"/>
      <c r="AU4" s="1054"/>
      <c r="AV4" s="1054"/>
      <c r="AW4" s="1054"/>
      <c r="AX4" s="1054"/>
      <c r="AY4" s="1056"/>
      <c r="AZ4" s="1043"/>
      <c r="BA4" s="1043"/>
      <c r="BB4" s="1043"/>
      <c r="BC4" s="1045"/>
      <c r="BD4" s="1047"/>
      <c r="BE4" s="1049"/>
      <c r="BF4" s="1049"/>
      <c r="BG4" s="1047"/>
      <c r="BH4" s="1049"/>
      <c r="BI4" s="1049"/>
      <c r="BJ4" s="1050"/>
      <c r="BK4" s="1052"/>
      <c r="BL4" s="1041"/>
    </row>
    <row r="5" spans="2:64" s="933" customFormat="1" ht="29.25" thickTop="1">
      <c r="B5" s="924">
        <v>1</v>
      </c>
      <c r="C5" s="925" t="s">
        <v>10240</v>
      </c>
      <c r="D5" s="926" t="s">
        <v>10241</v>
      </c>
      <c r="E5" s="927" t="s">
        <v>10242</v>
      </c>
      <c r="F5" s="927" t="s">
        <v>1302</v>
      </c>
      <c r="G5" s="927" t="s">
        <v>1358</v>
      </c>
      <c r="H5" s="927" t="s">
        <v>1358</v>
      </c>
      <c r="I5" s="834" t="s">
        <v>10243</v>
      </c>
      <c r="J5" s="834" t="s">
        <v>10244</v>
      </c>
      <c r="K5" s="834" t="s">
        <v>10245</v>
      </c>
      <c r="L5" s="928">
        <v>42156</v>
      </c>
      <c r="M5" s="928">
        <v>42216</v>
      </c>
      <c r="N5" s="928">
        <v>42308</v>
      </c>
      <c r="O5" s="928">
        <v>42369</v>
      </c>
      <c r="P5" s="928">
        <v>42460</v>
      </c>
      <c r="Q5" s="928">
        <v>42551</v>
      </c>
      <c r="R5" s="928">
        <v>42582</v>
      </c>
      <c r="S5" s="928">
        <v>42613</v>
      </c>
      <c r="T5" s="928">
        <v>42674</v>
      </c>
      <c r="U5" s="928">
        <v>42735</v>
      </c>
      <c r="V5" s="928">
        <v>42825</v>
      </c>
      <c r="W5" s="929">
        <v>42886</v>
      </c>
      <c r="X5" s="928"/>
      <c r="Y5" s="928"/>
      <c r="Z5" s="928"/>
      <c r="AA5" s="928"/>
      <c r="AB5" s="928"/>
      <c r="AC5" s="928"/>
      <c r="AD5" s="928"/>
      <c r="AE5" s="928"/>
      <c r="AF5" s="928"/>
      <c r="AG5" s="928"/>
      <c r="AH5" s="928"/>
      <c r="AI5" s="928"/>
      <c r="AJ5" s="928"/>
      <c r="AK5" s="928"/>
      <c r="AL5" s="928"/>
      <c r="AM5" s="232">
        <f ca="1">SUM(W5-NOW())</f>
        <v>50.841278009262169</v>
      </c>
      <c r="AN5" s="266" t="str">
        <f t="shared" ref="AN5:AN68" ca="1" si="0">IF(AM5&lt;=40,"WARNING","ACTIVE")</f>
        <v>ACTIVE</v>
      </c>
      <c r="AO5" s="930">
        <v>9000000</v>
      </c>
      <c r="AP5" s="930">
        <v>800000</v>
      </c>
      <c r="AQ5" s="931"/>
      <c r="AR5" s="932"/>
      <c r="AS5" s="931">
        <v>2000000</v>
      </c>
      <c r="AT5" s="932"/>
      <c r="AU5" s="932"/>
      <c r="AV5" s="931">
        <v>2025000</v>
      </c>
      <c r="AW5" s="931">
        <v>1000000</v>
      </c>
      <c r="AX5" s="931">
        <v>700000</v>
      </c>
      <c r="AY5" s="834" t="s">
        <v>1351</v>
      </c>
      <c r="AZ5" s="931" t="s">
        <v>1215</v>
      </c>
      <c r="BA5" s="931" t="s">
        <v>1215</v>
      </c>
      <c r="BB5" s="834"/>
      <c r="BC5" s="837" t="s">
        <v>10246</v>
      </c>
      <c r="BD5" s="838" t="s">
        <v>10247</v>
      </c>
      <c r="BE5" s="838" t="s">
        <v>10248</v>
      </c>
      <c r="BF5" s="937" t="s">
        <v>10249</v>
      </c>
      <c r="BG5" s="838" t="s">
        <v>10250</v>
      </c>
      <c r="BH5" s="838" t="s">
        <v>591</v>
      </c>
      <c r="BI5" s="838" t="s">
        <v>10251</v>
      </c>
      <c r="BJ5" s="684" t="s">
        <v>10252</v>
      </c>
      <c r="BK5" s="938"/>
      <c r="BL5" s="939" t="s">
        <v>10253</v>
      </c>
    </row>
    <row r="6" spans="2:64" s="933" customFormat="1" ht="28.5">
      <c r="B6" s="934">
        <v>2</v>
      </c>
      <c r="C6" s="926" t="s">
        <v>10254</v>
      </c>
      <c r="D6" s="935" t="s">
        <v>10255</v>
      </c>
      <c r="E6" s="927" t="s">
        <v>10256</v>
      </c>
      <c r="F6" s="927" t="s">
        <v>1302</v>
      </c>
      <c r="G6" s="927" t="s">
        <v>1358</v>
      </c>
      <c r="H6" s="927" t="s">
        <v>1358</v>
      </c>
      <c r="I6" s="834" t="s">
        <v>1045</v>
      </c>
      <c r="J6" s="834" t="s">
        <v>10244</v>
      </c>
      <c r="K6" s="834" t="s">
        <v>10257</v>
      </c>
      <c r="L6" s="928">
        <v>42156</v>
      </c>
      <c r="M6" s="928">
        <v>42369</v>
      </c>
      <c r="N6" s="928">
        <v>42551</v>
      </c>
      <c r="O6" s="928">
        <v>42582</v>
      </c>
      <c r="P6" s="928">
        <v>42613</v>
      </c>
      <c r="Q6" s="928">
        <v>42674</v>
      </c>
      <c r="R6" s="928">
        <v>42735</v>
      </c>
      <c r="S6" s="928">
        <v>42825</v>
      </c>
      <c r="T6" s="928">
        <v>42886</v>
      </c>
      <c r="U6" s="928"/>
      <c r="V6" s="928"/>
      <c r="W6" s="929"/>
      <c r="X6" s="928"/>
      <c r="Y6" s="928">
        <v>42887</v>
      </c>
      <c r="Z6" s="928">
        <v>42916</v>
      </c>
      <c r="AA6" s="928"/>
      <c r="AB6" s="928"/>
      <c r="AC6" s="928"/>
      <c r="AD6" s="928"/>
      <c r="AE6" s="928"/>
      <c r="AF6" s="928"/>
      <c r="AG6" s="928"/>
      <c r="AH6" s="928"/>
      <c r="AI6" s="928"/>
      <c r="AJ6" s="928"/>
      <c r="AK6" s="928"/>
      <c r="AL6" s="928"/>
      <c r="AM6" s="232">
        <f ca="1">SUM(Z6-NOW())</f>
        <v>80.841278009262169</v>
      </c>
      <c r="AN6" s="266" t="str">
        <f t="shared" ca="1" si="0"/>
        <v>ACTIVE</v>
      </c>
      <c r="AO6" s="930">
        <v>12000000</v>
      </c>
      <c r="AP6" s="930">
        <v>700000</v>
      </c>
      <c r="AQ6" s="931"/>
      <c r="AR6" s="932">
        <v>3000000</v>
      </c>
      <c r="AS6" s="931">
        <v>2965000</v>
      </c>
      <c r="AT6" s="932"/>
      <c r="AU6" s="932"/>
      <c r="AV6" s="931">
        <v>3000000</v>
      </c>
      <c r="AW6" s="931"/>
      <c r="AX6" s="931">
        <v>300000</v>
      </c>
      <c r="AY6" s="834" t="s">
        <v>1351</v>
      </c>
      <c r="AZ6" s="931" t="s">
        <v>1215</v>
      </c>
      <c r="BA6" s="931" t="s">
        <v>1215</v>
      </c>
      <c r="BB6" s="834" t="s">
        <v>10258</v>
      </c>
      <c r="BC6" s="837" t="s">
        <v>10259</v>
      </c>
      <c r="BD6" s="838" t="s">
        <v>10260</v>
      </c>
      <c r="BE6" s="838" t="s">
        <v>10261</v>
      </c>
      <c r="BF6" s="937" t="s">
        <v>10262</v>
      </c>
      <c r="BG6" s="838" t="s">
        <v>10263</v>
      </c>
      <c r="BH6" s="838" t="s">
        <v>10264</v>
      </c>
      <c r="BI6" s="838" t="s">
        <v>10265</v>
      </c>
      <c r="BJ6" s="684" t="s">
        <v>10266</v>
      </c>
      <c r="BK6" s="938"/>
      <c r="BL6" s="939" t="s">
        <v>10267</v>
      </c>
    </row>
    <row r="7" spans="2:64" s="933" customFormat="1" ht="28.5">
      <c r="B7" s="934">
        <v>3</v>
      </c>
      <c r="C7" s="926" t="s">
        <v>10268</v>
      </c>
      <c r="D7" s="935" t="s">
        <v>10269</v>
      </c>
      <c r="E7" s="927" t="s">
        <v>10270</v>
      </c>
      <c r="F7" s="927" t="s">
        <v>1060</v>
      </c>
      <c r="G7" s="927" t="s">
        <v>1276</v>
      </c>
      <c r="H7" s="927" t="s">
        <v>1276</v>
      </c>
      <c r="I7" s="834" t="s">
        <v>10271</v>
      </c>
      <c r="J7" s="834" t="s">
        <v>10244</v>
      </c>
      <c r="K7" s="834" t="s">
        <v>8198</v>
      </c>
      <c r="L7" s="928">
        <v>42135</v>
      </c>
      <c r="M7" s="928">
        <v>42257</v>
      </c>
      <c r="N7" s="928">
        <v>42289</v>
      </c>
      <c r="O7" s="928">
        <v>42369</v>
      </c>
      <c r="P7" s="928">
        <v>42429</v>
      </c>
      <c r="Q7" s="928">
        <v>42460</v>
      </c>
      <c r="R7" s="928">
        <v>42551</v>
      </c>
      <c r="S7" s="928">
        <v>42582</v>
      </c>
      <c r="T7" s="928">
        <v>42613</v>
      </c>
      <c r="U7" s="928">
        <v>42674</v>
      </c>
      <c r="V7" s="928">
        <v>42735</v>
      </c>
      <c r="W7" s="929">
        <v>42794</v>
      </c>
      <c r="X7" s="928">
        <v>42865</v>
      </c>
      <c r="Y7" s="928">
        <v>42866</v>
      </c>
      <c r="Z7" s="928">
        <v>42916</v>
      </c>
      <c r="AA7" s="928"/>
      <c r="AB7" s="928"/>
      <c r="AC7" s="928"/>
      <c r="AD7" s="928"/>
      <c r="AE7" s="928"/>
      <c r="AF7" s="928"/>
      <c r="AG7" s="928"/>
      <c r="AH7" s="928"/>
      <c r="AI7" s="928"/>
      <c r="AJ7" s="928"/>
      <c r="AK7" s="928"/>
      <c r="AL7" s="928"/>
      <c r="AM7" s="232">
        <f ca="1">SUM(Z7-NOW())</f>
        <v>80.841278009262169</v>
      </c>
      <c r="AN7" s="266" t="str">
        <f t="shared" ca="1" si="0"/>
        <v>ACTIVE</v>
      </c>
      <c r="AO7" s="930">
        <v>3300000.0000000005</v>
      </c>
      <c r="AP7" s="930">
        <v>550000</v>
      </c>
      <c r="AQ7" s="931" t="s">
        <v>1324</v>
      </c>
      <c r="AR7" s="932"/>
      <c r="AS7" s="931"/>
      <c r="AT7" s="932"/>
      <c r="AU7" s="932"/>
      <c r="AV7" s="931"/>
      <c r="AW7" s="931">
        <v>500000</v>
      </c>
      <c r="AX7" s="931"/>
      <c r="AY7" s="834" t="s">
        <v>8582</v>
      </c>
      <c r="AZ7" s="931" t="s">
        <v>1215</v>
      </c>
      <c r="BA7" s="931" t="s">
        <v>1215</v>
      </c>
      <c r="BB7" s="834" t="s">
        <v>10272</v>
      </c>
      <c r="BC7" s="837" t="s">
        <v>10273</v>
      </c>
      <c r="BD7" s="838" t="s">
        <v>10274</v>
      </c>
      <c r="BE7" s="838" t="s">
        <v>10275</v>
      </c>
      <c r="BF7" s="937" t="s">
        <v>10276</v>
      </c>
      <c r="BG7" s="838" t="s">
        <v>10277</v>
      </c>
      <c r="BH7" s="838" t="s">
        <v>591</v>
      </c>
      <c r="BI7" s="838" t="s">
        <v>10278</v>
      </c>
      <c r="BJ7" s="684" t="s">
        <v>10279</v>
      </c>
      <c r="BK7" s="938"/>
      <c r="BL7" s="939" t="s">
        <v>10280</v>
      </c>
    </row>
    <row r="8" spans="2:64" s="933" customFormat="1" ht="38.25">
      <c r="B8" s="934">
        <v>4</v>
      </c>
      <c r="C8" s="926" t="s">
        <v>10281</v>
      </c>
      <c r="D8" s="935" t="s">
        <v>10282</v>
      </c>
      <c r="E8" s="927" t="s">
        <v>10283</v>
      </c>
      <c r="F8" s="927" t="s">
        <v>1302</v>
      </c>
      <c r="G8" s="927" t="s">
        <v>1358</v>
      </c>
      <c r="H8" s="927" t="s">
        <v>1358</v>
      </c>
      <c r="I8" s="834" t="s">
        <v>1197</v>
      </c>
      <c r="J8" s="834" t="s">
        <v>10244</v>
      </c>
      <c r="K8" s="834" t="s">
        <v>10284</v>
      </c>
      <c r="L8" s="928">
        <v>41883</v>
      </c>
      <c r="M8" s="928">
        <v>42004</v>
      </c>
      <c r="N8" s="928">
        <v>42094</v>
      </c>
      <c r="O8" s="928">
        <v>42216</v>
      </c>
      <c r="P8" s="928">
        <v>42308</v>
      </c>
      <c r="Q8" s="928">
        <v>42338</v>
      </c>
      <c r="R8" s="928">
        <v>42400</v>
      </c>
      <c r="S8" s="928">
        <v>42460</v>
      </c>
      <c r="T8" s="928">
        <v>42551</v>
      </c>
      <c r="U8" s="928">
        <v>42582</v>
      </c>
      <c r="V8" s="928">
        <v>42613</v>
      </c>
      <c r="W8" s="929"/>
      <c r="X8" s="928"/>
      <c r="Y8" s="928">
        <v>42614</v>
      </c>
      <c r="Z8" s="928">
        <v>42674</v>
      </c>
      <c r="AA8" s="928">
        <v>42735</v>
      </c>
      <c r="AB8" s="928">
        <v>42916</v>
      </c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232">
        <f ca="1">SUM(AB8-NOW())</f>
        <v>80.841278009262169</v>
      </c>
      <c r="AN8" s="266" t="str">
        <f t="shared" ca="1" si="0"/>
        <v>ACTIVE</v>
      </c>
      <c r="AO8" s="930">
        <v>29025072</v>
      </c>
      <c r="AP8" s="930" t="s">
        <v>1351</v>
      </c>
      <c r="AQ8" s="931" t="s">
        <v>1351</v>
      </c>
      <c r="AR8" s="932"/>
      <c r="AS8" s="931"/>
      <c r="AT8" s="932"/>
      <c r="AU8" s="932"/>
      <c r="AV8" s="931"/>
      <c r="AW8" s="931" t="s">
        <v>1351</v>
      </c>
      <c r="AX8" s="931"/>
      <c r="AY8" s="834" t="s">
        <v>1351</v>
      </c>
      <c r="AZ8" s="931" t="s">
        <v>1351</v>
      </c>
      <c r="BA8" s="931" t="s">
        <v>1215</v>
      </c>
      <c r="BB8" s="834" t="s">
        <v>10285</v>
      </c>
      <c r="BC8" s="837" t="s">
        <v>10286</v>
      </c>
      <c r="BD8" s="838" t="s">
        <v>10287</v>
      </c>
      <c r="BE8" s="838" t="s">
        <v>10288</v>
      </c>
      <c r="BF8" s="937" t="s">
        <v>10289</v>
      </c>
      <c r="BG8" s="838" t="s">
        <v>10290</v>
      </c>
      <c r="BH8" s="838">
        <v>0</v>
      </c>
      <c r="BI8" s="838" t="s">
        <v>10291</v>
      </c>
      <c r="BJ8" s="684" t="s">
        <v>10292</v>
      </c>
      <c r="BK8" s="938"/>
      <c r="BL8" s="939" t="s">
        <v>10293</v>
      </c>
    </row>
    <row r="9" spans="2:64" s="933" customFormat="1" ht="28.5">
      <c r="B9" s="934">
        <v>5</v>
      </c>
      <c r="C9" s="926" t="s">
        <v>10294</v>
      </c>
      <c r="D9" s="935" t="s">
        <v>10295</v>
      </c>
      <c r="E9" s="927" t="s">
        <v>10296</v>
      </c>
      <c r="F9" s="927" t="s">
        <v>1060</v>
      </c>
      <c r="G9" s="927" t="s">
        <v>1276</v>
      </c>
      <c r="H9" s="927" t="s">
        <v>1276</v>
      </c>
      <c r="I9" s="834" t="s">
        <v>1045</v>
      </c>
      <c r="J9" s="834"/>
      <c r="K9" s="834" t="s">
        <v>10297</v>
      </c>
      <c r="L9" s="928">
        <v>42324</v>
      </c>
      <c r="M9" s="928">
        <v>42400</v>
      </c>
      <c r="N9" s="928">
        <v>42460</v>
      </c>
      <c r="O9" s="928">
        <v>42551</v>
      </c>
      <c r="P9" s="928">
        <v>42582</v>
      </c>
      <c r="Q9" s="928">
        <v>42613</v>
      </c>
      <c r="R9" s="928">
        <v>42674</v>
      </c>
      <c r="S9" s="928">
        <v>42735</v>
      </c>
      <c r="T9" s="928">
        <v>42855</v>
      </c>
      <c r="U9" s="928">
        <v>42916</v>
      </c>
      <c r="V9" s="928"/>
      <c r="W9" s="929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232">
        <f ca="1">SUM(U9-NOW())</f>
        <v>80.841278009262169</v>
      </c>
      <c r="AN9" s="266" t="str">
        <f t="shared" ca="1" si="0"/>
        <v>ACTIVE</v>
      </c>
      <c r="AO9" s="930">
        <v>7707692</v>
      </c>
      <c r="AP9" s="930">
        <v>250000</v>
      </c>
      <c r="AQ9" s="931"/>
      <c r="AR9" s="932"/>
      <c r="AS9" s="931"/>
      <c r="AT9" s="932"/>
      <c r="AU9" s="932"/>
      <c r="AV9" s="931"/>
      <c r="AW9" s="931">
        <v>500000</v>
      </c>
      <c r="AX9" s="931">
        <v>100000</v>
      </c>
      <c r="AY9" s="834" t="s">
        <v>1351</v>
      </c>
      <c r="AZ9" s="931" t="s">
        <v>1215</v>
      </c>
      <c r="BA9" s="931" t="s">
        <v>1215</v>
      </c>
      <c r="BB9" s="834"/>
      <c r="BC9" s="837" t="s">
        <v>10298</v>
      </c>
      <c r="BD9" s="838"/>
      <c r="BE9" s="838" t="s">
        <v>10299</v>
      </c>
      <c r="BF9" s="937" t="s">
        <v>10300</v>
      </c>
      <c r="BG9" s="838" t="s">
        <v>10301</v>
      </c>
      <c r="BH9" s="838">
        <v>0</v>
      </c>
      <c r="BI9" s="838" t="s">
        <v>10302</v>
      </c>
      <c r="BJ9" s="684" t="s">
        <v>10303</v>
      </c>
      <c r="BK9" s="938"/>
      <c r="BL9" s="939" t="s">
        <v>10267</v>
      </c>
    </row>
    <row r="10" spans="2:64" s="933" customFormat="1" ht="57">
      <c r="B10" s="934">
        <v>6</v>
      </c>
      <c r="C10" s="926" t="s">
        <v>10304</v>
      </c>
      <c r="D10" s="935" t="s">
        <v>10305</v>
      </c>
      <c r="E10" s="927" t="s">
        <v>10306</v>
      </c>
      <c r="F10" s="927" t="s">
        <v>1060</v>
      </c>
      <c r="G10" s="927" t="s">
        <v>1231</v>
      </c>
      <c r="H10" s="927" t="s">
        <v>1231</v>
      </c>
      <c r="I10" s="834" t="s">
        <v>10307</v>
      </c>
      <c r="J10" s="834" t="s">
        <v>10244</v>
      </c>
      <c r="K10" s="834" t="s">
        <v>8198</v>
      </c>
      <c r="L10" s="928">
        <v>42282</v>
      </c>
      <c r="M10" s="928">
        <v>42369</v>
      </c>
      <c r="N10" s="928">
        <v>42460</v>
      </c>
      <c r="O10" s="928">
        <v>42551</v>
      </c>
      <c r="P10" s="928">
        <v>42582</v>
      </c>
      <c r="Q10" s="928">
        <v>42613</v>
      </c>
      <c r="R10" s="928">
        <v>42674</v>
      </c>
      <c r="S10" s="928">
        <v>42735</v>
      </c>
      <c r="T10" s="928">
        <v>42825</v>
      </c>
      <c r="U10" s="928">
        <v>42916</v>
      </c>
      <c r="V10" s="928"/>
      <c r="W10" s="929"/>
      <c r="X10" s="928"/>
      <c r="Y10" s="928"/>
      <c r="Z10" s="928"/>
      <c r="AA10" s="928"/>
      <c r="AB10" s="928"/>
      <c r="AC10" s="928"/>
      <c r="AD10" s="928"/>
      <c r="AE10" s="928"/>
      <c r="AF10" s="928"/>
      <c r="AG10" s="928"/>
      <c r="AH10" s="928"/>
      <c r="AI10" s="928"/>
      <c r="AJ10" s="928"/>
      <c r="AK10" s="928"/>
      <c r="AL10" s="928"/>
      <c r="AM10" s="232">
        <f ca="1">SUM(U10-NOW())</f>
        <v>80.841278009262169</v>
      </c>
      <c r="AN10" s="266" t="str">
        <f t="shared" ca="1" si="0"/>
        <v>ACTIVE</v>
      </c>
      <c r="AO10" s="930">
        <v>4600000</v>
      </c>
      <c r="AP10" s="930">
        <v>200000</v>
      </c>
      <c r="AQ10" s="931"/>
      <c r="AR10" s="932"/>
      <c r="AS10" s="931"/>
      <c r="AT10" s="932"/>
      <c r="AU10" s="932"/>
      <c r="AV10" s="931">
        <v>2000000</v>
      </c>
      <c r="AW10" s="931">
        <v>600000</v>
      </c>
      <c r="AX10" s="931">
        <v>100000</v>
      </c>
      <c r="AY10" s="834" t="s">
        <v>1351</v>
      </c>
      <c r="AZ10" s="931" t="s">
        <v>1215</v>
      </c>
      <c r="BA10" s="931" t="s">
        <v>1215</v>
      </c>
      <c r="BB10" s="834" t="s">
        <v>10308</v>
      </c>
      <c r="BC10" s="837" t="s">
        <v>10309</v>
      </c>
      <c r="BD10" s="838">
        <v>81322449242</v>
      </c>
      <c r="BE10" s="838" t="s">
        <v>10310</v>
      </c>
      <c r="BF10" s="937" t="s">
        <v>10311</v>
      </c>
      <c r="BG10" s="838" t="s">
        <v>10312</v>
      </c>
      <c r="BH10" s="838" t="s">
        <v>591</v>
      </c>
      <c r="BI10" s="838" t="s">
        <v>10313</v>
      </c>
      <c r="BJ10" s="684" t="s">
        <v>10314</v>
      </c>
      <c r="BK10" s="938"/>
      <c r="BL10" s="939" t="s">
        <v>10267</v>
      </c>
    </row>
    <row r="11" spans="2:64" s="933" customFormat="1" ht="42.75">
      <c r="B11" s="934">
        <v>7</v>
      </c>
      <c r="C11" s="926" t="s">
        <v>10315</v>
      </c>
      <c r="D11" s="935" t="s">
        <v>10316</v>
      </c>
      <c r="E11" s="927" t="s">
        <v>10317</v>
      </c>
      <c r="F11" s="927" t="s">
        <v>1060</v>
      </c>
      <c r="G11" s="927" t="s">
        <v>1276</v>
      </c>
      <c r="H11" s="927" t="s">
        <v>1276</v>
      </c>
      <c r="I11" s="834" t="s">
        <v>7445</v>
      </c>
      <c r="J11" s="834" t="s">
        <v>8950</v>
      </c>
      <c r="K11" s="834" t="s">
        <v>10318</v>
      </c>
      <c r="L11" s="928">
        <v>41955</v>
      </c>
      <c r="M11" s="928">
        <v>42004</v>
      </c>
      <c r="N11" s="928">
        <v>42185</v>
      </c>
      <c r="O11" s="928">
        <v>42247</v>
      </c>
      <c r="P11" s="928">
        <v>42369</v>
      </c>
      <c r="Q11" s="928">
        <v>42551</v>
      </c>
      <c r="R11" s="928">
        <v>42654</v>
      </c>
      <c r="S11" s="928">
        <v>42685</v>
      </c>
      <c r="T11" s="928"/>
      <c r="U11" s="928"/>
      <c r="V11" s="928"/>
      <c r="W11" s="929"/>
      <c r="X11" s="928"/>
      <c r="Y11" s="928">
        <v>42686</v>
      </c>
      <c r="Z11" s="928">
        <v>42746</v>
      </c>
      <c r="AA11" s="928">
        <v>42835</v>
      </c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232">
        <f ca="1">SUM(AA11-NOW())</f>
        <v>-0.15872199073783122</v>
      </c>
      <c r="AN11" s="266" t="str">
        <f t="shared" ca="1" si="0"/>
        <v>WARNING</v>
      </c>
      <c r="AO11" s="930">
        <v>6500000</v>
      </c>
      <c r="AP11" s="930">
        <v>250000</v>
      </c>
      <c r="AQ11" s="931"/>
      <c r="AR11" s="932"/>
      <c r="AS11" s="931"/>
      <c r="AT11" s="932"/>
      <c r="AU11" s="932">
        <v>500000</v>
      </c>
      <c r="AV11" s="931"/>
      <c r="AW11" s="931"/>
      <c r="AX11" s="931"/>
      <c r="AY11" s="834" t="s">
        <v>1351</v>
      </c>
      <c r="AZ11" s="931" t="s">
        <v>1215</v>
      </c>
      <c r="BA11" s="931" t="s">
        <v>1215</v>
      </c>
      <c r="BB11" s="834" t="s">
        <v>10319</v>
      </c>
      <c r="BC11" s="837" t="s">
        <v>10320</v>
      </c>
      <c r="BD11" s="838" t="s">
        <v>10321</v>
      </c>
      <c r="BE11" s="838" t="s">
        <v>10322</v>
      </c>
      <c r="BF11" s="937" t="s">
        <v>10323</v>
      </c>
      <c r="BG11" s="838" t="s">
        <v>10324</v>
      </c>
      <c r="BH11" s="838">
        <v>11042294980</v>
      </c>
      <c r="BI11" s="838" t="s">
        <v>10325</v>
      </c>
      <c r="BJ11" s="684" t="s">
        <v>10326</v>
      </c>
      <c r="BK11" s="938"/>
      <c r="BL11" s="939" t="s">
        <v>10293</v>
      </c>
    </row>
    <row r="12" spans="2:64" s="933" customFormat="1" ht="28.5">
      <c r="B12" s="934">
        <v>8</v>
      </c>
      <c r="C12" s="926" t="s">
        <v>10327</v>
      </c>
      <c r="D12" s="935" t="s">
        <v>10328</v>
      </c>
      <c r="E12" s="927" t="s">
        <v>10329</v>
      </c>
      <c r="F12" s="927" t="s">
        <v>1060</v>
      </c>
      <c r="G12" s="927" t="s">
        <v>1276</v>
      </c>
      <c r="H12" s="927" t="s">
        <v>1276</v>
      </c>
      <c r="I12" s="834" t="s">
        <v>1045</v>
      </c>
      <c r="J12" s="834" t="s">
        <v>10244</v>
      </c>
      <c r="K12" s="834" t="s">
        <v>10330</v>
      </c>
      <c r="L12" s="928">
        <v>42156</v>
      </c>
      <c r="M12" s="928">
        <v>42369</v>
      </c>
      <c r="N12" s="928">
        <v>42551</v>
      </c>
      <c r="O12" s="928">
        <v>42582</v>
      </c>
      <c r="P12" s="928">
        <v>42613</v>
      </c>
      <c r="Q12" s="928">
        <v>42674</v>
      </c>
      <c r="R12" s="928">
        <v>42735</v>
      </c>
      <c r="S12" s="928">
        <v>42825</v>
      </c>
      <c r="T12" s="928">
        <v>42886</v>
      </c>
      <c r="U12" s="928"/>
      <c r="V12" s="928"/>
      <c r="W12" s="929"/>
      <c r="X12" s="928"/>
      <c r="Y12" s="928">
        <v>42887</v>
      </c>
      <c r="Z12" s="928">
        <v>42916</v>
      </c>
      <c r="AA12" s="928"/>
      <c r="AB12" s="928"/>
      <c r="AC12" s="928"/>
      <c r="AD12" s="928"/>
      <c r="AE12" s="928"/>
      <c r="AF12" s="928"/>
      <c r="AG12" s="928"/>
      <c r="AH12" s="928"/>
      <c r="AI12" s="928"/>
      <c r="AJ12" s="928"/>
      <c r="AK12" s="928"/>
      <c r="AL12" s="928"/>
      <c r="AM12" s="232">
        <f ca="1">SUM(Z12-NOW())</f>
        <v>80.841278009262169</v>
      </c>
      <c r="AN12" s="266" t="str">
        <f t="shared" ca="1" si="0"/>
        <v>ACTIVE</v>
      </c>
      <c r="AO12" s="930">
        <v>9000000</v>
      </c>
      <c r="AP12" s="930">
        <v>800000</v>
      </c>
      <c r="AQ12" s="931"/>
      <c r="AR12" s="932"/>
      <c r="AS12" s="931">
        <v>2000000</v>
      </c>
      <c r="AT12" s="932"/>
      <c r="AU12" s="932"/>
      <c r="AV12" s="931">
        <v>2025000</v>
      </c>
      <c r="AW12" s="931">
        <v>1000000</v>
      </c>
      <c r="AX12" s="931">
        <v>700000</v>
      </c>
      <c r="AY12" s="834">
        <v>1500000</v>
      </c>
      <c r="AZ12" s="931" t="s">
        <v>1215</v>
      </c>
      <c r="BA12" s="931" t="s">
        <v>1215</v>
      </c>
      <c r="BB12" s="834"/>
      <c r="BC12" s="837" t="s">
        <v>10331</v>
      </c>
      <c r="BD12" s="838" t="s">
        <v>10332</v>
      </c>
      <c r="BE12" s="838" t="s">
        <v>10333</v>
      </c>
      <c r="BF12" s="937" t="s">
        <v>10334</v>
      </c>
      <c r="BG12" s="838" t="s">
        <v>10335</v>
      </c>
      <c r="BH12" s="838" t="s">
        <v>10336</v>
      </c>
      <c r="BI12" s="838" t="s">
        <v>10337</v>
      </c>
      <c r="BJ12" s="684" t="s">
        <v>10338</v>
      </c>
      <c r="BK12" s="938"/>
      <c r="BL12" s="939" t="s">
        <v>10267</v>
      </c>
    </row>
    <row r="13" spans="2:64" s="933" customFormat="1" ht="28.5">
      <c r="B13" s="934">
        <v>9</v>
      </c>
      <c r="C13" s="926" t="s">
        <v>10339</v>
      </c>
      <c r="D13" s="935" t="s">
        <v>10340</v>
      </c>
      <c r="E13" s="927" t="s">
        <v>10341</v>
      </c>
      <c r="F13" s="927" t="s">
        <v>1060</v>
      </c>
      <c r="G13" s="927" t="s">
        <v>1276</v>
      </c>
      <c r="H13" s="927" t="s">
        <v>1276</v>
      </c>
      <c r="I13" s="834" t="s">
        <v>1045</v>
      </c>
      <c r="J13" s="834"/>
      <c r="K13" s="834" t="s">
        <v>10297</v>
      </c>
      <c r="L13" s="928">
        <v>42324</v>
      </c>
      <c r="M13" s="928">
        <v>42400</v>
      </c>
      <c r="N13" s="928">
        <v>42460</v>
      </c>
      <c r="O13" s="928">
        <v>42551</v>
      </c>
      <c r="P13" s="928">
        <v>42582</v>
      </c>
      <c r="Q13" s="928">
        <v>42613</v>
      </c>
      <c r="R13" s="928">
        <v>42674</v>
      </c>
      <c r="S13" s="928">
        <v>42735</v>
      </c>
      <c r="T13" s="928">
        <v>42855</v>
      </c>
      <c r="U13" s="928">
        <v>42916</v>
      </c>
      <c r="V13" s="928"/>
      <c r="W13" s="929"/>
      <c r="X13" s="928"/>
      <c r="Y13" s="928"/>
      <c r="Z13" s="928"/>
      <c r="AA13" s="928"/>
      <c r="AB13" s="928"/>
      <c r="AC13" s="928"/>
      <c r="AD13" s="928"/>
      <c r="AE13" s="928" t="s">
        <v>1279</v>
      </c>
      <c r="AF13" s="928"/>
      <c r="AG13" s="928"/>
      <c r="AH13" s="928"/>
      <c r="AI13" s="928"/>
      <c r="AJ13" s="928"/>
      <c r="AK13" s="928"/>
      <c r="AL13" s="928"/>
      <c r="AM13" s="232">
        <f ca="1">SUM(U13-NOW())</f>
        <v>80.841278009262169</v>
      </c>
      <c r="AN13" s="266" t="str">
        <f t="shared" ca="1" si="0"/>
        <v>ACTIVE</v>
      </c>
      <c r="AO13" s="930">
        <v>6000000</v>
      </c>
      <c r="AP13" s="930">
        <v>250000</v>
      </c>
      <c r="AQ13" s="931"/>
      <c r="AR13" s="932"/>
      <c r="AS13" s="931"/>
      <c r="AT13" s="932"/>
      <c r="AU13" s="932"/>
      <c r="AV13" s="931"/>
      <c r="AW13" s="931">
        <v>500000</v>
      </c>
      <c r="AX13" s="931">
        <v>100000</v>
      </c>
      <c r="AY13" s="834" t="s">
        <v>1351</v>
      </c>
      <c r="AZ13" s="931" t="s">
        <v>1215</v>
      </c>
      <c r="BA13" s="931" t="s">
        <v>1215</v>
      </c>
      <c r="BB13" s="834"/>
      <c r="BC13" s="837" t="s">
        <v>10342</v>
      </c>
      <c r="BD13" s="838"/>
      <c r="BE13" s="838" t="s">
        <v>10343</v>
      </c>
      <c r="BF13" s="937" t="s">
        <v>10344</v>
      </c>
      <c r="BG13" s="838" t="s">
        <v>10345</v>
      </c>
      <c r="BH13" s="838">
        <v>13043605669</v>
      </c>
      <c r="BI13" s="838" t="s">
        <v>10346</v>
      </c>
      <c r="BJ13" s="684" t="s">
        <v>10347</v>
      </c>
      <c r="BK13" s="938"/>
      <c r="BL13" s="939" t="s">
        <v>10348</v>
      </c>
    </row>
    <row r="14" spans="2:64" s="933" customFormat="1" ht="28.5">
      <c r="B14" s="934">
        <v>10</v>
      </c>
      <c r="C14" s="926" t="s">
        <v>10349</v>
      </c>
      <c r="D14" s="935" t="s">
        <v>10350</v>
      </c>
      <c r="E14" s="927" t="s">
        <v>10351</v>
      </c>
      <c r="F14" s="927" t="s">
        <v>1060</v>
      </c>
      <c r="G14" s="927" t="s">
        <v>1231</v>
      </c>
      <c r="H14" s="927" t="s">
        <v>1231</v>
      </c>
      <c r="I14" s="834" t="s">
        <v>1045</v>
      </c>
      <c r="J14" s="834" t="s">
        <v>10244</v>
      </c>
      <c r="K14" s="834" t="s">
        <v>10352</v>
      </c>
      <c r="L14" s="928">
        <v>42177</v>
      </c>
      <c r="M14" s="928">
        <v>42369</v>
      </c>
      <c r="N14" s="928">
        <v>42460</v>
      </c>
      <c r="O14" s="928">
        <v>42551</v>
      </c>
      <c r="P14" s="928">
        <v>42582</v>
      </c>
      <c r="Q14" s="928">
        <v>42613</v>
      </c>
      <c r="R14" s="928">
        <v>42674</v>
      </c>
      <c r="S14" s="928">
        <v>42735</v>
      </c>
      <c r="T14" s="928">
        <v>42907</v>
      </c>
      <c r="U14" s="928"/>
      <c r="V14" s="928"/>
      <c r="W14" s="929"/>
      <c r="X14" s="928"/>
      <c r="Y14" s="928">
        <v>42908</v>
      </c>
      <c r="Z14" s="928">
        <v>42916</v>
      </c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232">
        <f ca="1">SUM(Z14-NOW())</f>
        <v>80.841278009262169</v>
      </c>
      <c r="AN14" s="266" t="str">
        <f t="shared" ca="1" si="0"/>
        <v>ACTIVE</v>
      </c>
      <c r="AO14" s="930">
        <v>5750000</v>
      </c>
      <c r="AP14" s="930">
        <v>250000</v>
      </c>
      <c r="AQ14" s="931"/>
      <c r="AR14" s="932"/>
      <c r="AS14" s="931"/>
      <c r="AT14" s="932"/>
      <c r="AU14" s="932"/>
      <c r="AV14" s="931"/>
      <c r="AW14" s="931">
        <v>500000</v>
      </c>
      <c r="AX14" s="931">
        <v>200000</v>
      </c>
      <c r="AY14" s="834" t="s">
        <v>8659</v>
      </c>
      <c r="AZ14" s="931" t="s">
        <v>1215</v>
      </c>
      <c r="BA14" s="931" t="s">
        <v>1215</v>
      </c>
      <c r="BB14" s="834"/>
      <c r="BC14" s="837" t="s">
        <v>10353</v>
      </c>
      <c r="BD14" s="838" t="s">
        <v>10354</v>
      </c>
      <c r="BE14" s="838" t="s">
        <v>10355</v>
      </c>
      <c r="BF14" s="937" t="s">
        <v>10356</v>
      </c>
      <c r="BG14" s="838" t="s">
        <v>10357</v>
      </c>
      <c r="BH14" s="838" t="s">
        <v>591</v>
      </c>
      <c r="BI14" s="838" t="s">
        <v>10358</v>
      </c>
      <c r="BJ14" s="684" t="s">
        <v>10359</v>
      </c>
      <c r="BK14" s="938"/>
      <c r="BL14" s="939" t="s">
        <v>10293</v>
      </c>
    </row>
    <row r="15" spans="2:64" s="933" customFormat="1" ht="28.5">
      <c r="B15" s="934">
        <v>11</v>
      </c>
      <c r="C15" s="926" t="s">
        <v>10360</v>
      </c>
      <c r="D15" s="935" t="s">
        <v>10361</v>
      </c>
      <c r="E15" s="927">
        <v>27421</v>
      </c>
      <c r="F15" s="927" t="s">
        <v>1060</v>
      </c>
      <c r="G15" s="927" t="s">
        <v>1276</v>
      </c>
      <c r="H15" s="927" t="s">
        <v>1276</v>
      </c>
      <c r="I15" s="834" t="s">
        <v>1045</v>
      </c>
      <c r="J15" s="834" t="s">
        <v>10244</v>
      </c>
      <c r="K15" s="834" t="s">
        <v>10352</v>
      </c>
      <c r="L15" s="928">
        <v>41593</v>
      </c>
      <c r="M15" s="928">
        <v>42004</v>
      </c>
      <c r="N15" s="928">
        <v>42185</v>
      </c>
      <c r="O15" s="928">
        <v>42369</v>
      </c>
      <c r="P15" s="928"/>
      <c r="Q15" s="928"/>
      <c r="R15" s="928"/>
      <c r="S15" s="928"/>
      <c r="T15" s="928"/>
      <c r="U15" s="928"/>
      <c r="V15" s="928"/>
      <c r="W15" s="929"/>
      <c r="X15" s="928"/>
      <c r="Y15" s="928">
        <v>42370</v>
      </c>
      <c r="Z15" s="928">
        <v>42551</v>
      </c>
      <c r="AA15" s="928">
        <v>42613</v>
      </c>
      <c r="AB15" s="928">
        <v>42735</v>
      </c>
      <c r="AC15" s="928">
        <v>42688</v>
      </c>
      <c r="AD15" s="928"/>
      <c r="AE15" s="928"/>
      <c r="AF15" s="928"/>
      <c r="AG15" s="928"/>
      <c r="AH15" s="928">
        <v>42689</v>
      </c>
      <c r="AI15" s="928">
        <v>42718</v>
      </c>
      <c r="AJ15" s="928">
        <v>42719</v>
      </c>
      <c r="AK15" s="928">
        <v>42916</v>
      </c>
      <c r="AL15" s="928"/>
      <c r="AM15" s="232">
        <f ca="1">SUM(AK15-NOW())</f>
        <v>80.841278009262169</v>
      </c>
      <c r="AN15" s="266" t="str">
        <f t="shared" ca="1" si="0"/>
        <v>ACTIVE</v>
      </c>
      <c r="AO15" s="930">
        <v>6099894.3999999994</v>
      </c>
      <c r="AP15" s="930">
        <v>150000</v>
      </c>
      <c r="AQ15" s="931"/>
      <c r="AR15" s="932"/>
      <c r="AS15" s="931"/>
      <c r="AT15" s="932"/>
      <c r="AU15" s="932"/>
      <c r="AV15" s="931"/>
      <c r="AW15" s="931"/>
      <c r="AX15" s="931"/>
      <c r="AY15" s="834" t="s">
        <v>8673</v>
      </c>
      <c r="AZ15" s="931" t="s">
        <v>1215</v>
      </c>
      <c r="BA15" s="931" t="s">
        <v>1215</v>
      </c>
      <c r="BB15" s="834" t="s">
        <v>10362</v>
      </c>
      <c r="BC15" s="837" t="s">
        <v>10363</v>
      </c>
      <c r="BD15" s="838" t="s">
        <v>10364</v>
      </c>
      <c r="BE15" s="838" t="s">
        <v>10365</v>
      </c>
      <c r="BF15" s="937"/>
      <c r="BG15" s="838" t="s">
        <v>10366</v>
      </c>
      <c r="BH15" s="838"/>
      <c r="BI15" s="838">
        <v>0</v>
      </c>
      <c r="BJ15" s="684" t="s">
        <v>10367</v>
      </c>
      <c r="BK15" s="938"/>
      <c r="BL15" s="939" t="s">
        <v>10293</v>
      </c>
    </row>
    <row r="16" spans="2:64" s="933" customFormat="1" ht="42.75">
      <c r="B16" s="934">
        <v>12</v>
      </c>
      <c r="C16" s="926" t="s">
        <v>10368</v>
      </c>
      <c r="D16" s="935" t="s">
        <v>10369</v>
      </c>
      <c r="E16" s="927">
        <v>26694</v>
      </c>
      <c r="F16" s="927" t="s">
        <v>1302</v>
      </c>
      <c r="G16" s="927" t="s">
        <v>1358</v>
      </c>
      <c r="H16" s="927" t="s">
        <v>1358</v>
      </c>
      <c r="I16" s="834" t="s">
        <v>10370</v>
      </c>
      <c r="J16" s="834" t="s">
        <v>10371</v>
      </c>
      <c r="K16" s="834" t="s">
        <v>10372</v>
      </c>
      <c r="L16" s="928">
        <v>41593</v>
      </c>
      <c r="M16" s="928">
        <v>42004</v>
      </c>
      <c r="N16" s="928">
        <v>42185</v>
      </c>
      <c r="O16" s="928">
        <v>42247</v>
      </c>
      <c r="P16" s="928">
        <v>42308</v>
      </c>
      <c r="Q16" s="928"/>
      <c r="R16" s="928"/>
      <c r="S16" s="928"/>
      <c r="T16" s="928"/>
      <c r="U16" s="928"/>
      <c r="V16" s="928"/>
      <c r="W16" s="929"/>
      <c r="X16" s="928"/>
      <c r="Y16" s="928">
        <v>42309</v>
      </c>
      <c r="Z16" s="928">
        <v>42369</v>
      </c>
      <c r="AA16" s="928">
        <v>42400</v>
      </c>
      <c r="AB16" s="928">
        <v>42429</v>
      </c>
      <c r="AC16" s="928">
        <v>42460</v>
      </c>
      <c r="AD16" s="928">
        <v>42551</v>
      </c>
      <c r="AE16" s="928">
        <v>42582</v>
      </c>
      <c r="AF16" s="928">
        <v>42613</v>
      </c>
      <c r="AG16" s="928">
        <v>42674</v>
      </c>
      <c r="AH16" s="928">
        <v>42675</v>
      </c>
      <c r="AI16" s="928">
        <v>42735</v>
      </c>
      <c r="AJ16" s="928">
        <v>42736</v>
      </c>
      <c r="AK16" s="928">
        <v>42794</v>
      </c>
      <c r="AL16" s="928">
        <v>42886</v>
      </c>
      <c r="AM16" s="232">
        <f ca="1">SUM(AL16-NOW())</f>
        <v>50.841278009262169</v>
      </c>
      <c r="AN16" s="266" t="str">
        <f t="shared" ca="1" si="0"/>
        <v>ACTIVE</v>
      </c>
      <c r="AO16" s="930">
        <v>6898203</v>
      </c>
      <c r="AP16" s="930">
        <v>550000</v>
      </c>
      <c r="AQ16" s="931"/>
      <c r="AR16" s="932"/>
      <c r="AS16" s="931"/>
      <c r="AT16" s="932"/>
      <c r="AU16" s="932"/>
      <c r="AV16" s="931">
        <v>3500000</v>
      </c>
      <c r="AW16" s="931"/>
      <c r="AX16" s="931"/>
      <c r="AY16" s="834" t="s">
        <v>8673</v>
      </c>
      <c r="AZ16" s="931" t="s">
        <v>1215</v>
      </c>
      <c r="BA16" s="931" t="s">
        <v>1215</v>
      </c>
      <c r="BB16" s="834" t="s">
        <v>10373</v>
      </c>
      <c r="BC16" s="837" t="s">
        <v>10374</v>
      </c>
      <c r="BD16" s="838" t="s">
        <v>10375</v>
      </c>
      <c r="BE16" s="838" t="s">
        <v>10376</v>
      </c>
      <c r="BF16" s="937"/>
      <c r="BG16" s="838" t="s">
        <v>10377</v>
      </c>
      <c r="BH16" s="838">
        <v>11022513565</v>
      </c>
      <c r="BI16" s="838" t="s">
        <v>10378</v>
      </c>
      <c r="BJ16" s="684" t="s">
        <v>10379</v>
      </c>
      <c r="BK16" s="938"/>
      <c r="BL16" s="939" t="s">
        <v>10380</v>
      </c>
    </row>
    <row r="17" spans="2:64" s="933" customFormat="1" ht="28.5">
      <c r="B17" s="934">
        <v>13</v>
      </c>
      <c r="C17" s="926" t="s">
        <v>10381</v>
      </c>
      <c r="D17" s="935" t="s">
        <v>10382</v>
      </c>
      <c r="E17" s="927" t="s">
        <v>10383</v>
      </c>
      <c r="F17" s="927" t="s">
        <v>1302</v>
      </c>
      <c r="G17" s="927" t="s">
        <v>1231</v>
      </c>
      <c r="H17" s="927" t="s">
        <v>1231</v>
      </c>
      <c r="I17" s="834" t="s">
        <v>1045</v>
      </c>
      <c r="J17" s="834" t="s">
        <v>10244</v>
      </c>
      <c r="K17" s="834" t="s">
        <v>10352</v>
      </c>
      <c r="L17" s="928">
        <v>42156</v>
      </c>
      <c r="M17" s="928">
        <v>42369</v>
      </c>
      <c r="N17" s="928">
        <v>42400</v>
      </c>
      <c r="O17" s="928">
        <v>42460</v>
      </c>
      <c r="P17" s="928">
        <v>42551</v>
      </c>
      <c r="Q17" s="928">
        <v>42582</v>
      </c>
      <c r="R17" s="928">
        <v>42613</v>
      </c>
      <c r="S17" s="928">
        <v>42674</v>
      </c>
      <c r="T17" s="928">
        <v>42735</v>
      </c>
      <c r="U17" s="928">
        <v>42886</v>
      </c>
      <c r="V17" s="928"/>
      <c r="W17" s="929"/>
      <c r="X17" s="928"/>
      <c r="Y17" s="928">
        <v>42887</v>
      </c>
      <c r="Z17" s="928">
        <v>42916</v>
      </c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232">
        <f ca="1">SUM(Z17-NOW())</f>
        <v>80.841278009262169</v>
      </c>
      <c r="AN17" s="266" t="str">
        <f t="shared" ca="1" si="0"/>
        <v>ACTIVE</v>
      </c>
      <c r="AO17" s="930">
        <v>8494509</v>
      </c>
      <c r="AP17" s="930">
        <v>250000</v>
      </c>
      <c r="AQ17" s="931"/>
      <c r="AR17" s="932"/>
      <c r="AS17" s="931">
        <v>500000</v>
      </c>
      <c r="AT17" s="932"/>
      <c r="AU17" s="932"/>
      <c r="AV17" s="931">
        <v>1500000</v>
      </c>
      <c r="AW17" s="931">
        <v>500000</v>
      </c>
      <c r="AX17" s="931"/>
      <c r="AY17" s="834" t="s">
        <v>1351</v>
      </c>
      <c r="AZ17" s="931" t="s">
        <v>1215</v>
      </c>
      <c r="BA17" s="931" t="s">
        <v>1215</v>
      </c>
      <c r="BB17" s="834" t="s">
        <v>10384</v>
      </c>
      <c r="BC17" s="837" t="s">
        <v>10385</v>
      </c>
      <c r="BD17" s="838" t="s">
        <v>10386</v>
      </c>
      <c r="BE17" s="838" t="s">
        <v>10387</v>
      </c>
      <c r="BF17" s="937" t="s">
        <v>10388</v>
      </c>
      <c r="BG17" s="838" t="s">
        <v>10389</v>
      </c>
      <c r="BH17" s="838" t="s">
        <v>10390</v>
      </c>
      <c r="BI17" s="838" t="s">
        <v>10391</v>
      </c>
      <c r="BJ17" s="684" t="s">
        <v>10392</v>
      </c>
      <c r="BK17" s="938"/>
      <c r="BL17" s="939">
        <v>0</v>
      </c>
    </row>
    <row r="18" spans="2:64" s="933" customFormat="1" ht="57">
      <c r="B18" s="934">
        <v>14</v>
      </c>
      <c r="C18" s="926" t="s">
        <v>10393</v>
      </c>
      <c r="D18" s="935" t="s">
        <v>10394</v>
      </c>
      <c r="E18" s="927" t="s">
        <v>10395</v>
      </c>
      <c r="F18" s="927" t="s">
        <v>1302</v>
      </c>
      <c r="G18" s="927" t="s">
        <v>1358</v>
      </c>
      <c r="H18" s="927" t="s">
        <v>1358</v>
      </c>
      <c r="I18" s="834" t="s">
        <v>10396</v>
      </c>
      <c r="J18" s="834" t="s">
        <v>10244</v>
      </c>
      <c r="K18" s="834" t="s">
        <v>10397</v>
      </c>
      <c r="L18" s="928">
        <v>42403</v>
      </c>
      <c r="M18" s="928">
        <v>42460</v>
      </c>
      <c r="N18" s="928">
        <v>42551</v>
      </c>
      <c r="O18" s="928">
        <v>42582</v>
      </c>
      <c r="P18" s="928">
        <v>42613</v>
      </c>
      <c r="Q18" s="928">
        <v>42674</v>
      </c>
      <c r="R18" s="928">
        <v>42735</v>
      </c>
      <c r="S18" s="928">
        <v>42916</v>
      </c>
      <c r="T18" s="928"/>
      <c r="U18" s="928"/>
      <c r="V18" s="928"/>
      <c r="W18" s="929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232">
        <f ca="1">SUM(S18-NOW())</f>
        <v>80.841278009262169</v>
      </c>
      <c r="AN18" s="266" t="str">
        <f t="shared" ca="1" si="0"/>
        <v>ACTIVE</v>
      </c>
      <c r="AO18" s="930">
        <v>10500000</v>
      </c>
      <c r="AP18" s="930">
        <v>500000</v>
      </c>
      <c r="AQ18" s="931"/>
      <c r="AR18" s="932">
        <v>2500000</v>
      </c>
      <c r="AS18" s="931"/>
      <c r="AT18" s="932"/>
      <c r="AU18" s="932">
        <v>2500000</v>
      </c>
      <c r="AV18" s="931">
        <v>1500000</v>
      </c>
      <c r="AW18" s="931">
        <v>500000</v>
      </c>
      <c r="AX18" s="931"/>
      <c r="AY18" s="834" t="s">
        <v>1351</v>
      </c>
      <c r="AZ18" s="931" t="s">
        <v>1215</v>
      </c>
      <c r="BA18" s="931" t="s">
        <v>1215</v>
      </c>
      <c r="BB18" s="834" t="s">
        <v>10398</v>
      </c>
      <c r="BC18" s="837" t="s">
        <v>10399</v>
      </c>
      <c r="BD18" s="838" t="s">
        <v>10400</v>
      </c>
      <c r="BE18" s="838" t="s">
        <v>10401</v>
      </c>
      <c r="BF18" s="937" t="s">
        <v>10402</v>
      </c>
      <c r="BG18" s="838" t="s">
        <v>10403</v>
      </c>
      <c r="BH18" s="838">
        <v>0</v>
      </c>
      <c r="BI18" s="838" t="s">
        <v>10404</v>
      </c>
      <c r="BJ18" s="684" t="s">
        <v>10405</v>
      </c>
      <c r="BK18" s="938"/>
      <c r="BL18" s="939">
        <v>0</v>
      </c>
    </row>
    <row r="19" spans="2:64" s="933" customFormat="1" ht="28.5">
      <c r="B19" s="934">
        <v>16</v>
      </c>
      <c r="C19" s="926" t="s">
        <v>10419</v>
      </c>
      <c r="D19" s="935" t="s">
        <v>10420</v>
      </c>
      <c r="E19" s="927" t="s">
        <v>10421</v>
      </c>
      <c r="F19" s="927" t="s">
        <v>1060</v>
      </c>
      <c r="G19" s="927" t="s">
        <v>1276</v>
      </c>
      <c r="H19" s="927" t="s">
        <v>1276</v>
      </c>
      <c r="I19" s="834" t="s">
        <v>1045</v>
      </c>
      <c r="J19" s="834" t="s">
        <v>10244</v>
      </c>
      <c r="K19" s="834" t="s">
        <v>10422</v>
      </c>
      <c r="L19" s="928">
        <v>42184</v>
      </c>
      <c r="M19" s="928">
        <v>42275</v>
      </c>
      <c r="N19" s="928">
        <v>42369</v>
      </c>
      <c r="O19" s="928">
        <v>42460</v>
      </c>
      <c r="P19" s="928">
        <v>42551</v>
      </c>
      <c r="Q19" s="928">
        <v>42582</v>
      </c>
      <c r="R19" s="928">
        <v>42613</v>
      </c>
      <c r="S19" s="928">
        <v>42674</v>
      </c>
      <c r="T19" s="928">
        <v>42735</v>
      </c>
      <c r="U19" s="928">
        <v>42914</v>
      </c>
      <c r="V19" s="928"/>
      <c r="W19" s="929"/>
      <c r="X19" s="928"/>
      <c r="Y19" s="928">
        <v>42915</v>
      </c>
      <c r="Z19" s="928">
        <v>42916</v>
      </c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232">
        <f ca="1">SUM(Z19-NOW())</f>
        <v>80.841278009262169</v>
      </c>
      <c r="AN19" s="266" t="str">
        <f t="shared" ca="1" si="0"/>
        <v>ACTIVE</v>
      </c>
      <c r="AO19" s="930">
        <v>5500000</v>
      </c>
      <c r="AP19" s="930">
        <v>250000</v>
      </c>
      <c r="AQ19" s="931" t="s">
        <v>1324</v>
      </c>
      <c r="AR19" s="932"/>
      <c r="AS19" s="931"/>
      <c r="AT19" s="932"/>
      <c r="AU19" s="932"/>
      <c r="AV19" s="931"/>
      <c r="AW19" s="931">
        <v>500000</v>
      </c>
      <c r="AX19" s="931"/>
      <c r="AY19" s="834" t="s">
        <v>10423</v>
      </c>
      <c r="AZ19" s="931" t="s">
        <v>1215</v>
      </c>
      <c r="BA19" s="931" t="s">
        <v>1215</v>
      </c>
      <c r="BB19" s="834" t="s">
        <v>10424</v>
      </c>
      <c r="BC19" s="837" t="s">
        <v>10425</v>
      </c>
      <c r="BD19" s="838" t="s">
        <v>10426</v>
      </c>
      <c r="BE19" s="838" t="s">
        <v>10427</v>
      </c>
      <c r="BF19" s="937" t="s">
        <v>10428</v>
      </c>
      <c r="BG19" s="838" t="s">
        <v>10429</v>
      </c>
      <c r="BH19" s="838" t="s">
        <v>591</v>
      </c>
      <c r="BI19" s="838" t="s">
        <v>10430</v>
      </c>
      <c r="BJ19" s="684" t="s">
        <v>10431</v>
      </c>
      <c r="BK19" s="938"/>
      <c r="BL19" s="939" t="s">
        <v>10293</v>
      </c>
    </row>
    <row r="20" spans="2:64" s="933" customFormat="1" ht="42.75">
      <c r="B20" s="934">
        <v>17</v>
      </c>
      <c r="C20" s="926" t="s">
        <v>10432</v>
      </c>
      <c r="D20" s="935" t="s">
        <v>10433</v>
      </c>
      <c r="E20" s="927" t="s">
        <v>10434</v>
      </c>
      <c r="F20" s="927" t="s">
        <v>1302</v>
      </c>
      <c r="G20" s="927" t="s">
        <v>1358</v>
      </c>
      <c r="H20" s="927" t="s">
        <v>1358</v>
      </c>
      <c r="I20" s="834" t="s">
        <v>1197</v>
      </c>
      <c r="J20" s="834" t="s">
        <v>10371</v>
      </c>
      <c r="K20" s="834" t="s">
        <v>10435</v>
      </c>
      <c r="L20" s="928">
        <v>42583</v>
      </c>
      <c r="M20" s="928">
        <v>42613</v>
      </c>
      <c r="N20" s="928">
        <v>42674</v>
      </c>
      <c r="O20" s="928">
        <v>42735</v>
      </c>
      <c r="P20" s="928">
        <v>42825</v>
      </c>
      <c r="Q20" s="928">
        <v>42916</v>
      </c>
      <c r="R20" s="928"/>
      <c r="S20" s="928"/>
      <c r="T20" s="928"/>
      <c r="U20" s="928"/>
      <c r="V20" s="928"/>
      <c r="W20" s="929"/>
      <c r="X20" s="928"/>
      <c r="Y20" s="928"/>
      <c r="Z20" s="928"/>
      <c r="AA20" s="928"/>
      <c r="AB20" s="928"/>
      <c r="AC20" s="928"/>
      <c r="AD20" s="928"/>
      <c r="AE20" s="928"/>
      <c r="AF20" s="928"/>
      <c r="AG20" s="928"/>
      <c r="AH20" s="928"/>
      <c r="AI20" s="928"/>
      <c r="AJ20" s="928"/>
      <c r="AK20" s="928"/>
      <c r="AL20" s="928"/>
      <c r="AM20" s="232">
        <f ca="1">SUM(Q20-NOW())</f>
        <v>80.841278009262169</v>
      </c>
      <c r="AN20" s="266" t="str">
        <f t="shared" ca="1" si="0"/>
        <v>ACTIVE</v>
      </c>
      <c r="AO20" s="930">
        <v>6000000</v>
      </c>
      <c r="AP20" s="930">
        <v>500000</v>
      </c>
      <c r="AQ20" s="931"/>
      <c r="AR20" s="932"/>
      <c r="AS20" s="931"/>
      <c r="AT20" s="932"/>
      <c r="AU20" s="932"/>
      <c r="AV20" s="931">
        <v>3500000</v>
      </c>
      <c r="AW20" s="931">
        <v>500000</v>
      </c>
      <c r="AX20" s="931">
        <v>100000</v>
      </c>
      <c r="AY20" s="834" t="s">
        <v>1314</v>
      </c>
      <c r="AZ20" s="931" t="s">
        <v>1215</v>
      </c>
      <c r="BA20" s="931" t="s">
        <v>1215</v>
      </c>
      <c r="BB20" s="834" t="s">
        <v>10258</v>
      </c>
      <c r="BC20" s="837" t="s">
        <v>10436</v>
      </c>
      <c r="BD20" s="838" t="s">
        <v>10437</v>
      </c>
      <c r="BE20" s="838" t="s">
        <v>10438</v>
      </c>
      <c r="BF20" s="937" t="s">
        <v>10439</v>
      </c>
      <c r="BG20" s="838" t="s">
        <v>10440</v>
      </c>
      <c r="BH20" s="838" t="s">
        <v>591</v>
      </c>
      <c r="BI20" s="838" t="s">
        <v>3786</v>
      </c>
      <c r="BJ20" s="684" t="s">
        <v>10441</v>
      </c>
      <c r="BK20" s="938"/>
      <c r="BL20" s="939" t="s">
        <v>10267</v>
      </c>
    </row>
    <row r="21" spans="2:64" s="933" customFormat="1" ht="42.75">
      <c r="B21" s="934">
        <v>18</v>
      </c>
      <c r="C21" s="926" t="s">
        <v>10442</v>
      </c>
      <c r="D21" s="935" t="s">
        <v>10443</v>
      </c>
      <c r="E21" s="927" t="s">
        <v>10444</v>
      </c>
      <c r="F21" s="927" t="s">
        <v>1302</v>
      </c>
      <c r="G21" s="927" t="s">
        <v>1358</v>
      </c>
      <c r="H21" s="927" t="s">
        <v>1358</v>
      </c>
      <c r="I21" s="834" t="s">
        <v>10445</v>
      </c>
      <c r="J21" s="834" t="s">
        <v>10371</v>
      </c>
      <c r="K21" s="834" t="s">
        <v>10446</v>
      </c>
      <c r="L21" s="928">
        <v>42597</v>
      </c>
      <c r="M21" s="928">
        <v>42628</v>
      </c>
      <c r="N21" s="928">
        <v>42674</v>
      </c>
      <c r="O21" s="928">
        <v>42735</v>
      </c>
      <c r="P21" s="928">
        <v>42794</v>
      </c>
      <c r="Q21" s="928">
        <v>42916</v>
      </c>
      <c r="R21" s="928"/>
      <c r="S21" s="928"/>
      <c r="T21" s="928"/>
      <c r="U21" s="928"/>
      <c r="V21" s="928"/>
      <c r="W21" s="929"/>
      <c r="X21" s="928"/>
      <c r="Y21" s="928"/>
      <c r="Z21" s="928"/>
      <c r="AA21" s="928"/>
      <c r="AB21" s="928"/>
      <c r="AC21" s="928"/>
      <c r="AD21" s="928"/>
      <c r="AE21" s="928"/>
      <c r="AF21" s="928"/>
      <c r="AG21" s="928"/>
      <c r="AH21" s="928"/>
      <c r="AI21" s="928"/>
      <c r="AJ21" s="928"/>
      <c r="AK21" s="928"/>
      <c r="AL21" s="928"/>
      <c r="AM21" s="232">
        <f ca="1">SUM(Q21-NOW())</f>
        <v>80.841278009262169</v>
      </c>
      <c r="AN21" s="266" t="str">
        <f t="shared" ca="1" si="0"/>
        <v>ACTIVE</v>
      </c>
      <c r="AO21" s="930">
        <v>7000000</v>
      </c>
      <c r="AP21" s="930">
        <v>550000</v>
      </c>
      <c r="AQ21" s="931"/>
      <c r="AR21" s="932"/>
      <c r="AS21" s="931"/>
      <c r="AT21" s="932"/>
      <c r="AU21" s="932"/>
      <c r="AV21" s="931">
        <v>3000000</v>
      </c>
      <c r="AW21" s="931">
        <v>500000</v>
      </c>
      <c r="AX21" s="931">
        <v>100000</v>
      </c>
      <c r="AY21" s="834" t="s">
        <v>1314</v>
      </c>
      <c r="AZ21" s="931" t="s">
        <v>1215</v>
      </c>
      <c r="BA21" s="931" t="s">
        <v>1215</v>
      </c>
      <c r="BB21" s="834" t="s">
        <v>10447</v>
      </c>
      <c r="BC21" s="837" t="s">
        <v>10448</v>
      </c>
      <c r="BD21" s="838" t="s">
        <v>10449</v>
      </c>
      <c r="BE21" s="838" t="s">
        <v>10450</v>
      </c>
      <c r="BF21" s="937" t="s">
        <v>10451</v>
      </c>
      <c r="BG21" s="838" t="s">
        <v>10452</v>
      </c>
      <c r="BH21" s="838"/>
      <c r="BI21" s="838" t="s">
        <v>10453</v>
      </c>
      <c r="BJ21" s="684" t="s">
        <v>10454</v>
      </c>
      <c r="BK21" s="938"/>
      <c r="BL21" s="939" t="s">
        <v>10280</v>
      </c>
    </row>
    <row r="22" spans="2:64" s="933" customFormat="1" ht="28.5">
      <c r="B22" s="934">
        <v>19</v>
      </c>
      <c r="C22" s="926" t="s">
        <v>10455</v>
      </c>
      <c r="D22" s="935" t="s">
        <v>10456</v>
      </c>
      <c r="E22" s="927" t="s">
        <v>10457</v>
      </c>
      <c r="F22" s="927" t="s">
        <v>1302</v>
      </c>
      <c r="G22" s="927" t="s">
        <v>1276</v>
      </c>
      <c r="H22" s="927" t="s">
        <v>1276</v>
      </c>
      <c r="I22" s="834" t="s">
        <v>10458</v>
      </c>
      <c r="J22" s="834" t="s">
        <v>10371</v>
      </c>
      <c r="K22" s="834" t="s">
        <v>10459</v>
      </c>
      <c r="L22" s="928">
        <v>42626</v>
      </c>
      <c r="M22" s="928">
        <v>42704</v>
      </c>
      <c r="N22" s="928">
        <v>42735</v>
      </c>
      <c r="O22" s="928">
        <v>42794</v>
      </c>
      <c r="P22" s="928">
        <v>42916</v>
      </c>
      <c r="Q22" s="928"/>
      <c r="R22" s="928"/>
      <c r="S22" s="928"/>
      <c r="T22" s="928"/>
      <c r="U22" s="928"/>
      <c r="V22" s="928"/>
      <c r="W22" s="929"/>
      <c r="X22" s="928"/>
      <c r="Y22" s="928"/>
      <c r="Z22" s="928"/>
      <c r="AA22" s="928"/>
      <c r="AB22" s="928"/>
      <c r="AC22" s="928"/>
      <c r="AD22" s="928"/>
      <c r="AE22" s="928"/>
      <c r="AF22" s="928"/>
      <c r="AG22" s="928"/>
      <c r="AH22" s="928"/>
      <c r="AI22" s="928"/>
      <c r="AJ22" s="928"/>
      <c r="AK22" s="928"/>
      <c r="AL22" s="928"/>
      <c r="AM22" s="232">
        <f ca="1">SUM(P22-NOW())</f>
        <v>80.841278009262169</v>
      </c>
      <c r="AN22" s="266" t="str">
        <f t="shared" ca="1" si="0"/>
        <v>ACTIVE</v>
      </c>
      <c r="AO22" s="930">
        <v>6500000</v>
      </c>
      <c r="AP22" s="930">
        <v>500000</v>
      </c>
      <c r="AQ22" s="931"/>
      <c r="AR22" s="932"/>
      <c r="AS22" s="931"/>
      <c r="AT22" s="932"/>
      <c r="AU22" s="932"/>
      <c r="AV22" s="931"/>
      <c r="AW22" s="931">
        <v>500000</v>
      </c>
      <c r="AX22" s="931">
        <v>100000</v>
      </c>
      <c r="AY22" s="834" t="s">
        <v>1314</v>
      </c>
      <c r="AZ22" s="931" t="s">
        <v>1215</v>
      </c>
      <c r="BA22" s="931" t="s">
        <v>1215</v>
      </c>
      <c r="BB22" s="834"/>
      <c r="BC22" s="837" t="s">
        <v>10460</v>
      </c>
      <c r="BD22" s="838" t="s">
        <v>10461</v>
      </c>
      <c r="BE22" s="838" t="s">
        <v>10462</v>
      </c>
      <c r="BF22" s="937" t="s">
        <v>10463</v>
      </c>
      <c r="BG22" s="838" t="s">
        <v>10464</v>
      </c>
      <c r="BH22" s="838"/>
      <c r="BI22" s="838" t="s">
        <v>10465</v>
      </c>
      <c r="BJ22" s="684" t="s">
        <v>10466</v>
      </c>
      <c r="BK22" s="938"/>
      <c r="BL22" s="939" t="s">
        <v>10280</v>
      </c>
    </row>
    <row r="23" spans="2:64" s="933" customFormat="1" ht="28.5">
      <c r="B23" s="934">
        <v>20</v>
      </c>
      <c r="C23" s="926" t="s">
        <v>10467</v>
      </c>
      <c r="D23" s="935" t="s">
        <v>10468</v>
      </c>
      <c r="E23" s="927" t="s">
        <v>10469</v>
      </c>
      <c r="F23" s="927" t="s">
        <v>1302</v>
      </c>
      <c r="G23" s="927" t="s">
        <v>1276</v>
      </c>
      <c r="H23" s="927" t="s">
        <v>1276</v>
      </c>
      <c r="I23" s="834" t="s">
        <v>10470</v>
      </c>
      <c r="J23" s="834" t="s">
        <v>10371</v>
      </c>
      <c r="K23" s="834" t="s">
        <v>10058</v>
      </c>
      <c r="L23" s="928">
        <v>42626</v>
      </c>
      <c r="M23" s="928">
        <v>42704</v>
      </c>
      <c r="N23" s="928">
        <v>42735</v>
      </c>
      <c r="O23" s="928">
        <v>42766</v>
      </c>
      <c r="P23" s="928">
        <v>42855</v>
      </c>
      <c r="Q23" s="928"/>
      <c r="R23" s="928"/>
      <c r="S23" s="928"/>
      <c r="T23" s="928"/>
      <c r="U23" s="928"/>
      <c r="V23" s="928"/>
      <c r="W23" s="929"/>
      <c r="X23" s="928"/>
      <c r="Y23" s="928"/>
      <c r="Z23" s="928"/>
      <c r="AA23" s="928"/>
      <c r="AB23" s="928"/>
      <c r="AC23" s="928"/>
      <c r="AD23" s="928"/>
      <c r="AE23" s="928"/>
      <c r="AF23" s="928"/>
      <c r="AG23" s="928"/>
      <c r="AH23" s="928"/>
      <c r="AI23" s="928"/>
      <c r="AJ23" s="928"/>
      <c r="AK23" s="928"/>
      <c r="AL23" s="928"/>
      <c r="AM23" s="232">
        <f ca="1">SUM(P23-NOW())</f>
        <v>19.841278009262169</v>
      </c>
      <c r="AN23" s="266" t="str">
        <f t="shared" ca="1" si="0"/>
        <v>WARNING</v>
      </c>
      <c r="AO23" s="930">
        <v>8000000</v>
      </c>
      <c r="AP23" s="930">
        <v>500000</v>
      </c>
      <c r="AQ23" s="931"/>
      <c r="AR23" s="932"/>
      <c r="AS23" s="931">
        <v>1500000</v>
      </c>
      <c r="AT23" s="932"/>
      <c r="AU23" s="932"/>
      <c r="AV23" s="931"/>
      <c r="AW23" s="931">
        <v>500000</v>
      </c>
      <c r="AX23" s="931">
        <v>200000</v>
      </c>
      <c r="AY23" s="834" t="s">
        <v>1314</v>
      </c>
      <c r="AZ23" s="931" t="s">
        <v>1215</v>
      </c>
      <c r="BA23" s="931" t="s">
        <v>1215</v>
      </c>
      <c r="BB23" s="834" t="s">
        <v>10471</v>
      </c>
      <c r="BC23" s="837" t="s">
        <v>10472</v>
      </c>
      <c r="BD23" s="838" t="s">
        <v>10473</v>
      </c>
      <c r="BE23" s="838" t="s">
        <v>10474</v>
      </c>
      <c r="BF23" s="937" t="s">
        <v>10475</v>
      </c>
      <c r="BG23" s="838"/>
      <c r="BH23" s="838"/>
      <c r="BI23" s="838"/>
      <c r="BJ23" s="684" t="s">
        <v>10476</v>
      </c>
      <c r="BK23" s="938"/>
      <c r="BL23" s="939" t="s">
        <v>10477</v>
      </c>
    </row>
    <row r="24" spans="2:64" s="933" customFormat="1" ht="42.75">
      <c r="B24" s="934">
        <v>21</v>
      </c>
      <c r="C24" s="926" t="s">
        <v>10478</v>
      </c>
      <c r="D24" s="935" t="s">
        <v>10479</v>
      </c>
      <c r="E24" s="927" t="s">
        <v>10480</v>
      </c>
      <c r="F24" s="927" t="s">
        <v>1302</v>
      </c>
      <c r="G24" s="927" t="s">
        <v>1231</v>
      </c>
      <c r="H24" s="927" t="s">
        <v>1231</v>
      </c>
      <c r="I24" s="834" t="s">
        <v>1045</v>
      </c>
      <c r="J24" s="834" t="s">
        <v>10371</v>
      </c>
      <c r="K24" s="834" t="s">
        <v>10481</v>
      </c>
      <c r="L24" s="928">
        <v>42648</v>
      </c>
      <c r="M24" s="928">
        <v>42735</v>
      </c>
      <c r="N24" s="928">
        <v>42794</v>
      </c>
      <c r="O24" s="928">
        <v>42916</v>
      </c>
      <c r="P24" s="928"/>
      <c r="Q24" s="928"/>
      <c r="R24" s="928"/>
      <c r="S24" s="928"/>
      <c r="T24" s="928"/>
      <c r="U24" s="928"/>
      <c r="V24" s="928"/>
      <c r="W24" s="929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232">
        <f ca="1">SUM(O24-NOW())</f>
        <v>80.841278009262169</v>
      </c>
      <c r="AN24" s="266" t="str">
        <f t="shared" ca="1" si="0"/>
        <v>ACTIVE</v>
      </c>
      <c r="AO24" s="930">
        <v>15000000</v>
      </c>
      <c r="AP24" s="930">
        <v>250000</v>
      </c>
      <c r="AQ24" s="931"/>
      <c r="AR24" s="932"/>
      <c r="AS24" s="931"/>
      <c r="AT24" s="932"/>
      <c r="AU24" s="932"/>
      <c r="AV24" s="931"/>
      <c r="AW24" s="931">
        <v>500000</v>
      </c>
      <c r="AX24" s="931">
        <v>200000</v>
      </c>
      <c r="AY24" s="834" t="s">
        <v>1314</v>
      </c>
      <c r="AZ24" s="931" t="s">
        <v>1215</v>
      </c>
      <c r="BA24" s="931" t="s">
        <v>1215</v>
      </c>
      <c r="BB24" s="834"/>
      <c r="BC24" s="837" t="s">
        <v>10482</v>
      </c>
      <c r="BD24" s="838" t="s">
        <v>10483</v>
      </c>
      <c r="BE24" s="838" t="s">
        <v>10484</v>
      </c>
      <c r="BF24" s="937" t="s">
        <v>10485</v>
      </c>
      <c r="BG24" s="838" t="s">
        <v>10486</v>
      </c>
      <c r="BH24" s="838"/>
      <c r="BI24" s="838" t="s">
        <v>10487</v>
      </c>
      <c r="BJ24" s="684" t="s">
        <v>10488</v>
      </c>
      <c r="BK24" s="938"/>
      <c r="BL24" s="939" t="s">
        <v>10280</v>
      </c>
    </row>
    <row r="25" spans="2:64" s="933" customFormat="1" ht="42.75">
      <c r="B25" s="934">
        <v>22</v>
      </c>
      <c r="C25" s="926" t="s">
        <v>10489</v>
      </c>
      <c r="D25" s="935" t="s">
        <v>10490</v>
      </c>
      <c r="E25" s="927" t="s">
        <v>10491</v>
      </c>
      <c r="F25" s="927" t="s">
        <v>1302</v>
      </c>
      <c r="G25" s="927" t="s">
        <v>1231</v>
      </c>
      <c r="H25" s="927" t="s">
        <v>1231</v>
      </c>
      <c r="I25" s="834" t="s">
        <v>10492</v>
      </c>
      <c r="J25" s="834" t="s">
        <v>10371</v>
      </c>
      <c r="K25" s="834" t="s">
        <v>10493</v>
      </c>
      <c r="L25" s="928">
        <v>42648</v>
      </c>
      <c r="M25" s="928">
        <v>42735</v>
      </c>
      <c r="N25" s="928">
        <v>42794</v>
      </c>
      <c r="O25" s="928">
        <v>42886</v>
      </c>
      <c r="P25" s="928"/>
      <c r="Q25" s="928"/>
      <c r="R25" s="928"/>
      <c r="S25" s="928"/>
      <c r="T25" s="928"/>
      <c r="U25" s="928"/>
      <c r="V25" s="928"/>
      <c r="W25" s="929"/>
      <c r="X25" s="928"/>
      <c r="Y25" s="928"/>
      <c r="Z25" s="928"/>
      <c r="AA25" s="928"/>
      <c r="AB25" s="928"/>
      <c r="AC25" s="928"/>
      <c r="AD25" s="928"/>
      <c r="AE25" s="928"/>
      <c r="AF25" s="928"/>
      <c r="AG25" s="928"/>
      <c r="AH25" s="928"/>
      <c r="AI25" s="928"/>
      <c r="AJ25" s="928"/>
      <c r="AK25" s="928"/>
      <c r="AL25" s="928"/>
      <c r="AM25" s="232">
        <f ca="1">SUM(O25-NOW())</f>
        <v>50.841278009262169</v>
      </c>
      <c r="AN25" s="266" t="str">
        <f t="shared" ca="1" si="0"/>
        <v>ACTIVE</v>
      </c>
      <c r="AO25" s="930">
        <v>7150000</v>
      </c>
      <c r="AP25" s="930">
        <v>1000000</v>
      </c>
      <c r="AQ25" s="931"/>
      <c r="AR25" s="932"/>
      <c r="AS25" s="931"/>
      <c r="AT25" s="932"/>
      <c r="AU25" s="932"/>
      <c r="AV25" s="931">
        <v>1500000</v>
      </c>
      <c r="AW25" s="931">
        <v>500000</v>
      </c>
      <c r="AX25" s="931">
        <v>200000</v>
      </c>
      <c r="AY25" s="834" t="s">
        <v>1314</v>
      </c>
      <c r="AZ25" s="931" t="s">
        <v>1215</v>
      </c>
      <c r="BA25" s="931" t="s">
        <v>1215</v>
      </c>
      <c r="BB25" s="834" t="s">
        <v>10494</v>
      </c>
      <c r="BC25" s="837" t="s">
        <v>10495</v>
      </c>
      <c r="BD25" s="838" t="s">
        <v>10496</v>
      </c>
      <c r="BE25" s="838" t="s">
        <v>10497</v>
      </c>
      <c r="BF25" s="937" t="s">
        <v>10498</v>
      </c>
      <c r="BG25" s="838" t="s">
        <v>10499</v>
      </c>
      <c r="BH25" s="838"/>
      <c r="BI25" s="838" t="s">
        <v>10500</v>
      </c>
      <c r="BJ25" s="684" t="s">
        <v>10501</v>
      </c>
      <c r="BK25" s="938"/>
      <c r="BL25" s="939" t="s">
        <v>10380</v>
      </c>
    </row>
    <row r="26" spans="2:64" s="933" customFormat="1" ht="28.5">
      <c r="B26" s="934">
        <v>23</v>
      </c>
      <c r="C26" s="926" t="s">
        <v>10502</v>
      </c>
      <c r="D26" s="935" t="s">
        <v>10503</v>
      </c>
      <c r="E26" s="927" t="s">
        <v>10504</v>
      </c>
      <c r="F26" s="927" t="s">
        <v>1302</v>
      </c>
      <c r="G26" s="927" t="s">
        <v>1231</v>
      </c>
      <c r="H26" s="927" t="s">
        <v>1231</v>
      </c>
      <c r="I26" s="834" t="s">
        <v>1197</v>
      </c>
      <c r="J26" s="834" t="s">
        <v>10371</v>
      </c>
      <c r="K26" s="834" t="s">
        <v>10352</v>
      </c>
      <c r="L26" s="928">
        <v>42648</v>
      </c>
      <c r="M26" s="928">
        <v>42735</v>
      </c>
      <c r="N26" s="928">
        <v>42825</v>
      </c>
      <c r="O26" s="928">
        <v>42886</v>
      </c>
      <c r="P26" s="928"/>
      <c r="Q26" s="928"/>
      <c r="R26" s="928"/>
      <c r="S26" s="928"/>
      <c r="T26" s="928"/>
      <c r="U26" s="928"/>
      <c r="V26" s="928"/>
      <c r="W26" s="929"/>
      <c r="X26" s="928"/>
      <c r="Y26" s="928"/>
      <c r="Z26" s="928"/>
      <c r="AA26" s="928"/>
      <c r="AB26" s="928"/>
      <c r="AC26" s="928"/>
      <c r="AD26" s="928"/>
      <c r="AE26" s="928"/>
      <c r="AF26" s="928"/>
      <c r="AG26" s="928"/>
      <c r="AH26" s="928"/>
      <c r="AI26" s="928"/>
      <c r="AJ26" s="928"/>
      <c r="AK26" s="928"/>
      <c r="AL26" s="928"/>
      <c r="AM26" s="232">
        <f ca="1">SUM(O26-NOW())</f>
        <v>50.841278009262169</v>
      </c>
      <c r="AN26" s="266" t="str">
        <f t="shared" ca="1" si="0"/>
        <v>ACTIVE</v>
      </c>
      <c r="AO26" s="930">
        <v>5000000</v>
      </c>
      <c r="AP26" s="930">
        <v>250000</v>
      </c>
      <c r="AQ26" s="931"/>
      <c r="AR26" s="932">
        <v>1000000</v>
      </c>
      <c r="AS26" s="931"/>
      <c r="AT26" s="932"/>
      <c r="AU26" s="932"/>
      <c r="AV26" s="931"/>
      <c r="AW26" s="931">
        <v>500000</v>
      </c>
      <c r="AX26" s="931">
        <v>200000</v>
      </c>
      <c r="AY26" s="834" t="s">
        <v>1314</v>
      </c>
      <c r="AZ26" s="931" t="s">
        <v>1215</v>
      </c>
      <c r="BA26" s="931" t="s">
        <v>1215</v>
      </c>
      <c r="BB26" s="834"/>
      <c r="BC26" s="837" t="s">
        <v>10505</v>
      </c>
      <c r="BD26" s="838" t="s">
        <v>10506</v>
      </c>
      <c r="BE26" s="838" t="s">
        <v>10507</v>
      </c>
      <c r="BF26" s="937" t="s">
        <v>10508</v>
      </c>
      <c r="BG26" s="838" t="s">
        <v>10509</v>
      </c>
      <c r="BH26" s="838"/>
      <c r="BI26" s="838" t="s">
        <v>10510</v>
      </c>
      <c r="BJ26" s="684" t="s">
        <v>10511</v>
      </c>
      <c r="BK26" s="938"/>
      <c r="BL26" s="939" t="s">
        <v>10253</v>
      </c>
    </row>
    <row r="27" spans="2:64" s="933" customFormat="1" ht="28.5">
      <c r="B27" s="934">
        <v>24</v>
      </c>
      <c r="C27" s="926" t="s">
        <v>9936</v>
      </c>
      <c r="D27" s="935" t="s">
        <v>9937</v>
      </c>
      <c r="E27" s="927" t="s">
        <v>9938</v>
      </c>
      <c r="F27" s="927" t="s">
        <v>1060</v>
      </c>
      <c r="G27" s="927" t="s">
        <v>1276</v>
      </c>
      <c r="H27" s="927" t="s">
        <v>1276</v>
      </c>
      <c r="I27" s="834" t="s">
        <v>10512</v>
      </c>
      <c r="J27" s="834" t="s">
        <v>8950</v>
      </c>
      <c r="K27" s="834" t="s">
        <v>6915</v>
      </c>
      <c r="L27" s="928">
        <v>42468</v>
      </c>
      <c r="M27" s="928">
        <v>42551</v>
      </c>
      <c r="N27" s="928">
        <v>42613</v>
      </c>
      <c r="O27" s="928">
        <v>42643</v>
      </c>
      <c r="P27" s="928">
        <v>42674</v>
      </c>
      <c r="Q27" s="928">
        <v>42855</v>
      </c>
      <c r="R27" s="928">
        <v>42794</v>
      </c>
      <c r="S27" s="928">
        <v>42916</v>
      </c>
      <c r="T27" s="928"/>
      <c r="U27" s="928"/>
      <c r="V27" s="928"/>
      <c r="W27" s="929"/>
      <c r="X27" s="928"/>
      <c r="Y27" s="928"/>
      <c r="Z27" s="928"/>
      <c r="AA27" s="928"/>
      <c r="AB27" s="928"/>
      <c r="AC27" s="928"/>
      <c r="AD27" s="928"/>
      <c r="AE27" s="928"/>
      <c r="AF27" s="928"/>
      <c r="AG27" s="928"/>
      <c r="AH27" s="928"/>
      <c r="AI27" s="928"/>
      <c r="AJ27" s="928"/>
      <c r="AK27" s="928"/>
      <c r="AL27" s="928"/>
      <c r="AM27" s="232">
        <f ca="1">SUM(S27-NOW())</f>
        <v>80.841278009262169</v>
      </c>
      <c r="AN27" s="266" t="str">
        <f t="shared" ca="1" si="0"/>
        <v>ACTIVE</v>
      </c>
      <c r="AO27" s="930">
        <v>6325000</v>
      </c>
      <c r="AP27" s="930">
        <v>550000</v>
      </c>
      <c r="AQ27" s="931"/>
      <c r="AR27" s="932"/>
      <c r="AS27" s="931"/>
      <c r="AT27" s="932"/>
      <c r="AU27" s="932"/>
      <c r="AV27" s="931">
        <v>1500000</v>
      </c>
      <c r="AW27" s="931">
        <v>500000</v>
      </c>
      <c r="AX27" s="931"/>
      <c r="AY27" s="834" t="s">
        <v>1351</v>
      </c>
      <c r="AZ27" s="931" t="s">
        <v>1215</v>
      </c>
      <c r="BA27" s="931" t="s">
        <v>1215</v>
      </c>
      <c r="BB27" s="834" t="s">
        <v>9939</v>
      </c>
      <c r="BC27" s="837" t="s">
        <v>9940</v>
      </c>
      <c r="BD27" s="838" t="s">
        <v>9941</v>
      </c>
      <c r="BE27" s="838" t="s">
        <v>9942</v>
      </c>
      <c r="BF27" s="937" t="s">
        <v>9943</v>
      </c>
      <c r="BG27" s="838" t="s">
        <v>9944</v>
      </c>
      <c r="BH27" s="838" t="s">
        <v>9945</v>
      </c>
      <c r="BI27" s="838" t="s">
        <v>9946</v>
      </c>
      <c r="BJ27" s="684" t="s">
        <v>9947</v>
      </c>
      <c r="BK27" s="938"/>
      <c r="BL27" s="939" t="s">
        <v>10280</v>
      </c>
    </row>
    <row r="28" spans="2:64" s="933" customFormat="1" ht="28.5">
      <c r="B28" s="934">
        <v>25</v>
      </c>
      <c r="C28" s="926" t="s">
        <v>9812</v>
      </c>
      <c r="D28" s="935" t="s">
        <v>9813</v>
      </c>
      <c r="E28" s="927" t="s">
        <v>9814</v>
      </c>
      <c r="F28" s="927" t="s">
        <v>1060</v>
      </c>
      <c r="G28" s="927" t="s">
        <v>1319</v>
      </c>
      <c r="H28" s="927" t="s">
        <v>1319</v>
      </c>
      <c r="I28" s="834" t="s">
        <v>10513</v>
      </c>
      <c r="J28" s="834" t="s">
        <v>10371</v>
      </c>
      <c r="K28" s="834" t="s">
        <v>10352</v>
      </c>
      <c r="L28" s="928">
        <v>42663</v>
      </c>
      <c r="M28" s="928">
        <v>42754</v>
      </c>
      <c r="N28" s="928">
        <v>42844</v>
      </c>
      <c r="O28" s="928">
        <v>42916</v>
      </c>
      <c r="P28" s="928"/>
      <c r="Q28" s="928"/>
      <c r="R28" s="928"/>
      <c r="S28" s="928"/>
      <c r="T28" s="928"/>
      <c r="U28" s="928"/>
      <c r="V28" s="928"/>
      <c r="W28" s="929"/>
      <c r="X28" s="928"/>
      <c r="Y28" s="928"/>
      <c r="Z28" s="928"/>
      <c r="AA28" s="928"/>
      <c r="AB28" s="928"/>
      <c r="AC28" s="928"/>
      <c r="AD28" s="928"/>
      <c r="AE28" s="928"/>
      <c r="AF28" s="928"/>
      <c r="AG28" s="928"/>
      <c r="AH28" s="928"/>
      <c r="AI28" s="928"/>
      <c r="AJ28" s="928"/>
      <c r="AK28" s="928"/>
      <c r="AL28" s="928"/>
      <c r="AM28" s="232">
        <f ca="1">SUM(O28-NOW())</f>
        <v>80.841278009262169</v>
      </c>
      <c r="AN28" s="266" t="str">
        <f t="shared" ca="1" si="0"/>
        <v>ACTIVE</v>
      </c>
      <c r="AO28" s="930">
        <v>4250000</v>
      </c>
      <c r="AP28" s="930">
        <v>250000</v>
      </c>
      <c r="AQ28" s="931"/>
      <c r="AR28" s="932"/>
      <c r="AS28" s="931"/>
      <c r="AT28" s="932"/>
      <c r="AU28" s="932"/>
      <c r="AV28" s="931"/>
      <c r="AW28" s="931">
        <v>500000</v>
      </c>
      <c r="AX28" s="931">
        <v>250000</v>
      </c>
      <c r="AY28" s="834" t="s">
        <v>1314</v>
      </c>
      <c r="AZ28" s="931" t="s">
        <v>1215</v>
      </c>
      <c r="BA28" s="931" t="s">
        <v>1215</v>
      </c>
      <c r="BB28" s="834" t="s">
        <v>10514</v>
      </c>
      <c r="BC28" s="837" t="s">
        <v>9817</v>
      </c>
      <c r="BD28" s="838" t="s">
        <v>9818</v>
      </c>
      <c r="BE28" s="838" t="s">
        <v>9819</v>
      </c>
      <c r="BF28" s="937" t="s">
        <v>9820</v>
      </c>
      <c r="BG28" s="838" t="s">
        <v>9821</v>
      </c>
      <c r="BH28" s="838" t="s">
        <v>591</v>
      </c>
      <c r="BI28" s="838" t="s">
        <v>9822</v>
      </c>
      <c r="BJ28" s="684" t="s">
        <v>9823</v>
      </c>
      <c r="BK28" s="938"/>
      <c r="BL28" s="939" t="s">
        <v>10515</v>
      </c>
    </row>
    <row r="29" spans="2:64" s="933" customFormat="1" ht="28.5">
      <c r="B29" s="934">
        <v>26</v>
      </c>
      <c r="C29" s="926" t="s">
        <v>10516</v>
      </c>
      <c r="D29" s="935" t="s">
        <v>10517</v>
      </c>
      <c r="E29" s="927" t="s">
        <v>10518</v>
      </c>
      <c r="F29" s="927" t="s">
        <v>1302</v>
      </c>
      <c r="G29" s="927" t="s">
        <v>1276</v>
      </c>
      <c r="H29" s="927" t="s">
        <v>1276</v>
      </c>
      <c r="I29" s="834" t="s">
        <v>1045</v>
      </c>
      <c r="J29" s="834" t="s">
        <v>10371</v>
      </c>
      <c r="K29" s="834" t="s">
        <v>10519</v>
      </c>
      <c r="L29" s="928">
        <v>42675</v>
      </c>
      <c r="M29" s="928">
        <v>42855</v>
      </c>
      <c r="N29" s="928">
        <v>42916</v>
      </c>
      <c r="O29" s="928"/>
      <c r="P29" s="928"/>
      <c r="Q29" s="928"/>
      <c r="R29" s="928"/>
      <c r="S29" s="928"/>
      <c r="T29" s="928"/>
      <c r="U29" s="928"/>
      <c r="V29" s="928"/>
      <c r="W29" s="929"/>
      <c r="X29" s="928"/>
      <c r="Y29" s="928"/>
      <c r="Z29" s="928"/>
      <c r="AA29" s="928"/>
      <c r="AB29" s="928"/>
      <c r="AC29" s="928"/>
      <c r="AD29" s="928"/>
      <c r="AE29" s="928"/>
      <c r="AF29" s="928"/>
      <c r="AG29" s="928"/>
      <c r="AH29" s="928"/>
      <c r="AI29" s="928"/>
      <c r="AJ29" s="928"/>
      <c r="AK29" s="928"/>
      <c r="AL29" s="928"/>
      <c r="AM29" s="232">
        <f ca="1">SUM(N29-NOW())</f>
        <v>80.841278009262169</v>
      </c>
      <c r="AN29" s="266" t="str">
        <f t="shared" ca="1" si="0"/>
        <v>ACTIVE</v>
      </c>
      <c r="AO29" s="930">
        <v>16000000</v>
      </c>
      <c r="AP29" s="930">
        <v>1000000</v>
      </c>
      <c r="AQ29" s="931"/>
      <c r="AR29" s="932">
        <v>2600000</v>
      </c>
      <c r="AS29" s="931"/>
      <c r="AT29" s="932"/>
      <c r="AU29" s="932"/>
      <c r="AV29" s="931"/>
      <c r="AW29" s="931">
        <v>500000</v>
      </c>
      <c r="AX29" s="931">
        <v>200000</v>
      </c>
      <c r="AY29" s="834" t="s">
        <v>1314</v>
      </c>
      <c r="AZ29" s="931" t="s">
        <v>1215</v>
      </c>
      <c r="BA29" s="931" t="s">
        <v>1215</v>
      </c>
      <c r="BB29" s="834"/>
      <c r="BC29" s="837" t="s">
        <v>10520</v>
      </c>
      <c r="BD29" s="838" t="s">
        <v>10521</v>
      </c>
      <c r="BE29" s="838" t="s">
        <v>10522</v>
      </c>
      <c r="BF29" s="937" t="s">
        <v>10523</v>
      </c>
      <c r="BG29" s="838" t="s">
        <v>10524</v>
      </c>
      <c r="BH29" s="838" t="s">
        <v>10525</v>
      </c>
      <c r="BI29" s="838"/>
      <c r="BJ29" s="684" t="s">
        <v>10526</v>
      </c>
      <c r="BK29" s="938"/>
      <c r="BL29" s="939" t="s">
        <v>10293</v>
      </c>
    </row>
    <row r="30" spans="2:64" s="933" customFormat="1" ht="57">
      <c r="B30" s="934">
        <v>28</v>
      </c>
      <c r="C30" s="926" t="s">
        <v>10539</v>
      </c>
      <c r="D30" s="935" t="s">
        <v>9969</v>
      </c>
      <c r="E30" s="927" t="s">
        <v>9970</v>
      </c>
      <c r="F30" s="927" t="s">
        <v>1302</v>
      </c>
      <c r="G30" s="927" t="s">
        <v>1276</v>
      </c>
      <c r="H30" s="927" t="s">
        <v>1276</v>
      </c>
      <c r="I30" s="834" t="s">
        <v>10540</v>
      </c>
      <c r="J30" s="834" t="s">
        <v>10541</v>
      </c>
      <c r="K30" s="834" t="s">
        <v>10542</v>
      </c>
      <c r="L30" s="928">
        <v>42485</v>
      </c>
      <c r="M30" s="928">
        <v>42575</v>
      </c>
      <c r="N30" s="928">
        <v>42582</v>
      </c>
      <c r="O30" s="928">
        <v>42613</v>
      </c>
      <c r="P30" s="928">
        <v>42643</v>
      </c>
      <c r="Q30" s="928">
        <v>42674</v>
      </c>
      <c r="R30" s="928">
        <v>42735</v>
      </c>
      <c r="S30" s="928">
        <v>42794</v>
      </c>
      <c r="T30" s="928">
        <v>42916</v>
      </c>
      <c r="U30" s="928"/>
      <c r="V30" s="928"/>
      <c r="W30" s="929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232">
        <f ca="1">SUM(T30-NOW())</f>
        <v>80.841278009262169</v>
      </c>
      <c r="AN30" s="266" t="str">
        <f t="shared" ca="1" si="0"/>
        <v>ACTIVE</v>
      </c>
      <c r="AO30" s="930">
        <v>7150000.0000000009</v>
      </c>
      <c r="AP30" s="930">
        <v>500000</v>
      </c>
      <c r="AQ30" s="931"/>
      <c r="AR30" s="932">
        <v>3500000</v>
      </c>
      <c r="AS30" s="931">
        <v>1500000</v>
      </c>
      <c r="AT30" s="932"/>
      <c r="AU30" s="932"/>
      <c r="AV30" s="931"/>
      <c r="AW30" s="931">
        <v>500000</v>
      </c>
      <c r="AX30" s="931">
        <v>200000</v>
      </c>
      <c r="AY30" s="834" t="s">
        <v>1314</v>
      </c>
      <c r="AZ30" s="931" t="s">
        <v>1215</v>
      </c>
      <c r="BA30" s="931" t="s">
        <v>1215</v>
      </c>
      <c r="BB30" s="834" t="s">
        <v>10543</v>
      </c>
      <c r="BC30" s="837" t="s">
        <v>9971</v>
      </c>
      <c r="BD30" s="838" t="s">
        <v>9972</v>
      </c>
      <c r="BE30" s="838" t="s">
        <v>9973</v>
      </c>
      <c r="BF30" s="937" t="s">
        <v>9974</v>
      </c>
      <c r="BG30" s="838" t="s">
        <v>9975</v>
      </c>
      <c r="BH30" s="838">
        <v>12018967203</v>
      </c>
      <c r="BI30" s="838"/>
      <c r="BJ30" s="684" t="s">
        <v>10544</v>
      </c>
      <c r="BK30" s="938"/>
      <c r="BL30" s="939" t="s">
        <v>10280</v>
      </c>
    </row>
    <row r="31" spans="2:64" s="933" customFormat="1" ht="28.5">
      <c r="B31" s="934">
        <v>29</v>
      </c>
      <c r="C31" s="926" t="s">
        <v>10545</v>
      </c>
      <c r="D31" s="935" t="s">
        <v>10546</v>
      </c>
      <c r="E31" s="927" t="s">
        <v>10547</v>
      </c>
      <c r="F31" s="927" t="s">
        <v>1060</v>
      </c>
      <c r="G31" s="927" t="s">
        <v>1276</v>
      </c>
      <c r="H31" s="927" t="s">
        <v>1276</v>
      </c>
      <c r="I31" s="834" t="s">
        <v>1045</v>
      </c>
      <c r="J31" s="834" t="s">
        <v>10371</v>
      </c>
      <c r="K31" s="834" t="s">
        <v>10548</v>
      </c>
      <c r="L31" s="928">
        <v>42685</v>
      </c>
      <c r="M31" s="928">
        <v>42865</v>
      </c>
      <c r="N31" s="928">
        <v>42916</v>
      </c>
      <c r="O31" s="928"/>
      <c r="P31" s="928"/>
      <c r="Q31" s="928"/>
      <c r="R31" s="928"/>
      <c r="S31" s="928"/>
      <c r="T31" s="928"/>
      <c r="U31" s="928"/>
      <c r="V31" s="928"/>
      <c r="W31" s="929"/>
      <c r="X31" s="928"/>
      <c r="Y31" s="928"/>
      <c r="Z31" s="928"/>
      <c r="AA31" s="928"/>
      <c r="AB31" s="928"/>
      <c r="AC31" s="928"/>
      <c r="AD31" s="928"/>
      <c r="AE31" s="928"/>
      <c r="AF31" s="928"/>
      <c r="AG31" s="928"/>
      <c r="AH31" s="928"/>
      <c r="AI31" s="928"/>
      <c r="AJ31" s="928"/>
      <c r="AK31" s="928"/>
      <c r="AL31" s="928"/>
      <c r="AM31" s="232">
        <f ca="1">SUM(N31-NOW())</f>
        <v>80.841278009262169</v>
      </c>
      <c r="AN31" s="266" t="str">
        <f t="shared" ca="1" si="0"/>
        <v>ACTIVE</v>
      </c>
      <c r="AO31" s="930">
        <v>3900000</v>
      </c>
      <c r="AP31" s="930">
        <v>250000</v>
      </c>
      <c r="AQ31" s="931"/>
      <c r="AR31" s="932"/>
      <c r="AS31" s="931"/>
      <c r="AT31" s="932"/>
      <c r="AU31" s="932"/>
      <c r="AV31" s="931"/>
      <c r="AW31" s="931"/>
      <c r="AX31" s="931">
        <v>100000</v>
      </c>
      <c r="AY31" s="834" t="s">
        <v>1314</v>
      </c>
      <c r="AZ31" s="931" t="s">
        <v>1215</v>
      </c>
      <c r="BA31" s="931" t="s">
        <v>1215</v>
      </c>
      <c r="BB31" s="834"/>
      <c r="BC31" s="837" t="s">
        <v>10549</v>
      </c>
      <c r="BD31" s="838"/>
      <c r="BE31" s="838" t="s">
        <v>10550</v>
      </c>
      <c r="BF31" s="937" t="s">
        <v>10551</v>
      </c>
      <c r="BG31" s="838" t="s">
        <v>10552</v>
      </c>
      <c r="BH31" s="838"/>
      <c r="BI31" s="838"/>
      <c r="BJ31" s="684" t="s">
        <v>10553</v>
      </c>
      <c r="BK31" s="938"/>
      <c r="BL31" s="939" t="s">
        <v>10554</v>
      </c>
    </row>
    <row r="32" spans="2:64" s="933" customFormat="1" ht="42.75">
      <c r="B32" s="934">
        <v>30</v>
      </c>
      <c r="C32" s="926" t="s">
        <v>10555</v>
      </c>
      <c r="D32" s="935" t="s">
        <v>950</v>
      </c>
      <c r="E32" s="927">
        <v>29711</v>
      </c>
      <c r="F32" s="927" t="s">
        <v>1302</v>
      </c>
      <c r="G32" s="927" t="s">
        <v>1319</v>
      </c>
      <c r="H32" s="927" t="s">
        <v>1319</v>
      </c>
      <c r="I32" s="834" t="s">
        <v>1045</v>
      </c>
      <c r="J32" s="834" t="s">
        <v>10371</v>
      </c>
      <c r="K32" s="834" t="s">
        <v>10556</v>
      </c>
      <c r="L32" s="928">
        <v>42671</v>
      </c>
      <c r="M32" s="928">
        <v>42735</v>
      </c>
      <c r="N32" s="928">
        <v>42916</v>
      </c>
      <c r="O32" s="928"/>
      <c r="P32" s="928"/>
      <c r="Q32" s="928"/>
      <c r="R32" s="928"/>
      <c r="S32" s="928"/>
      <c r="T32" s="928"/>
      <c r="U32" s="928"/>
      <c r="V32" s="928"/>
      <c r="W32" s="929"/>
      <c r="X32" s="928"/>
      <c r="Y32" s="928"/>
      <c r="Z32" s="928"/>
      <c r="AA32" s="928"/>
      <c r="AB32" s="928"/>
      <c r="AC32" s="928"/>
      <c r="AD32" s="928"/>
      <c r="AE32" s="928"/>
      <c r="AF32" s="928"/>
      <c r="AG32" s="928"/>
      <c r="AH32" s="928"/>
      <c r="AI32" s="928"/>
      <c r="AJ32" s="928"/>
      <c r="AK32" s="928"/>
      <c r="AL32" s="928"/>
      <c r="AM32" s="232">
        <f ca="1">SUM(N32-NOW())</f>
        <v>80.841278009262169</v>
      </c>
      <c r="AN32" s="266" t="str">
        <f t="shared" ca="1" si="0"/>
        <v>ACTIVE</v>
      </c>
      <c r="AO32" s="930">
        <v>3355750</v>
      </c>
      <c r="AP32" s="930">
        <v>100000</v>
      </c>
      <c r="AQ32" s="931"/>
      <c r="AR32" s="932"/>
      <c r="AS32" s="931"/>
      <c r="AT32" s="932">
        <v>200000</v>
      </c>
      <c r="AU32" s="932"/>
      <c r="AV32" s="931"/>
      <c r="AW32" s="931"/>
      <c r="AX32" s="931"/>
      <c r="AY32" s="834">
        <v>350000</v>
      </c>
      <c r="AZ32" s="931" t="s">
        <v>1215</v>
      </c>
      <c r="BA32" s="931" t="s">
        <v>1215</v>
      </c>
      <c r="BB32" s="834" t="s">
        <v>10557</v>
      </c>
      <c r="BC32" s="837" t="s">
        <v>951</v>
      </c>
      <c r="BD32" s="838" t="s">
        <v>476</v>
      </c>
      <c r="BE32" s="838" t="s">
        <v>1529</v>
      </c>
      <c r="BF32" s="937" t="s">
        <v>10558</v>
      </c>
      <c r="BG32" s="838"/>
      <c r="BH32" s="838" t="s">
        <v>953</v>
      </c>
      <c r="BI32" s="838" t="s">
        <v>3477</v>
      </c>
      <c r="BJ32" s="684" t="s">
        <v>10559</v>
      </c>
      <c r="BK32" s="938"/>
      <c r="BL32" s="939" t="s">
        <v>10293</v>
      </c>
    </row>
    <row r="33" spans="2:64" s="933" customFormat="1">
      <c r="B33" s="934">
        <v>31</v>
      </c>
      <c r="C33" s="926" t="s">
        <v>10560</v>
      </c>
      <c r="D33" s="935" t="s">
        <v>10561</v>
      </c>
      <c r="E33" s="927" t="s">
        <v>10562</v>
      </c>
      <c r="F33" s="927" t="s">
        <v>1302</v>
      </c>
      <c r="G33" s="927" t="s">
        <v>1319</v>
      </c>
      <c r="H33" s="927" t="s">
        <v>1319</v>
      </c>
      <c r="I33" s="834" t="s">
        <v>1044</v>
      </c>
      <c r="J33" s="834" t="s">
        <v>10371</v>
      </c>
      <c r="K33" s="834" t="s">
        <v>8431</v>
      </c>
      <c r="L33" s="928">
        <v>42709</v>
      </c>
      <c r="M33" s="928">
        <v>42766</v>
      </c>
      <c r="N33" s="928">
        <v>42794</v>
      </c>
      <c r="O33" s="928">
        <v>42886</v>
      </c>
      <c r="P33" s="928"/>
      <c r="Q33" s="928"/>
      <c r="R33" s="928"/>
      <c r="S33" s="928"/>
      <c r="T33" s="928"/>
      <c r="U33" s="928"/>
      <c r="V33" s="928"/>
      <c r="W33" s="929"/>
      <c r="X33" s="928"/>
      <c r="Y33" s="928"/>
      <c r="Z33" s="928"/>
      <c r="AA33" s="928"/>
      <c r="AB33" s="928"/>
      <c r="AC33" s="928"/>
      <c r="AD33" s="928"/>
      <c r="AE33" s="928"/>
      <c r="AF33" s="928"/>
      <c r="AG33" s="928"/>
      <c r="AH33" s="928"/>
      <c r="AI33" s="928"/>
      <c r="AJ33" s="928"/>
      <c r="AK33" s="928"/>
      <c r="AL33" s="928"/>
      <c r="AM33" s="232">
        <f ca="1">SUM(O33-NOW())</f>
        <v>50.841278009262169</v>
      </c>
      <c r="AN33" s="266" t="str">
        <f t="shared" ca="1" si="0"/>
        <v>ACTIVE</v>
      </c>
      <c r="AO33" s="930">
        <v>7000000</v>
      </c>
      <c r="AP33" s="930">
        <v>500000</v>
      </c>
      <c r="AQ33" s="931"/>
      <c r="AR33" s="932"/>
      <c r="AS33" s="931">
        <v>2000000</v>
      </c>
      <c r="AT33" s="932"/>
      <c r="AU33" s="932"/>
      <c r="AV33" s="931">
        <v>1000000</v>
      </c>
      <c r="AW33" s="931"/>
      <c r="AX33" s="931">
        <v>200000</v>
      </c>
      <c r="AY33" s="834" t="s">
        <v>1351</v>
      </c>
      <c r="AZ33" s="931" t="s">
        <v>1215</v>
      </c>
      <c r="BA33" s="931" t="s">
        <v>1215</v>
      </c>
      <c r="BB33" s="834"/>
      <c r="BC33" s="837" t="s">
        <v>10563</v>
      </c>
      <c r="BD33" s="838" t="s">
        <v>10564</v>
      </c>
      <c r="BE33" s="838" t="s">
        <v>10565</v>
      </c>
      <c r="BF33" s="937" t="s">
        <v>10566</v>
      </c>
      <c r="BG33" s="838" t="s">
        <v>10567</v>
      </c>
      <c r="BH33" s="838" t="s">
        <v>10568</v>
      </c>
      <c r="BI33" s="838"/>
      <c r="BJ33" s="684" t="s">
        <v>10569</v>
      </c>
      <c r="BK33" s="938"/>
      <c r="BL33" s="939" t="s">
        <v>10380</v>
      </c>
    </row>
    <row r="34" spans="2:64" s="933" customFormat="1" ht="28.5">
      <c r="B34" s="934">
        <v>32</v>
      </c>
      <c r="C34" s="926" t="s">
        <v>10570</v>
      </c>
      <c r="D34" s="935" t="s">
        <v>9950</v>
      </c>
      <c r="E34" s="927" t="s">
        <v>9951</v>
      </c>
      <c r="F34" s="927" t="s">
        <v>1302</v>
      </c>
      <c r="G34" s="927" t="s">
        <v>1358</v>
      </c>
      <c r="H34" s="927" t="s">
        <v>1358</v>
      </c>
      <c r="I34" s="834" t="s">
        <v>10571</v>
      </c>
      <c r="J34" s="834" t="s">
        <v>10371</v>
      </c>
      <c r="K34" s="834" t="s">
        <v>8431</v>
      </c>
      <c r="L34" s="928">
        <v>42709</v>
      </c>
      <c r="M34" s="928">
        <v>42766</v>
      </c>
      <c r="N34" s="928">
        <v>42794</v>
      </c>
      <c r="O34" s="928">
        <v>42886</v>
      </c>
      <c r="P34" s="928"/>
      <c r="Q34" s="928"/>
      <c r="R34" s="928"/>
      <c r="S34" s="928"/>
      <c r="T34" s="928"/>
      <c r="U34" s="928"/>
      <c r="V34" s="928"/>
      <c r="W34" s="929"/>
      <c r="X34" s="928"/>
      <c r="Y34" s="928"/>
      <c r="Z34" s="928"/>
      <c r="AA34" s="928"/>
      <c r="AB34" s="928"/>
      <c r="AC34" s="928"/>
      <c r="AD34" s="928"/>
      <c r="AE34" s="928"/>
      <c r="AF34" s="928"/>
      <c r="AG34" s="928"/>
      <c r="AH34" s="928"/>
      <c r="AI34" s="928"/>
      <c r="AJ34" s="928"/>
      <c r="AK34" s="928"/>
      <c r="AL34" s="928"/>
      <c r="AM34" s="232">
        <f ca="1">SUM(O34-NOW())</f>
        <v>50.841278009262169</v>
      </c>
      <c r="AN34" s="266" t="str">
        <f t="shared" ca="1" si="0"/>
        <v>ACTIVE</v>
      </c>
      <c r="AO34" s="930">
        <v>8000000</v>
      </c>
      <c r="AP34" s="930">
        <v>500000</v>
      </c>
      <c r="AQ34" s="931"/>
      <c r="AR34" s="932"/>
      <c r="AS34" s="931">
        <v>2800000</v>
      </c>
      <c r="AT34" s="932"/>
      <c r="AU34" s="932"/>
      <c r="AV34" s="931">
        <v>3500000</v>
      </c>
      <c r="AW34" s="931">
        <v>500000</v>
      </c>
      <c r="AX34" s="931">
        <v>200000</v>
      </c>
      <c r="AY34" s="834" t="s">
        <v>1314</v>
      </c>
      <c r="AZ34" s="931" t="s">
        <v>1215</v>
      </c>
      <c r="BA34" s="931" t="s">
        <v>1215</v>
      </c>
      <c r="BB34" s="834" t="s">
        <v>10572</v>
      </c>
      <c r="BC34" s="837" t="s">
        <v>9953</v>
      </c>
      <c r="BD34" s="838" t="s">
        <v>9954</v>
      </c>
      <c r="BE34" s="838" t="s">
        <v>9955</v>
      </c>
      <c r="BF34" s="937" t="s">
        <v>9956</v>
      </c>
      <c r="BG34" s="838" t="s">
        <v>9957</v>
      </c>
      <c r="BH34" s="838" t="s">
        <v>591</v>
      </c>
      <c r="BI34" s="838"/>
      <c r="BJ34" s="684" t="s">
        <v>10573</v>
      </c>
      <c r="BK34" s="938"/>
      <c r="BL34" s="939" t="s">
        <v>10380</v>
      </c>
    </row>
    <row r="35" spans="2:64" s="933" customFormat="1" ht="28.5">
      <c r="B35" s="934">
        <v>33</v>
      </c>
      <c r="C35" s="926" t="s">
        <v>10574</v>
      </c>
      <c r="D35" s="935" t="s">
        <v>10575</v>
      </c>
      <c r="E35" s="927" t="s">
        <v>10576</v>
      </c>
      <c r="F35" s="927" t="s">
        <v>1302</v>
      </c>
      <c r="G35" s="927" t="s">
        <v>1350</v>
      </c>
      <c r="H35" s="927" t="s">
        <v>1350</v>
      </c>
      <c r="I35" s="834" t="s">
        <v>1044</v>
      </c>
      <c r="J35" s="834" t="s">
        <v>10371</v>
      </c>
      <c r="K35" s="834" t="s">
        <v>10577</v>
      </c>
      <c r="L35" s="928">
        <v>42709</v>
      </c>
      <c r="M35" s="928">
        <v>42766</v>
      </c>
      <c r="N35" s="928">
        <v>42794</v>
      </c>
      <c r="O35" s="928">
        <v>42916</v>
      </c>
      <c r="P35" s="928"/>
      <c r="Q35" s="928"/>
      <c r="R35" s="928"/>
      <c r="S35" s="928"/>
      <c r="T35" s="928"/>
      <c r="U35" s="928"/>
      <c r="V35" s="928"/>
      <c r="W35" s="929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232">
        <f ca="1">SUM(O35-NOW())</f>
        <v>80.841278009262169</v>
      </c>
      <c r="AN35" s="266" t="str">
        <f t="shared" ca="1" si="0"/>
        <v>ACTIVE</v>
      </c>
      <c r="AO35" s="930">
        <v>11000000</v>
      </c>
      <c r="AP35" s="930">
        <v>1000000</v>
      </c>
      <c r="AQ35" s="931"/>
      <c r="AR35" s="932">
        <v>4500000</v>
      </c>
      <c r="AS35" s="931">
        <v>1800000</v>
      </c>
      <c r="AT35" s="932"/>
      <c r="AU35" s="932"/>
      <c r="AV35" s="931"/>
      <c r="AW35" s="931"/>
      <c r="AX35" s="931">
        <v>200000</v>
      </c>
      <c r="AY35" s="834" t="s">
        <v>1351</v>
      </c>
      <c r="AZ35" s="931" t="s">
        <v>1215</v>
      </c>
      <c r="BA35" s="931" t="s">
        <v>1215</v>
      </c>
      <c r="BB35" s="834" t="s">
        <v>10578</v>
      </c>
      <c r="BC35" s="837" t="s">
        <v>10579</v>
      </c>
      <c r="BD35" s="838" t="s">
        <v>10580</v>
      </c>
      <c r="BE35" s="838" t="s">
        <v>10581</v>
      </c>
      <c r="BF35" s="937" t="s">
        <v>10582</v>
      </c>
      <c r="BG35" s="838" t="s">
        <v>10583</v>
      </c>
      <c r="BH35" s="838" t="s">
        <v>10584</v>
      </c>
      <c r="BI35" s="838" t="s">
        <v>10585</v>
      </c>
      <c r="BJ35" s="684" t="s">
        <v>10586</v>
      </c>
      <c r="BK35" s="938"/>
      <c r="BL35" s="939" t="s">
        <v>10280</v>
      </c>
    </row>
    <row r="36" spans="2:64" s="933" customFormat="1" ht="42.75">
      <c r="B36" s="934">
        <v>34</v>
      </c>
      <c r="C36" s="926" t="s">
        <v>10587</v>
      </c>
      <c r="D36" s="935" t="s">
        <v>10588</v>
      </c>
      <c r="E36" s="927" t="s">
        <v>10589</v>
      </c>
      <c r="F36" s="927" t="s">
        <v>1302</v>
      </c>
      <c r="G36" s="927" t="s">
        <v>1358</v>
      </c>
      <c r="H36" s="927" t="s">
        <v>1358</v>
      </c>
      <c r="I36" s="834" t="s">
        <v>1044</v>
      </c>
      <c r="J36" s="834" t="s">
        <v>10371</v>
      </c>
      <c r="K36" s="834" t="s">
        <v>10590</v>
      </c>
      <c r="L36" s="928">
        <v>42716</v>
      </c>
      <c r="M36" s="928">
        <v>42805</v>
      </c>
      <c r="N36" s="928">
        <v>42916</v>
      </c>
      <c r="O36" s="928"/>
      <c r="P36" s="928"/>
      <c r="Q36" s="928"/>
      <c r="R36" s="928"/>
      <c r="S36" s="928"/>
      <c r="T36" s="928"/>
      <c r="U36" s="928"/>
      <c r="V36" s="928"/>
      <c r="W36" s="929"/>
      <c r="X36" s="928"/>
      <c r="Y36" s="928"/>
      <c r="Z36" s="928"/>
      <c r="AA36" s="928"/>
      <c r="AB36" s="928"/>
      <c r="AC36" s="928"/>
      <c r="AD36" s="928"/>
      <c r="AE36" s="928"/>
      <c r="AF36" s="928"/>
      <c r="AG36" s="928"/>
      <c r="AH36" s="928"/>
      <c r="AI36" s="928"/>
      <c r="AJ36" s="928"/>
      <c r="AK36" s="928"/>
      <c r="AL36" s="928"/>
      <c r="AM36" s="232">
        <f ca="1">SUM(N36-NOW())</f>
        <v>80.841278009262169</v>
      </c>
      <c r="AN36" s="266" t="str">
        <f t="shared" ca="1" si="0"/>
        <v>ACTIVE</v>
      </c>
      <c r="AO36" s="930">
        <v>10000000</v>
      </c>
      <c r="AP36" s="930">
        <v>500000</v>
      </c>
      <c r="AQ36" s="931"/>
      <c r="AR36" s="932">
        <v>2000000</v>
      </c>
      <c r="AS36" s="931">
        <v>2800000</v>
      </c>
      <c r="AT36" s="932"/>
      <c r="AU36" s="932"/>
      <c r="AV36" s="931">
        <v>1000000</v>
      </c>
      <c r="AW36" s="931">
        <v>500000</v>
      </c>
      <c r="AX36" s="931">
        <v>200000</v>
      </c>
      <c r="AY36" s="834" t="s">
        <v>1351</v>
      </c>
      <c r="AZ36" s="931" t="s">
        <v>1215</v>
      </c>
      <c r="BA36" s="931" t="s">
        <v>1215</v>
      </c>
      <c r="BB36" s="834" t="s">
        <v>10591</v>
      </c>
      <c r="BC36" s="837" t="s">
        <v>10592</v>
      </c>
      <c r="BD36" s="838" t="s">
        <v>10593</v>
      </c>
      <c r="BE36" s="838" t="s">
        <v>10594</v>
      </c>
      <c r="BF36" s="937" t="s">
        <v>10595</v>
      </c>
      <c r="BG36" s="838" t="s">
        <v>10596</v>
      </c>
      <c r="BH36" s="838" t="s">
        <v>591</v>
      </c>
      <c r="BI36" s="838"/>
      <c r="BJ36" s="684" t="s">
        <v>10597</v>
      </c>
      <c r="BK36" s="938"/>
      <c r="BL36" s="939" t="s">
        <v>10598</v>
      </c>
    </row>
    <row r="37" spans="2:64" s="933" customFormat="1" ht="42.75">
      <c r="B37" s="934">
        <v>37</v>
      </c>
      <c r="C37" s="926" t="s">
        <v>10610</v>
      </c>
      <c r="D37" s="935" t="s">
        <v>10611</v>
      </c>
      <c r="E37" s="927" t="s">
        <v>10612</v>
      </c>
      <c r="F37" s="927" t="s">
        <v>1302</v>
      </c>
      <c r="G37" s="927" t="s">
        <v>1358</v>
      </c>
      <c r="H37" s="927" t="s">
        <v>1358</v>
      </c>
      <c r="I37" s="834" t="s">
        <v>10613</v>
      </c>
      <c r="J37" s="834" t="s">
        <v>10371</v>
      </c>
      <c r="K37" s="834" t="s">
        <v>10590</v>
      </c>
      <c r="L37" s="928">
        <v>42738</v>
      </c>
      <c r="M37" s="928">
        <v>42825</v>
      </c>
      <c r="N37" s="928">
        <v>42886</v>
      </c>
      <c r="O37" s="928"/>
      <c r="P37" s="928"/>
      <c r="Q37" s="928"/>
      <c r="R37" s="928"/>
      <c r="S37" s="928"/>
      <c r="T37" s="928"/>
      <c r="U37" s="928"/>
      <c r="V37" s="928"/>
      <c r="W37" s="929"/>
      <c r="X37" s="928"/>
      <c r="Y37" s="928"/>
      <c r="Z37" s="928"/>
      <c r="AA37" s="928"/>
      <c r="AB37" s="928"/>
      <c r="AC37" s="928"/>
      <c r="AD37" s="928"/>
      <c r="AE37" s="928"/>
      <c r="AF37" s="928"/>
      <c r="AG37" s="928"/>
      <c r="AH37" s="928"/>
      <c r="AI37" s="928"/>
      <c r="AJ37" s="928"/>
      <c r="AK37" s="928"/>
      <c r="AL37" s="928"/>
      <c r="AM37" s="232">
        <f ca="1">SUM(N37-NOW())</f>
        <v>50.841278009262169</v>
      </c>
      <c r="AN37" s="266" t="str">
        <f t="shared" ca="1" si="0"/>
        <v>ACTIVE</v>
      </c>
      <c r="AO37" s="930">
        <v>7000000</v>
      </c>
      <c r="AP37" s="930">
        <v>500000</v>
      </c>
      <c r="AQ37" s="931"/>
      <c r="AR37" s="932">
        <v>2000000</v>
      </c>
      <c r="AS37" s="931">
        <v>2000000</v>
      </c>
      <c r="AT37" s="932"/>
      <c r="AU37" s="932"/>
      <c r="AV37" s="931">
        <v>1800000</v>
      </c>
      <c r="AW37" s="931">
        <v>500000</v>
      </c>
      <c r="AX37" s="931">
        <v>200000</v>
      </c>
      <c r="AY37" s="834" t="s">
        <v>1351</v>
      </c>
      <c r="AZ37" s="931" t="s">
        <v>1215</v>
      </c>
      <c r="BA37" s="931" t="s">
        <v>1215</v>
      </c>
      <c r="BB37" s="834" t="s">
        <v>10591</v>
      </c>
      <c r="BC37" s="837" t="s">
        <v>10614</v>
      </c>
      <c r="BD37" s="838" t="s">
        <v>10615</v>
      </c>
      <c r="BE37" s="838" t="s">
        <v>10616</v>
      </c>
      <c r="BF37" s="937" t="s">
        <v>10617</v>
      </c>
      <c r="BG37" s="838" t="s">
        <v>10618</v>
      </c>
      <c r="BH37" s="838"/>
      <c r="BI37" s="838"/>
      <c r="BJ37" s="684" t="s">
        <v>10619</v>
      </c>
      <c r="BK37" s="938" t="s">
        <v>10620</v>
      </c>
      <c r="BL37" s="939" t="s">
        <v>10253</v>
      </c>
    </row>
    <row r="38" spans="2:64" s="933" customFormat="1" ht="28.5">
      <c r="B38" s="934">
        <v>38</v>
      </c>
      <c r="C38" s="926" t="s">
        <v>10621</v>
      </c>
      <c r="D38" s="935" t="s">
        <v>10622</v>
      </c>
      <c r="E38" s="927" t="s">
        <v>10623</v>
      </c>
      <c r="F38" s="927" t="s">
        <v>1060</v>
      </c>
      <c r="G38" s="927" t="s">
        <v>1276</v>
      </c>
      <c r="H38" s="927" t="s">
        <v>1276</v>
      </c>
      <c r="I38" s="834" t="s">
        <v>1045</v>
      </c>
      <c r="J38" s="834" t="s">
        <v>10371</v>
      </c>
      <c r="K38" s="834" t="s">
        <v>10297</v>
      </c>
      <c r="L38" s="928">
        <v>42741</v>
      </c>
      <c r="M38" s="928">
        <v>42916</v>
      </c>
      <c r="N38" s="928"/>
      <c r="O38" s="928"/>
      <c r="P38" s="928"/>
      <c r="Q38" s="928"/>
      <c r="R38" s="928"/>
      <c r="S38" s="928"/>
      <c r="T38" s="928"/>
      <c r="U38" s="928"/>
      <c r="V38" s="928"/>
      <c r="W38" s="929"/>
      <c r="X38" s="928"/>
      <c r="Y38" s="928"/>
      <c r="Z38" s="928"/>
      <c r="AA38" s="928"/>
      <c r="AB38" s="928"/>
      <c r="AC38" s="928"/>
      <c r="AD38" s="928"/>
      <c r="AE38" s="928"/>
      <c r="AF38" s="928"/>
      <c r="AG38" s="928"/>
      <c r="AH38" s="928"/>
      <c r="AI38" s="928"/>
      <c r="AJ38" s="928"/>
      <c r="AK38" s="928"/>
      <c r="AL38" s="928"/>
      <c r="AM38" s="232">
        <f ca="1">SUM(M38-NOW())</f>
        <v>80.841278009262169</v>
      </c>
      <c r="AN38" s="266" t="str">
        <f t="shared" ca="1" si="0"/>
        <v>ACTIVE</v>
      </c>
      <c r="AO38" s="930">
        <v>4000000</v>
      </c>
      <c r="AP38" s="930">
        <v>200000</v>
      </c>
      <c r="AQ38" s="931"/>
      <c r="AR38" s="932"/>
      <c r="AS38" s="931"/>
      <c r="AT38" s="932"/>
      <c r="AU38" s="932"/>
      <c r="AV38" s="931"/>
      <c r="AW38" s="931">
        <v>150000</v>
      </c>
      <c r="AX38" s="931">
        <v>500000</v>
      </c>
      <c r="AY38" s="834" t="s">
        <v>1351</v>
      </c>
      <c r="AZ38" s="931" t="s">
        <v>1215</v>
      </c>
      <c r="BA38" s="931" t="s">
        <v>1215</v>
      </c>
      <c r="BB38" s="834"/>
      <c r="BC38" s="837" t="s">
        <v>10624</v>
      </c>
      <c r="BD38" s="838" t="s">
        <v>10625</v>
      </c>
      <c r="BE38" s="838" t="s">
        <v>10626</v>
      </c>
      <c r="BF38" s="937" t="s">
        <v>10627</v>
      </c>
      <c r="BG38" s="838" t="s">
        <v>10628</v>
      </c>
      <c r="BH38" s="838"/>
      <c r="BI38" s="838"/>
      <c r="BJ38" s="684" t="s">
        <v>10629</v>
      </c>
      <c r="BK38" s="938"/>
      <c r="BL38" s="939" t="s">
        <v>10293</v>
      </c>
    </row>
    <row r="39" spans="2:64" s="933" customFormat="1" ht="28.5">
      <c r="B39" s="934">
        <v>39</v>
      </c>
      <c r="C39" s="926" t="s">
        <v>10630</v>
      </c>
      <c r="D39" s="935" t="s">
        <v>10631</v>
      </c>
      <c r="E39" s="927" t="s">
        <v>10632</v>
      </c>
      <c r="F39" s="927" t="s">
        <v>1060</v>
      </c>
      <c r="G39" s="927" t="s">
        <v>1276</v>
      </c>
      <c r="H39" s="927" t="s">
        <v>1276</v>
      </c>
      <c r="I39" s="834" t="s">
        <v>1044</v>
      </c>
      <c r="J39" s="834" t="s">
        <v>10371</v>
      </c>
      <c r="K39" s="834" t="s">
        <v>10422</v>
      </c>
      <c r="L39" s="928">
        <v>42727</v>
      </c>
      <c r="M39" s="928">
        <v>42816</v>
      </c>
      <c r="N39" s="928">
        <v>42886</v>
      </c>
      <c r="O39" s="928"/>
      <c r="P39" s="928"/>
      <c r="Q39" s="928"/>
      <c r="R39" s="928"/>
      <c r="S39" s="928"/>
      <c r="T39" s="928"/>
      <c r="U39" s="928"/>
      <c r="V39" s="928"/>
      <c r="W39" s="929"/>
      <c r="X39" s="928"/>
      <c r="Y39" s="928"/>
      <c r="Z39" s="928"/>
      <c r="AA39" s="928"/>
      <c r="AB39" s="928"/>
      <c r="AC39" s="928"/>
      <c r="AD39" s="928"/>
      <c r="AE39" s="928"/>
      <c r="AF39" s="928"/>
      <c r="AG39" s="928"/>
      <c r="AH39" s="928"/>
      <c r="AI39" s="928"/>
      <c r="AJ39" s="928"/>
      <c r="AK39" s="928"/>
      <c r="AL39" s="928"/>
      <c r="AM39" s="232">
        <f ca="1">SUM(N39-NOW())</f>
        <v>50.841278009262169</v>
      </c>
      <c r="AN39" s="266" t="str">
        <f t="shared" ca="1" si="0"/>
        <v>ACTIVE</v>
      </c>
      <c r="AO39" s="930">
        <v>3500000</v>
      </c>
      <c r="AP39" s="930">
        <v>200000</v>
      </c>
      <c r="AQ39" s="931"/>
      <c r="AR39" s="932"/>
      <c r="AS39" s="931"/>
      <c r="AT39" s="932"/>
      <c r="AU39" s="932"/>
      <c r="AV39" s="931"/>
      <c r="AW39" s="931">
        <v>500000</v>
      </c>
      <c r="AX39" s="931">
        <v>100000</v>
      </c>
      <c r="AY39" s="834">
        <v>300000</v>
      </c>
      <c r="AZ39" s="931" t="s">
        <v>1215</v>
      </c>
      <c r="BA39" s="931" t="s">
        <v>1215</v>
      </c>
      <c r="BB39" s="834"/>
      <c r="BC39" s="837" t="s">
        <v>10633</v>
      </c>
      <c r="BD39" s="838" t="s">
        <v>10634</v>
      </c>
      <c r="BE39" s="838" t="s">
        <v>10635</v>
      </c>
      <c r="BF39" s="937" t="s">
        <v>10636</v>
      </c>
      <c r="BG39" s="838" t="s">
        <v>10637</v>
      </c>
      <c r="BH39" s="838" t="s">
        <v>10638</v>
      </c>
      <c r="BI39" s="838" t="s">
        <v>10639</v>
      </c>
      <c r="BJ39" s="684" t="s">
        <v>10640</v>
      </c>
      <c r="BK39" s="938"/>
      <c r="BL39" s="939" t="s">
        <v>10641</v>
      </c>
    </row>
    <row r="40" spans="2:64" s="933" customFormat="1">
      <c r="B40" s="934">
        <v>40</v>
      </c>
      <c r="C40" s="926"/>
      <c r="D40" s="935" t="s">
        <v>10642</v>
      </c>
      <c r="E40" s="927" t="s">
        <v>10643</v>
      </c>
      <c r="F40" s="927" t="s">
        <v>1302</v>
      </c>
      <c r="G40" s="927" t="s">
        <v>1276</v>
      </c>
      <c r="H40" s="927" t="s">
        <v>1276</v>
      </c>
      <c r="I40" s="834" t="s">
        <v>1045</v>
      </c>
      <c r="J40" s="834" t="s">
        <v>10371</v>
      </c>
      <c r="K40" s="834" t="s">
        <v>10644</v>
      </c>
      <c r="L40" s="928">
        <v>42760</v>
      </c>
      <c r="M40" s="928">
        <v>42818</v>
      </c>
      <c r="N40" s="928">
        <v>42855</v>
      </c>
      <c r="O40" s="928"/>
      <c r="P40" s="928"/>
      <c r="Q40" s="928"/>
      <c r="R40" s="928"/>
      <c r="S40" s="928"/>
      <c r="T40" s="928"/>
      <c r="U40" s="928"/>
      <c r="V40" s="928"/>
      <c r="W40" s="929"/>
      <c r="X40" s="928"/>
      <c r="Y40" s="928"/>
      <c r="Z40" s="928"/>
      <c r="AA40" s="928"/>
      <c r="AB40" s="928"/>
      <c r="AC40" s="928"/>
      <c r="AD40" s="928"/>
      <c r="AE40" s="928"/>
      <c r="AF40" s="928"/>
      <c r="AG40" s="928"/>
      <c r="AH40" s="928"/>
      <c r="AI40" s="928"/>
      <c r="AJ40" s="928"/>
      <c r="AK40" s="928"/>
      <c r="AL40" s="928"/>
      <c r="AM40" s="232">
        <f ca="1">SUM(N40-NOW())</f>
        <v>19.841278009262169</v>
      </c>
      <c r="AN40" s="266" t="str">
        <f t="shared" ca="1" si="0"/>
        <v>WARNING</v>
      </c>
      <c r="AO40" s="930">
        <v>8000000</v>
      </c>
      <c r="AP40" s="930">
        <v>500000</v>
      </c>
      <c r="AQ40" s="931"/>
      <c r="AR40" s="932"/>
      <c r="AS40" s="931"/>
      <c r="AT40" s="932"/>
      <c r="AU40" s="932"/>
      <c r="AV40" s="931"/>
      <c r="AW40" s="931">
        <v>500000</v>
      </c>
      <c r="AX40" s="931">
        <v>250000</v>
      </c>
      <c r="AY40" s="834" t="s">
        <v>1351</v>
      </c>
      <c r="AZ40" s="931" t="s">
        <v>1215</v>
      </c>
      <c r="BA40" s="931" t="s">
        <v>1215</v>
      </c>
      <c r="BB40" s="834"/>
      <c r="BC40" s="837" t="s">
        <v>10645</v>
      </c>
      <c r="BD40" s="838" t="s">
        <v>10646</v>
      </c>
      <c r="BE40" s="838" t="s">
        <v>10647</v>
      </c>
      <c r="BF40" s="937" t="s">
        <v>10648</v>
      </c>
      <c r="BG40" s="838" t="s">
        <v>10649</v>
      </c>
      <c r="BH40" s="838" t="s">
        <v>10650</v>
      </c>
      <c r="BI40" s="838"/>
      <c r="BJ40" s="684" t="s">
        <v>10651</v>
      </c>
      <c r="BK40" s="938"/>
      <c r="BL40" s="939" t="s">
        <v>10652</v>
      </c>
    </row>
    <row r="41" spans="2:64" s="933" customFormat="1" ht="28.5">
      <c r="B41" s="934">
        <v>41</v>
      </c>
      <c r="C41" s="926"/>
      <c r="D41" s="935" t="s">
        <v>10147</v>
      </c>
      <c r="E41" s="927" t="s">
        <v>10148</v>
      </c>
      <c r="F41" s="927" t="s">
        <v>1302</v>
      </c>
      <c r="G41" s="927" t="s">
        <v>1280</v>
      </c>
      <c r="H41" s="927" t="s">
        <v>1280</v>
      </c>
      <c r="I41" s="834" t="s">
        <v>8911</v>
      </c>
      <c r="J41" s="834" t="s">
        <v>10371</v>
      </c>
      <c r="K41" s="834" t="s">
        <v>8431</v>
      </c>
      <c r="L41" s="928">
        <v>42759</v>
      </c>
      <c r="M41" s="928">
        <v>42805</v>
      </c>
      <c r="N41" s="928">
        <v>42855</v>
      </c>
      <c r="O41" s="928"/>
      <c r="P41" s="928"/>
      <c r="Q41" s="928"/>
      <c r="R41" s="928"/>
      <c r="S41" s="928"/>
      <c r="T41" s="928"/>
      <c r="U41" s="928"/>
      <c r="V41" s="928"/>
      <c r="W41" s="929"/>
      <c r="X41" s="928"/>
      <c r="Y41" s="928"/>
      <c r="Z41" s="928"/>
      <c r="AA41" s="928"/>
      <c r="AB41" s="928"/>
      <c r="AC41" s="928"/>
      <c r="AD41" s="928"/>
      <c r="AE41" s="928"/>
      <c r="AF41" s="928"/>
      <c r="AG41" s="928"/>
      <c r="AH41" s="928"/>
      <c r="AI41" s="928"/>
      <c r="AJ41" s="928"/>
      <c r="AK41" s="928"/>
      <c r="AL41" s="928"/>
      <c r="AM41" s="232">
        <f ca="1">SUM(N41-NOW())</f>
        <v>19.841278009262169</v>
      </c>
      <c r="AN41" s="266" t="str">
        <f t="shared" ca="1" si="0"/>
        <v>WARNING</v>
      </c>
      <c r="AO41" s="930">
        <v>7000000</v>
      </c>
      <c r="AP41" s="930">
        <v>500000</v>
      </c>
      <c r="AQ41" s="931"/>
      <c r="AR41" s="932"/>
      <c r="AS41" s="931">
        <v>2500000</v>
      </c>
      <c r="AT41" s="932"/>
      <c r="AU41" s="932"/>
      <c r="AV41" s="931"/>
      <c r="AW41" s="931">
        <v>500000</v>
      </c>
      <c r="AX41" s="931">
        <v>250000</v>
      </c>
      <c r="AY41" s="834" t="s">
        <v>1351</v>
      </c>
      <c r="AZ41" s="931" t="s">
        <v>1215</v>
      </c>
      <c r="BA41" s="931" t="s">
        <v>1215</v>
      </c>
      <c r="BB41" s="834" t="s">
        <v>10653</v>
      </c>
      <c r="BC41" s="837" t="s">
        <v>10149</v>
      </c>
      <c r="BD41" s="838" t="s">
        <v>10150</v>
      </c>
      <c r="BE41" s="838" t="s">
        <v>10151</v>
      </c>
      <c r="BF41" s="937" t="s">
        <v>10152</v>
      </c>
      <c r="BG41" s="838" t="s">
        <v>10153</v>
      </c>
      <c r="BH41" s="838">
        <v>13039888147</v>
      </c>
      <c r="BI41" s="838" t="s">
        <v>10154</v>
      </c>
      <c r="BJ41" s="684" t="s">
        <v>10155</v>
      </c>
      <c r="BK41" s="938"/>
      <c r="BL41" s="939" t="s">
        <v>10654</v>
      </c>
    </row>
    <row r="42" spans="2:64" s="933" customFormat="1" ht="28.5">
      <c r="B42" s="934">
        <v>42</v>
      </c>
      <c r="C42" s="926"/>
      <c r="D42" s="935" t="s">
        <v>10655</v>
      </c>
      <c r="E42" s="927" t="s">
        <v>10656</v>
      </c>
      <c r="F42" s="927" t="s">
        <v>1302</v>
      </c>
      <c r="G42" s="927" t="s">
        <v>1358</v>
      </c>
      <c r="H42" s="927" t="s">
        <v>1358</v>
      </c>
      <c r="I42" s="834" t="s">
        <v>1045</v>
      </c>
      <c r="J42" s="834" t="s">
        <v>10371</v>
      </c>
      <c r="K42" s="834" t="s">
        <v>8131</v>
      </c>
      <c r="L42" s="928">
        <v>42768</v>
      </c>
      <c r="M42" s="928">
        <v>42855</v>
      </c>
      <c r="N42" s="928"/>
      <c r="O42" s="928"/>
      <c r="P42" s="928"/>
      <c r="Q42" s="928"/>
      <c r="R42" s="928"/>
      <c r="S42" s="928"/>
      <c r="T42" s="928"/>
      <c r="U42" s="928"/>
      <c r="V42" s="928"/>
      <c r="W42" s="929"/>
      <c r="X42" s="928"/>
      <c r="Y42" s="928"/>
      <c r="Z42" s="928"/>
      <c r="AA42" s="928"/>
      <c r="AB42" s="928"/>
      <c r="AC42" s="928"/>
      <c r="AD42" s="928"/>
      <c r="AE42" s="928"/>
      <c r="AF42" s="928"/>
      <c r="AG42" s="928"/>
      <c r="AH42" s="928"/>
      <c r="AI42" s="928"/>
      <c r="AJ42" s="928"/>
      <c r="AK42" s="928"/>
      <c r="AL42" s="928"/>
      <c r="AM42" s="232">
        <f ca="1">SUM(M42-NOW())</f>
        <v>19.841278009262169</v>
      </c>
      <c r="AN42" s="266" t="str">
        <f t="shared" ca="1" si="0"/>
        <v>WARNING</v>
      </c>
      <c r="AO42" s="930">
        <v>5000000</v>
      </c>
      <c r="AP42" s="930">
        <v>250000</v>
      </c>
      <c r="AQ42" s="931"/>
      <c r="AR42" s="932"/>
      <c r="AS42" s="931"/>
      <c r="AT42" s="932"/>
      <c r="AU42" s="932"/>
      <c r="AV42" s="931"/>
      <c r="AW42" s="931">
        <v>500000</v>
      </c>
      <c r="AX42" s="931">
        <v>250000</v>
      </c>
      <c r="AY42" s="834" t="s">
        <v>1351</v>
      </c>
      <c r="AZ42" s="931" t="s">
        <v>1215</v>
      </c>
      <c r="BA42" s="931" t="s">
        <v>1215</v>
      </c>
      <c r="BB42" s="834"/>
      <c r="BC42" s="837" t="s">
        <v>10657</v>
      </c>
      <c r="BD42" s="838" t="s">
        <v>10658</v>
      </c>
      <c r="BE42" s="838" t="s">
        <v>10659</v>
      </c>
      <c r="BF42" s="937" t="s">
        <v>10660</v>
      </c>
      <c r="BG42" s="838" t="s">
        <v>10661</v>
      </c>
      <c r="BH42" s="838"/>
      <c r="BI42" s="838"/>
      <c r="BJ42" s="684" t="s">
        <v>10662</v>
      </c>
      <c r="BK42" s="938"/>
      <c r="BL42" s="939"/>
    </row>
    <row r="43" spans="2:64" s="933" customFormat="1" ht="28.5">
      <c r="B43" s="934">
        <v>43</v>
      </c>
      <c r="C43" s="926"/>
      <c r="D43" s="935" t="s">
        <v>10663</v>
      </c>
      <c r="E43" s="927" t="s">
        <v>10664</v>
      </c>
      <c r="F43" s="927" t="s">
        <v>1302</v>
      </c>
      <c r="G43" s="927" t="s">
        <v>1319</v>
      </c>
      <c r="H43" s="927" t="s">
        <v>1319</v>
      </c>
      <c r="I43" s="834" t="s">
        <v>1045</v>
      </c>
      <c r="J43" s="834" t="s">
        <v>10371</v>
      </c>
      <c r="K43" s="834" t="s">
        <v>10665</v>
      </c>
      <c r="L43" s="928">
        <v>42767</v>
      </c>
      <c r="M43" s="928">
        <v>42855</v>
      </c>
      <c r="N43" s="928"/>
      <c r="O43" s="928"/>
      <c r="P43" s="928"/>
      <c r="Q43" s="928"/>
      <c r="R43" s="928"/>
      <c r="S43" s="928"/>
      <c r="T43" s="928"/>
      <c r="U43" s="928"/>
      <c r="V43" s="928"/>
      <c r="W43" s="929"/>
      <c r="X43" s="928"/>
      <c r="Y43" s="928"/>
      <c r="Z43" s="928"/>
      <c r="AA43" s="928"/>
      <c r="AB43" s="928"/>
      <c r="AC43" s="928"/>
      <c r="AD43" s="928"/>
      <c r="AE43" s="928"/>
      <c r="AF43" s="928"/>
      <c r="AG43" s="928"/>
      <c r="AH43" s="928"/>
      <c r="AI43" s="928"/>
      <c r="AJ43" s="928"/>
      <c r="AK43" s="928"/>
      <c r="AL43" s="928"/>
      <c r="AM43" s="232">
        <f ca="1">SUM(M43-NOW())</f>
        <v>19.841278009262169</v>
      </c>
      <c r="AN43" s="266" t="str">
        <f t="shared" ca="1" si="0"/>
        <v>WARNING</v>
      </c>
      <c r="AO43" s="930">
        <v>9000000</v>
      </c>
      <c r="AP43" s="930">
        <v>500000</v>
      </c>
      <c r="AQ43" s="931"/>
      <c r="AR43" s="932"/>
      <c r="AS43" s="931"/>
      <c r="AT43" s="932"/>
      <c r="AU43" s="932"/>
      <c r="AV43" s="931">
        <v>3000000</v>
      </c>
      <c r="AW43" s="931">
        <v>500000</v>
      </c>
      <c r="AX43" s="931">
        <v>250000</v>
      </c>
      <c r="AY43" s="834" t="s">
        <v>1351</v>
      </c>
      <c r="AZ43" s="931" t="s">
        <v>1215</v>
      </c>
      <c r="BA43" s="931" t="s">
        <v>1215</v>
      </c>
      <c r="BB43" s="834"/>
      <c r="BC43" s="837" t="s">
        <v>10666</v>
      </c>
      <c r="BD43" s="838" t="s">
        <v>10667</v>
      </c>
      <c r="BE43" s="838" t="s">
        <v>10668</v>
      </c>
      <c r="BF43" s="937" t="s">
        <v>10669</v>
      </c>
      <c r="BG43" s="838" t="s">
        <v>10670</v>
      </c>
      <c r="BH43" s="838"/>
      <c r="BI43" s="838" t="s">
        <v>10671</v>
      </c>
      <c r="BJ43" s="684" t="s">
        <v>10672</v>
      </c>
      <c r="BK43" s="938"/>
      <c r="BL43" s="939"/>
    </row>
    <row r="44" spans="2:64" s="933" customFormat="1" ht="42.75">
      <c r="B44" s="934">
        <v>45</v>
      </c>
      <c r="C44" s="926"/>
      <c r="D44" s="935" t="s">
        <v>10683</v>
      </c>
      <c r="E44" s="927">
        <v>30560</v>
      </c>
      <c r="F44" s="927" t="s">
        <v>1302</v>
      </c>
      <c r="G44" s="927" t="s">
        <v>1358</v>
      </c>
      <c r="H44" s="927" t="s">
        <v>1358</v>
      </c>
      <c r="I44" s="834" t="s">
        <v>10684</v>
      </c>
      <c r="J44" s="834" t="s">
        <v>10371</v>
      </c>
      <c r="K44" s="834" t="s">
        <v>8683</v>
      </c>
      <c r="L44" s="928">
        <v>42769</v>
      </c>
      <c r="M44" s="928">
        <v>42855</v>
      </c>
      <c r="N44" s="928">
        <v>42916</v>
      </c>
      <c r="O44" s="928"/>
      <c r="P44" s="928"/>
      <c r="Q44" s="928"/>
      <c r="R44" s="928"/>
      <c r="S44" s="928"/>
      <c r="T44" s="928"/>
      <c r="U44" s="928"/>
      <c r="V44" s="928"/>
      <c r="W44" s="929"/>
      <c r="X44" s="928"/>
      <c r="Y44" s="928"/>
      <c r="Z44" s="928"/>
      <c r="AA44" s="928"/>
      <c r="AB44" s="928"/>
      <c r="AC44" s="928"/>
      <c r="AD44" s="928"/>
      <c r="AE44" s="928"/>
      <c r="AF44" s="928"/>
      <c r="AG44" s="928"/>
      <c r="AH44" s="928"/>
      <c r="AI44" s="928"/>
      <c r="AJ44" s="928"/>
      <c r="AK44" s="928"/>
      <c r="AL44" s="928"/>
      <c r="AM44" s="232">
        <f ca="1">SUM(N44-NOW())</f>
        <v>80.841278009262169</v>
      </c>
      <c r="AN44" s="266" t="str">
        <f t="shared" ca="1" si="0"/>
        <v>ACTIVE</v>
      </c>
      <c r="AO44" s="930">
        <v>21250000</v>
      </c>
      <c r="AP44" s="930">
        <v>1000000</v>
      </c>
      <c r="AQ44" s="931"/>
      <c r="AR44" s="932">
        <v>5000000</v>
      </c>
      <c r="AS44" s="931"/>
      <c r="AT44" s="932"/>
      <c r="AU44" s="932"/>
      <c r="AV44" s="931"/>
      <c r="AW44" s="931">
        <v>500000</v>
      </c>
      <c r="AX44" s="931">
        <v>250000</v>
      </c>
      <c r="AY44" s="834" t="s">
        <v>1351</v>
      </c>
      <c r="AZ44" s="931" t="s">
        <v>1215</v>
      </c>
      <c r="BA44" s="931" t="s">
        <v>1215</v>
      </c>
      <c r="BB44" s="834"/>
      <c r="BC44" s="837" t="s">
        <v>10685</v>
      </c>
      <c r="BD44" s="838" t="s">
        <v>10686</v>
      </c>
      <c r="BE44" s="838" t="s">
        <v>10687</v>
      </c>
      <c r="BF44" s="937" t="s">
        <v>10688</v>
      </c>
      <c r="BG44" s="838" t="s">
        <v>10689</v>
      </c>
      <c r="BH44" s="838">
        <v>14029227445</v>
      </c>
      <c r="BI44" s="838"/>
      <c r="BJ44" s="684" t="s">
        <v>10690</v>
      </c>
      <c r="BK44" s="938"/>
      <c r="BL44" s="939"/>
    </row>
    <row r="45" spans="2:64" s="933" customFormat="1" ht="28.5">
      <c r="B45" s="934">
        <v>46</v>
      </c>
      <c r="C45" s="926"/>
      <c r="D45" s="935" t="s">
        <v>10691</v>
      </c>
      <c r="E45" s="927" t="s">
        <v>10692</v>
      </c>
      <c r="F45" s="927" t="s">
        <v>1302</v>
      </c>
      <c r="G45" s="927" t="s">
        <v>1358</v>
      </c>
      <c r="H45" s="927" t="s">
        <v>1358</v>
      </c>
      <c r="I45" s="834" t="s">
        <v>1045</v>
      </c>
      <c r="J45" s="834" t="s">
        <v>10371</v>
      </c>
      <c r="K45" s="834" t="s">
        <v>10693</v>
      </c>
      <c r="L45" s="928">
        <v>42772</v>
      </c>
      <c r="M45" s="928">
        <v>42825</v>
      </c>
      <c r="N45" s="928">
        <v>42855</v>
      </c>
      <c r="O45" s="928"/>
      <c r="P45" s="928"/>
      <c r="Q45" s="928"/>
      <c r="R45" s="928"/>
      <c r="S45" s="928"/>
      <c r="T45" s="928"/>
      <c r="U45" s="928"/>
      <c r="V45" s="928"/>
      <c r="W45" s="929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28"/>
      <c r="AL45" s="928"/>
      <c r="AM45" s="232">
        <f ca="1">SUM(N45-NOW())</f>
        <v>19.841278009262169</v>
      </c>
      <c r="AN45" s="266" t="str">
        <f t="shared" ca="1" si="0"/>
        <v>WARNING</v>
      </c>
      <c r="AO45" s="930">
        <v>15000000</v>
      </c>
      <c r="AP45" s="930">
        <v>1000000</v>
      </c>
      <c r="AQ45" s="931"/>
      <c r="AR45" s="932"/>
      <c r="AS45" s="931" t="s">
        <v>1324</v>
      </c>
      <c r="AT45" s="932"/>
      <c r="AU45" s="932"/>
      <c r="AV45" s="931">
        <v>1500000</v>
      </c>
      <c r="AW45" s="931">
        <v>500000</v>
      </c>
      <c r="AX45" s="931">
        <v>250000</v>
      </c>
      <c r="AY45" s="834" t="s">
        <v>1351</v>
      </c>
      <c r="AZ45" s="931" t="s">
        <v>1215</v>
      </c>
      <c r="BA45" s="931" t="s">
        <v>1215</v>
      </c>
      <c r="BB45" s="834" t="s">
        <v>10694</v>
      </c>
      <c r="BC45" s="837" t="s">
        <v>10695</v>
      </c>
      <c r="BD45" s="838" t="s">
        <v>10696</v>
      </c>
      <c r="BE45" s="838" t="s">
        <v>10697</v>
      </c>
      <c r="BF45" s="937" t="s">
        <v>10698</v>
      </c>
      <c r="BG45" s="838" t="s">
        <v>10699</v>
      </c>
      <c r="BH45" s="838"/>
      <c r="BI45" s="838"/>
      <c r="BJ45" s="684" t="s">
        <v>10700</v>
      </c>
      <c r="BK45" s="938"/>
      <c r="BL45" s="939" t="s">
        <v>10701</v>
      </c>
    </row>
    <row r="46" spans="2:64" s="933" customFormat="1" ht="28.5">
      <c r="B46" s="934">
        <v>47</v>
      </c>
      <c r="C46" s="926"/>
      <c r="D46" s="935" t="s">
        <v>10702</v>
      </c>
      <c r="E46" s="927" t="s">
        <v>10703</v>
      </c>
      <c r="F46" s="927" t="s">
        <v>1302</v>
      </c>
      <c r="G46" s="927" t="s">
        <v>1231</v>
      </c>
      <c r="H46" s="927" t="s">
        <v>1231</v>
      </c>
      <c r="I46" s="834" t="s">
        <v>10243</v>
      </c>
      <c r="J46" s="834" t="s">
        <v>10371</v>
      </c>
      <c r="K46" s="834" t="s">
        <v>8683</v>
      </c>
      <c r="L46" s="928">
        <v>42769</v>
      </c>
      <c r="M46" s="928">
        <v>42886</v>
      </c>
      <c r="N46" s="928"/>
      <c r="O46" s="928"/>
      <c r="P46" s="928"/>
      <c r="Q46" s="928"/>
      <c r="R46" s="928"/>
      <c r="S46" s="928"/>
      <c r="T46" s="928"/>
      <c r="U46" s="928"/>
      <c r="V46" s="928"/>
      <c r="W46" s="929"/>
      <c r="X46" s="928"/>
      <c r="Y46" s="928"/>
      <c r="Z46" s="928"/>
      <c r="AA46" s="928"/>
      <c r="AB46" s="928"/>
      <c r="AC46" s="928"/>
      <c r="AD46" s="928"/>
      <c r="AE46" s="928"/>
      <c r="AF46" s="928"/>
      <c r="AG46" s="928"/>
      <c r="AH46" s="928"/>
      <c r="AI46" s="928"/>
      <c r="AJ46" s="928"/>
      <c r="AK46" s="928"/>
      <c r="AL46" s="928"/>
      <c r="AM46" s="232">
        <f t="shared" ref="AM46:AM56" ca="1" si="1">SUM(M46-NOW())</f>
        <v>50.841278009262169</v>
      </c>
      <c r="AN46" s="266" t="str">
        <f t="shared" ca="1" si="0"/>
        <v>ACTIVE</v>
      </c>
      <c r="AO46" s="930">
        <v>17000000</v>
      </c>
      <c r="AP46" s="930">
        <v>1000000</v>
      </c>
      <c r="AQ46" s="931"/>
      <c r="AR46" s="932">
        <v>2000000</v>
      </c>
      <c r="AS46" s="931" t="s">
        <v>1324</v>
      </c>
      <c r="AT46" s="932"/>
      <c r="AU46" s="932"/>
      <c r="AV46" s="931" t="s">
        <v>1324</v>
      </c>
      <c r="AW46" s="931">
        <v>500000</v>
      </c>
      <c r="AX46" s="931">
        <v>250000</v>
      </c>
      <c r="AY46" s="834" t="s">
        <v>1351</v>
      </c>
      <c r="AZ46" s="931" t="s">
        <v>1215</v>
      </c>
      <c r="BA46" s="931" t="s">
        <v>1215</v>
      </c>
      <c r="BB46" s="834"/>
      <c r="BC46" s="837" t="s">
        <v>10704</v>
      </c>
      <c r="BD46" s="838" t="s">
        <v>10705</v>
      </c>
      <c r="BE46" s="838" t="s">
        <v>10706</v>
      </c>
      <c r="BF46" s="937" t="s">
        <v>10707</v>
      </c>
      <c r="BG46" s="838" t="s">
        <v>10708</v>
      </c>
      <c r="BH46" s="838"/>
      <c r="BI46" s="838"/>
      <c r="BJ46" s="684" t="s">
        <v>10709</v>
      </c>
      <c r="BK46" s="938"/>
      <c r="BL46" s="939"/>
    </row>
    <row r="47" spans="2:64" s="933" customFormat="1" ht="28.5">
      <c r="B47" s="934">
        <v>48</v>
      </c>
      <c r="C47" s="926"/>
      <c r="D47" s="935" t="s">
        <v>10710</v>
      </c>
      <c r="E47" s="927" t="s">
        <v>10711</v>
      </c>
      <c r="F47" s="927" t="s">
        <v>1302</v>
      </c>
      <c r="G47" s="927" t="s">
        <v>1358</v>
      </c>
      <c r="H47" s="927" t="s">
        <v>1358</v>
      </c>
      <c r="I47" s="834" t="s">
        <v>1045</v>
      </c>
      <c r="J47" s="834" t="s">
        <v>10371</v>
      </c>
      <c r="K47" s="834" t="s">
        <v>10712</v>
      </c>
      <c r="L47" s="928">
        <v>42767</v>
      </c>
      <c r="M47" s="928">
        <v>42855</v>
      </c>
      <c r="N47" s="928"/>
      <c r="O47" s="928"/>
      <c r="P47" s="928"/>
      <c r="Q47" s="928"/>
      <c r="R47" s="928"/>
      <c r="S47" s="928"/>
      <c r="T47" s="928"/>
      <c r="U47" s="928"/>
      <c r="V47" s="928"/>
      <c r="W47" s="929"/>
      <c r="X47" s="928"/>
      <c r="Y47" s="928"/>
      <c r="Z47" s="928"/>
      <c r="AA47" s="928"/>
      <c r="AB47" s="928"/>
      <c r="AC47" s="928"/>
      <c r="AD47" s="928"/>
      <c r="AE47" s="928"/>
      <c r="AF47" s="928"/>
      <c r="AG47" s="928"/>
      <c r="AH47" s="928"/>
      <c r="AI47" s="928"/>
      <c r="AJ47" s="928"/>
      <c r="AK47" s="928"/>
      <c r="AL47" s="928"/>
      <c r="AM47" s="232">
        <f t="shared" ca="1" si="1"/>
        <v>19.841278009262169</v>
      </c>
      <c r="AN47" s="266" t="str">
        <f t="shared" ca="1" si="0"/>
        <v>WARNING</v>
      </c>
      <c r="AO47" s="930">
        <v>10000000</v>
      </c>
      <c r="AP47" s="930">
        <v>500000</v>
      </c>
      <c r="AQ47" s="931"/>
      <c r="AR47" s="932"/>
      <c r="AS47" s="931" t="s">
        <v>1324</v>
      </c>
      <c r="AT47" s="932"/>
      <c r="AU47" s="932"/>
      <c r="AV47" s="931" t="s">
        <v>1324</v>
      </c>
      <c r="AW47" s="931">
        <v>500000</v>
      </c>
      <c r="AX47" s="931">
        <v>250000</v>
      </c>
      <c r="AY47" s="834" t="s">
        <v>1351</v>
      </c>
      <c r="AZ47" s="931" t="s">
        <v>1215</v>
      </c>
      <c r="BA47" s="931" t="s">
        <v>1215</v>
      </c>
      <c r="BB47" s="834"/>
      <c r="BC47" s="837" t="s">
        <v>10713</v>
      </c>
      <c r="BD47" s="838" t="s">
        <v>10714</v>
      </c>
      <c r="BE47" s="838" t="s">
        <v>10715</v>
      </c>
      <c r="BF47" s="937" t="s">
        <v>10716</v>
      </c>
      <c r="BG47" s="838" t="s">
        <v>10717</v>
      </c>
      <c r="BH47" s="838" t="s">
        <v>10718</v>
      </c>
      <c r="BI47" s="838"/>
      <c r="BJ47" s="684" t="s">
        <v>10719</v>
      </c>
      <c r="BK47" s="938"/>
      <c r="BL47" s="939"/>
    </row>
    <row r="48" spans="2:64" s="933" customFormat="1" ht="28.5">
      <c r="B48" s="934">
        <v>49</v>
      </c>
      <c r="C48" s="926"/>
      <c r="D48" s="935" t="s">
        <v>9129</v>
      </c>
      <c r="E48" s="927" t="s">
        <v>9130</v>
      </c>
      <c r="F48" s="927" t="s">
        <v>1302</v>
      </c>
      <c r="G48" s="927" t="s">
        <v>1319</v>
      </c>
      <c r="H48" s="927" t="s">
        <v>1319</v>
      </c>
      <c r="I48" s="834" t="s">
        <v>8877</v>
      </c>
      <c r="J48" s="834" t="s">
        <v>10371</v>
      </c>
      <c r="K48" s="834" t="s">
        <v>8431</v>
      </c>
      <c r="L48" s="928">
        <v>42772</v>
      </c>
      <c r="M48" s="928">
        <v>42855</v>
      </c>
      <c r="N48" s="928"/>
      <c r="O48" s="928"/>
      <c r="P48" s="928"/>
      <c r="Q48" s="928"/>
      <c r="R48" s="928"/>
      <c r="S48" s="928"/>
      <c r="T48" s="928"/>
      <c r="U48" s="928"/>
      <c r="V48" s="928"/>
      <c r="W48" s="929"/>
      <c r="X48" s="928"/>
      <c r="Y48" s="928"/>
      <c r="Z48" s="928"/>
      <c r="AA48" s="928"/>
      <c r="AB48" s="928"/>
      <c r="AC48" s="928"/>
      <c r="AD48" s="928"/>
      <c r="AE48" s="928"/>
      <c r="AF48" s="928"/>
      <c r="AG48" s="928"/>
      <c r="AH48" s="928"/>
      <c r="AI48" s="928"/>
      <c r="AJ48" s="928"/>
      <c r="AK48" s="928"/>
      <c r="AL48" s="928"/>
      <c r="AM48" s="232">
        <f t="shared" ca="1" si="1"/>
        <v>19.841278009262169</v>
      </c>
      <c r="AN48" s="266" t="str">
        <f t="shared" ca="1" si="0"/>
        <v>WARNING</v>
      </c>
      <c r="AO48" s="930">
        <v>8000000</v>
      </c>
      <c r="AP48" s="930">
        <v>1000000</v>
      </c>
      <c r="AQ48" s="931" t="s">
        <v>1324</v>
      </c>
      <c r="AR48" s="932"/>
      <c r="AS48" s="931">
        <v>1500000</v>
      </c>
      <c r="AT48" s="932"/>
      <c r="AU48" s="932"/>
      <c r="AV48" s="931" t="s">
        <v>1324</v>
      </c>
      <c r="AW48" s="931">
        <v>500000</v>
      </c>
      <c r="AX48" s="931">
        <v>250000</v>
      </c>
      <c r="AY48" s="834" t="s">
        <v>1351</v>
      </c>
      <c r="AZ48" s="931" t="s">
        <v>1215</v>
      </c>
      <c r="BA48" s="931" t="s">
        <v>1215</v>
      </c>
      <c r="BB48" s="834"/>
      <c r="BC48" s="837" t="s">
        <v>10720</v>
      </c>
      <c r="BD48" s="838" t="s">
        <v>10721</v>
      </c>
      <c r="BE48" s="838" t="s">
        <v>9134</v>
      </c>
      <c r="BF48" s="937" t="s">
        <v>9135</v>
      </c>
      <c r="BG48" s="838" t="s">
        <v>9136</v>
      </c>
      <c r="BH48" s="838"/>
      <c r="BI48" s="838"/>
      <c r="BJ48" s="684" t="s">
        <v>10722</v>
      </c>
      <c r="BK48" s="938"/>
      <c r="BL48" s="939"/>
    </row>
    <row r="49" spans="2:64" s="933" customFormat="1" ht="28.5">
      <c r="B49" s="934">
        <v>50</v>
      </c>
      <c r="C49" s="926"/>
      <c r="D49" s="935" t="s">
        <v>10723</v>
      </c>
      <c r="E49" s="927" t="s">
        <v>10724</v>
      </c>
      <c r="F49" s="927" t="s">
        <v>1302</v>
      </c>
      <c r="G49" s="927" t="s">
        <v>1231</v>
      </c>
      <c r="H49" s="927" t="s">
        <v>1231</v>
      </c>
      <c r="I49" s="834" t="s">
        <v>8877</v>
      </c>
      <c r="J49" s="834" t="s">
        <v>10371</v>
      </c>
      <c r="K49" s="834" t="s">
        <v>8683</v>
      </c>
      <c r="L49" s="928">
        <v>42769</v>
      </c>
      <c r="M49" s="928">
        <v>42886</v>
      </c>
      <c r="N49" s="928"/>
      <c r="O49" s="928"/>
      <c r="P49" s="928"/>
      <c r="Q49" s="928"/>
      <c r="R49" s="928"/>
      <c r="S49" s="928"/>
      <c r="T49" s="928"/>
      <c r="U49" s="928"/>
      <c r="V49" s="928"/>
      <c r="W49" s="929"/>
      <c r="X49" s="928"/>
      <c r="Y49" s="928"/>
      <c r="Z49" s="928"/>
      <c r="AA49" s="928"/>
      <c r="AB49" s="928"/>
      <c r="AC49" s="928"/>
      <c r="AD49" s="928"/>
      <c r="AE49" s="928"/>
      <c r="AF49" s="928"/>
      <c r="AG49" s="928"/>
      <c r="AH49" s="928"/>
      <c r="AI49" s="928"/>
      <c r="AJ49" s="928"/>
      <c r="AK49" s="928"/>
      <c r="AL49" s="928"/>
      <c r="AM49" s="232">
        <f t="shared" ca="1" si="1"/>
        <v>50.841278009262169</v>
      </c>
      <c r="AN49" s="266" t="str">
        <f t="shared" ca="1" si="0"/>
        <v>ACTIVE</v>
      </c>
      <c r="AO49" s="930">
        <v>10000000</v>
      </c>
      <c r="AP49" s="930">
        <v>1000000</v>
      </c>
      <c r="AQ49" s="931"/>
      <c r="AR49" s="932">
        <v>2000000</v>
      </c>
      <c r="AS49" s="931">
        <v>1500000</v>
      </c>
      <c r="AT49" s="932"/>
      <c r="AU49" s="932"/>
      <c r="AV49" s="931" t="s">
        <v>1324</v>
      </c>
      <c r="AW49" s="931">
        <v>500000</v>
      </c>
      <c r="AX49" s="931">
        <v>250000</v>
      </c>
      <c r="AY49" s="834" t="s">
        <v>1351</v>
      </c>
      <c r="AZ49" s="931" t="s">
        <v>1215</v>
      </c>
      <c r="BA49" s="931" t="s">
        <v>1215</v>
      </c>
      <c r="BB49" s="834"/>
      <c r="BC49" s="837" t="s">
        <v>10725</v>
      </c>
      <c r="BD49" s="838" t="s">
        <v>10726</v>
      </c>
      <c r="BE49" s="838" t="s">
        <v>10727</v>
      </c>
      <c r="BF49" s="937" t="s">
        <v>10728</v>
      </c>
      <c r="BG49" s="838" t="s">
        <v>10729</v>
      </c>
      <c r="BH49" s="838"/>
      <c r="BI49" s="838"/>
      <c r="BJ49" s="684" t="s">
        <v>10730</v>
      </c>
      <c r="BK49" s="938"/>
      <c r="BL49" s="939"/>
    </row>
    <row r="50" spans="2:64" s="933" customFormat="1" ht="28.5">
      <c r="B50" s="934">
        <v>51</v>
      </c>
      <c r="C50" s="926"/>
      <c r="D50" s="935" t="s">
        <v>10731</v>
      </c>
      <c r="E50" s="927" t="s">
        <v>10732</v>
      </c>
      <c r="F50" s="927" t="s">
        <v>1060</v>
      </c>
      <c r="G50" s="927" t="s">
        <v>1280</v>
      </c>
      <c r="H50" s="927" t="s">
        <v>1280</v>
      </c>
      <c r="I50" s="834" t="s">
        <v>1045</v>
      </c>
      <c r="J50" s="834" t="s">
        <v>10371</v>
      </c>
      <c r="K50" s="834" t="s">
        <v>10733</v>
      </c>
      <c r="L50" s="928">
        <v>42772</v>
      </c>
      <c r="M50" s="928">
        <v>42855</v>
      </c>
      <c r="N50" s="928"/>
      <c r="O50" s="928"/>
      <c r="P50" s="928"/>
      <c r="Q50" s="928"/>
      <c r="R50" s="928"/>
      <c r="S50" s="928"/>
      <c r="T50" s="928"/>
      <c r="U50" s="928"/>
      <c r="V50" s="928"/>
      <c r="W50" s="929"/>
      <c r="X50" s="928"/>
      <c r="Y50" s="928"/>
      <c r="Z50" s="928"/>
      <c r="AA50" s="928"/>
      <c r="AB50" s="928"/>
      <c r="AC50" s="928"/>
      <c r="AD50" s="928"/>
      <c r="AE50" s="928"/>
      <c r="AF50" s="928"/>
      <c r="AG50" s="928"/>
      <c r="AH50" s="928"/>
      <c r="AI50" s="928"/>
      <c r="AJ50" s="928"/>
      <c r="AK50" s="928"/>
      <c r="AL50" s="928"/>
      <c r="AM50" s="232">
        <f t="shared" ca="1" si="1"/>
        <v>19.841278009262169</v>
      </c>
      <c r="AN50" s="266" t="str">
        <f t="shared" ca="1" si="0"/>
        <v>WARNING</v>
      </c>
      <c r="AO50" s="930">
        <v>6500000</v>
      </c>
      <c r="AP50" s="930">
        <v>500000</v>
      </c>
      <c r="AQ50" s="931"/>
      <c r="AR50" s="932"/>
      <c r="AS50" s="931" t="s">
        <v>1324</v>
      </c>
      <c r="AT50" s="932"/>
      <c r="AU50" s="932"/>
      <c r="AV50" s="931" t="s">
        <v>1324</v>
      </c>
      <c r="AW50" s="931">
        <v>500000</v>
      </c>
      <c r="AX50" s="931">
        <v>250000</v>
      </c>
      <c r="AY50" s="834" t="s">
        <v>1351</v>
      </c>
      <c r="AZ50" s="931" t="s">
        <v>1215</v>
      </c>
      <c r="BA50" s="931" t="s">
        <v>1215</v>
      </c>
      <c r="BB50" s="834" t="s">
        <v>10734</v>
      </c>
      <c r="BC50" s="837" t="s">
        <v>10735</v>
      </c>
      <c r="BD50" s="838" t="s">
        <v>10736</v>
      </c>
      <c r="BE50" s="838" t="s">
        <v>10737</v>
      </c>
      <c r="BF50" s="937" t="s">
        <v>10738</v>
      </c>
      <c r="BG50" s="838" t="s">
        <v>10739</v>
      </c>
      <c r="BH50" s="838"/>
      <c r="BI50" s="838"/>
      <c r="BJ50" s="684" t="s">
        <v>10740</v>
      </c>
      <c r="BK50" s="938"/>
      <c r="BL50" s="939"/>
    </row>
    <row r="51" spans="2:64" s="933" customFormat="1" ht="28.5">
      <c r="B51" s="934">
        <v>52</v>
      </c>
      <c r="C51" s="926"/>
      <c r="D51" s="935" t="s">
        <v>10741</v>
      </c>
      <c r="E51" s="927" t="s">
        <v>10742</v>
      </c>
      <c r="F51" s="927" t="s">
        <v>1060</v>
      </c>
      <c r="G51" s="927" t="s">
        <v>1276</v>
      </c>
      <c r="H51" s="927" t="s">
        <v>1276</v>
      </c>
      <c r="I51" s="834" t="s">
        <v>1045</v>
      </c>
      <c r="J51" s="834" t="s">
        <v>10371</v>
      </c>
      <c r="K51" s="834" t="s">
        <v>10743</v>
      </c>
      <c r="L51" s="928">
        <v>42772</v>
      </c>
      <c r="M51" s="928">
        <v>42916</v>
      </c>
      <c r="N51" s="928"/>
      <c r="O51" s="928"/>
      <c r="P51" s="928"/>
      <c r="Q51" s="928"/>
      <c r="R51" s="928"/>
      <c r="S51" s="928"/>
      <c r="T51" s="928"/>
      <c r="U51" s="928"/>
      <c r="V51" s="928"/>
      <c r="W51" s="929"/>
      <c r="X51" s="928"/>
      <c r="Y51" s="928"/>
      <c r="Z51" s="928"/>
      <c r="AA51" s="928"/>
      <c r="AB51" s="928"/>
      <c r="AC51" s="928"/>
      <c r="AD51" s="928"/>
      <c r="AE51" s="928"/>
      <c r="AF51" s="928"/>
      <c r="AG51" s="928"/>
      <c r="AH51" s="928"/>
      <c r="AI51" s="928"/>
      <c r="AJ51" s="928"/>
      <c r="AK51" s="928"/>
      <c r="AL51" s="928"/>
      <c r="AM51" s="232">
        <f t="shared" ca="1" si="1"/>
        <v>80.841278009262169</v>
      </c>
      <c r="AN51" s="266" t="str">
        <f t="shared" ca="1" si="0"/>
        <v>ACTIVE</v>
      </c>
      <c r="AO51" s="930">
        <v>7500000</v>
      </c>
      <c r="AP51" s="930">
        <v>500000</v>
      </c>
      <c r="AQ51" s="931"/>
      <c r="AR51" s="932"/>
      <c r="AS51" s="931">
        <v>1500000</v>
      </c>
      <c r="AT51" s="932"/>
      <c r="AU51" s="932"/>
      <c r="AV51" s="931">
        <v>1000000</v>
      </c>
      <c r="AW51" s="931">
        <v>500000</v>
      </c>
      <c r="AX51" s="931">
        <v>250000</v>
      </c>
      <c r="AY51" s="834" t="s">
        <v>1351</v>
      </c>
      <c r="AZ51" s="931" t="s">
        <v>1215</v>
      </c>
      <c r="BA51" s="931" t="s">
        <v>1215</v>
      </c>
      <c r="BB51" s="834"/>
      <c r="BC51" s="837" t="s">
        <v>10744</v>
      </c>
      <c r="BD51" s="838" t="s">
        <v>10745</v>
      </c>
      <c r="BE51" s="838" t="s">
        <v>10746</v>
      </c>
      <c r="BF51" s="937" t="s">
        <v>10747</v>
      </c>
      <c r="BG51" s="838" t="s">
        <v>10748</v>
      </c>
      <c r="BH51" s="838" t="s">
        <v>10749</v>
      </c>
      <c r="BI51" s="838"/>
      <c r="BJ51" s="684" t="s">
        <v>10750</v>
      </c>
      <c r="BK51" s="938"/>
      <c r="BL51" s="939"/>
    </row>
    <row r="52" spans="2:64" s="933" customFormat="1" ht="28.5">
      <c r="B52" s="934">
        <v>53</v>
      </c>
      <c r="C52" s="926"/>
      <c r="D52" s="935" t="s">
        <v>9166</v>
      </c>
      <c r="E52" s="927" t="s">
        <v>9167</v>
      </c>
      <c r="F52" s="927" t="s">
        <v>1302</v>
      </c>
      <c r="G52" s="927" t="s">
        <v>1280</v>
      </c>
      <c r="H52" s="927" t="s">
        <v>1280</v>
      </c>
      <c r="I52" s="834" t="s">
        <v>10751</v>
      </c>
      <c r="J52" s="834" t="s">
        <v>10371</v>
      </c>
      <c r="K52" s="834" t="s">
        <v>10752</v>
      </c>
      <c r="L52" s="928">
        <v>42774</v>
      </c>
      <c r="M52" s="928">
        <v>42855</v>
      </c>
      <c r="N52" s="928"/>
      <c r="O52" s="928"/>
      <c r="P52" s="928"/>
      <c r="Q52" s="928"/>
      <c r="R52" s="928"/>
      <c r="S52" s="928"/>
      <c r="T52" s="928"/>
      <c r="U52" s="928"/>
      <c r="V52" s="928"/>
      <c r="W52" s="929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232">
        <f t="shared" ca="1" si="1"/>
        <v>19.841278009262169</v>
      </c>
      <c r="AN52" s="266" t="str">
        <f t="shared" ca="1" si="0"/>
        <v>WARNING</v>
      </c>
      <c r="AO52" s="930">
        <v>8000000</v>
      </c>
      <c r="AP52" s="930">
        <v>1000000</v>
      </c>
      <c r="AQ52" s="931"/>
      <c r="AR52" s="932"/>
      <c r="AS52" s="931">
        <v>2500000</v>
      </c>
      <c r="AT52" s="932"/>
      <c r="AU52" s="932"/>
      <c r="AV52" s="931" t="s">
        <v>1324</v>
      </c>
      <c r="AW52" s="931">
        <v>500000</v>
      </c>
      <c r="AX52" s="931">
        <v>250000</v>
      </c>
      <c r="AY52" s="834" t="s">
        <v>1351</v>
      </c>
      <c r="AZ52" s="931" t="s">
        <v>1215</v>
      </c>
      <c r="BA52" s="931" t="s">
        <v>1215</v>
      </c>
      <c r="BB52" s="834"/>
      <c r="BC52" s="837" t="s">
        <v>9168</v>
      </c>
      <c r="BD52" s="838" t="s">
        <v>9169</v>
      </c>
      <c r="BE52" s="838" t="s">
        <v>9170</v>
      </c>
      <c r="BF52" s="937" t="s">
        <v>9171</v>
      </c>
      <c r="BG52" s="838">
        <v>0</v>
      </c>
      <c r="BH52" s="838">
        <v>10031301087</v>
      </c>
      <c r="BI52" s="838" t="s">
        <v>10753</v>
      </c>
      <c r="BJ52" s="684" t="s">
        <v>10754</v>
      </c>
      <c r="BK52" s="938"/>
      <c r="BL52" s="939"/>
    </row>
    <row r="53" spans="2:64" s="933" customFormat="1" ht="28.5">
      <c r="B53" s="934">
        <v>54</v>
      </c>
      <c r="C53" s="926"/>
      <c r="D53" s="935" t="s">
        <v>10755</v>
      </c>
      <c r="E53" s="927" t="s">
        <v>10756</v>
      </c>
      <c r="F53" s="927" t="s">
        <v>1302</v>
      </c>
      <c r="G53" s="927" t="s">
        <v>1358</v>
      </c>
      <c r="H53" s="927" t="s">
        <v>1358</v>
      </c>
      <c r="I53" s="834" t="s">
        <v>10757</v>
      </c>
      <c r="J53" s="834" t="s">
        <v>10371</v>
      </c>
      <c r="K53" s="834" t="s">
        <v>10752</v>
      </c>
      <c r="L53" s="928">
        <v>42774</v>
      </c>
      <c r="M53" s="928">
        <v>42855</v>
      </c>
      <c r="N53" s="928"/>
      <c r="O53" s="928"/>
      <c r="P53" s="928"/>
      <c r="Q53" s="928"/>
      <c r="R53" s="928"/>
      <c r="S53" s="928"/>
      <c r="T53" s="928"/>
      <c r="U53" s="928"/>
      <c r="V53" s="928"/>
      <c r="W53" s="929"/>
      <c r="X53" s="928"/>
      <c r="Y53" s="928"/>
      <c r="Z53" s="928"/>
      <c r="AA53" s="928"/>
      <c r="AB53" s="928"/>
      <c r="AC53" s="928"/>
      <c r="AD53" s="928"/>
      <c r="AE53" s="928"/>
      <c r="AF53" s="928"/>
      <c r="AG53" s="928"/>
      <c r="AH53" s="928"/>
      <c r="AI53" s="928"/>
      <c r="AJ53" s="928"/>
      <c r="AK53" s="928"/>
      <c r="AL53" s="928"/>
      <c r="AM53" s="232">
        <f t="shared" ca="1" si="1"/>
        <v>19.841278009262169</v>
      </c>
      <c r="AN53" s="266" t="str">
        <f t="shared" ca="1" si="0"/>
        <v>WARNING</v>
      </c>
      <c r="AO53" s="930">
        <v>6500000</v>
      </c>
      <c r="AP53" s="930">
        <v>1000000</v>
      </c>
      <c r="AQ53" s="931"/>
      <c r="AR53" s="932"/>
      <c r="AS53" s="931">
        <v>1500000</v>
      </c>
      <c r="AT53" s="932"/>
      <c r="AU53" s="932"/>
      <c r="AV53" s="931" t="s">
        <v>1324</v>
      </c>
      <c r="AW53" s="931">
        <v>500000</v>
      </c>
      <c r="AX53" s="931">
        <v>250000</v>
      </c>
      <c r="AY53" s="834" t="s">
        <v>1351</v>
      </c>
      <c r="AZ53" s="931" t="s">
        <v>1215</v>
      </c>
      <c r="BA53" s="931" t="s">
        <v>1215</v>
      </c>
      <c r="BB53" s="834"/>
      <c r="BC53" s="837" t="s">
        <v>10758</v>
      </c>
      <c r="BD53" s="838" t="s">
        <v>10759</v>
      </c>
      <c r="BE53" s="838" t="s">
        <v>10760</v>
      </c>
      <c r="BF53" s="937" t="s">
        <v>10761</v>
      </c>
      <c r="BG53" s="838" t="s">
        <v>10762</v>
      </c>
      <c r="BH53" s="838"/>
      <c r="BI53" s="838"/>
      <c r="BJ53" s="684" t="s">
        <v>10763</v>
      </c>
      <c r="BK53" s="938"/>
      <c r="BL53" s="939"/>
    </row>
    <row r="54" spans="2:64" s="933" customFormat="1" ht="57">
      <c r="B54" s="934">
        <v>55</v>
      </c>
      <c r="C54" s="926"/>
      <c r="D54" s="935" t="s">
        <v>10764</v>
      </c>
      <c r="E54" s="927" t="s">
        <v>10765</v>
      </c>
      <c r="F54" s="927" t="s">
        <v>1302</v>
      </c>
      <c r="G54" s="927" t="s">
        <v>1231</v>
      </c>
      <c r="H54" s="927" t="s">
        <v>1231</v>
      </c>
      <c r="I54" s="834" t="s">
        <v>1197</v>
      </c>
      <c r="J54" s="834" t="s">
        <v>10371</v>
      </c>
      <c r="K54" s="834" t="s">
        <v>10766</v>
      </c>
      <c r="L54" s="928">
        <v>42773</v>
      </c>
      <c r="M54" s="928">
        <v>42886</v>
      </c>
      <c r="N54" s="928"/>
      <c r="O54" s="928"/>
      <c r="P54" s="928"/>
      <c r="Q54" s="928"/>
      <c r="R54" s="928"/>
      <c r="S54" s="928"/>
      <c r="T54" s="928"/>
      <c r="U54" s="928"/>
      <c r="V54" s="928"/>
      <c r="W54" s="929"/>
      <c r="X54" s="928"/>
      <c r="Y54" s="928"/>
      <c r="Z54" s="928"/>
      <c r="AA54" s="928"/>
      <c r="AB54" s="928"/>
      <c r="AC54" s="928"/>
      <c r="AD54" s="928"/>
      <c r="AE54" s="928"/>
      <c r="AF54" s="928"/>
      <c r="AG54" s="928"/>
      <c r="AH54" s="928"/>
      <c r="AI54" s="928"/>
      <c r="AJ54" s="928"/>
      <c r="AK54" s="928"/>
      <c r="AL54" s="928"/>
      <c r="AM54" s="232">
        <f t="shared" ca="1" si="1"/>
        <v>50.841278009262169</v>
      </c>
      <c r="AN54" s="266" t="str">
        <f t="shared" ca="1" si="0"/>
        <v>ACTIVE</v>
      </c>
      <c r="AO54" s="930">
        <v>7000000</v>
      </c>
      <c r="AP54" s="930">
        <v>250000</v>
      </c>
      <c r="AQ54" s="931"/>
      <c r="AR54" s="932"/>
      <c r="AS54" s="931">
        <v>1500000</v>
      </c>
      <c r="AT54" s="932"/>
      <c r="AU54" s="932"/>
      <c r="AV54" s="931" t="s">
        <v>1324</v>
      </c>
      <c r="AW54" s="931">
        <v>500000</v>
      </c>
      <c r="AX54" s="931">
        <v>250000</v>
      </c>
      <c r="AY54" s="834" t="s">
        <v>1351</v>
      </c>
      <c r="AZ54" s="931" t="s">
        <v>1215</v>
      </c>
      <c r="BA54" s="931" t="s">
        <v>1215</v>
      </c>
      <c r="BB54" s="834"/>
      <c r="BC54" s="837" t="s">
        <v>10767</v>
      </c>
      <c r="BD54" s="838" t="s">
        <v>10768</v>
      </c>
      <c r="BE54" s="838" t="s">
        <v>10769</v>
      </c>
      <c r="BF54" s="937" t="s">
        <v>10770</v>
      </c>
      <c r="BG54" s="838" t="s">
        <v>10771</v>
      </c>
      <c r="BH54" s="838"/>
      <c r="BI54" s="838"/>
      <c r="BJ54" s="684" t="s">
        <v>10772</v>
      </c>
      <c r="BK54" s="938"/>
      <c r="BL54" s="939"/>
    </row>
    <row r="55" spans="2:64" s="933" customFormat="1" ht="38.25">
      <c r="B55" s="934">
        <v>56</v>
      </c>
      <c r="C55" s="926"/>
      <c r="D55" s="935" t="s">
        <v>10773</v>
      </c>
      <c r="E55" s="927" t="s">
        <v>10774</v>
      </c>
      <c r="F55" s="927" t="s">
        <v>1302</v>
      </c>
      <c r="G55" s="927" t="s">
        <v>1319</v>
      </c>
      <c r="H55" s="927" t="s">
        <v>1319</v>
      </c>
      <c r="I55" s="834" t="s">
        <v>1197</v>
      </c>
      <c r="J55" s="834" t="s">
        <v>10371</v>
      </c>
      <c r="K55" s="834" t="s">
        <v>10752</v>
      </c>
      <c r="L55" s="928">
        <v>42779</v>
      </c>
      <c r="M55" s="928">
        <v>42855</v>
      </c>
      <c r="N55" s="928"/>
      <c r="O55" s="928"/>
      <c r="P55" s="928"/>
      <c r="Q55" s="928"/>
      <c r="R55" s="928"/>
      <c r="S55" s="928"/>
      <c r="T55" s="928"/>
      <c r="U55" s="928"/>
      <c r="V55" s="928"/>
      <c r="W55" s="929"/>
      <c r="X55" s="928"/>
      <c r="Y55" s="928"/>
      <c r="Z55" s="928"/>
      <c r="AA55" s="928"/>
      <c r="AB55" s="928"/>
      <c r="AC55" s="928"/>
      <c r="AD55" s="928"/>
      <c r="AE55" s="928"/>
      <c r="AF55" s="928"/>
      <c r="AG55" s="928"/>
      <c r="AH55" s="928"/>
      <c r="AI55" s="928"/>
      <c r="AJ55" s="928"/>
      <c r="AK55" s="928"/>
      <c r="AL55" s="928"/>
      <c r="AM55" s="232">
        <f t="shared" ca="1" si="1"/>
        <v>19.841278009262169</v>
      </c>
      <c r="AN55" s="266" t="str">
        <f t="shared" ca="1" si="0"/>
        <v>WARNING</v>
      </c>
      <c r="AO55" s="930">
        <v>7500000</v>
      </c>
      <c r="AP55" s="930">
        <v>1000000</v>
      </c>
      <c r="AQ55" s="931"/>
      <c r="AR55" s="932"/>
      <c r="AS55" s="931">
        <v>1000000</v>
      </c>
      <c r="AT55" s="932"/>
      <c r="AU55" s="932"/>
      <c r="AV55" s="931" t="s">
        <v>1324</v>
      </c>
      <c r="AW55" s="931">
        <v>500000</v>
      </c>
      <c r="AX55" s="931">
        <v>250000</v>
      </c>
      <c r="AY55" s="834" t="s">
        <v>1351</v>
      </c>
      <c r="AZ55" s="931" t="s">
        <v>1215</v>
      </c>
      <c r="BA55" s="931" t="s">
        <v>1215</v>
      </c>
      <c r="BB55" s="834"/>
      <c r="BC55" s="837" t="s">
        <v>10775</v>
      </c>
      <c r="BD55" s="838" t="s">
        <v>10776</v>
      </c>
      <c r="BE55" s="838" t="s">
        <v>10777</v>
      </c>
      <c r="BF55" s="937" t="s">
        <v>10778</v>
      </c>
      <c r="BG55" s="838" t="s">
        <v>10779</v>
      </c>
      <c r="BH55" s="838"/>
      <c r="BI55" s="838"/>
      <c r="BJ55" s="684" t="s">
        <v>10780</v>
      </c>
      <c r="BK55" s="938"/>
      <c r="BL55" s="939"/>
    </row>
    <row r="56" spans="2:64" s="933" customFormat="1" ht="42.75">
      <c r="B56" s="934">
        <v>57</v>
      </c>
      <c r="C56" s="926"/>
      <c r="D56" s="935" t="s">
        <v>9579</v>
      </c>
      <c r="E56" s="927" t="s">
        <v>9580</v>
      </c>
      <c r="F56" s="927" t="s">
        <v>1302</v>
      </c>
      <c r="G56" s="927" t="s">
        <v>1358</v>
      </c>
      <c r="H56" s="927" t="s">
        <v>1358</v>
      </c>
      <c r="I56" s="834" t="s">
        <v>1197</v>
      </c>
      <c r="J56" s="834" t="s">
        <v>10371</v>
      </c>
      <c r="K56" s="834" t="s">
        <v>10781</v>
      </c>
      <c r="L56" s="928">
        <v>42775</v>
      </c>
      <c r="M56" s="928">
        <v>42916</v>
      </c>
      <c r="N56" s="928"/>
      <c r="O56" s="928"/>
      <c r="P56" s="928"/>
      <c r="Q56" s="928"/>
      <c r="R56" s="928"/>
      <c r="S56" s="928"/>
      <c r="T56" s="928"/>
      <c r="U56" s="928"/>
      <c r="V56" s="928"/>
      <c r="W56" s="929"/>
      <c r="X56" s="928"/>
      <c r="Y56" s="928"/>
      <c r="Z56" s="928"/>
      <c r="AA56" s="928"/>
      <c r="AB56" s="928"/>
      <c r="AC56" s="928"/>
      <c r="AD56" s="928"/>
      <c r="AE56" s="928"/>
      <c r="AF56" s="928"/>
      <c r="AG56" s="928"/>
      <c r="AH56" s="928"/>
      <c r="AI56" s="928"/>
      <c r="AJ56" s="928"/>
      <c r="AK56" s="928"/>
      <c r="AL56" s="928"/>
      <c r="AM56" s="232">
        <f t="shared" ca="1" si="1"/>
        <v>80.841278009262169</v>
      </c>
      <c r="AN56" s="266" t="str">
        <f t="shared" ca="1" si="0"/>
        <v>ACTIVE</v>
      </c>
      <c r="AO56" s="930">
        <v>10000000</v>
      </c>
      <c r="AP56" s="930">
        <v>1000000</v>
      </c>
      <c r="AQ56" s="931"/>
      <c r="AR56" s="932">
        <v>2500000</v>
      </c>
      <c r="AS56" s="931" t="s">
        <v>1324</v>
      </c>
      <c r="AT56" s="932"/>
      <c r="AU56" s="932"/>
      <c r="AV56" s="931" t="s">
        <v>1324</v>
      </c>
      <c r="AW56" s="931">
        <v>500000</v>
      </c>
      <c r="AX56" s="931">
        <v>250000</v>
      </c>
      <c r="AY56" s="834" t="s">
        <v>1351</v>
      </c>
      <c r="AZ56" s="931" t="s">
        <v>1215</v>
      </c>
      <c r="BA56" s="931" t="s">
        <v>1215</v>
      </c>
      <c r="BB56" s="834"/>
      <c r="BC56" s="837" t="s">
        <v>9581</v>
      </c>
      <c r="BD56" s="838" t="s">
        <v>10782</v>
      </c>
      <c r="BE56" s="838" t="s">
        <v>9583</v>
      </c>
      <c r="BF56" s="937"/>
      <c r="BG56" s="838" t="s">
        <v>9584</v>
      </c>
      <c r="BH56" s="838">
        <v>12025948451</v>
      </c>
      <c r="BI56" s="838" t="s">
        <v>9585</v>
      </c>
      <c r="BJ56" s="684" t="s">
        <v>9586</v>
      </c>
      <c r="BK56" s="938"/>
      <c r="BL56" s="939"/>
    </row>
    <row r="57" spans="2:64" s="933" customFormat="1" ht="28.5">
      <c r="B57" s="934">
        <v>58</v>
      </c>
      <c r="C57" s="926"/>
      <c r="D57" s="935" t="s">
        <v>10783</v>
      </c>
      <c r="E57" s="927" t="s">
        <v>10784</v>
      </c>
      <c r="F57" s="927" t="s">
        <v>1302</v>
      </c>
      <c r="G57" s="927" t="s">
        <v>1319</v>
      </c>
      <c r="H57" s="927" t="s">
        <v>1319</v>
      </c>
      <c r="I57" s="834" t="s">
        <v>1045</v>
      </c>
      <c r="J57" s="834" t="s">
        <v>10371</v>
      </c>
      <c r="K57" s="834" t="s">
        <v>10785</v>
      </c>
      <c r="L57" s="928">
        <v>42769</v>
      </c>
      <c r="M57" s="928">
        <v>42825</v>
      </c>
      <c r="N57" s="928">
        <v>42886</v>
      </c>
      <c r="O57" s="928"/>
      <c r="P57" s="928"/>
      <c r="Q57" s="928"/>
      <c r="R57" s="928"/>
      <c r="S57" s="928"/>
      <c r="T57" s="928"/>
      <c r="U57" s="928"/>
      <c r="V57" s="928"/>
      <c r="W57" s="929"/>
      <c r="X57" s="928"/>
      <c r="Y57" s="928"/>
      <c r="Z57" s="928"/>
      <c r="AA57" s="928"/>
      <c r="AB57" s="928"/>
      <c r="AC57" s="928"/>
      <c r="AD57" s="928"/>
      <c r="AE57" s="928"/>
      <c r="AF57" s="928"/>
      <c r="AG57" s="928"/>
      <c r="AH57" s="928"/>
      <c r="AI57" s="928"/>
      <c r="AJ57" s="928"/>
      <c r="AK57" s="928"/>
      <c r="AL57" s="928"/>
      <c r="AM57" s="232">
        <f ca="1">SUM(N57-NOW())</f>
        <v>50.841278009262169</v>
      </c>
      <c r="AN57" s="266" t="str">
        <f t="shared" ca="1" si="0"/>
        <v>ACTIVE</v>
      </c>
      <c r="AO57" s="930">
        <v>15000000</v>
      </c>
      <c r="AP57" s="930">
        <v>1000000</v>
      </c>
      <c r="AQ57" s="931"/>
      <c r="AR57" s="932">
        <v>2000000</v>
      </c>
      <c r="AS57" s="931" t="s">
        <v>1324</v>
      </c>
      <c r="AT57" s="932"/>
      <c r="AU57" s="932"/>
      <c r="AV57" s="931" t="s">
        <v>1324</v>
      </c>
      <c r="AW57" s="931">
        <v>0</v>
      </c>
      <c r="AX57" s="931">
        <v>250000</v>
      </c>
      <c r="AY57" s="834" t="s">
        <v>1351</v>
      </c>
      <c r="AZ57" s="931" t="s">
        <v>1215</v>
      </c>
      <c r="BA57" s="931" t="s">
        <v>1215</v>
      </c>
      <c r="BB57" s="834"/>
      <c r="BC57" s="837" t="s">
        <v>10786</v>
      </c>
      <c r="BD57" s="838" t="s">
        <v>10787</v>
      </c>
      <c r="BE57" s="838" t="s">
        <v>10788</v>
      </c>
      <c r="BF57" s="937" t="s">
        <v>10789</v>
      </c>
      <c r="BG57" s="838" t="s">
        <v>10790</v>
      </c>
      <c r="BH57" s="838"/>
      <c r="BI57" s="838"/>
      <c r="BJ57" s="684" t="s">
        <v>10791</v>
      </c>
      <c r="BK57" s="938"/>
      <c r="BL57" s="939" t="s">
        <v>10792</v>
      </c>
    </row>
    <row r="58" spans="2:64" s="933" customFormat="1">
      <c r="B58" s="934">
        <v>59</v>
      </c>
      <c r="C58" s="926"/>
      <c r="D58" s="935" t="s">
        <v>10030</v>
      </c>
      <c r="E58" s="927" t="s">
        <v>10793</v>
      </c>
      <c r="F58" s="927" t="s">
        <v>1302</v>
      </c>
      <c r="G58" s="927" t="s">
        <v>1231</v>
      </c>
      <c r="H58" s="927" t="s">
        <v>1231</v>
      </c>
      <c r="I58" s="834" t="s">
        <v>1197</v>
      </c>
      <c r="J58" s="834" t="s">
        <v>10371</v>
      </c>
      <c r="K58" s="834" t="s">
        <v>8683</v>
      </c>
      <c r="L58" s="928">
        <v>42795</v>
      </c>
      <c r="M58" s="928">
        <v>42947</v>
      </c>
      <c r="N58" s="928">
        <v>42916</v>
      </c>
      <c r="O58" s="928"/>
      <c r="P58" s="928"/>
      <c r="Q58" s="928"/>
      <c r="R58" s="928"/>
      <c r="S58" s="928"/>
      <c r="T58" s="928"/>
      <c r="U58" s="928"/>
      <c r="V58" s="928"/>
      <c r="W58" s="929"/>
      <c r="X58" s="928"/>
      <c r="Y58" s="928"/>
      <c r="Z58" s="928"/>
      <c r="AA58" s="928"/>
      <c r="AB58" s="928"/>
      <c r="AC58" s="928"/>
      <c r="AD58" s="928"/>
      <c r="AE58" s="928"/>
      <c r="AF58" s="928"/>
      <c r="AG58" s="928"/>
      <c r="AH58" s="928"/>
      <c r="AI58" s="928"/>
      <c r="AJ58" s="928"/>
      <c r="AK58" s="928"/>
      <c r="AL58" s="928"/>
      <c r="AM58" s="232">
        <f ca="1">SUM(N58-NOW())</f>
        <v>80.841278009262169</v>
      </c>
      <c r="AN58" s="266" t="str">
        <f t="shared" ca="1" si="0"/>
        <v>ACTIVE</v>
      </c>
      <c r="AO58" s="930">
        <v>20000000</v>
      </c>
      <c r="AP58" s="930">
        <v>1000000</v>
      </c>
      <c r="AQ58" s="931"/>
      <c r="AR58" s="932">
        <v>1750000</v>
      </c>
      <c r="AS58" s="931">
        <v>1500000</v>
      </c>
      <c r="AT58" s="932"/>
      <c r="AU58" s="932"/>
      <c r="AV58" s="931" t="s">
        <v>1324</v>
      </c>
      <c r="AW58" s="931">
        <v>500000</v>
      </c>
      <c r="AX58" s="931">
        <v>250000</v>
      </c>
      <c r="AY58" s="834" t="s">
        <v>1351</v>
      </c>
      <c r="AZ58" s="931" t="s">
        <v>1215</v>
      </c>
      <c r="BA58" s="931" t="s">
        <v>1215</v>
      </c>
      <c r="BB58" s="834" t="s">
        <v>10794</v>
      </c>
      <c r="BC58" s="837" t="s">
        <v>10032</v>
      </c>
      <c r="BD58" s="838" t="s">
        <v>10033</v>
      </c>
      <c r="BE58" s="838" t="s">
        <v>10034</v>
      </c>
      <c r="BF58" s="937" t="s">
        <v>10035</v>
      </c>
      <c r="BG58" s="838" t="s">
        <v>10036</v>
      </c>
      <c r="BH58" s="838">
        <v>12005444976</v>
      </c>
      <c r="BI58" s="838" t="s">
        <v>10037</v>
      </c>
      <c r="BJ58" s="684" t="s">
        <v>10038</v>
      </c>
      <c r="BK58" s="938"/>
      <c r="BL58" s="939"/>
    </row>
    <row r="59" spans="2:64" s="933" customFormat="1" ht="28.5">
      <c r="B59" s="934">
        <v>60</v>
      </c>
      <c r="C59" s="926"/>
      <c r="D59" s="935" t="s">
        <v>10795</v>
      </c>
      <c r="E59" s="927" t="s">
        <v>10796</v>
      </c>
      <c r="F59" s="927" t="s">
        <v>1302</v>
      </c>
      <c r="G59" s="927" t="s">
        <v>1231</v>
      </c>
      <c r="H59" s="927" t="s">
        <v>1231</v>
      </c>
      <c r="I59" s="834" t="s">
        <v>1197</v>
      </c>
      <c r="J59" s="834" t="s">
        <v>10371</v>
      </c>
      <c r="K59" s="834" t="s">
        <v>10752</v>
      </c>
      <c r="L59" s="928">
        <v>42775</v>
      </c>
      <c r="M59" s="928">
        <v>42855</v>
      </c>
      <c r="N59" s="928"/>
      <c r="O59" s="928"/>
      <c r="P59" s="928"/>
      <c r="Q59" s="928"/>
      <c r="R59" s="928"/>
      <c r="S59" s="928"/>
      <c r="T59" s="928"/>
      <c r="U59" s="928"/>
      <c r="V59" s="928"/>
      <c r="W59" s="929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232">
        <f t="shared" ref="AM59:AM82" ca="1" si="2">SUM(M59-NOW())</f>
        <v>19.841278009262169</v>
      </c>
      <c r="AN59" s="266" t="str">
        <f t="shared" ca="1" si="0"/>
        <v>WARNING</v>
      </c>
      <c r="AO59" s="930">
        <v>8000000</v>
      </c>
      <c r="AP59" s="930">
        <v>1000000</v>
      </c>
      <c r="AQ59" s="931"/>
      <c r="AR59" s="932"/>
      <c r="AS59" s="931">
        <v>1500000</v>
      </c>
      <c r="AT59" s="932"/>
      <c r="AU59" s="932"/>
      <c r="AV59" s="931" t="s">
        <v>1324</v>
      </c>
      <c r="AW59" s="931">
        <v>500000</v>
      </c>
      <c r="AX59" s="931">
        <v>250000</v>
      </c>
      <c r="AY59" s="834" t="s">
        <v>1351</v>
      </c>
      <c r="AZ59" s="931" t="s">
        <v>1215</v>
      </c>
      <c r="BA59" s="931" t="s">
        <v>1215</v>
      </c>
      <c r="BB59" s="834"/>
      <c r="BC59" s="837" t="s">
        <v>10797</v>
      </c>
      <c r="BD59" s="838" t="s">
        <v>10798</v>
      </c>
      <c r="BE59" s="838" t="s">
        <v>10799</v>
      </c>
      <c r="BF59" s="937" t="s">
        <v>10800</v>
      </c>
      <c r="BG59" s="838" t="s">
        <v>10801</v>
      </c>
      <c r="BH59" s="838"/>
      <c r="BI59" s="838"/>
      <c r="BJ59" s="684" t="s">
        <v>10802</v>
      </c>
      <c r="BK59" s="938"/>
      <c r="BL59" s="939"/>
    </row>
    <row r="60" spans="2:64" s="933" customFormat="1" ht="28.5">
      <c r="B60" s="934">
        <v>61</v>
      </c>
      <c r="C60" s="926"/>
      <c r="D60" s="935" t="s">
        <v>10803</v>
      </c>
      <c r="E60" s="927" t="s">
        <v>10804</v>
      </c>
      <c r="F60" s="927" t="s">
        <v>1060</v>
      </c>
      <c r="G60" s="927" t="s">
        <v>1358</v>
      </c>
      <c r="H60" s="927" t="s">
        <v>1358</v>
      </c>
      <c r="I60" s="834" t="s">
        <v>1045</v>
      </c>
      <c r="J60" s="834" t="s">
        <v>10371</v>
      </c>
      <c r="K60" s="834" t="s">
        <v>10805</v>
      </c>
      <c r="L60" s="928">
        <v>42774</v>
      </c>
      <c r="M60" s="928">
        <v>42916</v>
      </c>
      <c r="N60" s="928"/>
      <c r="O60" s="928"/>
      <c r="P60" s="928"/>
      <c r="Q60" s="928"/>
      <c r="R60" s="928"/>
      <c r="S60" s="928"/>
      <c r="T60" s="928"/>
      <c r="U60" s="928"/>
      <c r="V60" s="928"/>
      <c r="W60" s="929"/>
      <c r="X60" s="928"/>
      <c r="Y60" s="928"/>
      <c r="Z60" s="928"/>
      <c r="AA60" s="928"/>
      <c r="AB60" s="928"/>
      <c r="AC60" s="928"/>
      <c r="AD60" s="928"/>
      <c r="AE60" s="928"/>
      <c r="AF60" s="928"/>
      <c r="AG60" s="928"/>
      <c r="AH60" s="928"/>
      <c r="AI60" s="928"/>
      <c r="AJ60" s="928"/>
      <c r="AK60" s="928"/>
      <c r="AL60" s="928"/>
      <c r="AM60" s="232">
        <f t="shared" ca="1" si="2"/>
        <v>80.841278009262169</v>
      </c>
      <c r="AN60" s="266" t="str">
        <f t="shared" ca="1" si="0"/>
        <v>ACTIVE</v>
      </c>
      <c r="AO60" s="930">
        <v>6500000</v>
      </c>
      <c r="AP60" s="930">
        <v>500000</v>
      </c>
      <c r="AQ60" s="931"/>
      <c r="AR60" s="932"/>
      <c r="AS60" s="931" t="s">
        <v>1324</v>
      </c>
      <c r="AT60" s="932"/>
      <c r="AU60" s="932"/>
      <c r="AV60" s="931" t="s">
        <v>1324</v>
      </c>
      <c r="AW60" s="931">
        <v>500000</v>
      </c>
      <c r="AX60" s="931">
        <v>250000</v>
      </c>
      <c r="AY60" s="834">
        <v>500000</v>
      </c>
      <c r="AZ60" s="931" t="s">
        <v>1215</v>
      </c>
      <c r="BA60" s="931" t="s">
        <v>1215</v>
      </c>
      <c r="BB60" s="834" t="s">
        <v>10806</v>
      </c>
      <c r="BC60" s="837" t="s">
        <v>10807</v>
      </c>
      <c r="BD60" s="838" t="s">
        <v>10808</v>
      </c>
      <c r="BE60" s="838" t="s">
        <v>10809</v>
      </c>
      <c r="BF60" s="937" t="s">
        <v>10810</v>
      </c>
      <c r="BG60" s="838" t="s">
        <v>10811</v>
      </c>
      <c r="BH60" s="838" t="s">
        <v>10812</v>
      </c>
      <c r="BI60" s="838"/>
      <c r="BJ60" s="684" t="s">
        <v>10813</v>
      </c>
      <c r="BK60" s="938"/>
      <c r="BL60" s="939"/>
    </row>
    <row r="61" spans="2:64" s="933" customFormat="1" ht="28.5">
      <c r="B61" s="934">
        <v>62</v>
      </c>
      <c r="C61" s="926"/>
      <c r="D61" s="935" t="s">
        <v>10814</v>
      </c>
      <c r="E61" s="927" t="s">
        <v>10815</v>
      </c>
      <c r="F61" s="927" t="s">
        <v>1302</v>
      </c>
      <c r="G61" s="927" t="s">
        <v>1358</v>
      </c>
      <c r="H61" s="927" t="s">
        <v>1358</v>
      </c>
      <c r="I61" s="834" t="s">
        <v>10816</v>
      </c>
      <c r="J61" s="834" t="s">
        <v>10371</v>
      </c>
      <c r="K61" s="834" t="s">
        <v>10752</v>
      </c>
      <c r="L61" s="928">
        <v>42774</v>
      </c>
      <c r="M61" s="928">
        <v>42855</v>
      </c>
      <c r="N61" s="928"/>
      <c r="O61" s="928"/>
      <c r="P61" s="928"/>
      <c r="Q61" s="928"/>
      <c r="R61" s="928"/>
      <c r="S61" s="928"/>
      <c r="T61" s="928"/>
      <c r="U61" s="928"/>
      <c r="V61" s="928"/>
      <c r="W61" s="929"/>
      <c r="X61" s="928"/>
      <c r="Y61" s="928"/>
      <c r="Z61" s="928"/>
      <c r="AA61" s="928"/>
      <c r="AB61" s="928"/>
      <c r="AC61" s="928"/>
      <c r="AD61" s="928"/>
      <c r="AE61" s="928"/>
      <c r="AF61" s="928"/>
      <c r="AG61" s="928"/>
      <c r="AH61" s="928"/>
      <c r="AI61" s="928"/>
      <c r="AJ61" s="928"/>
      <c r="AK61" s="928"/>
      <c r="AL61" s="928"/>
      <c r="AM61" s="232">
        <f t="shared" ca="1" si="2"/>
        <v>19.841278009262169</v>
      </c>
      <c r="AN61" s="266" t="str">
        <f t="shared" ca="1" si="0"/>
        <v>WARNING</v>
      </c>
      <c r="AO61" s="930">
        <v>8500000</v>
      </c>
      <c r="AP61" s="930">
        <v>500000</v>
      </c>
      <c r="AQ61" s="931" t="s">
        <v>1324</v>
      </c>
      <c r="AR61" s="932"/>
      <c r="AS61" s="931">
        <v>3500000</v>
      </c>
      <c r="AT61" s="932"/>
      <c r="AU61" s="932"/>
      <c r="AV61" s="931" t="s">
        <v>1324</v>
      </c>
      <c r="AW61" s="931">
        <v>500000</v>
      </c>
      <c r="AX61" s="931">
        <v>250000</v>
      </c>
      <c r="AY61" s="834" t="s">
        <v>1351</v>
      </c>
      <c r="AZ61" s="931" t="s">
        <v>1215</v>
      </c>
      <c r="BA61" s="931" t="s">
        <v>1215</v>
      </c>
      <c r="BB61" s="834"/>
      <c r="BC61" s="837" t="s">
        <v>10817</v>
      </c>
      <c r="BD61" s="838" t="s">
        <v>10818</v>
      </c>
      <c r="BE61" s="838" t="s">
        <v>10819</v>
      </c>
      <c r="BF61" s="937" t="s">
        <v>10820</v>
      </c>
      <c r="BG61" s="838" t="s">
        <v>10821</v>
      </c>
      <c r="BH61" s="838" t="s">
        <v>10822</v>
      </c>
      <c r="BI61" s="838"/>
      <c r="BJ61" s="684" t="s">
        <v>10823</v>
      </c>
      <c r="BK61" s="938"/>
      <c r="BL61" s="939"/>
    </row>
    <row r="62" spans="2:64" s="933" customFormat="1" ht="28.5">
      <c r="B62" s="934">
        <v>63</v>
      </c>
      <c r="C62" s="926"/>
      <c r="D62" s="935" t="s">
        <v>10824</v>
      </c>
      <c r="E62" s="927" t="s">
        <v>10825</v>
      </c>
      <c r="F62" s="927" t="s">
        <v>1060</v>
      </c>
      <c r="G62" s="927" t="s">
        <v>1276</v>
      </c>
      <c r="H62" s="927" t="s">
        <v>1276</v>
      </c>
      <c r="I62" s="834" t="s">
        <v>1045</v>
      </c>
      <c r="J62" s="834" t="s">
        <v>10371</v>
      </c>
      <c r="K62" s="834" t="s">
        <v>10826</v>
      </c>
      <c r="L62" s="928">
        <v>42775</v>
      </c>
      <c r="M62" s="928">
        <v>42855</v>
      </c>
      <c r="N62" s="928"/>
      <c r="O62" s="928"/>
      <c r="P62" s="928"/>
      <c r="Q62" s="928"/>
      <c r="R62" s="928"/>
      <c r="S62" s="928"/>
      <c r="T62" s="928"/>
      <c r="U62" s="928"/>
      <c r="V62" s="928"/>
      <c r="W62" s="929"/>
      <c r="X62" s="928"/>
      <c r="Y62" s="928"/>
      <c r="Z62" s="928"/>
      <c r="AA62" s="928"/>
      <c r="AB62" s="928"/>
      <c r="AC62" s="928"/>
      <c r="AD62" s="928"/>
      <c r="AE62" s="928"/>
      <c r="AF62" s="928"/>
      <c r="AG62" s="928"/>
      <c r="AH62" s="928"/>
      <c r="AI62" s="928"/>
      <c r="AJ62" s="928"/>
      <c r="AK62" s="928"/>
      <c r="AL62" s="928"/>
      <c r="AM62" s="232">
        <f t="shared" ca="1" si="2"/>
        <v>19.841278009262169</v>
      </c>
      <c r="AN62" s="266" t="str">
        <f t="shared" ca="1" si="0"/>
        <v>WARNING</v>
      </c>
      <c r="AO62" s="930">
        <v>3355750</v>
      </c>
      <c r="AP62" s="930">
        <v>200000</v>
      </c>
      <c r="AQ62" s="931" t="s">
        <v>1324</v>
      </c>
      <c r="AR62" s="932"/>
      <c r="AS62" s="931" t="s">
        <v>1324</v>
      </c>
      <c r="AT62" s="932"/>
      <c r="AU62" s="932"/>
      <c r="AV62" s="931" t="s">
        <v>1324</v>
      </c>
      <c r="AW62" s="931">
        <v>500000</v>
      </c>
      <c r="AX62" s="931">
        <v>250000</v>
      </c>
      <c r="AY62" s="834" t="s">
        <v>1351</v>
      </c>
      <c r="AZ62" s="931" t="s">
        <v>1215</v>
      </c>
      <c r="BA62" s="931" t="s">
        <v>1215</v>
      </c>
      <c r="BB62" s="834" t="s">
        <v>10827</v>
      </c>
      <c r="BC62" s="837" t="s">
        <v>10828</v>
      </c>
      <c r="BD62" s="838" t="s">
        <v>10829</v>
      </c>
      <c r="BE62" s="838" t="s">
        <v>10830</v>
      </c>
      <c r="BF62" s="937" t="s">
        <v>10831</v>
      </c>
      <c r="BG62" s="838" t="s">
        <v>10832</v>
      </c>
      <c r="BH62" s="838"/>
      <c r="BI62" s="838" t="s">
        <v>10833</v>
      </c>
      <c r="BJ62" s="684" t="s">
        <v>10834</v>
      </c>
      <c r="BK62" s="938"/>
      <c r="BL62" s="939"/>
    </row>
    <row r="63" spans="2:64" s="933" customFormat="1" ht="28.5">
      <c r="B63" s="934">
        <v>64</v>
      </c>
      <c r="C63" s="926"/>
      <c r="D63" s="935" t="s">
        <v>10835</v>
      </c>
      <c r="E63" s="927" t="s">
        <v>10836</v>
      </c>
      <c r="F63" s="927" t="s">
        <v>1302</v>
      </c>
      <c r="G63" s="927" t="s">
        <v>1350</v>
      </c>
      <c r="H63" s="927" t="s">
        <v>1350</v>
      </c>
      <c r="I63" s="834" t="s">
        <v>1045</v>
      </c>
      <c r="J63" s="834" t="s">
        <v>10371</v>
      </c>
      <c r="K63" s="834" t="s">
        <v>10837</v>
      </c>
      <c r="L63" s="928">
        <v>42779</v>
      </c>
      <c r="M63" s="928">
        <v>42837</v>
      </c>
      <c r="N63" s="928"/>
      <c r="O63" s="928"/>
      <c r="P63" s="928"/>
      <c r="Q63" s="928"/>
      <c r="R63" s="928"/>
      <c r="S63" s="928"/>
      <c r="T63" s="928"/>
      <c r="U63" s="928"/>
      <c r="V63" s="928"/>
      <c r="W63" s="929"/>
      <c r="X63" s="928"/>
      <c r="Y63" s="928"/>
      <c r="Z63" s="928"/>
      <c r="AA63" s="928"/>
      <c r="AB63" s="928"/>
      <c r="AC63" s="928"/>
      <c r="AD63" s="928"/>
      <c r="AE63" s="928"/>
      <c r="AF63" s="928"/>
      <c r="AG63" s="928"/>
      <c r="AH63" s="928"/>
      <c r="AI63" s="928"/>
      <c r="AJ63" s="928"/>
      <c r="AK63" s="928"/>
      <c r="AL63" s="928"/>
      <c r="AM63" s="232">
        <f t="shared" ca="1" si="2"/>
        <v>1.8412780092621688</v>
      </c>
      <c r="AN63" s="266" t="str">
        <f t="shared" ca="1" si="0"/>
        <v>WARNING</v>
      </c>
      <c r="AO63" s="930">
        <v>9000000</v>
      </c>
      <c r="AP63" s="930">
        <v>1000000</v>
      </c>
      <c r="AQ63" s="931" t="s">
        <v>1324</v>
      </c>
      <c r="AR63" s="932"/>
      <c r="AS63" s="931" t="s">
        <v>1324</v>
      </c>
      <c r="AT63" s="932"/>
      <c r="AU63" s="932"/>
      <c r="AV63" s="931" t="s">
        <v>1324</v>
      </c>
      <c r="AW63" s="931">
        <v>0</v>
      </c>
      <c r="AX63" s="931">
        <v>250000</v>
      </c>
      <c r="AY63" s="834" t="s">
        <v>1351</v>
      </c>
      <c r="AZ63" s="931" t="s">
        <v>1215</v>
      </c>
      <c r="BA63" s="931" t="s">
        <v>1215</v>
      </c>
      <c r="BB63" s="834" t="s">
        <v>10838</v>
      </c>
      <c r="BC63" s="837" t="s">
        <v>10839</v>
      </c>
      <c r="BD63" s="838" t="s">
        <v>10840</v>
      </c>
      <c r="BE63" s="838" t="s">
        <v>10841</v>
      </c>
      <c r="BF63" s="937" t="s">
        <v>10842</v>
      </c>
      <c r="BG63" s="838" t="s">
        <v>10843</v>
      </c>
      <c r="BH63" s="838"/>
      <c r="BI63" s="838"/>
      <c r="BJ63" s="684" t="s">
        <v>10844</v>
      </c>
      <c r="BK63" s="938"/>
      <c r="BL63" s="939"/>
    </row>
    <row r="64" spans="2:64" s="933" customFormat="1" ht="42.75">
      <c r="B64" s="934">
        <v>65</v>
      </c>
      <c r="C64" s="926"/>
      <c r="D64" s="935" t="s">
        <v>10845</v>
      </c>
      <c r="E64" s="927" t="s">
        <v>10846</v>
      </c>
      <c r="F64" s="927" t="s">
        <v>1302</v>
      </c>
      <c r="G64" s="927" t="s">
        <v>1358</v>
      </c>
      <c r="H64" s="927" t="s">
        <v>1358</v>
      </c>
      <c r="I64" s="834" t="s">
        <v>1045</v>
      </c>
      <c r="J64" s="834" t="s">
        <v>10371</v>
      </c>
      <c r="K64" s="834" t="s">
        <v>10837</v>
      </c>
      <c r="L64" s="928">
        <v>42779</v>
      </c>
      <c r="M64" s="928">
        <v>42837</v>
      </c>
      <c r="N64" s="928"/>
      <c r="O64" s="928"/>
      <c r="P64" s="928"/>
      <c r="Q64" s="928"/>
      <c r="R64" s="928"/>
      <c r="S64" s="928"/>
      <c r="T64" s="928"/>
      <c r="U64" s="928"/>
      <c r="V64" s="928"/>
      <c r="W64" s="929"/>
      <c r="X64" s="928"/>
      <c r="Y64" s="928"/>
      <c r="Z64" s="928"/>
      <c r="AA64" s="928"/>
      <c r="AB64" s="928"/>
      <c r="AC64" s="928"/>
      <c r="AD64" s="928"/>
      <c r="AE64" s="928"/>
      <c r="AF64" s="928"/>
      <c r="AG64" s="928"/>
      <c r="AH64" s="928"/>
      <c r="AI64" s="928"/>
      <c r="AJ64" s="928"/>
      <c r="AK64" s="928"/>
      <c r="AL64" s="928"/>
      <c r="AM64" s="232">
        <f t="shared" ca="1" si="2"/>
        <v>1.8412780092621688</v>
      </c>
      <c r="AN64" s="266" t="str">
        <f t="shared" ca="1" si="0"/>
        <v>WARNING</v>
      </c>
      <c r="AO64" s="930">
        <v>11000000</v>
      </c>
      <c r="AP64" s="930">
        <v>1000000</v>
      </c>
      <c r="AQ64" s="931" t="s">
        <v>1324</v>
      </c>
      <c r="AR64" s="932"/>
      <c r="AS64" s="931" t="s">
        <v>1324</v>
      </c>
      <c r="AT64" s="932"/>
      <c r="AU64" s="932"/>
      <c r="AV64" s="931" t="s">
        <v>1324</v>
      </c>
      <c r="AW64" s="931">
        <v>0</v>
      </c>
      <c r="AX64" s="931">
        <v>250000</v>
      </c>
      <c r="AY64" s="834" t="s">
        <v>1351</v>
      </c>
      <c r="AZ64" s="931" t="s">
        <v>1215</v>
      </c>
      <c r="BA64" s="931" t="s">
        <v>1215</v>
      </c>
      <c r="BB64" s="834" t="s">
        <v>10838</v>
      </c>
      <c r="BC64" s="837" t="s">
        <v>10847</v>
      </c>
      <c r="BD64" s="838" t="s">
        <v>10848</v>
      </c>
      <c r="BE64" s="838" t="s">
        <v>10849</v>
      </c>
      <c r="BF64" s="937" t="s">
        <v>10850</v>
      </c>
      <c r="BG64" s="838" t="s">
        <v>10851</v>
      </c>
      <c r="BH64" s="838"/>
      <c r="BI64" s="838" t="s">
        <v>10852</v>
      </c>
      <c r="BJ64" s="684" t="s">
        <v>10853</v>
      </c>
      <c r="BK64" s="938"/>
      <c r="BL64" s="939"/>
    </row>
    <row r="65" spans="2:64" s="933" customFormat="1" ht="28.5">
      <c r="B65" s="934">
        <v>66</v>
      </c>
      <c r="C65" s="926"/>
      <c r="D65" s="935" t="s">
        <v>10854</v>
      </c>
      <c r="E65" s="927" t="s">
        <v>10855</v>
      </c>
      <c r="F65" s="927" t="s">
        <v>1060</v>
      </c>
      <c r="G65" s="927" t="s">
        <v>1231</v>
      </c>
      <c r="H65" s="927" t="s">
        <v>1231</v>
      </c>
      <c r="I65" s="834" t="s">
        <v>1045</v>
      </c>
      <c r="J65" s="834" t="s">
        <v>10371</v>
      </c>
      <c r="K65" s="834" t="s">
        <v>10856</v>
      </c>
      <c r="L65" s="928">
        <v>42779</v>
      </c>
      <c r="M65" s="928">
        <v>42837</v>
      </c>
      <c r="N65" s="928"/>
      <c r="O65" s="928"/>
      <c r="P65" s="928"/>
      <c r="Q65" s="928"/>
      <c r="R65" s="928"/>
      <c r="S65" s="928"/>
      <c r="T65" s="928"/>
      <c r="U65" s="928"/>
      <c r="V65" s="928"/>
      <c r="W65" s="929"/>
      <c r="X65" s="928"/>
      <c r="Y65" s="928"/>
      <c r="Z65" s="928"/>
      <c r="AA65" s="928"/>
      <c r="AB65" s="928"/>
      <c r="AC65" s="928"/>
      <c r="AD65" s="928"/>
      <c r="AE65" s="928"/>
      <c r="AF65" s="928"/>
      <c r="AG65" s="928"/>
      <c r="AH65" s="928"/>
      <c r="AI65" s="928"/>
      <c r="AJ65" s="928"/>
      <c r="AK65" s="928"/>
      <c r="AL65" s="928"/>
      <c r="AM65" s="232">
        <f t="shared" ca="1" si="2"/>
        <v>1.8412780092621688</v>
      </c>
      <c r="AN65" s="266" t="str">
        <f t="shared" ca="1" si="0"/>
        <v>WARNING</v>
      </c>
      <c r="AO65" s="930">
        <v>6000000</v>
      </c>
      <c r="AP65" s="930">
        <v>1000000</v>
      </c>
      <c r="AQ65" s="931" t="s">
        <v>1324</v>
      </c>
      <c r="AR65" s="932"/>
      <c r="AS65" s="931" t="s">
        <v>1324</v>
      </c>
      <c r="AT65" s="932"/>
      <c r="AU65" s="932"/>
      <c r="AV65" s="931" t="s">
        <v>1324</v>
      </c>
      <c r="AW65" s="931">
        <v>0</v>
      </c>
      <c r="AX65" s="931">
        <v>250000</v>
      </c>
      <c r="AY65" s="834" t="s">
        <v>1351</v>
      </c>
      <c r="AZ65" s="931" t="s">
        <v>1215</v>
      </c>
      <c r="BA65" s="931" t="s">
        <v>1215</v>
      </c>
      <c r="BB65" s="834" t="s">
        <v>10838</v>
      </c>
      <c r="BC65" s="837" t="s">
        <v>10857</v>
      </c>
      <c r="BD65" s="838" t="s">
        <v>10858</v>
      </c>
      <c r="BE65" s="838" t="s">
        <v>10859</v>
      </c>
      <c r="BF65" s="937" t="s">
        <v>10860</v>
      </c>
      <c r="BG65" s="838" t="s">
        <v>10861</v>
      </c>
      <c r="BH65" s="838"/>
      <c r="BI65" s="838"/>
      <c r="BJ65" s="684" t="s">
        <v>10862</v>
      </c>
      <c r="BK65" s="938"/>
      <c r="BL65" s="939"/>
    </row>
    <row r="66" spans="2:64" s="933" customFormat="1" ht="28.5">
      <c r="B66" s="934">
        <v>67</v>
      </c>
      <c r="C66" s="926"/>
      <c r="D66" s="935" t="s">
        <v>10863</v>
      </c>
      <c r="E66" s="927" t="s">
        <v>10864</v>
      </c>
      <c r="F66" s="927" t="s">
        <v>1302</v>
      </c>
      <c r="G66" s="927" t="s">
        <v>1319</v>
      </c>
      <c r="H66" s="927" t="s">
        <v>1319</v>
      </c>
      <c r="I66" s="834" t="s">
        <v>1197</v>
      </c>
      <c r="J66" s="834" t="s">
        <v>10371</v>
      </c>
      <c r="K66" s="834" t="s">
        <v>10837</v>
      </c>
      <c r="L66" s="928">
        <v>42779</v>
      </c>
      <c r="M66" s="928">
        <v>42837</v>
      </c>
      <c r="N66" s="928"/>
      <c r="O66" s="928"/>
      <c r="P66" s="928"/>
      <c r="Q66" s="928"/>
      <c r="R66" s="928"/>
      <c r="S66" s="928"/>
      <c r="T66" s="928"/>
      <c r="U66" s="928"/>
      <c r="V66" s="928"/>
      <c r="W66" s="929"/>
      <c r="X66" s="928"/>
      <c r="Y66" s="928"/>
      <c r="Z66" s="928"/>
      <c r="AA66" s="928"/>
      <c r="AB66" s="928"/>
      <c r="AC66" s="928"/>
      <c r="AD66" s="928"/>
      <c r="AE66" s="928"/>
      <c r="AF66" s="928"/>
      <c r="AG66" s="928"/>
      <c r="AH66" s="928"/>
      <c r="AI66" s="928"/>
      <c r="AJ66" s="928"/>
      <c r="AK66" s="928"/>
      <c r="AL66" s="928"/>
      <c r="AM66" s="232">
        <f t="shared" ca="1" si="2"/>
        <v>1.8412780092621688</v>
      </c>
      <c r="AN66" s="266" t="str">
        <f t="shared" ca="1" si="0"/>
        <v>WARNING</v>
      </c>
      <c r="AO66" s="930">
        <v>9250000</v>
      </c>
      <c r="AP66" s="930">
        <v>1000000</v>
      </c>
      <c r="AQ66" s="931" t="s">
        <v>1324</v>
      </c>
      <c r="AR66" s="932"/>
      <c r="AS66" s="931">
        <v>1500000</v>
      </c>
      <c r="AT66" s="932"/>
      <c r="AU66" s="932"/>
      <c r="AV66" s="931">
        <v>3000000</v>
      </c>
      <c r="AW66" s="931">
        <v>0</v>
      </c>
      <c r="AX66" s="931">
        <v>250000</v>
      </c>
      <c r="AY66" s="834" t="s">
        <v>1351</v>
      </c>
      <c r="AZ66" s="931" t="s">
        <v>1215</v>
      </c>
      <c r="BA66" s="931" t="s">
        <v>1215</v>
      </c>
      <c r="BB66" s="834" t="s">
        <v>10838</v>
      </c>
      <c r="BC66" s="837" t="s">
        <v>10865</v>
      </c>
      <c r="BD66" s="838"/>
      <c r="BE66" s="838" t="s">
        <v>10866</v>
      </c>
      <c r="BF66" s="937" t="s">
        <v>10867</v>
      </c>
      <c r="BG66" s="838" t="s">
        <v>10868</v>
      </c>
      <c r="BH66" s="838"/>
      <c r="BI66" s="838" t="s">
        <v>10869</v>
      </c>
      <c r="BJ66" s="684" t="s">
        <v>10870</v>
      </c>
      <c r="BK66" s="938"/>
      <c r="BL66" s="939"/>
    </row>
    <row r="67" spans="2:64" s="933" customFormat="1" ht="28.5">
      <c r="B67" s="934">
        <v>68</v>
      </c>
      <c r="C67" s="926"/>
      <c r="D67" s="935" t="s">
        <v>10871</v>
      </c>
      <c r="E67" s="927" t="s">
        <v>10872</v>
      </c>
      <c r="F67" s="927" t="s">
        <v>1302</v>
      </c>
      <c r="G67" s="927" t="s">
        <v>1231</v>
      </c>
      <c r="H67" s="927" t="s">
        <v>1231</v>
      </c>
      <c r="I67" s="834" t="s">
        <v>1044</v>
      </c>
      <c r="J67" s="834" t="s">
        <v>10371</v>
      </c>
      <c r="K67" s="834" t="s">
        <v>10837</v>
      </c>
      <c r="L67" s="928">
        <v>42779</v>
      </c>
      <c r="M67" s="928">
        <v>42837</v>
      </c>
      <c r="N67" s="928"/>
      <c r="O67" s="928"/>
      <c r="P67" s="928"/>
      <c r="Q67" s="928"/>
      <c r="R67" s="928"/>
      <c r="S67" s="928"/>
      <c r="T67" s="928"/>
      <c r="U67" s="928"/>
      <c r="V67" s="928"/>
      <c r="W67" s="929"/>
      <c r="X67" s="928"/>
      <c r="Y67" s="928"/>
      <c r="Z67" s="928"/>
      <c r="AA67" s="928"/>
      <c r="AB67" s="928"/>
      <c r="AC67" s="928"/>
      <c r="AD67" s="928"/>
      <c r="AE67" s="928"/>
      <c r="AF67" s="928"/>
      <c r="AG67" s="928"/>
      <c r="AH67" s="928"/>
      <c r="AI67" s="928"/>
      <c r="AJ67" s="928"/>
      <c r="AK67" s="928"/>
      <c r="AL67" s="928"/>
      <c r="AM67" s="232">
        <f t="shared" ca="1" si="2"/>
        <v>1.8412780092621688</v>
      </c>
      <c r="AN67" s="266" t="str">
        <f t="shared" ca="1" si="0"/>
        <v>WARNING</v>
      </c>
      <c r="AO67" s="930">
        <v>11000000</v>
      </c>
      <c r="AP67" s="930">
        <v>1000000</v>
      </c>
      <c r="AQ67" s="931" t="s">
        <v>1324</v>
      </c>
      <c r="AR67" s="932"/>
      <c r="AS67" s="931">
        <v>1500000</v>
      </c>
      <c r="AT67" s="932"/>
      <c r="AU67" s="932"/>
      <c r="AV67" s="931">
        <v>3000000</v>
      </c>
      <c r="AW67" s="931">
        <v>0</v>
      </c>
      <c r="AX67" s="931">
        <v>250000</v>
      </c>
      <c r="AY67" s="834" t="s">
        <v>1351</v>
      </c>
      <c r="AZ67" s="931" t="s">
        <v>1215</v>
      </c>
      <c r="BA67" s="931" t="s">
        <v>1215</v>
      </c>
      <c r="BB67" s="834" t="s">
        <v>10838</v>
      </c>
      <c r="BC67" s="837" t="s">
        <v>10873</v>
      </c>
      <c r="BD67" s="838" t="s">
        <v>10874</v>
      </c>
      <c r="BE67" s="838" t="s">
        <v>10875</v>
      </c>
      <c r="BF67" s="937" t="s">
        <v>10876</v>
      </c>
      <c r="BG67" s="838" t="s">
        <v>10877</v>
      </c>
      <c r="BH67" s="838" t="s">
        <v>10878</v>
      </c>
      <c r="BI67" s="838"/>
      <c r="BJ67" s="684" t="s">
        <v>10879</v>
      </c>
      <c r="BK67" s="938"/>
      <c r="BL67" s="939"/>
    </row>
    <row r="68" spans="2:64" s="933" customFormat="1" ht="28.5">
      <c r="B68" s="934">
        <v>69</v>
      </c>
      <c r="C68" s="926"/>
      <c r="D68" s="935" t="s">
        <v>10880</v>
      </c>
      <c r="E68" s="927" t="s">
        <v>10881</v>
      </c>
      <c r="F68" s="927" t="s">
        <v>1302</v>
      </c>
      <c r="G68" s="927" t="s">
        <v>1231</v>
      </c>
      <c r="H68" s="927" t="s">
        <v>1231</v>
      </c>
      <c r="I68" s="834" t="s">
        <v>1197</v>
      </c>
      <c r="J68" s="834" t="s">
        <v>10371</v>
      </c>
      <c r="K68" s="834" t="s">
        <v>10882</v>
      </c>
      <c r="L68" s="928">
        <v>42779</v>
      </c>
      <c r="M68" s="928">
        <v>42886</v>
      </c>
      <c r="N68" s="928"/>
      <c r="O68" s="928"/>
      <c r="P68" s="928"/>
      <c r="Q68" s="928"/>
      <c r="R68" s="928"/>
      <c r="S68" s="928"/>
      <c r="T68" s="928"/>
      <c r="U68" s="928"/>
      <c r="V68" s="928"/>
      <c r="W68" s="929"/>
      <c r="X68" s="928"/>
      <c r="Y68" s="928"/>
      <c r="Z68" s="928"/>
      <c r="AA68" s="928"/>
      <c r="AB68" s="928"/>
      <c r="AC68" s="928"/>
      <c r="AD68" s="928"/>
      <c r="AE68" s="928"/>
      <c r="AF68" s="928"/>
      <c r="AG68" s="928"/>
      <c r="AH68" s="928"/>
      <c r="AI68" s="928"/>
      <c r="AJ68" s="928"/>
      <c r="AK68" s="928"/>
      <c r="AL68" s="928"/>
      <c r="AM68" s="232">
        <f t="shared" ca="1" si="2"/>
        <v>50.841278009262169</v>
      </c>
      <c r="AN68" s="266" t="str">
        <f t="shared" ca="1" si="0"/>
        <v>ACTIVE</v>
      </c>
      <c r="AO68" s="930">
        <v>4300000</v>
      </c>
      <c r="AP68" s="930">
        <v>250000</v>
      </c>
      <c r="AQ68" s="931" t="s">
        <v>1324</v>
      </c>
      <c r="AR68" s="932"/>
      <c r="AS68" s="931" t="s">
        <v>1324</v>
      </c>
      <c r="AT68" s="932"/>
      <c r="AU68" s="932"/>
      <c r="AV68" s="931" t="s">
        <v>1324</v>
      </c>
      <c r="AW68" s="931">
        <v>500000</v>
      </c>
      <c r="AX68" s="931">
        <v>150000</v>
      </c>
      <c r="AY68" s="834" t="s">
        <v>1351</v>
      </c>
      <c r="AZ68" s="931" t="s">
        <v>1215</v>
      </c>
      <c r="BA68" s="931" t="s">
        <v>1215</v>
      </c>
      <c r="BB68" s="834"/>
      <c r="BC68" s="837" t="s">
        <v>10883</v>
      </c>
      <c r="BD68" s="838" t="s">
        <v>10884</v>
      </c>
      <c r="BE68" s="838" t="s">
        <v>10885</v>
      </c>
      <c r="BF68" s="937" t="s">
        <v>10886</v>
      </c>
      <c r="BG68" s="838" t="s">
        <v>10887</v>
      </c>
      <c r="BH68" s="838"/>
      <c r="BI68" s="838"/>
      <c r="BJ68" s="684" t="s">
        <v>10888</v>
      </c>
      <c r="BK68" s="938"/>
      <c r="BL68" s="939"/>
    </row>
    <row r="69" spans="2:64" s="933" customFormat="1" ht="28.5">
      <c r="B69" s="934">
        <v>70</v>
      </c>
      <c r="C69" s="926"/>
      <c r="D69" s="935" t="s">
        <v>10889</v>
      </c>
      <c r="E69" s="927" t="s">
        <v>10890</v>
      </c>
      <c r="F69" s="927" t="s">
        <v>1302</v>
      </c>
      <c r="G69" s="927" t="s">
        <v>1231</v>
      </c>
      <c r="H69" s="927" t="s">
        <v>1231</v>
      </c>
      <c r="I69" s="834" t="s">
        <v>10816</v>
      </c>
      <c r="J69" s="834" t="s">
        <v>10371</v>
      </c>
      <c r="K69" s="834" t="s">
        <v>10891</v>
      </c>
      <c r="L69" s="928">
        <v>42779</v>
      </c>
      <c r="M69" s="928">
        <v>42886</v>
      </c>
      <c r="N69" s="928"/>
      <c r="O69" s="928"/>
      <c r="P69" s="928"/>
      <c r="Q69" s="928"/>
      <c r="R69" s="928"/>
      <c r="S69" s="928"/>
      <c r="T69" s="928"/>
      <c r="U69" s="928"/>
      <c r="V69" s="928"/>
      <c r="W69" s="929"/>
      <c r="X69" s="928"/>
      <c r="Y69" s="928"/>
      <c r="Z69" s="928"/>
      <c r="AA69" s="928"/>
      <c r="AB69" s="928"/>
      <c r="AC69" s="928"/>
      <c r="AD69" s="928"/>
      <c r="AE69" s="928"/>
      <c r="AF69" s="928"/>
      <c r="AG69" s="928"/>
      <c r="AH69" s="928"/>
      <c r="AI69" s="928"/>
      <c r="AJ69" s="928"/>
      <c r="AK69" s="928"/>
      <c r="AL69" s="928"/>
      <c r="AM69" s="232">
        <f t="shared" ca="1" si="2"/>
        <v>50.841278009262169</v>
      </c>
      <c r="AN69" s="266" t="str">
        <f t="shared" ref="AN69:AN132" ca="1" si="3">IF(AM69&lt;=40,"WARNING","ACTIVE")</f>
        <v>ACTIVE</v>
      </c>
      <c r="AO69" s="930">
        <v>8000000</v>
      </c>
      <c r="AP69" s="930">
        <v>500000</v>
      </c>
      <c r="AQ69" s="931" t="s">
        <v>1324</v>
      </c>
      <c r="AR69" s="932"/>
      <c r="AS69" s="931">
        <v>2500000</v>
      </c>
      <c r="AT69" s="932"/>
      <c r="AU69" s="932"/>
      <c r="AV69" s="931" t="s">
        <v>1324</v>
      </c>
      <c r="AW69" s="931">
        <v>500000</v>
      </c>
      <c r="AX69" s="931">
        <v>250000</v>
      </c>
      <c r="AY69" s="834" t="s">
        <v>1351</v>
      </c>
      <c r="AZ69" s="931" t="s">
        <v>1215</v>
      </c>
      <c r="BA69" s="931" t="s">
        <v>1215</v>
      </c>
      <c r="BB69" s="834"/>
      <c r="BC69" s="837" t="s">
        <v>10892</v>
      </c>
      <c r="BD69" s="838" t="s">
        <v>10893</v>
      </c>
      <c r="BE69" s="838" t="s">
        <v>10894</v>
      </c>
      <c r="BF69" s="937" t="s">
        <v>10895</v>
      </c>
      <c r="BG69" s="838" t="s">
        <v>10896</v>
      </c>
      <c r="BH69" s="838"/>
      <c r="BI69" s="838"/>
      <c r="BJ69" s="684" t="s">
        <v>10897</v>
      </c>
      <c r="BK69" s="938"/>
      <c r="BL69" s="939"/>
    </row>
    <row r="70" spans="2:64" s="933" customFormat="1" ht="28.5">
      <c r="B70" s="934">
        <v>71</v>
      </c>
      <c r="C70" s="926"/>
      <c r="D70" s="935" t="s">
        <v>10898</v>
      </c>
      <c r="E70" s="927" t="s">
        <v>10899</v>
      </c>
      <c r="F70" s="927" t="s">
        <v>1302</v>
      </c>
      <c r="G70" s="927" t="s">
        <v>1231</v>
      </c>
      <c r="H70" s="927" t="s">
        <v>1231</v>
      </c>
      <c r="I70" s="834" t="s">
        <v>10445</v>
      </c>
      <c r="J70" s="834" t="s">
        <v>10371</v>
      </c>
      <c r="K70" s="834" t="s">
        <v>8131</v>
      </c>
      <c r="L70" s="928">
        <v>42768</v>
      </c>
      <c r="M70" s="928">
        <v>42947</v>
      </c>
      <c r="N70" s="928"/>
      <c r="O70" s="928"/>
      <c r="P70" s="928"/>
      <c r="Q70" s="928"/>
      <c r="R70" s="928"/>
      <c r="S70" s="928"/>
      <c r="T70" s="928"/>
      <c r="U70" s="928"/>
      <c r="V70" s="928"/>
      <c r="W70" s="929"/>
      <c r="X70" s="928"/>
      <c r="Y70" s="928"/>
      <c r="Z70" s="928"/>
      <c r="AA70" s="928"/>
      <c r="AB70" s="928"/>
      <c r="AC70" s="928"/>
      <c r="AD70" s="928"/>
      <c r="AE70" s="928"/>
      <c r="AF70" s="928"/>
      <c r="AG70" s="928"/>
      <c r="AH70" s="928"/>
      <c r="AI70" s="928"/>
      <c r="AJ70" s="928"/>
      <c r="AK70" s="928"/>
      <c r="AL70" s="928"/>
      <c r="AM70" s="232">
        <f t="shared" ca="1" si="2"/>
        <v>111.84127800926217</v>
      </c>
      <c r="AN70" s="266" t="str">
        <f t="shared" ca="1" si="3"/>
        <v>ACTIVE</v>
      </c>
      <c r="AO70" s="930">
        <v>5000000</v>
      </c>
      <c r="AP70" s="930">
        <v>250000</v>
      </c>
      <c r="AQ70" s="931" t="s">
        <v>1324</v>
      </c>
      <c r="AR70" s="932"/>
      <c r="AS70" s="931">
        <v>1500000</v>
      </c>
      <c r="AT70" s="932"/>
      <c r="AU70" s="932"/>
      <c r="AV70" s="931" t="s">
        <v>1324</v>
      </c>
      <c r="AW70" s="931">
        <v>500000</v>
      </c>
      <c r="AX70" s="931">
        <v>250000</v>
      </c>
      <c r="AY70" s="834" t="s">
        <v>1351</v>
      </c>
      <c r="AZ70" s="931" t="s">
        <v>1215</v>
      </c>
      <c r="BA70" s="931" t="s">
        <v>1215</v>
      </c>
      <c r="BB70" s="834" t="s">
        <v>10900</v>
      </c>
      <c r="BC70" s="837" t="s">
        <v>10901</v>
      </c>
      <c r="BD70" s="838" t="s">
        <v>10902</v>
      </c>
      <c r="BE70" s="838" t="s">
        <v>10903</v>
      </c>
      <c r="BF70" s="937" t="s">
        <v>10904</v>
      </c>
      <c r="BG70" s="838" t="s">
        <v>10905</v>
      </c>
      <c r="BH70" s="838" t="s">
        <v>5794</v>
      </c>
      <c r="BI70" s="838" t="s">
        <v>10906</v>
      </c>
      <c r="BJ70" s="684" t="s">
        <v>10907</v>
      </c>
      <c r="BK70" s="938"/>
      <c r="BL70" s="939"/>
    </row>
    <row r="71" spans="2:64" s="933" customFormat="1" ht="28.5">
      <c r="B71" s="934">
        <v>72</v>
      </c>
      <c r="C71" s="926"/>
      <c r="D71" s="935" t="s">
        <v>10908</v>
      </c>
      <c r="E71" s="927" t="s">
        <v>10909</v>
      </c>
      <c r="F71" s="927" t="s">
        <v>1302</v>
      </c>
      <c r="G71" s="927" t="s">
        <v>1276</v>
      </c>
      <c r="H71" s="927" t="s">
        <v>1276</v>
      </c>
      <c r="I71" s="834" t="s">
        <v>1674</v>
      </c>
      <c r="J71" s="834" t="s">
        <v>10371</v>
      </c>
      <c r="K71" s="834" t="s">
        <v>10752</v>
      </c>
      <c r="L71" s="928">
        <v>42780</v>
      </c>
      <c r="M71" s="928">
        <v>42855</v>
      </c>
      <c r="N71" s="928"/>
      <c r="O71" s="928"/>
      <c r="P71" s="928"/>
      <c r="Q71" s="928"/>
      <c r="R71" s="928"/>
      <c r="S71" s="928"/>
      <c r="T71" s="928"/>
      <c r="U71" s="928"/>
      <c r="V71" s="928"/>
      <c r="W71" s="929"/>
      <c r="X71" s="928"/>
      <c r="Y71" s="928"/>
      <c r="Z71" s="928"/>
      <c r="AA71" s="928"/>
      <c r="AB71" s="928"/>
      <c r="AC71" s="928"/>
      <c r="AD71" s="928"/>
      <c r="AE71" s="928"/>
      <c r="AF71" s="928"/>
      <c r="AG71" s="928"/>
      <c r="AH71" s="928"/>
      <c r="AI71" s="928"/>
      <c r="AJ71" s="928"/>
      <c r="AK71" s="928"/>
      <c r="AL71" s="928"/>
      <c r="AM71" s="232">
        <f t="shared" ca="1" si="2"/>
        <v>19.841278009262169</v>
      </c>
      <c r="AN71" s="266" t="str">
        <f t="shared" ca="1" si="3"/>
        <v>WARNING</v>
      </c>
      <c r="AO71" s="930">
        <v>8000000</v>
      </c>
      <c r="AP71" s="930">
        <v>1000000</v>
      </c>
      <c r="AQ71" s="931" t="s">
        <v>1324</v>
      </c>
      <c r="AR71" s="932"/>
      <c r="AS71" s="931">
        <v>1500000</v>
      </c>
      <c r="AT71" s="932"/>
      <c r="AU71" s="932"/>
      <c r="AV71" s="931" t="s">
        <v>1324</v>
      </c>
      <c r="AW71" s="931">
        <v>500000</v>
      </c>
      <c r="AX71" s="931">
        <v>250000</v>
      </c>
      <c r="AY71" s="834" t="s">
        <v>1351</v>
      </c>
      <c r="AZ71" s="931" t="s">
        <v>1215</v>
      </c>
      <c r="BA71" s="931" t="s">
        <v>1215</v>
      </c>
      <c r="BB71" s="834"/>
      <c r="BC71" s="837" t="s">
        <v>10910</v>
      </c>
      <c r="BD71" s="838" t="s">
        <v>10911</v>
      </c>
      <c r="BE71" s="838" t="s">
        <v>10912</v>
      </c>
      <c r="BF71" s="937" t="s">
        <v>10913</v>
      </c>
      <c r="BG71" s="838" t="s">
        <v>10914</v>
      </c>
      <c r="BH71" s="838"/>
      <c r="BI71" s="838" t="s">
        <v>10915</v>
      </c>
      <c r="BJ71" s="684" t="s">
        <v>10916</v>
      </c>
      <c r="BK71" s="938"/>
      <c r="BL71" s="939"/>
    </row>
    <row r="72" spans="2:64" s="933" customFormat="1" ht="28.5">
      <c r="B72" s="934">
        <v>73</v>
      </c>
      <c r="C72" s="926"/>
      <c r="D72" s="935" t="s">
        <v>10917</v>
      </c>
      <c r="E72" s="927" t="s">
        <v>10918</v>
      </c>
      <c r="F72" s="927" t="s">
        <v>1302</v>
      </c>
      <c r="G72" s="927" t="s">
        <v>1358</v>
      </c>
      <c r="H72" s="927" t="s">
        <v>1358</v>
      </c>
      <c r="I72" s="834" t="s">
        <v>10919</v>
      </c>
      <c r="J72" s="834" t="s">
        <v>10371</v>
      </c>
      <c r="K72" s="834" t="s">
        <v>10752</v>
      </c>
      <c r="L72" s="928">
        <v>42779</v>
      </c>
      <c r="M72" s="928">
        <v>42855</v>
      </c>
      <c r="N72" s="928"/>
      <c r="O72" s="928"/>
      <c r="P72" s="928"/>
      <c r="Q72" s="928"/>
      <c r="R72" s="928"/>
      <c r="S72" s="928"/>
      <c r="T72" s="928"/>
      <c r="U72" s="928"/>
      <c r="V72" s="928"/>
      <c r="W72" s="929"/>
      <c r="X72" s="928"/>
      <c r="Y72" s="928"/>
      <c r="Z72" s="928"/>
      <c r="AA72" s="928"/>
      <c r="AB72" s="928"/>
      <c r="AC72" s="928"/>
      <c r="AD72" s="928"/>
      <c r="AE72" s="928"/>
      <c r="AF72" s="928"/>
      <c r="AG72" s="928"/>
      <c r="AH72" s="928"/>
      <c r="AI72" s="928"/>
      <c r="AJ72" s="928"/>
      <c r="AK72" s="928"/>
      <c r="AL72" s="928"/>
      <c r="AM72" s="232">
        <f t="shared" ca="1" si="2"/>
        <v>19.841278009262169</v>
      </c>
      <c r="AN72" s="266" t="str">
        <f t="shared" ca="1" si="3"/>
        <v>WARNING</v>
      </c>
      <c r="AO72" s="930">
        <v>8000000</v>
      </c>
      <c r="AP72" s="930">
        <v>1000000</v>
      </c>
      <c r="AQ72" s="931" t="s">
        <v>1324</v>
      </c>
      <c r="AR72" s="932"/>
      <c r="AS72" s="931">
        <v>2500000</v>
      </c>
      <c r="AT72" s="932"/>
      <c r="AU72" s="932"/>
      <c r="AV72" s="931" t="s">
        <v>1324</v>
      </c>
      <c r="AW72" s="931">
        <v>500000</v>
      </c>
      <c r="AX72" s="931">
        <v>250000</v>
      </c>
      <c r="AY72" s="834" t="s">
        <v>1351</v>
      </c>
      <c r="AZ72" s="931" t="s">
        <v>1215</v>
      </c>
      <c r="BA72" s="931" t="s">
        <v>1215</v>
      </c>
      <c r="BB72" s="834"/>
      <c r="BC72" s="837" t="s">
        <v>10920</v>
      </c>
      <c r="BD72" s="838" t="s">
        <v>10921</v>
      </c>
      <c r="BE72" s="838" t="s">
        <v>10922</v>
      </c>
      <c r="BF72" s="937" t="s">
        <v>10923</v>
      </c>
      <c r="BG72" s="838" t="s">
        <v>10924</v>
      </c>
      <c r="BH72" s="838"/>
      <c r="BI72" s="838"/>
      <c r="BJ72" s="684" t="s">
        <v>10925</v>
      </c>
      <c r="BK72" s="938"/>
      <c r="BL72" s="939"/>
    </row>
    <row r="73" spans="2:64" s="933" customFormat="1" ht="28.5">
      <c r="B73" s="934">
        <v>74</v>
      </c>
      <c r="C73" s="926"/>
      <c r="D73" s="935" t="s">
        <v>10926</v>
      </c>
      <c r="E73" s="927" t="s">
        <v>10927</v>
      </c>
      <c r="F73" s="927" t="s">
        <v>1302</v>
      </c>
      <c r="G73" s="927" t="s">
        <v>1319</v>
      </c>
      <c r="H73" s="927" t="s">
        <v>1319</v>
      </c>
      <c r="I73" s="834" t="s">
        <v>10928</v>
      </c>
      <c r="J73" s="834" t="s">
        <v>10371</v>
      </c>
      <c r="K73" s="834" t="s">
        <v>10752</v>
      </c>
      <c r="L73" s="928">
        <v>42779</v>
      </c>
      <c r="M73" s="928">
        <v>42855</v>
      </c>
      <c r="N73" s="928"/>
      <c r="O73" s="928"/>
      <c r="P73" s="928"/>
      <c r="Q73" s="928"/>
      <c r="R73" s="928"/>
      <c r="S73" s="928"/>
      <c r="T73" s="928"/>
      <c r="U73" s="928"/>
      <c r="V73" s="928"/>
      <c r="W73" s="929"/>
      <c r="X73" s="928"/>
      <c r="Y73" s="928"/>
      <c r="Z73" s="928"/>
      <c r="AA73" s="928"/>
      <c r="AB73" s="928"/>
      <c r="AC73" s="928"/>
      <c r="AD73" s="928"/>
      <c r="AE73" s="928"/>
      <c r="AF73" s="928"/>
      <c r="AG73" s="928"/>
      <c r="AH73" s="928"/>
      <c r="AI73" s="928"/>
      <c r="AJ73" s="928"/>
      <c r="AK73" s="928"/>
      <c r="AL73" s="928"/>
      <c r="AM73" s="232">
        <f t="shared" ca="1" si="2"/>
        <v>19.841278009262169</v>
      </c>
      <c r="AN73" s="266" t="str">
        <f t="shared" ca="1" si="3"/>
        <v>WARNING</v>
      </c>
      <c r="AO73" s="930">
        <v>8000000</v>
      </c>
      <c r="AP73" s="930">
        <v>1000000</v>
      </c>
      <c r="AQ73" s="931" t="s">
        <v>1324</v>
      </c>
      <c r="AR73" s="932"/>
      <c r="AS73" s="931">
        <v>2500000</v>
      </c>
      <c r="AT73" s="932"/>
      <c r="AU73" s="932"/>
      <c r="AV73" s="931" t="s">
        <v>1324</v>
      </c>
      <c r="AW73" s="931">
        <v>500000</v>
      </c>
      <c r="AX73" s="931">
        <v>250000</v>
      </c>
      <c r="AY73" s="834" t="s">
        <v>1351</v>
      </c>
      <c r="AZ73" s="931" t="s">
        <v>1215</v>
      </c>
      <c r="BA73" s="931" t="s">
        <v>1215</v>
      </c>
      <c r="BB73" s="834"/>
      <c r="BC73" s="837" t="s">
        <v>10929</v>
      </c>
      <c r="BD73" s="838" t="s">
        <v>10930</v>
      </c>
      <c r="BE73" s="838" t="s">
        <v>10931</v>
      </c>
      <c r="BF73" s="937" t="s">
        <v>10932</v>
      </c>
      <c r="BG73" s="838"/>
      <c r="BH73" s="838"/>
      <c r="BI73" s="838"/>
      <c r="BJ73" s="684" t="s">
        <v>10933</v>
      </c>
      <c r="BK73" s="938"/>
      <c r="BL73" s="939"/>
    </row>
    <row r="74" spans="2:64" s="933" customFormat="1" ht="28.5">
      <c r="B74" s="934">
        <v>75</v>
      </c>
      <c r="C74" s="926"/>
      <c r="D74" s="935" t="s">
        <v>9308</v>
      </c>
      <c r="E74" s="927" t="s">
        <v>9309</v>
      </c>
      <c r="F74" s="927" t="s">
        <v>1302</v>
      </c>
      <c r="G74" s="927" t="s">
        <v>1358</v>
      </c>
      <c r="H74" s="927" t="s">
        <v>1358</v>
      </c>
      <c r="I74" s="834" t="s">
        <v>10934</v>
      </c>
      <c r="J74" s="834" t="s">
        <v>10371</v>
      </c>
      <c r="K74" s="834" t="s">
        <v>10752</v>
      </c>
      <c r="L74" s="928">
        <v>42782</v>
      </c>
      <c r="M74" s="928">
        <v>42855</v>
      </c>
      <c r="N74" s="928"/>
      <c r="O74" s="928"/>
      <c r="P74" s="928"/>
      <c r="Q74" s="928"/>
      <c r="R74" s="928"/>
      <c r="S74" s="928"/>
      <c r="T74" s="928"/>
      <c r="U74" s="928"/>
      <c r="V74" s="928"/>
      <c r="W74" s="929"/>
      <c r="X74" s="928"/>
      <c r="Y74" s="928"/>
      <c r="Z74" s="928"/>
      <c r="AA74" s="928"/>
      <c r="AB74" s="928"/>
      <c r="AC74" s="928"/>
      <c r="AD74" s="928"/>
      <c r="AE74" s="928"/>
      <c r="AF74" s="928"/>
      <c r="AG74" s="928"/>
      <c r="AH74" s="928"/>
      <c r="AI74" s="928"/>
      <c r="AJ74" s="928"/>
      <c r="AK74" s="928"/>
      <c r="AL74" s="928"/>
      <c r="AM74" s="232">
        <f t="shared" ca="1" si="2"/>
        <v>19.841278009262169</v>
      </c>
      <c r="AN74" s="266" t="str">
        <f t="shared" ca="1" si="3"/>
        <v>WARNING</v>
      </c>
      <c r="AO74" s="930">
        <v>10500000</v>
      </c>
      <c r="AP74" s="930">
        <v>1000000</v>
      </c>
      <c r="AQ74" s="931"/>
      <c r="AR74" s="932"/>
      <c r="AS74" s="931">
        <v>3250000</v>
      </c>
      <c r="AT74" s="932"/>
      <c r="AU74" s="932"/>
      <c r="AV74" s="931" t="s">
        <v>1324</v>
      </c>
      <c r="AW74" s="931">
        <v>500000</v>
      </c>
      <c r="AX74" s="931">
        <v>250000</v>
      </c>
      <c r="AY74" s="834" t="s">
        <v>1351</v>
      </c>
      <c r="AZ74" s="931" t="s">
        <v>1215</v>
      </c>
      <c r="BA74" s="931" t="s">
        <v>1215</v>
      </c>
      <c r="BB74" s="834" t="s">
        <v>10935</v>
      </c>
      <c r="BC74" s="837" t="s">
        <v>9311</v>
      </c>
      <c r="BD74" s="838" t="s">
        <v>10936</v>
      </c>
      <c r="BE74" s="838" t="s">
        <v>10937</v>
      </c>
      <c r="BF74" s="937" t="s">
        <v>9314</v>
      </c>
      <c r="BG74" s="838" t="s">
        <v>9315</v>
      </c>
      <c r="BH74" s="838"/>
      <c r="BI74" s="838"/>
      <c r="BJ74" s="684" t="s">
        <v>10938</v>
      </c>
      <c r="BK74" s="938"/>
      <c r="BL74" s="939"/>
    </row>
    <row r="75" spans="2:64" s="933" customFormat="1" ht="28.5">
      <c r="B75" s="934">
        <v>76</v>
      </c>
      <c r="C75" s="926"/>
      <c r="D75" s="935" t="s">
        <v>10939</v>
      </c>
      <c r="E75" s="927" t="s">
        <v>10940</v>
      </c>
      <c r="F75" s="927" t="s">
        <v>1302</v>
      </c>
      <c r="G75" s="927" t="s">
        <v>1280</v>
      </c>
      <c r="H75" s="927" t="s">
        <v>1280</v>
      </c>
      <c r="I75" s="834" t="s">
        <v>1674</v>
      </c>
      <c r="J75" s="834" t="s">
        <v>10371</v>
      </c>
      <c r="K75" s="834" t="s">
        <v>10752</v>
      </c>
      <c r="L75" s="928">
        <v>42779</v>
      </c>
      <c r="M75" s="928">
        <v>42885</v>
      </c>
      <c r="N75" s="928"/>
      <c r="O75" s="928"/>
      <c r="P75" s="928"/>
      <c r="Q75" s="928"/>
      <c r="R75" s="928"/>
      <c r="S75" s="928"/>
      <c r="T75" s="928"/>
      <c r="U75" s="928"/>
      <c r="V75" s="928"/>
      <c r="W75" s="929"/>
      <c r="X75" s="928"/>
      <c r="Y75" s="928"/>
      <c r="Z75" s="928"/>
      <c r="AA75" s="928"/>
      <c r="AB75" s="928"/>
      <c r="AC75" s="928"/>
      <c r="AD75" s="928"/>
      <c r="AE75" s="928"/>
      <c r="AF75" s="928"/>
      <c r="AG75" s="928"/>
      <c r="AH75" s="928"/>
      <c r="AI75" s="928"/>
      <c r="AJ75" s="928"/>
      <c r="AK75" s="928"/>
      <c r="AL75" s="928"/>
      <c r="AM75" s="232">
        <f t="shared" ca="1" si="2"/>
        <v>49.841278009262169</v>
      </c>
      <c r="AN75" s="266" t="str">
        <f t="shared" ca="1" si="3"/>
        <v>ACTIVE</v>
      </c>
      <c r="AO75" s="930">
        <v>8500000</v>
      </c>
      <c r="AP75" s="930">
        <v>1000000</v>
      </c>
      <c r="AQ75" s="931" t="s">
        <v>1324</v>
      </c>
      <c r="AR75" s="932"/>
      <c r="AS75" s="931">
        <v>2500000</v>
      </c>
      <c r="AT75" s="932"/>
      <c r="AU75" s="932"/>
      <c r="AV75" s="931" t="s">
        <v>1324</v>
      </c>
      <c r="AW75" s="931">
        <v>500000</v>
      </c>
      <c r="AX75" s="931">
        <v>250000</v>
      </c>
      <c r="AY75" s="834" t="s">
        <v>1351</v>
      </c>
      <c r="AZ75" s="931" t="s">
        <v>1215</v>
      </c>
      <c r="BA75" s="931" t="s">
        <v>1215</v>
      </c>
      <c r="BB75" s="834"/>
      <c r="BC75" s="837" t="s">
        <v>10941</v>
      </c>
      <c r="BD75" s="838" t="s">
        <v>10942</v>
      </c>
      <c r="BE75" s="838" t="s">
        <v>10943</v>
      </c>
      <c r="BF75" s="937" t="s">
        <v>10944</v>
      </c>
      <c r="BG75" s="838" t="s">
        <v>10945</v>
      </c>
      <c r="BH75" s="838" t="s">
        <v>10946</v>
      </c>
      <c r="BI75" s="838"/>
      <c r="BJ75" s="684" t="s">
        <v>10947</v>
      </c>
      <c r="BK75" s="938"/>
      <c r="BL75" s="939"/>
    </row>
    <row r="76" spans="2:64" s="933" customFormat="1" ht="28.5">
      <c r="B76" s="934">
        <v>77</v>
      </c>
      <c r="C76" s="926"/>
      <c r="D76" s="935" t="s">
        <v>8469</v>
      </c>
      <c r="E76" s="927" t="s">
        <v>8470</v>
      </c>
      <c r="F76" s="927" t="s">
        <v>1302</v>
      </c>
      <c r="G76" s="927" t="s">
        <v>1231</v>
      </c>
      <c r="H76" s="927" t="s">
        <v>1231</v>
      </c>
      <c r="I76" s="834" t="s">
        <v>8857</v>
      </c>
      <c r="J76" s="834" t="s">
        <v>10371</v>
      </c>
      <c r="K76" s="834" t="s">
        <v>10752</v>
      </c>
      <c r="L76" s="928">
        <v>42779</v>
      </c>
      <c r="M76" s="928">
        <v>42855</v>
      </c>
      <c r="N76" s="928"/>
      <c r="O76" s="928"/>
      <c r="P76" s="928"/>
      <c r="Q76" s="928"/>
      <c r="R76" s="928"/>
      <c r="S76" s="928"/>
      <c r="T76" s="928"/>
      <c r="U76" s="928"/>
      <c r="V76" s="928"/>
      <c r="W76" s="929"/>
      <c r="X76" s="928"/>
      <c r="Y76" s="928"/>
      <c r="Z76" s="928"/>
      <c r="AA76" s="928"/>
      <c r="AB76" s="928"/>
      <c r="AC76" s="928"/>
      <c r="AD76" s="928"/>
      <c r="AE76" s="928"/>
      <c r="AF76" s="928"/>
      <c r="AG76" s="928"/>
      <c r="AH76" s="928"/>
      <c r="AI76" s="928"/>
      <c r="AJ76" s="928"/>
      <c r="AK76" s="928"/>
      <c r="AL76" s="928"/>
      <c r="AM76" s="232">
        <f t="shared" ca="1" si="2"/>
        <v>19.841278009262169</v>
      </c>
      <c r="AN76" s="266" t="str">
        <f t="shared" ca="1" si="3"/>
        <v>WARNING</v>
      </c>
      <c r="AO76" s="930">
        <v>8000000</v>
      </c>
      <c r="AP76" s="930">
        <v>1000000</v>
      </c>
      <c r="AQ76" s="931" t="s">
        <v>1324</v>
      </c>
      <c r="AR76" s="932"/>
      <c r="AS76" s="931">
        <v>1500000</v>
      </c>
      <c r="AT76" s="932"/>
      <c r="AU76" s="932"/>
      <c r="AV76" s="931" t="s">
        <v>1324</v>
      </c>
      <c r="AW76" s="931">
        <v>500000</v>
      </c>
      <c r="AX76" s="931">
        <v>250000</v>
      </c>
      <c r="AY76" s="834" t="s">
        <v>1351</v>
      </c>
      <c r="AZ76" s="931" t="s">
        <v>1215</v>
      </c>
      <c r="BA76" s="931" t="s">
        <v>1215</v>
      </c>
      <c r="BB76" s="834"/>
      <c r="BC76" s="837" t="s">
        <v>8471</v>
      </c>
      <c r="BD76" s="838" t="s">
        <v>10948</v>
      </c>
      <c r="BE76" s="838" t="s">
        <v>9139</v>
      </c>
      <c r="BF76" s="937" t="s">
        <v>10949</v>
      </c>
      <c r="BG76" s="838" t="s">
        <v>10950</v>
      </c>
      <c r="BH76" s="838" t="s">
        <v>10951</v>
      </c>
      <c r="BI76" s="838"/>
      <c r="BJ76" s="684" t="s">
        <v>10952</v>
      </c>
      <c r="BK76" s="938"/>
      <c r="BL76" s="939"/>
    </row>
    <row r="77" spans="2:64" s="933" customFormat="1" ht="28.5">
      <c r="B77" s="934">
        <v>78</v>
      </c>
      <c r="C77" s="926"/>
      <c r="D77" s="935" t="s">
        <v>10953</v>
      </c>
      <c r="E77" s="927" t="s">
        <v>10954</v>
      </c>
      <c r="F77" s="927" t="s">
        <v>1060</v>
      </c>
      <c r="G77" s="927" t="s">
        <v>1231</v>
      </c>
      <c r="H77" s="927" t="s">
        <v>1231</v>
      </c>
      <c r="I77" s="834" t="s">
        <v>1197</v>
      </c>
      <c r="J77" s="834" t="s">
        <v>10371</v>
      </c>
      <c r="K77" s="834" t="s">
        <v>10882</v>
      </c>
      <c r="L77" s="928">
        <v>42779</v>
      </c>
      <c r="M77" s="928">
        <v>42855</v>
      </c>
      <c r="N77" s="928"/>
      <c r="O77" s="928"/>
      <c r="P77" s="928"/>
      <c r="Q77" s="928"/>
      <c r="R77" s="928"/>
      <c r="S77" s="928"/>
      <c r="T77" s="928"/>
      <c r="U77" s="928"/>
      <c r="V77" s="928"/>
      <c r="W77" s="929"/>
      <c r="X77" s="928"/>
      <c r="Y77" s="928"/>
      <c r="Z77" s="928"/>
      <c r="AA77" s="928"/>
      <c r="AB77" s="928"/>
      <c r="AC77" s="928"/>
      <c r="AD77" s="928"/>
      <c r="AE77" s="928"/>
      <c r="AF77" s="928"/>
      <c r="AG77" s="928"/>
      <c r="AH77" s="928"/>
      <c r="AI77" s="928"/>
      <c r="AJ77" s="928"/>
      <c r="AK77" s="928"/>
      <c r="AL77" s="928"/>
      <c r="AM77" s="232">
        <f t="shared" ca="1" si="2"/>
        <v>19.841278009262169</v>
      </c>
      <c r="AN77" s="266" t="str">
        <f t="shared" ca="1" si="3"/>
        <v>WARNING</v>
      </c>
      <c r="AO77" s="930">
        <v>6000000</v>
      </c>
      <c r="AP77" s="930">
        <v>250000</v>
      </c>
      <c r="AQ77" s="931" t="s">
        <v>1324</v>
      </c>
      <c r="AR77" s="932"/>
      <c r="AS77" s="931" t="s">
        <v>1324</v>
      </c>
      <c r="AT77" s="932"/>
      <c r="AU77" s="932"/>
      <c r="AV77" s="931" t="s">
        <v>1324</v>
      </c>
      <c r="AW77" s="931">
        <v>500000</v>
      </c>
      <c r="AX77" s="931">
        <v>150000</v>
      </c>
      <c r="AY77" s="834" t="s">
        <v>1351</v>
      </c>
      <c r="AZ77" s="931" t="s">
        <v>1215</v>
      </c>
      <c r="BA77" s="931" t="s">
        <v>1215</v>
      </c>
      <c r="BB77" s="834"/>
      <c r="BC77" s="837" t="s">
        <v>10955</v>
      </c>
      <c r="BD77" s="838" t="s">
        <v>10956</v>
      </c>
      <c r="BE77" s="838" t="s">
        <v>10957</v>
      </c>
      <c r="BF77" s="937" t="s">
        <v>10958</v>
      </c>
      <c r="BG77" s="838" t="s">
        <v>10959</v>
      </c>
      <c r="BH77" s="838"/>
      <c r="BI77" s="838"/>
      <c r="BJ77" s="684" t="s">
        <v>10960</v>
      </c>
      <c r="BK77" s="938"/>
      <c r="BL77" s="939"/>
    </row>
    <row r="78" spans="2:64" s="933" customFormat="1" ht="28.5">
      <c r="B78" s="934">
        <v>79</v>
      </c>
      <c r="C78" s="926"/>
      <c r="D78" s="935" t="s">
        <v>10961</v>
      </c>
      <c r="E78" s="927" t="s">
        <v>10962</v>
      </c>
      <c r="F78" s="927" t="s">
        <v>1302</v>
      </c>
      <c r="G78" s="927" t="s">
        <v>1280</v>
      </c>
      <c r="H78" s="927" t="s">
        <v>1280</v>
      </c>
      <c r="I78" s="834" t="s">
        <v>1197</v>
      </c>
      <c r="J78" s="834" t="s">
        <v>10371</v>
      </c>
      <c r="K78" s="834" t="s">
        <v>10752</v>
      </c>
      <c r="L78" s="928">
        <v>42779</v>
      </c>
      <c r="M78" s="928">
        <v>42855</v>
      </c>
      <c r="N78" s="928"/>
      <c r="O78" s="928"/>
      <c r="P78" s="928"/>
      <c r="Q78" s="928"/>
      <c r="R78" s="928"/>
      <c r="S78" s="928"/>
      <c r="T78" s="928"/>
      <c r="U78" s="928"/>
      <c r="V78" s="928"/>
      <c r="W78" s="929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  <c r="AL78" s="928"/>
      <c r="AM78" s="232">
        <f t="shared" ca="1" si="2"/>
        <v>19.841278009262169</v>
      </c>
      <c r="AN78" s="266" t="str">
        <f t="shared" ca="1" si="3"/>
        <v>WARNING</v>
      </c>
      <c r="AO78" s="930">
        <v>7500000</v>
      </c>
      <c r="AP78" s="930">
        <v>1000000</v>
      </c>
      <c r="AQ78" s="931" t="s">
        <v>1324</v>
      </c>
      <c r="AR78" s="932"/>
      <c r="AS78" s="931">
        <v>1000000</v>
      </c>
      <c r="AT78" s="932"/>
      <c r="AU78" s="932"/>
      <c r="AV78" s="931" t="s">
        <v>1324</v>
      </c>
      <c r="AW78" s="931">
        <v>500000</v>
      </c>
      <c r="AX78" s="931">
        <v>250000</v>
      </c>
      <c r="AY78" s="834" t="s">
        <v>1351</v>
      </c>
      <c r="AZ78" s="931" t="s">
        <v>1215</v>
      </c>
      <c r="BA78" s="931" t="s">
        <v>1215</v>
      </c>
      <c r="BB78" s="834"/>
      <c r="BC78" s="837" t="s">
        <v>10963</v>
      </c>
      <c r="BD78" s="838" t="s">
        <v>10964</v>
      </c>
      <c r="BE78" s="838" t="s">
        <v>10965</v>
      </c>
      <c r="BF78" s="937" t="s">
        <v>10966</v>
      </c>
      <c r="BG78" s="838" t="s">
        <v>10967</v>
      </c>
      <c r="BH78" s="838"/>
      <c r="BI78" s="838"/>
      <c r="BJ78" s="684" t="s">
        <v>10968</v>
      </c>
      <c r="BK78" s="938"/>
      <c r="BL78" s="939"/>
    </row>
    <row r="79" spans="2:64" s="933" customFormat="1">
      <c r="B79" s="934">
        <v>80</v>
      </c>
      <c r="C79" s="926"/>
      <c r="D79" s="935" t="s">
        <v>10969</v>
      </c>
      <c r="E79" s="927" t="s">
        <v>10970</v>
      </c>
      <c r="F79" s="927" t="s">
        <v>1302</v>
      </c>
      <c r="G79" s="927" t="s">
        <v>1358</v>
      </c>
      <c r="H79" s="927" t="s">
        <v>1358</v>
      </c>
      <c r="I79" s="834" t="s">
        <v>1197</v>
      </c>
      <c r="J79" s="834" t="s">
        <v>10371</v>
      </c>
      <c r="K79" s="834" t="s">
        <v>10752</v>
      </c>
      <c r="L79" s="928">
        <v>42779</v>
      </c>
      <c r="M79" s="928">
        <v>42855</v>
      </c>
      <c r="N79" s="928"/>
      <c r="O79" s="928"/>
      <c r="P79" s="928"/>
      <c r="Q79" s="928"/>
      <c r="R79" s="928"/>
      <c r="S79" s="928"/>
      <c r="T79" s="928"/>
      <c r="U79" s="928"/>
      <c r="V79" s="928"/>
      <c r="W79" s="929"/>
      <c r="X79" s="928"/>
      <c r="Y79" s="928"/>
      <c r="Z79" s="928"/>
      <c r="AA79" s="928"/>
      <c r="AB79" s="928"/>
      <c r="AC79" s="928"/>
      <c r="AD79" s="928"/>
      <c r="AE79" s="928"/>
      <c r="AF79" s="928"/>
      <c r="AG79" s="928"/>
      <c r="AH79" s="928"/>
      <c r="AI79" s="928"/>
      <c r="AJ79" s="928"/>
      <c r="AK79" s="928"/>
      <c r="AL79" s="928"/>
      <c r="AM79" s="232">
        <f t="shared" ca="1" si="2"/>
        <v>19.841278009262169</v>
      </c>
      <c r="AN79" s="266" t="str">
        <f t="shared" ca="1" si="3"/>
        <v>WARNING</v>
      </c>
      <c r="AO79" s="930">
        <v>8000000</v>
      </c>
      <c r="AP79" s="930">
        <v>1000000</v>
      </c>
      <c r="AQ79" s="931" t="s">
        <v>1324</v>
      </c>
      <c r="AR79" s="932"/>
      <c r="AS79" s="931">
        <v>1000000</v>
      </c>
      <c r="AT79" s="932"/>
      <c r="AU79" s="932"/>
      <c r="AV79" s="931" t="s">
        <v>1324</v>
      </c>
      <c r="AW79" s="931">
        <v>500000</v>
      </c>
      <c r="AX79" s="931">
        <v>250000</v>
      </c>
      <c r="AY79" s="834" t="s">
        <v>1351</v>
      </c>
      <c r="AZ79" s="931" t="s">
        <v>1215</v>
      </c>
      <c r="BA79" s="931" t="s">
        <v>1215</v>
      </c>
      <c r="BB79" s="834"/>
      <c r="BC79" s="837" t="s">
        <v>10971</v>
      </c>
      <c r="BD79" s="838" t="s">
        <v>10972</v>
      </c>
      <c r="BE79" s="838" t="s">
        <v>10973</v>
      </c>
      <c r="BF79" s="937" t="s">
        <v>10974</v>
      </c>
      <c r="BG79" s="838" t="s">
        <v>10975</v>
      </c>
      <c r="BH79" s="838"/>
      <c r="BI79" s="838"/>
      <c r="BJ79" s="684" t="s">
        <v>10976</v>
      </c>
      <c r="BK79" s="938"/>
      <c r="BL79" s="939"/>
    </row>
    <row r="80" spans="2:64" s="933" customFormat="1" ht="28.5">
      <c r="B80" s="934">
        <v>81</v>
      </c>
      <c r="C80" s="926"/>
      <c r="D80" s="935" t="s">
        <v>10977</v>
      </c>
      <c r="E80" s="927" t="s">
        <v>10978</v>
      </c>
      <c r="F80" s="927" t="s">
        <v>1302</v>
      </c>
      <c r="G80" s="927" t="s">
        <v>1358</v>
      </c>
      <c r="H80" s="927" t="s">
        <v>1358</v>
      </c>
      <c r="I80" s="834" t="s">
        <v>1044</v>
      </c>
      <c r="J80" s="834" t="s">
        <v>10371</v>
      </c>
      <c r="K80" s="834" t="s">
        <v>10752</v>
      </c>
      <c r="L80" s="928">
        <v>42779</v>
      </c>
      <c r="M80" s="928">
        <v>42855</v>
      </c>
      <c r="N80" s="928"/>
      <c r="O80" s="928"/>
      <c r="P80" s="928"/>
      <c r="Q80" s="928"/>
      <c r="R80" s="928"/>
      <c r="S80" s="928"/>
      <c r="T80" s="928"/>
      <c r="U80" s="928"/>
      <c r="V80" s="928"/>
      <c r="W80" s="929"/>
      <c r="X80" s="928"/>
      <c r="Y80" s="928"/>
      <c r="Z80" s="928"/>
      <c r="AA80" s="928"/>
      <c r="AB80" s="928"/>
      <c r="AC80" s="928"/>
      <c r="AD80" s="928"/>
      <c r="AE80" s="928"/>
      <c r="AF80" s="928"/>
      <c r="AG80" s="928"/>
      <c r="AH80" s="928"/>
      <c r="AI80" s="928"/>
      <c r="AJ80" s="928"/>
      <c r="AK80" s="928"/>
      <c r="AL80" s="928"/>
      <c r="AM80" s="232">
        <f t="shared" ca="1" si="2"/>
        <v>19.841278009262169</v>
      </c>
      <c r="AN80" s="266" t="str">
        <f t="shared" ca="1" si="3"/>
        <v>WARNING</v>
      </c>
      <c r="AO80" s="930">
        <v>8000000</v>
      </c>
      <c r="AP80" s="930">
        <v>500000</v>
      </c>
      <c r="AQ80" s="931" t="s">
        <v>1324</v>
      </c>
      <c r="AR80" s="932"/>
      <c r="AS80" s="931">
        <v>1500000</v>
      </c>
      <c r="AT80" s="932"/>
      <c r="AU80" s="932"/>
      <c r="AV80" s="931" t="s">
        <v>1324</v>
      </c>
      <c r="AW80" s="931">
        <v>500000</v>
      </c>
      <c r="AX80" s="931">
        <v>200000</v>
      </c>
      <c r="AY80" s="834" t="s">
        <v>1351</v>
      </c>
      <c r="AZ80" s="931" t="s">
        <v>1215</v>
      </c>
      <c r="BA80" s="931" t="s">
        <v>1215</v>
      </c>
      <c r="BB80" s="834"/>
      <c r="BC80" s="837" t="s">
        <v>10979</v>
      </c>
      <c r="BD80" s="838" t="s">
        <v>10980</v>
      </c>
      <c r="BE80" s="838" t="s">
        <v>10981</v>
      </c>
      <c r="BF80" s="937" t="s">
        <v>10982</v>
      </c>
      <c r="BG80" s="838" t="s">
        <v>10983</v>
      </c>
      <c r="BH80" s="838"/>
      <c r="BI80" s="838" t="s">
        <v>10984</v>
      </c>
      <c r="BJ80" s="684" t="s">
        <v>10985</v>
      </c>
      <c r="BK80" s="938"/>
      <c r="BL80" s="939"/>
    </row>
    <row r="81" spans="2:64" s="933" customFormat="1" ht="28.5">
      <c r="B81" s="934">
        <v>82</v>
      </c>
      <c r="C81" s="926"/>
      <c r="D81" s="935" t="s">
        <v>10986</v>
      </c>
      <c r="E81" s="927" t="s">
        <v>10987</v>
      </c>
      <c r="F81" s="927" t="s">
        <v>1302</v>
      </c>
      <c r="G81" s="927" t="s">
        <v>1231</v>
      </c>
      <c r="H81" s="927" t="s">
        <v>1231</v>
      </c>
      <c r="I81" s="834" t="s">
        <v>1197</v>
      </c>
      <c r="J81" s="834" t="s">
        <v>10371</v>
      </c>
      <c r="K81" s="834" t="s">
        <v>10988</v>
      </c>
      <c r="L81" s="928">
        <v>42774</v>
      </c>
      <c r="M81" s="928">
        <v>42916</v>
      </c>
      <c r="N81" s="928"/>
      <c r="O81" s="928"/>
      <c r="P81" s="928"/>
      <c r="Q81" s="928"/>
      <c r="R81" s="928"/>
      <c r="S81" s="928"/>
      <c r="T81" s="928"/>
      <c r="U81" s="928"/>
      <c r="V81" s="928"/>
      <c r="W81" s="929"/>
      <c r="X81" s="928"/>
      <c r="Y81" s="928"/>
      <c r="Z81" s="928"/>
      <c r="AA81" s="928"/>
      <c r="AB81" s="928"/>
      <c r="AC81" s="928"/>
      <c r="AD81" s="928"/>
      <c r="AE81" s="928"/>
      <c r="AF81" s="928"/>
      <c r="AG81" s="928"/>
      <c r="AH81" s="928"/>
      <c r="AI81" s="928"/>
      <c r="AJ81" s="928"/>
      <c r="AK81" s="928"/>
      <c r="AL81" s="928"/>
      <c r="AM81" s="232">
        <f t="shared" ca="1" si="2"/>
        <v>80.841278009262169</v>
      </c>
      <c r="AN81" s="266" t="str">
        <f t="shared" ca="1" si="3"/>
        <v>ACTIVE</v>
      </c>
      <c r="AO81" s="930">
        <v>11000000</v>
      </c>
      <c r="AP81" s="930">
        <v>500000</v>
      </c>
      <c r="AQ81" s="931" t="s">
        <v>1324</v>
      </c>
      <c r="AR81" s="932"/>
      <c r="AS81" s="931" t="s">
        <v>1324</v>
      </c>
      <c r="AT81" s="932"/>
      <c r="AU81" s="932"/>
      <c r="AV81" s="931" t="s">
        <v>1324</v>
      </c>
      <c r="AW81" s="931">
        <v>500000</v>
      </c>
      <c r="AX81" s="931">
        <v>250000</v>
      </c>
      <c r="AY81" s="834" t="s">
        <v>1351</v>
      </c>
      <c r="AZ81" s="931" t="s">
        <v>1215</v>
      </c>
      <c r="BA81" s="931" t="s">
        <v>1215</v>
      </c>
      <c r="BB81" s="834" t="s">
        <v>10989</v>
      </c>
      <c r="BC81" s="837" t="s">
        <v>10990</v>
      </c>
      <c r="BD81" s="838" t="s">
        <v>10991</v>
      </c>
      <c r="BE81" s="838" t="s">
        <v>10992</v>
      </c>
      <c r="BF81" s="937" t="s">
        <v>10993</v>
      </c>
      <c r="BG81" s="838" t="s">
        <v>10994</v>
      </c>
      <c r="BH81" s="838" t="s">
        <v>10995</v>
      </c>
      <c r="BI81" s="838" t="s">
        <v>10996</v>
      </c>
      <c r="BJ81" s="684" t="s">
        <v>10997</v>
      </c>
      <c r="BK81" s="938"/>
      <c r="BL81" s="939"/>
    </row>
    <row r="82" spans="2:64" s="933" customFormat="1" ht="28.5">
      <c r="B82" s="934">
        <v>83</v>
      </c>
      <c r="C82" s="926"/>
      <c r="D82" s="935" t="s">
        <v>10998</v>
      </c>
      <c r="E82" s="927" t="s">
        <v>10999</v>
      </c>
      <c r="F82" s="927" t="s">
        <v>1302</v>
      </c>
      <c r="G82" s="927" t="s">
        <v>1231</v>
      </c>
      <c r="H82" s="927" t="s">
        <v>1231</v>
      </c>
      <c r="I82" s="834" t="s">
        <v>11000</v>
      </c>
      <c r="J82" s="834" t="s">
        <v>10371</v>
      </c>
      <c r="K82" s="834" t="s">
        <v>11001</v>
      </c>
      <c r="L82" s="928">
        <v>42783</v>
      </c>
      <c r="M82" s="928">
        <v>42855</v>
      </c>
      <c r="N82" s="928"/>
      <c r="O82" s="928"/>
      <c r="P82" s="928"/>
      <c r="Q82" s="928"/>
      <c r="R82" s="928"/>
      <c r="S82" s="928"/>
      <c r="T82" s="928"/>
      <c r="U82" s="928"/>
      <c r="V82" s="928"/>
      <c r="W82" s="929"/>
      <c r="X82" s="928"/>
      <c r="Y82" s="928"/>
      <c r="Z82" s="928"/>
      <c r="AA82" s="928"/>
      <c r="AB82" s="928"/>
      <c r="AC82" s="928"/>
      <c r="AD82" s="928"/>
      <c r="AE82" s="928"/>
      <c r="AF82" s="928"/>
      <c r="AG82" s="928"/>
      <c r="AH82" s="928"/>
      <c r="AI82" s="928"/>
      <c r="AJ82" s="928"/>
      <c r="AK82" s="928"/>
      <c r="AL82" s="928"/>
      <c r="AM82" s="232">
        <f t="shared" ca="1" si="2"/>
        <v>19.841278009262169</v>
      </c>
      <c r="AN82" s="266" t="str">
        <f t="shared" ca="1" si="3"/>
        <v>WARNING</v>
      </c>
      <c r="AO82" s="930">
        <v>6000000</v>
      </c>
      <c r="AP82" s="930">
        <v>500000</v>
      </c>
      <c r="AQ82" s="931" t="s">
        <v>1324</v>
      </c>
      <c r="AR82" s="932"/>
      <c r="AS82" s="931">
        <v>2500000</v>
      </c>
      <c r="AT82" s="932"/>
      <c r="AU82" s="932"/>
      <c r="AV82" s="931" t="s">
        <v>1324</v>
      </c>
      <c r="AW82" s="931">
        <v>500000</v>
      </c>
      <c r="AX82" s="931">
        <v>250000</v>
      </c>
      <c r="AY82" s="834" t="s">
        <v>1351</v>
      </c>
      <c r="AZ82" s="931" t="s">
        <v>1215</v>
      </c>
      <c r="BA82" s="931" t="s">
        <v>1215</v>
      </c>
      <c r="BB82" s="834"/>
      <c r="BC82" s="837" t="s">
        <v>11002</v>
      </c>
      <c r="BD82" s="838" t="s">
        <v>11003</v>
      </c>
      <c r="BE82" s="838" t="s">
        <v>11004</v>
      </c>
      <c r="BF82" s="937" t="s">
        <v>11005</v>
      </c>
      <c r="BG82" s="838" t="s">
        <v>11006</v>
      </c>
      <c r="BH82" s="838"/>
      <c r="BI82" s="838" t="s">
        <v>11007</v>
      </c>
      <c r="BJ82" s="684" t="s">
        <v>11008</v>
      </c>
      <c r="BK82" s="938"/>
      <c r="BL82" s="939"/>
    </row>
    <row r="83" spans="2:64" s="933" customFormat="1" ht="28.5">
      <c r="B83" s="934">
        <v>84</v>
      </c>
      <c r="C83" s="926"/>
      <c r="D83" s="935" t="s">
        <v>11009</v>
      </c>
      <c r="E83" s="927" t="s">
        <v>11010</v>
      </c>
      <c r="F83" s="927" t="s">
        <v>1302</v>
      </c>
      <c r="G83" s="927" t="s">
        <v>1319</v>
      </c>
      <c r="H83" s="927" t="s">
        <v>1319</v>
      </c>
      <c r="I83" s="834" t="s">
        <v>1197</v>
      </c>
      <c r="J83" s="834" t="s">
        <v>10371</v>
      </c>
      <c r="K83" s="834" t="s">
        <v>10837</v>
      </c>
      <c r="L83" s="928">
        <v>42786</v>
      </c>
      <c r="M83" s="928">
        <v>42825</v>
      </c>
      <c r="N83" s="928">
        <v>42844</v>
      </c>
      <c r="O83" s="928"/>
      <c r="P83" s="928"/>
      <c r="Q83" s="928"/>
      <c r="R83" s="928"/>
      <c r="S83" s="928"/>
      <c r="T83" s="928"/>
      <c r="U83" s="928"/>
      <c r="V83" s="928"/>
      <c r="W83" s="929"/>
      <c r="X83" s="928"/>
      <c r="Y83" s="928"/>
      <c r="Z83" s="928"/>
      <c r="AA83" s="928"/>
      <c r="AB83" s="928"/>
      <c r="AC83" s="928"/>
      <c r="AD83" s="928"/>
      <c r="AE83" s="928"/>
      <c r="AF83" s="928"/>
      <c r="AG83" s="928"/>
      <c r="AH83" s="928"/>
      <c r="AI83" s="928"/>
      <c r="AJ83" s="928"/>
      <c r="AK83" s="928"/>
      <c r="AL83" s="928"/>
      <c r="AM83" s="232">
        <f ca="1">SUM(N83-NOW())</f>
        <v>8.8412780092621688</v>
      </c>
      <c r="AN83" s="266" t="str">
        <f t="shared" ca="1" si="3"/>
        <v>WARNING</v>
      </c>
      <c r="AO83" s="930">
        <v>12500000</v>
      </c>
      <c r="AP83" s="930">
        <v>1000000</v>
      </c>
      <c r="AQ83" s="931" t="s">
        <v>1324</v>
      </c>
      <c r="AR83" s="932"/>
      <c r="AS83" s="931">
        <v>1500000</v>
      </c>
      <c r="AT83" s="932"/>
      <c r="AU83" s="932"/>
      <c r="AV83" s="931">
        <v>3000000</v>
      </c>
      <c r="AW83" s="931">
        <v>0</v>
      </c>
      <c r="AX83" s="931">
        <v>250000</v>
      </c>
      <c r="AY83" s="834" t="s">
        <v>1351</v>
      </c>
      <c r="AZ83" s="931" t="s">
        <v>1215</v>
      </c>
      <c r="BA83" s="931" t="s">
        <v>1215</v>
      </c>
      <c r="BB83" s="834" t="s">
        <v>10838</v>
      </c>
      <c r="BC83" s="837" t="s">
        <v>11011</v>
      </c>
      <c r="BD83" s="838" t="s">
        <v>11012</v>
      </c>
      <c r="BE83" s="838" t="s">
        <v>11013</v>
      </c>
      <c r="BF83" s="937" t="s">
        <v>11014</v>
      </c>
      <c r="BG83" s="838" t="s">
        <v>11015</v>
      </c>
      <c r="BH83" s="838"/>
      <c r="BI83" s="838" t="s">
        <v>11016</v>
      </c>
      <c r="BJ83" s="684" t="s">
        <v>11017</v>
      </c>
      <c r="BK83" s="938"/>
      <c r="BL83" s="939"/>
    </row>
    <row r="84" spans="2:64" s="933" customFormat="1" ht="42.75">
      <c r="B84" s="934">
        <v>85</v>
      </c>
      <c r="C84" s="926"/>
      <c r="D84" s="935" t="s">
        <v>11018</v>
      </c>
      <c r="E84" s="927" t="s">
        <v>11019</v>
      </c>
      <c r="F84" s="927" t="s">
        <v>1302</v>
      </c>
      <c r="G84" s="927" t="s">
        <v>1231</v>
      </c>
      <c r="H84" s="927" t="s">
        <v>1231</v>
      </c>
      <c r="I84" s="834" t="s">
        <v>11020</v>
      </c>
      <c r="J84" s="834" t="s">
        <v>10371</v>
      </c>
      <c r="K84" s="834" t="s">
        <v>10752</v>
      </c>
      <c r="L84" s="928">
        <v>42783</v>
      </c>
      <c r="M84" s="928">
        <v>42855</v>
      </c>
      <c r="N84" s="928"/>
      <c r="O84" s="928"/>
      <c r="P84" s="928"/>
      <c r="Q84" s="928"/>
      <c r="R84" s="928"/>
      <c r="S84" s="928"/>
      <c r="T84" s="928"/>
      <c r="U84" s="928"/>
      <c r="V84" s="928"/>
      <c r="W84" s="929"/>
      <c r="X84" s="928"/>
      <c r="Y84" s="928"/>
      <c r="Z84" s="928"/>
      <c r="AA84" s="928"/>
      <c r="AB84" s="928"/>
      <c r="AC84" s="928"/>
      <c r="AD84" s="928"/>
      <c r="AE84" s="928"/>
      <c r="AF84" s="928"/>
      <c r="AG84" s="928"/>
      <c r="AH84" s="928"/>
      <c r="AI84" s="928"/>
      <c r="AJ84" s="928"/>
      <c r="AK84" s="928"/>
      <c r="AL84" s="928"/>
      <c r="AM84" s="232">
        <f t="shared" ref="AM84:AM94" ca="1" si="4">SUM(M84-NOW())</f>
        <v>19.841278009262169</v>
      </c>
      <c r="AN84" s="266" t="str">
        <f t="shared" ca="1" si="3"/>
        <v>WARNING</v>
      </c>
      <c r="AO84" s="930">
        <v>8000000</v>
      </c>
      <c r="AP84" s="930">
        <v>1000000</v>
      </c>
      <c r="AQ84" s="931" t="s">
        <v>1324</v>
      </c>
      <c r="AR84" s="932"/>
      <c r="AS84" s="931">
        <v>2500000</v>
      </c>
      <c r="AT84" s="932"/>
      <c r="AU84" s="932"/>
      <c r="AV84" s="931" t="s">
        <v>1324</v>
      </c>
      <c r="AW84" s="931">
        <v>500000</v>
      </c>
      <c r="AX84" s="931">
        <v>250000</v>
      </c>
      <c r="AY84" s="834" t="s">
        <v>1351</v>
      </c>
      <c r="AZ84" s="931" t="s">
        <v>1215</v>
      </c>
      <c r="BA84" s="931" t="s">
        <v>1215</v>
      </c>
      <c r="BB84" s="834" t="s">
        <v>10514</v>
      </c>
      <c r="BC84" s="837" t="s">
        <v>11021</v>
      </c>
      <c r="BD84" s="838" t="s">
        <v>11022</v>
      </c>
      <c r="BE84" s="838" t="s">
        <v>11023</v>
      </c>
      <c r="BF84" s="937" t="s">
        <v>11024</v>
      </c>
      <c r="BG84" s="838" t="s">
        <v>11025</v>
      </c>
      <c r="BH84" s="838" t="s">
        <v>11026</v>
      </c>
      <c r="BI84" s="838"/>
      <c r="BJ84" s="684" t="s">
        <v>11027</v>
      </c>
      <c r="BK84" s="938"/>
      <c r="BL84" s="939"/>
    </row>
    <row r="85" spans="2:64" s="933" customFormat="1" ht="42.75">
      <c r="B85" s="934">
        <v>86</v>
      </c>
      <c r="C85" s="926"/>
      <c r="D85" s="935" t="s">
        <v>11028</v>
      </c>
      <c r="E85" s="927" t="s">
        <v>11029</v>
      </c>
      <c r="F85" s="927" t="s">
        <v>1302</v>
      </c>
      <c r="G85" s="927" t="s">
        <v>1276</v>
      </c>
      <c r="H85" s="927" t="s">
        <v>1276</v>
      </c>
      <c r="I85" s="834" t="s">
        <v>8877</v>
      </c>
      <c r="J85" s="834" t="s">
        <v>10371</v>
      </c>
      <c r="K85" s="834" t="s">
        <v>10752</v>
      </c>
      <c r="L85" s="928">
        <v>42789</v>
      </c>
      <c r="M85" s="928">
        <v>42825</v>
      </c>
      <c r="N85" s="928"/>
      <c r="O85" s="928"/>
      <c r="P85" s="928"/>
      <c r="Q85" s="928"/>
      <c r="R85" s="928"/>
      <c r="S85" s="928"/>
      <c r="T85" s="928"/>
      <c r="U85" s="928"/>
      <c r="V85" s="928"/>
      <c r="W85" s="929"/>
      <c r="X85" s="928"/>
      <c r="Y85" s="928"/>
      <c r="Z85" s="928"/>
      <c r="AA85" s="928"/>
      <c r="AB85" s="928"/>
      <c r="AC85" s="928"/>
      <c r="AD85" s="928"/>
      <c r="AE85" s="928"/>
      <c r="AF85" s="928"/>
      <c r="AG85" s="928"/>
      <c r="AH85" s="928"/>
      <c r="AI85" s="928"/>
      <c r="AJ85" s="928"/>
      <c r="AK85" s="928"/>
      <c r="AL85" s="928"/>
      <c r="AM85" s="232">
        <f t="shared" ca="1" si="4"/>
        <v>-10.158721990737831</v>
      </c>
      <c r="AN85" s="266" t="str">
        <f t="shared" ca="1" si="3"/>
        <v>WARNING</v>
      </c>
      <c r="AO85" s="930">
        <v>7000000</v>
      </c>
      <c r="AP85" s="930">
        <v>1000000</v>
      </c>
      <c r="AQ85" s="931" t="s">
        <v>1324</v>
      </c>
      <c r="AR85" s="932"/>
      <c r="AS85" s="931">
        <v>1500000</v>
      </c>
      <c r="AT85" s="932"/>
      <c r="AU85" s="932"/>
      <c r="AV85" s="931" t="s">
        <v>1324</v>
      </c>
      <c r="AW85" s="931">
        <v>500000</v>
      </c>
      <c r="AX85" s="931">
        <v>250000</v>
      </c>
      <c r="AY85" s="834" t="s">
        <v>1351</v>
      </c>
      <c r="AZ85" s="931" t="s">
        <v>1215</v>
      </c>
      <c r="BA85" s="931" t="s">
        <v>1215</v>
      </c>
      <c r="BB85" s="834"/>
      <c r="BC85" s="837" t="s">
        <v>11030</v>
      </c>
      <c r="BD85" s="838" t="s">
        <v>11031</v>
      </c>
      <c r="BE85" s="838" t="s">
        <v>11032</v>
      </c>
      <c r="BF85" s="937" t="s">
        <v>11033</v>
      </c>
      <c r="BG85" s="838" t="s">
        <v>11034</v>
      </c>
      <c r="BH85" s="838"/>
      <c r="BI85" s="838" t="s">
        <v>11035</v>
      </c>
      <c r="BJ85" s="684" t="s">
        <v>11036</v>
      </c>
      <c r="BK85" s="938" t="s">
        <v>1281</v>
      </c>
      <c r="BL85" s="939"/>
    </row>
    <row r="86" spans="2:64" s="933" customFormat="1" ht="28.5">
      <c r="B86" s="934">
        <v>87</v>
      </c>
      <c r="C86" s="926"/>
      <c r="D86" s="935" t="s">
        <v>11037</v>
      </c>
      <c r="E86" s="927" t="s">
        <v>11038</v>
      </c>
      <c r="F86" s="927" t="s">
        <v>1302</v>
      </c>
      <c r="G86" s="927" t="s">
        <v>1358</v>
      </c>
      <c r="H86" s="927" t="s">
        <v>1358</v>
      </c>
      <c r="I86" s="834" t="s">
        <v>11039</v>
      </c>
      <c r="J86" s="834" t="s">
        <v>10371</v>
      </c>
      <c r="K86" s="834" t="s">
        <v>11040</v>
      </c>
      <c r="L86" s="928">
        <v>42783</v>
      </c>
      <c r="M86" s="928">
        <v>42885</v>
      </c>
      <c r="N86" s="928"/>
      <c r="O86" s="928"/>
      <c r="P86" s="928"/>
      <c r="Q86" s="928"/>
      <c r="R86" s="928"/>
      <c r="S86" s="928"/>
      <c r="T86" s="928"/>
      <c r="U86" s="928"/>
      <c r="V86" s="928"/>
      <c r="W86" s="929"/>
      <c r="X86" s="928"/>
      <c r="Y86" s="928"/>
      <c r="Z86" s="928"/>
      <c r="AA86" s="928"/>
      <c r="AB86" s="928"/>
      <c r="AC86" s="928"/>
      <c r="AD86" s="928"/>
      <c r="AE86" s="928"/>
      <c r="AF86" s="928"/>
      <c r="AG86" s="928"/>
      <c r="AH86" s="928"/>
      <c r="AI86" s="928"/>
      <c r="AJ86" s="928"/>
      <c r="AK86" s="928"/>
      <c r="AL86" s="928"/>
      <c r="AM86" s="232">
        <f t="shared" ca="1" si="4"/>
        <v>49.841278009262169</v>
      </c>
      <c r="AN86" s="266" t="str">
        <f t="shared" ca="1" si="3"/>
        <v>ACTIVE</v>
      </c>
      <c r="AO86" s="930">
        <v>14000000</v>
      </c>
      <c r="AP86" s="930">
        <v>1000000</v>
      </c>
      <c r="AQ86" s="931" t="s">
        <v>1324</v>
      </c>
      <c r="AR86" s="932"/>
      <c r="AS86" s="931">
        <v>2500000</v>
      </c>
      <c r="AT86" s="932"/>
      <c r="AU86" s="932"/>
      <c r="AV86" s="931" t="s">
        <v>1324</v>
      </c>
      <c r="AW86" s="931">
        <v>500000</v>
      </c>
      <c r="AX86" s="931">
        <v>250000</v>
      </c>
      <c r="AY86" s="834" t="s">
        <v>1351</v>
      </c>
      <c r="AZ86" s="931" t="s">
        <v>1215</v>
      </c>
      <c r="BA86" s="931" t="s">
        <v>1215</v>
      </c>
      <c r="BB86" s="834" t="s">
        <v>11041</v>
      </c>
      <c r="BC86" s="837" t="s">
        <v>11042</v>
      </c>
      <c r="BD86" s="838" t="s">
        <v>11043</v>
      </c>
      <c r="BE86" s="838" t="s">
        <v>11044</v>
      </c>
      <c r="BF86" s="937" t="s">
        <v>11045</v>
      </c>
      <c r="BG86" s="838" t="s">
        <v>11046</v>
      </c>
      <c r="BH86" s="838"/>
      <c r="BI86" s="838"/>
      <c r="BJ86" s="684" t="s">
        <v>11047</v>
      </c>
      <c r="BK86" s="938"/>
      <c r="BL86" s="939"/>
    </row>
    <row r="87" spans="2:64" s="933" customFormat="1" ht="42.75">
      <c r="B87" s="934">
        <v>88</v>
      </c>
      <c r="C87" s="926"/>
      <c r="D87" s="935" t="s">
        <v>9174</v>
      </c>
      <c r="E87" s="927" t="s">
        <v>9175</v>
      </c>
      <c r="F87" s="927" t="s">
        <v>1302</v>
      </c>
      <c r="G87" s="927" t="s">
        <v>1319</v>
      </c>
      <c r="H87" s="927" t="s">
        <v>1319</v>
      </c>
      <c r="I87" s="834" t="s">
        <v>8877</v>
      </c>
      <c r="J87" s="834" t="s">
        <v>10371</v>
      </c>
      <c r="K87" s="834" t="s">
        <v>10752</v>
      </c>
      <c r="L87" s="928">
        <v>42783</v>
      </c>
      <c r="M87" s="928">
        <v>42855</v>
      </c>
      <c r="N87" s="928"/>
      <c r="O87" s="928"/>
      <c r="P87" s="928"/>
      <c r="Q87" s="928"/>
      <c r="R87" s="928"/>
      <c r="S87" s="928"/>
      <c r="T87" s="928"/>
      <c r="U87" s="928"/>
      <c r="V87" s="928"/>
      <c r="W87" s="929"/>
      <c r="X87" s="928"/>
      <c r="Y87" s="928"/>
      <c r="Z87" s="928"/>
      <c r="AA87" s="928"/>
      <c r="AB87" s="928"/>
      <c r="AC87" s="928"/>
      <c r="AD87" s="928"/>
      <c r="AE87" s="928"/>
      <c r="AF87" s="928"/>
      <c r="AG87" s="928"/>
      <c r="AH87" s="928"/>
      <c r="AI87" s="928"/>
      <c r="AJ87" s="928"/>
      <c r="AK87" s="928"/>
      <c r="AL87" s="928"/>
      <c r="AM87" s="232">
        <f t="shared" ca="1" si="4"/>
        <v>19.841278009262169</v>
      </c>
      <c r="AN87" s="266" t="str">
        <f t="shared" ca="1" si="3"/>
        <v>WARNING</v>
      </c>
      <c r="AO87" s="930">
        <v>7000000</v>
      </c>
      <c r="AP87" s="930">
        <v>1000000</v>
      </c>
      <c r="AQ87" s="931" t="s">
        <v>1324</v>
      </c>
      <c r="AR87" s="932"/>
      <c r="AS87" s="931">
        <v>1000000</v>
      </c>
      <c r="AT87" s="932"/>
      <c r="AU87" s="932"/>
      <c r="AV87" s="931" t="s">
        <v>1324</v>
      </c>
      <c r="AW87" s="931">
        <v>500000</v>
      </c>
      <c r="AX87" s="931">
        <v>250000</v>
      </c>
      <c r="AY87" s="834" t="s">
        <v>1351</v>
      </c>
      <c r="AZ87" s="931" t="s">
        <v>1215</v>
      </c>
      <c r="BA87" s="931" t="s">
        <v>1215</v>
      </c>
      <c r="BB87" s="834"/>
      <c r="BC87" s="837" t="s">
        <v>11048</v>
      </c>
      <c r="BD87" s="838" t="s">
        <v>11049</v>
      </c>
      <c r="BE87" s="838" t="s">
        <v>11050</v>
      </c>
      <c r="BF87" s="937" t="s">
        <v>11051</v>
      </c>
      <c r="BG87" s="838" t="s">
        <v>11052</v>
      </c>
      <c r="BH87" s="838"/>
      <c r="BI87" s="838"/>
      <c r="BJ87" s="684" t="s">
        <v>11053</v>
      </c>
      <c r="BK87" s="938"/>
      <c r="BL87" s="939"/>
    </row>
    <row r="88" spans="2:64" s="933" customFormat="1">
      <c r="B88" s="934">
        <v>89</v>
      </c>
      <c r="C88" s="926"/>
      <c r="D88" s="935" t="s">
        <v>11054</v>
      </c>
      <c r="E88" s="927" t="s">
        <v>11055</v>
      </c>
      <c r="F88" s="927" t="s">
        <v>1302</v>
      </c>
      <c r="G88" s="927" t="s">
        <v>1276</v>
      </c>
      <c r="H88" s="927" t="s">
        <v>1276</v>
      </c>
      <c r="I88" s="834" t="s">
        <v>1044</v>
      </c>
      <c r="J88" s="834" t="s">
        <v>10371</v>
      </c>
      <c r="K88" s="834" t="s">
        <v>11056</v>
      </c>
      <c r="L88" s="928">
        <v>42783</v>
      </c>
      <c r="M88" s="928">
        <v>42871</v>
      </c>
      <c r="N88" s="928"/>
      <c r="O88" s="928"/>
      <c r="P88" s="928"/>
      <c r="Q88" s="928"/>
      <c r="R88" s="928"/>
      <c r="S88" s="928"/>
      <c r="T88" s="928"/>
      <c r="U88" s="928"/>
      <c r="V88" s="928"/>
      <c r="W88" s="929"/>
      <c r="X88" s="928"/>
      <c r="Y88" s="928"/>
      <c r="Z88" s="928"/>
      <c r="AA88" s="928"/>
      <c r="AB88" s="928"/>
      <c r="AC88" s="928"/>
      <c r="AD88" s="928"/>
      <c r="AE88" s="928"/>
      <c r="AF88" s="928"/>
      <c r="AG88" s="928"/>
      <c r="AH88" s="928"/>
      <c r="AI88" s="928"/>
      <c r="AJ88" s="928"/>
      <c r="AK88" s="928"/>
      <c r="AL88" s="928"/>
      <c r="AM88" s="232">
        <f t="shared" ca="1" si="4"/>
        <v>35.841278009262169</v>
      </c>
      <c r="AN88" s="266" t="str">
        <f t="shared" ca="1" si="3"/>
        <v>WARNING</v>
      </c>
      <c r="AO88" s="930">
        <v>12500000</v>
      </c>
      <c r="AP88" s="930">
        <v>1000000</v>
      </c>
      <c r="AQ88" s="931" t="s">
        <v>1324</v>
      </c>
      <c r="AR88" s="932"/>
      <c r="AS88" s="931">
        <v>1500000</v>
      </c>
      <c r="AT88" s="932"/>
      <c r="AU88" s="932"/>
      <c r="AV88" s="931">
        <v>3000000</v>
      </c>
      <c r="AW88" s="931">
        <v>0</v>
      </c>
      <c r="AX88" s="931">
        <v>250000</v>
      </c>
      <c r="AY88" s="834" t="s">
        <v>1351</v>
      </c>
      <c r="AZ88" s="931" t="s">
        <v>1215</v>
      </c>
      <c r="BA88" s="931" t="s">
        <v>1215</v>
      </c>
      <c r="BB88" s="834" t="s">
        <v>10838</v>
      </c>
      <c r="BC88" s="837" t="s">
        <v>11057</v>
      </c>
      <c r="BD88" s="838"/>
      <c r="BE88" s="838" t="s">
        <v>11058</v>
      </c>
      <c r="BF88" s="937"/>
      <c r="BG88" s="838"/>
      <c r="BH88" s="838"/>
      <c r="BI88" s="838"/>
      <c r="BJ88" s="684" t="s">
        <v>11059</v>
      </c>
      <c r="BK88" s="938"/>
      <c r="BL88" s="939"/>
    </row>
    <row r="89" spans="2:64" s="933" customFormat="1" ht="28.5">
      <c r="B89" s="934">
        <v>90</v>
      </c>
      <c r="C89" s="926"/>
      <c r="D89" s="935" t="s">
        <v>11060</v>
      </c>
      <c r="E89" s="927" t="s">
        <v>11061</v>
      </c>
      <c r="F89" s="927" t="s">
        <v>1302</v>
      </c>
      <c r="G89" s="927" t="s">
        <v>1280</v>
      </c>
      <c r="H89" s="927" t="s">
        <v>1280</v>
      </c>
      <c r="I89" s="834" t="s">
        <v>10928</v>
      </c>
      <c r="J89" s="834" t="s">
        <v>10371</v>
      </c>
      <c r="K89" s="834" t="s">
        <v>11040</v>
      </c>
      <c r="L89" s="928">
        <v>42783</v>
      </c>
      <c r="M89" s="928">
        <v>42885</v>
      </c>
      <c r="N89" s="928"/>
      <c r="O89" s="928"/>
      <c r="P89" s="928"/>
      <c r="Q89" s="928"/>
      <c r="R89" s="928"/>
      <c r="S89" s="928"/>
      <c r="T89" s="928"/>
      <c r="U89" s="928"/>
      <c r="V89" s="928"/>
      <c r="W89" s="929"/>
      <c r="X89" s="928"/>
      <c r="Y89" s="928"/>
      <c r="Z89" s="928"/>
      <c r="AA89" s="928"/>
      <c r="AB89" s="928"/>
      <c r="AC89" s="928"/>
      <c r="AD89" s="928"/>
      <c r="AE89" s="928"/>
      <c r="AF89" s="928"/>
      <c r="AG89" s="928"/>
      <c r="AH89" s="928"/>
      <c r="AI89" s="928"/>
      <c r="AJ89" s="928"/>
      <c r="AK89" s="928"/>
      <c r="AL89" s="928"/>
      <c r="AM89" s="232">
        <f t="shared" ca="1" si="4"/>
        <v>49.841278009262169</v>
      </c>
      <c r="AN89" s="266" t="str">
        <f t="shared" ca="1" si="3"/>
        <v>ACTIVE</v>
      </c>
      <c r="AO89" s="930">
        <v>14000000</v>
      </c>
      <c r="AP89" s="930">
        <v>1000000</v>
      </c>
      <c r="AQ89" s="931" t="s">
        <v>1324</v>
      </c>
      <c r="AR89" s="932"/>
      <c r="AS89" s="931" t="s">
        <v>1324</v>
      </c>
      <c r="AT89" s="932"/>
      <c r="AU89" s="932"/>
      <c r="AV89" s="931">
        <v>2500000</v>
      </c>
      <c r="AW89" s="931">
        <v>500000</v>
      </c>
      <c r="AX89" s="931">
        <v>250000</v>
      </c>
      <c r="AY89" s="834" t="s">
        <v>1351</v>
      </c>
      <c r="AZ89" s="931" t="s">
        <v>1215</v>
      </c>
      <c r="BA89" s="931" t="s">
        <v>1215</v>
      </c>
      <c r="BB89" s="834"/>
      <c r="BC89" s="837" t="s">
        <v>11062</v>
      </c>
      <c r="BD89" s="838" t="s">
        <v>11063</v>
      </c>
      <c r="BE89" s="838" t="s">
        <v>11064</v>
      </c>
      <c r="BF89" s="937" t="s">
        <v>11065</v>
      </c>
      <c r="BG89" s="838" t="s">
        <v>11066</v>
      </c>
      <c r="BH89" s="838" t="s">
        <v>11067</v>
      </c>
      <c r="BI89" s="838"/>
      <c r="BJ89" s="684" t="s">
        <v>11068</v>
      </c>
      <c r="BK89" s="938"/>
      <c r="BL89" s="939"/>
    </row>
    <row r="90" spans="2:64" s="933" customFormat="1" ht="28.5">
      <c r="B90" s="934">
        <v>91</v>
      </c>
      <c r="C90" s="926"/>
      <c r="D90" s="935" t="s">
        <v>11069</v>
      </c>
      <c r="E90" s="927" t="s">
        <v>11070</v>
      </c>
      <c r="F90" s="927" t="s">
        <v>1302</v>
      </c>
      <c r="G90" s="927" t="s">
        <v>1358</v>
      </c>
      <c r="H90" s="927" t="s">
        <v>1358</v>
      </c>
      <c r="I90" s="834" t="s">
        <v>11071</v>
      </c>
      <c r="J90" s="834" t="s">
        <v>10371</v>
      </c>
      <c r="K90" s="834" t="s">
        <v>10752</v>
      </c>
      <c r="L90" s="928">
        <v>42783</v>
      </c>
      <c r="M90" s="928">
        <v>42825</v>
      </c>
      <c r="N90" s="928">
        <v>42841</v>
      </c>
      <c r="O90" s="928"/>
      <c r="P90" s="928"/>
      <c r="Q90" s="928"/>
      <c r="R90" s="928"/>
      <c r="S90" s="928"/>
      <c r="T90" s="928"/>
      <c r="U90" s="928"/>
      <c r="V90" s="928"/>
      <c r="W90" s="929"/>
      <c r="X90" s="928"/>
      <c r="Y90" s="928"/>
      <c r="Z90" s="928"/>
      <c r="AA90" s="928"/>
      <c r="AB90" s="928"/>
      <c r="AC90" s="928"/>
      <c r="AD90" s="928"/>
      <c r="AE90" s="928"/>
      <c r="AF90" s="928"/>
      <c r="AG90" s="928"/>
      <c r="AH90" s="928"/>
      <c r="AI90" s="928"/>
      <c r="AJ90" s="928"/>
      <c r="AK90" s="928"/>
      <c r="AL90" s="928"/>
      <c r="AM90" s="232">
        <f ca="1">SUM(N90-NOW())</f>
        <v>5.8412780092621688</v>
      </c>
      <c r="AN90" s="266" t="str">
        <f t="shared" ca="1" si="3"/>
        <v>WARNING</v>
      </c>
      <c r="AO90" s="930">
        <v>7000000</v>
      </c>
      <c r="AP90" s="930">
        <v>1000000</v>
      </c>
      <c r="AQ90" s="931" t="s">
        <v>1324</v>
      </c>
      <c r="AR90" s="932"/>
      <c r="AS90" s="931">
        <v>1500000</v>
      </c>
      <c r="AT90" s="932"/>
      <c r="AU90" s="932"/>
      <c r="AV90" s="931" t="s">
        <v>1324</v>
      </c>
      <c r="AW90" s="931">
        <v>500000</v>
      </c>
      <c r="AX90" s="931">
        <v>250000</v>
      </c>
      <c r="AY90" s="834" t="s">
        <v>1351</v>
      </c>
      <c r="AZ90" s="931" t="s">
        <v>1215</v>
      </c>
      <c r="BA90" s="931" t="s">
        <v>1215</v>
      </c>
      <c r="BB90" s="834"/>
      <c r="BC90" s="837" t="s">
        <v>11072</v>
      </c>
      <c r="BD90" s="838" t="s">
        <v>11073</v>
      </c>
      <c r="BE90" s="838" t="s">
        <v>11074</v>
      </c>
      <c r="BF90" s="937" t="s">
        <v>11075</v>
      </c>
      <c r="BG90" s="838" t="s">
        <v>11076</v>
      </c>
      <c r="BH90" s="838" t="s">
        <v>11077</v>
      </c>
      <c r="BI90" s="838"/>
      <c r="BJ90" s="684" t="s">
        <v>11078</v>
      </c>
      <c r="BK90" s="938"/>
      <c r="BL90" s="939"/>
    </row>
    <row r="91" spans="2:64" s="933" customFormat="1" ht="42.75">
      <c r="B91" s="934">
        <v>92</v>
      </c>
      <c r="C91" s="926"/>
      <c r="D91" s="935" t="s">
        <v>11079</v>
      </c>
      <c r="E91" s="927" t="s">
        <v>11080</v>
      </c>
      <c r="F91" s="927" t="s">
        <v>1302</v>
      </c>
      <c r="G91" s="927" t="s">
        <v>1319</v>
      </c>
      <c r="H91" s="927" t="s">
        <v>1319</v>
      </c>
      <c r="I91" s="834" t="s">
        <v>1045</v>
      </c>
      <c r="J91" s="834" t="s">
        <v>10371</v>
      </c>
      <c r="K91" s="834" t="s">
        <v>10837</v>
      </c>
      <c r="L91" s="928">
        <v>42779</v>
      </c>
      <c r="M91" s="928">
        <v>42837</v>
      </c>
      <c r="N91" s="928"/>
      <c r="O91" s="928"/>
      <c r="P91" s="928"/>
      <c r="Q91" s="928"/>
      <c r="R91" s="928"/>
      <c r="S91" s="928"/>
      <c r="T91" s="928"/>
      <c r="U91" s="928"/>
      <c r="V91" s="928"/>
      <c r="W91" s="929"/>
      <c r="X91" s="928"/>
      <c r="Y91" s="928"/>
      <c r="Z91" s="928"/>
      <c r="AA91" s="928"/>
      <c r="AB91" s="928"/>
      <c r="AC91" s="928"/>
      <c r="AD91" s="928"/>
      <c r="AE91" s="928"/>
      <c r="AF91" s="928"/>
      <c r="AG91" s="928"/>
      <c r="AH91" s="928"/>
      <c r="AI91" s="928"/>
      <c r="AJ91" s="928"/>
      <c r="AK91" s="928"/>
      <c r="AL91" s="928"/>
      <c r="AM91" s="232">
        <f t="shared" ca="1" si="4"/>
        <v>1.8412780092621688</v>
      </c>
      <c r="AN91" s="266" t="str">
        <f t="shared" ca="1" si="3"/>
        <v>WARNING</v>
      </c>
      <c r="AO91" s="930">
        <v>9000000</v>
      </c>
      <c r="AP91" s="930">
        <v>1000000</v>
      </c>
      <c r="AQ91" s="931" t="s">
        <v>1324</v>
      </c>
      <c r="AR91" s="932"/>
      <c r="AS91" s="931" t="s">
        <v>1324</v>
      </c>
      <c r="AT91" s="932"/>
      <c r="AU91" s="932" t="s">
        <v>1324</v>
      </c>
      <c r="AV91" s="931" t="s">
        <v>1324</v>
      </c>
      <c r="AW91" s="931">
        <v>0</v>
      </c>
      <c r="AX91" s="931">
        <v>250000</v>
      </c>
      <c r="AY91" s="834" t="s">
        <v>1351</v>
      </c>
      <c r="AZ91" s="931" t="s">
        <v>1215</v>
      </c>
      <c r="BA91" s="931" t="s">
        <v>1215</v>
      </c>
      <c r="BB91" s="834" t="s">
        <v>10838</v>
      </c>
      <c r="BC91" s="837" t="s">
        <v>11081</v>
      </c>
      <c r="BD91" s="838" t="s">
        <v>11082</v>
      </c>
      <c r="BE91" s="838" t="s">
        <v>11083</v>
      </c>
      <c r="BF91" s="937" t="s">
        <v>11084</v>
      </c>
      <c r="BG91" s="838" t="s">
        <v>11085</v>
      </c>
      <c r="BH91" s="838"/>
      <c r="BI91" s="838"/>
      <c r="BJ91" s="684" t="s">
        <v>11086</v>
      </c>
      <c r="BK91" s="938"/>
      <c r="BL91" s="939"/>
    </row>
    <row r="92" spans="2:64" s="933" customFormat="1" ht="28.5">
      <c r="B92" s="934">
        <v>93</v>
      </c>
      <c r="C92" s="926"/>
      <c r="D92" s="935" t="s">
        <v>11087</v>
      </c>
      <c r="E92" s="927" t="s">
        <v>11088</v>
      </c>
      <c r="F92" s="927" t="s">
        <v>1302</v>
      </c>
      <c r="G92" s="927" t="s">
        <v>1358</v>
      </c>
      <c r="H92" s="927" t="s">
        <v>1358</v>
      </c>
      <c r="I92" s="834" t="s">
        <v>1044</v>
      </c>
      <c r="J92" s="834" t="s">
        <v>10371</v>
      </c>
      <c r="K92" s="834" t="s">
        <v>11056</v>
      </c>
      <c r="L92" s="928">
        <v>42786</v>
      </c>
      <c r="M92" s="928">
        <v>42844</v>
      </c>
      <c r="N92" s="928"/>
      <c r="O92" s="928"/>
      <c r="P92" s="928"/>
      <c r="Q92" s="928"/>
      <c r="R92" s="928"/>
      <c r="S92" s="928"/>
      <c r="T92" s="928"/>
      <c r="U92" s="928"/>
      <c r="V92" s="928"/>
      <c r="W92" s="929"/>
      <c r="X92" s="928"/>
      <c r="Y92" s="928"/>
      <c r="Z92" s="928"/>
      <c r="AA92" s="928"/>
      <c r="AB92" s="928"/>
      <c r="AC92" s="928"/>
      <c r="AD92" s="928"/>
      <c r="AE92" s="928"/>
      <c r="AF92" s="928"/>
      <c r="AG92" s="928"/>
      <c r="AH92" s="928"/>
      <c r="AI92" s="928"/>
      <c r="AJ92" s="928"/>
      <c r="AK92" s="928"/>
      <c r="AL92" s="928"/>
      <c r="AM92" s="232">
        <f t="shared" ca="1" si="4"/>
        <v>8.8412780092621688</v>
      </c>
      <c r="AN92" s="266" t="str">
        <f t="shared" ca="1" si="3"/>
        <v>WARNING</v>
      </c>
      <c r="AO92" s="930">
        <v>8000000</v>
      </c>
      <c r="AP92" s="930">
        <v>1000000</v>
      </c>
      <c r="AQ92" s="931" t="s">
        <v>1324</v>
      </c>
      <c r="AR92" s="932" t="s">
        <v>1324</v>
      </c>
      <c r="AS92" s="931">
        <v>4250000</v>
      </c>
      <c r="AT92" s="932"/>
      <c r="AU92" s="932"/>
      <c r="AV92" s="931">
        <v>3000000</v>
      </c>
      <c r="AW92" s="931"/>
      <c r="AX92" s="931">
        <v>250000</v>
      </c>
      <c r="AY92" s="834" t="s">
        <v>1351</v>
      </c>
      <c r="AZ92" s="931" t="s">
        <v>1215</v>
      </c>
      <c r="BA92" s="931" t="s">
        <v>1215</v>
      </c>
      <c r="BB92" s="834"/>
      <c r="BC92" s="837" t="s">
        <v>11089</v>
      </c>
      <c r="BD92" s="838">
        <v>85319188705</v>
      </c>
      <c r="BE92" s="838" t="s">
        <v>11090</v>
      </c>
      <c r="BF92" s="937" t="s">
        <v>11091</v>
      </c>
      <c r="BG92" s="838" t="s">
        <v>11092</v>
      </c>
      <c r="BH92" s="838"/>
      <c r="BI92" s="838"/>
      <c r="BJ92" s="684" t="s">
        <v>11093</v>
      </c>
      <c r="BK92" s="938"/>
      <c r="BL92" s="939"/>
    </row>
    <row r="93" spans="2:64" s="933" customFormat="1" ht="28.5">
      <c r="B93" s="934">
        <v>94</v>
      </c>
      <c r="C93" s="926"/>
      <c r="D93" s="935" t="s">
        <v>9914</v>
      </c>
      <c r="E93" s="927" t="s">
        <v>11094</v>
      </c>
      <c r="F93" s="927" t="s">
        <v>1302</v>
      </c>
      <c r="G93" s="927" t="s">
        <v>1231</v>
      </c>
      <c r="H93" s="927" t="s">
        <v>1231</v>
      </c>
      <c r="I93" s="834" t="s">
        <v>8877</v>
      </c>
      <c r="J93" s="834" t="s">
        <v>10371</v>
      </c>
      <c r="K93" s="834" t="s">
        <v>8683</v>
      </c>
      <c r="L93" s="928">
        <v>42772</v>
      </c>
      <c r="M93" s="928">
        <v>42886</v>
      </c>
      <c r="N93" s="928"/>
      <c r="O93" s="928"/>
      <c r="P93" s="928"/>
      <c r="Q93" s="928"/>
      <c r="R93" s="928"/>
      <c r="S93" s="928"/>
      <c r="T93" s="928"/>
      <c r="U93" s="928"/>
      <c r="V93" s="928"/>
      <c r="W93" s="929"/>
      <c r="X93" s="928"/>
      <c r="Y93" s="928"/>
      <c r="Z93" s="928"/>
      <c r="AA93" s="928"/>
      <c r="AB93" s="928"/>
      <c r="AC93" s="928"/>
      <c r="AD93" s="928"/>
      <c r="AE93" s="928"/>
      <c r="AF93" s="928"/>
      <c r="AG93" s="928"/>
      <c r="AH93" s="928"/>
      <c r="AI93" s="928"/>
      <c r="AJ93" s="928"/>
      <c r="AK93" s="928"/>
      <c r="AL93" s="928"/>
      <c r="AM93" s="232">
        <f t="shared" ca="1" si="4"/>
        <v>50.841278009262169</v>
      </c>
      <c r="AN93" s="266" t="str">
        <f t="shared" ca="1" si="3"/>
        <v>ACTIVE</v>
      </c>
      <c r="AO93" s="930">
        <v>12000000</v>
      </c>
      <c r="AP93" s="930">
        <v>1000000</v>
      </c>
      <c r="AQ93" s="931" t="s">
        <v>1324</v>
      </c>
      <c r="AR93" s="932">
        <v>1750000</v>
      </c>
      <c r="AS93" s="931">
        <v>1500000</v>
      </c>
      <c r="AT93" s="932"/>
      <c r="AU93" s="932"/>
      <c r="AV93" s="931" t="s">
        <v>1324</v>
      </c>
      <c r="AW93" s="931">
        <v>500000</v>
      </c>
      <c r="AX93" s="931">
        <v>250000</v>
      </c>
      <c r="AY93" s="834" t="s">
        <v>1351</v>
      </c>
      <c r="AZ93" s="931" t="s">
        <v>1215</v>
      </c>
      <c r="BA93" s="931" t="s">
        <v>1215</v>
      </c>
      <c r="BB93" s="834" t="s">
        <v>11095</v>
      </c>
      <c r="BC93" s="837" t="s">
        <v>11096</v>
      </c>
      <c r="BD93" s="838" t="s">
        <v>9920</v>
      </c>
      <c r="BE93" s="838" t="s">
        <v>9921</v>
      </c>
      <c r="BF93" s="937" t="s">
        <v>11097</v>
      </c>
      <c r="BG93" s="838" t="s">
        <v>9922</v>
      </c>
      <c r="BH93" s="838">
        <v>0</v>
      </c>
      <c r="BI93" s="838" t="s">
        <v>9923</v>
      </c>
      <c r="BJ93" s="684" t="s">
        <v>11098</v>
      </c>
      <c r="BK93" s="938"/>
      <c r="BL93" s="939"/>
    </row>
    <row r="94" spans="2:64" s="933" customFormat="1" ht="42.75">
      <c r="B94" s="934">
        <v>95</v>
      </c>
      <c r="C94" s="926"/>
      <c r="D94" s="935" t="s">
        <v>11099</v>
      </c>
      <c r="E94" s="927" t="s">
        <v>11100</v>
      </c>
      <c r="F94" s="927" t="s">
        <v>1302</v>
      </c>
      <c r="G94" s="927" t="s">
        <v>1358</v>
      </c>
      <c r="H94" s="927" t="s">
        <v>1358</v>
      </c>
      <c r="I94" s="834" t="s">
        <v>1045</v>
      </c>
      <c r="J94" s="834" t="s">
        <v>10371</v>
      </c>
      <c r="K94" s="834" t="s">
        <v>11056</v>
      </c>
      <c r="L94" s="928">
        <v>42783</v>
      </c>
      <c r="M94" s="928">
        <v>42871</v>
      </c>
      <c r="N94" s="928"/>
      <c r="O94" s="928"/>
      <c r="P94" s="928"/>
      <c r="Q94" s="928"/>
      <c r="R94" s="928"/>
      <c r="S94" s="928"/>
      <c r="T94" s="928"/>
      <c r="U94" s="928"/>
      <c r="V94" s="928"/>
      <c r="W94" s="929"/>
      <c r="X94" s="928"/>
      <c r="Y94" s="928"/>
      <c r="Z94" s="928"/>
      <c r="AA94" s="928"/>
      <c r="AB94" s="928"/>
      <c r="AC94" s="928"/>
      <c r="AD94" s="928"/>
      <c r="AE94" s="928"/>
      <c r="AF94" s="928"/>
      <c r="AG94" s="928"/>
      <c r="AH94" s="928"/>
      <c r="AI94" s="928"/>
      <c r="AJ94" s="928"/>
      <c r="AK94" s="928"/>
      <c r="AL94" s="928"/>
      <c r="AM94" s="232">
        <f t="shared" ca="1" si="4"/>
        <v>35.841278009262169</v>
      </c>
      <c r="AN94" s="266" t="str">
        <f t="shared" ca="1" si="3"/>
        <v>WARNING</v>
      </c>
      <c r="AO94" s="930">
        <v>11500000</v>
      </c>
      <c r="AP94" s="930">
        <v>1000000</v>
      </c>
      <c r="AQ94" s="931" t="s">
        <v>1324</v>
      </c>
      <c r="AR94" s="932" t="s">
        <v>1324</v>
      </c>
      <c r="AS94" s="931" t="s">
        <v>1324</v>
      </c>
      <c r="AT94" s="932"/>
      <c r="AU94" s="932"/>
      <c r="AV94" s="931" t="s">
        <v>1324</v>
      </c>
      <c r="AW94" s="931">
        <v>0</v>
      </c>
      <c r="AX94" s="931">
        <v>250000</v>
      </c>
      <c r="AY94" s="834" t="s">
        <v>1351</v>
      </c>
      <c r="AZ94" s="931" t="s">
        <v>1215</v>
      </c>
      <c r="BA94" s="931" t="s">
        <v>1215</v>
      </c>
      <c r="BB94" s="834"/>
      <c r="BC94" s="837" t="s">
        <v>11101</v>
      </c>
      <c r="BD94" s="838" t="s">
        <v>11102</v>
      </c>
      <c r="BE94" s="838" t="s">
        <v>11103</v>
      </c>
      <c r="BF94" s="937" t="s">
        <v>11104</v>
      </c>
      <c r="BG94" s="838" t="s">
        <v>11105</v>
      </c>
      <c r="BH94" s="838"/>
      <c r="BI94" s="838" t="s">
        <v>11106</v>
      </c>
      <c r="BJ94" s="684" t="s">
        <v>11107</v>
      </c>
      <c r="BK94" s="938"/>
      <c r="BL94" s="939"/>
    </row>
    <row r="95" spans="2:64" s="933" customFormat="1" ht="42.75">
      <c r="B95" s="934">
        <v>96</v>
      </c>
      <c r="C95" s="926" t="s">
        <v>11108</v>
      </c>
      <c r="D95" s="935" t="s">
        <v>11109</v>
      </c>
      <c r="E95" s="927" t="s">
        <v>11110</v>
      </c>
      <c r="F95" s="927" t="s">
        <v>1302</v>
      </c>
      <c r="G95" s="927" t="s">
        <v>1358</v>
      </c>
      <c r="H95" s="927" t="s">
        <v>1358</v>
      </c>
      <c r="I95" s="834" t="s">
        <v>11111</v>
      </c>
      <c r="J95" s="834" t="s">
        <v>11112</v>
      </c>
      <c r="K95" s="834" t="s">
        <v>11113</v>
      </c>
      <c r="L95" s="928">
        <v>42612</v>
      </c>
      <c r="M95" s="928">
        <v>42673</v>
      </c>
      <c r="N95" s="928">
        <v>42766</v>
      </c>
      <c r="O95" s="928">
        <v>42855</v>
      </c>
      <c r="P95" s="928"/>
      <c r="Q95" s="928"/>
      <c r="R95" s="928"/>
      <c r="S95" s="928"/>
      <c r="T95" s="928"/>
      <c r="U95" s="928"/>
      <c r="V95" s="928"/>
      <c r="W95" s="929"/>
      <c r="X95" s="928"/>
      <c r="Y95" s="928"/>
      <c r="Z95" s="928"/>
      <c r="AA95" s="928"/>
      <c r="AB95" s="928"/>
      <c r="AC95" s="928"/>
      <c r="AD95" s="928"/>
      <c r="AE95" s="928"/>
      <c r="AF95" s="928"/>
      <c r="AG95" s="928"/>
      <c r="AH95" s="928"/>
      <c r="AI95" s="928"/>
      <c r="AJ95" s="928"/>
      <c r="AK95" s="928"/>
      <c r="AL95" s="928"/>
      <c r="AM95" s="232">
        <f ca="1">SUM(O95-NOW())</f>
        <v>19.841278009262169</v>
      </c>
      <c r="AN95" s="266" t="str">
        <f t="shared" ca="1" si="3"/>
        <v>WARNING</v>
      </c>
      <c r="AO95" s="930">
        <v>8000000</v>
      </c>
      <c r="AP95" s="930">
        <v>500000</v>
      </c>
      <c r="AQ95" s="931">
        <v>0</v>
      </c>
      <c r="AR95" s="932">
        <v>1000000</v>
      </c>
      <c r="AS95" s="931">
        <v>3500000</v>
      </c>
      <c r="AT95" s="932"/>
      <c r="AU95" s="932"/>
      <c r="AV95" s="931"/>
      <c r="AW95" s="931">
        <v>500000</v>
      </c>
      <c r="AX95" s="931">
        <v>200000</v>
      </c>
      <c r="AY95" s="834" t="s">
        <v>1314</v>
      </c>
      <c r="AZ95" s="931" t="s">
        <v>1054</v>
      </c>
      <c r="BA95" s="931" t="s">
        <v>1054</v>
      </c>
      <c r="BB95" s="834" t="s">
        <v>11114</v>
      </c>
      <c r="BC95" s="837" t="s">
        <v>11115</v>
      </c>
      <c r="BD95" s="838" t="s">
        <v>11116</v>
      </c>
      <c r="BE95" s="838" t="s">
        <v>11117</v>
      </c>
      <c r="BF95" s="937" t="s">
        <v>11118</v>
      </c>
      <c r="BG95" s="838" t="s">
        <v>11119</v>
      </c>
      <c r="BH95" s="838"/>
      <c r="BI95" s="838" t="s">
        <v>3786</v>
      </c>
      <c r="BJ95" s="684" t="s">
        <v>11120</v>
      </c>
      <c r="BK95" s="938"/>
      <c r="BL95" s="939"/>
    </row>
    <row r="96" spans="2:64" s="933" customFormat="1" ht="28.5">
      <c r="B96" s="934">
        <v>97</v>
      </c>
      <c r="C96" s="926"/>
      <c r="D96" s="935" t="s">
        <v>11121</v>
      </c>
      <c r="E96" s="927" t="s">
        <v>11122</v>
      </c>
      <c r="F96" s="927" t="s">
        <v>1302</v>
      </c>
      <c r="G96" s="927" t="s">
        <v>1319</v>
      </c>
      <c r="H96" s="927" t="s">
        <v>1319</v>
      </c>
      <c r="I96" s="834" t="s">
        <v>11123</v>
      </c>
      <c r="J96" s="834" t="s">
        <v>10371</v>
      </c>
      <c r="K96" s="834" t="s">
        <v>10752</v>
      </c>
      <c r="L96" s="928">
        <v>42779</v>
      </c>
      <c r="M96" s="928">
        <v>42886</v>
      </c>
      <c r="N96" s="928"/>
      <c r="O96" s="928"/>
      <c r="P96" s="928"/>
      <c r="Q96" s="928"/>
      <c r="R96" s="928"/>
      <c r="S96" s="928"/>
      <c r="T96" s="928"/>
      <c r="U96" s="928"/>
      <c r="V96" s="928"/>
      <c r="W96" s="929"/>
      <c r="X96" s="928"/>
      <c r="Y96" s="928"/>
      <c r="Z96" s="928"/>
      <c r="AA96" s="928"/>
      <c r="AB96" s="928"/>
      <c r="AC96" s="928"/>
      <c r="AD96" s="928"/>
      <c r="AE96" s="928"/>
      <c r="AF96" s="928"/>
      <c r="AG96" s="928"/>
      <c r="AH96" s="928"/>
      <c r="AI96" s="928"/>
      <c r="AJ96" s="928"/>
      <c r="AK96" s="928"/>
      <c r="AL96" s="928"/>
      <c r="AM96" s="232">
        <f t="shared" ref="AM96:AM134" ca="1" si="5">SUM(M96-NOW())</f>
        <v>50.841278009262169</v>
      </c>
      <c r="AN96" s="266" t="str">
        <f t="shared" ca="1" si="3"/>
        <v>ACTIVE</v>
      </c>
      <c r="AO96" s="930">
        <v>10000000</v>
      </c>
      <c r="AP96" s="930">
        <v>1000000</v>
      </c>
      <c r="AQ96" s="931" t="s">
        <v>1324</v>
      </c>
      <c r="AR96" s="932" t="s">
        <v>1324</v>
      </c>
      <c r="AS96" s="931">
        <v>3250000</v>
      </c>
      <c r="AT96" s="932"/>
      <c r="AU96" s="932"/>
      <c r="AV96" s="931" t="s">
        <v>1324</v>
      </c>
      <c r="AW96" s="931">
        <v>500000</v>
      </c>
      <c r="AX96" s="931">
        <v>250000</v>
      </c>
      <c r="AY96" s="834" t="s">
        <v>1351</v>
      </c>
      <c r="AZ96" s="931" t="s">
        <v>1215</v>
      </c>
      <c r="BA96" s="931" t="s">
        <v>1215</v>
      </c>
      <c r="BB96" s="834" t="s">
        <v>11124</v>
      </c>
      <c r="BC96" s="837" t="s">
        <v>11125</v>
      </c>
      <c r="BD96" s="838" t="s">
        <v>11126</v>
      </c>
      <c r="BE96" s="838" t="s">
        <v>11127</v>
      </c>
      <c r="BF96" s="937" t="s">
        <v>11128</v>
      </c>
      <c r="BG96" s="838" t="s">
        <v>11129</v>
      </c>
      <c r="BH96" s="838"/>
      <c r="BI96" s="838" t="s">
        <v>11130</v>
      </c>
      <c r="BJ96" s="684" t="s">
        <v>11131</v>
      </c>
      <c r="BK96" s="938"/>
      <c r="BL96" s="939"/>
    </row>
    <row r="97" spans="2:64" s="933" customFormat="1" ht="28.5">
      <c r="B97" s="934">
        <v>98</v>
      </c>
      <c r="C97" s="926"/>
      <c r="D97" s="935" t="s">
        <v>11132</v>
      </c>
      <c r="E97" s="927" t="s">
        <v>11133</v>
      </c>
      <c r="F97" s="927" t="s">
        <v>1302</v>
      </c>
      <c r="G97" s="927" t="s">
        <v>1231</v>
      </c>
      <c r="H97" s="927" t="s">
        <v>1231</v>
      </c>
      <c r="I97" s="834" t="s">
        <v>1674</v>
      </c>
      <c r="J97" s="834" t="s">
        <v>10371</v>
      </c>
      <c r="K97" s="834" t="s">
        <v>10752</v>
      </c>
      <c r="L97" s="928">
        <v>42789</v>
      </c>
      <c r="M97" s="928">
        <v>42877</v>
      </c>
      <c r="N97" s="928"/>
      <c r="O97" s="928"/>
      <c r="P97" s="928"/>
      <c r="Q97" s="928"/>
      <c r="R97" s="928"/>
      <c r="S97" s="928"/>
      <c r="T97" s="928"/>
      <c r="U97" s="928"/>
      <c r="V97" s="928"/>
      <c r="W97" s="929"/>
      <c r="X97" s="928"/>
      <c r="Y97" s="928"/>
      <c r="Z97" s="928"/>
      <c r="AA97" s="928"/>
      <c r="AB97" s="928"/>
      <c r="AC97" s="928"/>
      <c r="AD97" s="928"/>
      <c r="AE97" s="928"/>
      <c r="AF97" s="928"/>
      <c r="AG97" s="928"/>
      <c r="AH97" s="928"/>
      <c r="AI97" s="928"/>
      <c r="AJ97" s="928"/>
      <c r="AK97" s="928"/>
      <c r="AL97" s="928"/>
      <c r="AM97" s="232">
        <f t="shared" ca="1" si="5"/>
        <v>41.841278009262169</v>
      </c>
      <c r="AN97" s="266" t="str">
        <f t="shared" ca="1" si="3"/>
        <v>ACTIVE</v>
      </c>
      <c r="AO97" s="930">
        <v>8000000</v>
      </c>
      <c r="AP97" s="930">
        <v>1000000</v>
      </c>
      <c r="AQ97" s="931" t="s">
        <v>1324</v>
      </c>
      <c r="AR97" s="932" t="s">
        <v>1324</v>
      </c>
      <c r="AS97" s="931">
        <v>2500000</v>
      </c>
      <c r="AT97" s="932"/>
      <c r="AU97" s="932"/>
      <c r="AV97" s="931" t="s">
        <v>1324</v>
      </c>
      <c r="AW97" s="931">
        <v>500000</v>
      </c>
      <c r="AX97" s="931">
        <v>250000</v>
      </c>
      <c r="AY97" s="834" t="s">
        <v>1351</v>
      </c>
      <c r="AZ97" s="931" t="s">
        <v>1215</v>
      </c>
      <c r="BA97" s="931" t="s">
        <v>1215</v>
      </c>
      <c r="BB97" s="834"/>
      <c r="BC97" s="837" t="s">
        <v>11134</v>
      </c>
      <c r="BD97" s="838" t="s">
        <v>11135</v>
      </c>
      <c r="BE97" s="838" t="s">
        <v>11136</v>
      </c>
      <c r="BF97" s="937" t="s">
        <v>11137</v>
      </c>
      <c r="BG97" s="838" t="s">
        <v>11138</v>
      </c>
      <c r="BH97" s="838" t="s">
        <v>11139</v>
      </c>
      <c r="BI97" s="838" t="s">
        <v>11140</v>
      </c>
      <c r="BJ97" s="684" t="s">
        <v>11141</v>
      </c>
      <c r="BK97" s="938"/>
      <c r="BL97" s="939"/>
    </row>
    <row r="98" spans="2:64" s="933" customFormat="1" ht="42.75">
      <c r="B98" s="934">
        <v>99</v>
      </c>
      <c r="C98" s="926"/>
      <c r="D98" s="935" t="s">
        <v>11142</v>
      </c>
      <c r="E98" s="927" t="s">
        <v>11143</v>
      </c>
      <c r="F98" s="927" t="s">
        <v>1302</v>
      </c>
      <c r="G98" s="927" t="s">
        <v>1231</v>
      </c>
      <c r="H98" s="927" t="s">
        <v>1231</v>
      </c>
      <c r="I98" s="834" t="s">
        <v>10928</v>
      </c>
      <c r="J98" s="834" t="s">
        <v>10371</v>
      </c>
      <c r="K98" s="834" t="s">
        <v>11144</v>
      </c>
      <c r="L98" s="928">
        <v>42795</v>
      </c>
      <c r="M98" s="928">
        <v>42886</v>
      </c>
      <c r="N98" s="928"/>
      <c r="O98" s="928"/>
      <c r="P98" s="928"/>
      <c r="Q98" s="928"/>
      <c r="R98" s="928"/>
      <c r="S98" s="928"/>
      <c r="T98" s="928"/>
      <c r="U98" s="928"/>
      <c r="V98" s="928"/>
      <c r="W98" s="929"/>
      <c r="X98" s="928"/>
      <c r="Y98" s="928"/>
      <c r="Z98" s="928"/>
      <c r="AA98" s="928"/>
      <c r="AB98" s="928"/>
      <c r="AC98" s="928"/>
      <c r="AD98" s="928"/>
      <c r="AE98" s="928"/>
      <c r="AF98" s="928"/>
      <c r="AG98" s="928"/>
      <c r="AH98" s="928"/>
      <c r="AI98" s="928"/>
      <c r="AJ98" s="928"/>
      <c r="AK98" s="928"/>
      <c r="AL98" s="928"/>
      <c r="AM98" s="232">
        <f t="shared" ca="1" si="5"/>
        <v>50.841278009262169</v>
      </c>
      <c r="AN98" s="266" t="str">
        <f t="shared" ca="1" si="3"/>
        <v>ACTIVE</v>
      </c>
      <c r="AO98" s="930">
        <v>15000000</v>
      </c>
      <c r="AP98" s="930">
        <v>1000000</v>
      </c>
      <c r="AQ98" s="931" t="s">
        <v>1324</v>
      </c>
      <c r="AR98" s="932" t="s">
        <v>1324</v>
      </c>
      <c r="AS98" s="931">
        <v>3500000</v>
      </c>
      <c r="AT98" s="932"/>
      <c r="AU98" s="932"/>
      <c r="AV98" s="931">
        <v>2250000</v>
      </c>
      <c r="AW98" s="931">
        <v>500000</v>
      </c>
      <c r="AX98" s="931">
        <v>250000</v>
      </c>
      <c r="AY98" s="834" t="s">
        <v>1351</v>
      </c>
      <c r="AZ98" s="931" t="s">
        <v>1215</v>
      </c>
      <c r="BA98" s="931" t="s">
        <v>1215</v>
      </c>
      <c r="BB98" s="834"/>
      <c r="BC98" s="837" t="s">
        <v>11145</v>
      </c>
      <c r="BD98" s="838" t="s">
        <v>11146</v>
      </c>
      <c r="BE98" s="838" t="s">
        <v>11147</v>
      </c>
      <c r="BF98" s="937" t="s">
        <v>11148</v>
      </c>
      <c r="BG98" s="838" t="s">
        <v>11149</v>
      </c>
      <c r="BH98" s="838"/>
      <c r="BI98" s="838" t="s">
        <v>11150</v>
      </c>
      <c r="BJ98" s="684" t="s">
        <v>11151</v>
      </c>
      <c r="BK98" s="938"/>
      <c r="BL98" s="939"/>
    </row>
    <row r="99" spans="2:64" s="933" customFormat="1" ht="28.5">
      <c r="B99" s="934">
        <v>100</v>
      </c>
      <c r="C99" s="926"/>
      <c r="D99" s="935" t="s">
        <v>11152</v>
      </c>
      <c r="E99" s="927" t="s">
        <v>11153</v>
      </c>
      <c r="F99" s="927" t="s">
        <v>1302</v>
      </c>
      <c r="G99" s="927" t="s">
        <v>1358</v>
      </c>
      <c r="H99" s="927" t="s">
        <v>1358</v>
      </c>
      <c r="I99" s="834" t="s">
        <v>1674</v>
      </c>
      <c r="J99" s="834" t="s">
        <v>10371</v>
      </c>
      <c r="K99" s="834" t="s">
        <v>11144</v>
      </c>
      <c r="L99" s="928">
        <v>42793</v>
      </c>
      <c r="M99" s="928">
        <v>42886</v>
      </c>
      <c r="N99" s="928"/>
      <c r="O99" s="928"/>
      <c r="P99" s="928"/>
      <c r="Q99" s="928"/>
      <c r="R99" s="928"/>
      <c r="S99" s="928"/>
      <c r="T99" s="928"/>
      <c r="U99" s="928"/>
      <c r="V99" s="928"/>
      <c r="W99" s="929"/>
      <c r="X99" s="928"/>
      <c r="Y99" s="928"/>
      <c r="Z99" s="928"/>
      <c r="AA99" s="928"/>
      <c r="AB99" s="928"/>
      <c r="AC99" s="928"/>
      <c r="AD99" s="928"/>
      <c r="AE99" s="928"/>
      <c r="AF99" s="928"/>
      <c r="AG99" s="928"/>
      <c r="AH99" s="928"/>
      <c r="AI99" s="928"/>
      <c r="AJ99" s="928"/>
      <c r="AK99" s="928"/>
      <c r="AL99" s="928"/>
      <c r="AM99" s="232">
        <f t="shared" ca="1" si="5"/>
        <v>50.841278009262169</v>
      </c>
      <c r="AN99" s="266" t="str">
        <f t="shared" ca="1" si="3"/>
        <v>ACTIVE</v>
      </c>
      <c r="AO99" s="930">
        <v>14000000</v>
      </c>
      <c r="AP99" s="930">
        <v>1000000</v>
      </c>
      <c r="AQ99" s="931" t="s">
        <v>1324</v>
      </c>
      <c r="AR99" s="932" t="s">
        <v>1324</v>
      </c>
      <c r="AS99" s="931" t="s">
        <v>1324</v>
      </c>
      <c r="AT99" s="932"/>
      <c r="AU99" s="932"/>
      <c r="AV99" s="931">
        <v>2500000</v>
      </c>
      <c r="AW99" s="931">
        <v>500000</v>
      </c>
      <c r="AX99" s="931">
        <v>250000</v>
      </c>
      <c r="AY99" s="834" t="s">
        <v>1351</v>
      </c>
      <c r="AZ99" s="931" t="s">
        <v>1215</v>
      </c>
      <c r="BA99" s="931" t="s">
        <v>1215</v>
      </c>
      <c r="BB99" s="834"/>
      <c r="BC99" s="837" t="s">
        <v>11154</v>
      </c>
      <c r="BD99" s="838" t="s">
        <v>11155</v>
      </c>
      <c r="BE99" s="838" t="s">
        <v>11156</v>
      </c>
      <c r="BF99" s="937" t="s">
        <v>11157</v>
      </c>
      <c r="BG99" s="838" t="s">
        <v>11158</v>
      </c>
      <c r="BH99" s="838" t="s">
        <v>11159</v>
      </c>
      <c r="BI99" s="838" t="s">
        <v>11160</v>
      </c>
      <c r="BJ99" s="684" t="s">
        <v>11161</v>
      </c>
      <c r="BK99" s="938"/>
      <c r="BL99" s="939"/>
    </row>
    <row r="100" spans="2:64" s="933" customFormat="1" ht="42.75">
      <c r="B100" s="934">
        <v>101</v>
      </c>
      <c r="C100" s="926"/>
      <c r="D100" s="935" t="s">
        <v>11162</v>
      </c>
      <c r="E100" s="927" t="s">
        <v>11163</v>
      </c>
      <c r="F100" s="927" t="s">
        <v>1302</v>
      </c>
      <c r="G100" s="927" t="s">
        <v>1319</v>
      </c>
      <c r="H100" s="927" t="s">
        <v>1319</v>
      </c>
      <c r="I100" s="834" t="s">
        <v>1044</v>
      </c>
      <c r="J100" s="834" t="s">
        <v>10371</v>
      </c>
      <c r="K100" s="834" t="s">
        <v>11164</v>
      </c>
      <c r="L100" s="928">
        <v>42783</v>
      </c>
      <c r="M100" s="928">
        <v>42855</v>
      </c>
      <c r="N100" s="928"/>
      <c r="O100" s="928"/>
      <c r="P100" s="928"/>
      <c r="Q100" s="928"/>
      <c r="R100" s="928"/>
      <c r="S100" s="928"/>
      <c r="T100" s="928"/>
      <c r="U100" s="928"/>
      <c r="V100" s="928"/>
      <c r="W100" s="929"/>
      <c r="X100" s="928"/>
      <c r="Y100" s="928"/>
      <c r="Z100" s="928"/>
      <c r="AA100" s="928"/>
      <c r="AB100" s="928"/>
      <c r="AC100" s="928"/>
      <c r="AD100" s="928"/>
      <c r="AE100" s="928"/>
      <c r="AF100" s="928"/>
      <c r="AG100" s="928"/>
      <c r="AH100" s="928"/>
      <c r="AI100" s="928"/>
      <c r="AJ100" s="928"/>
      <c r="AK100" s="928"/>
      <c r="AL100" s="928"/>
      <c r="AM100" s="232">
        <f t="shared" ca="1" si="5"/>
        <v>19.841278009262169</v>
      </c>
      <c r="AN100" s="266" t="str">
        <f t="shared" ca="1" si="3"/>
        <v>WARNING</v>
      </c>
      <c r="AO100" s="930">
        <v>7500000</v>
      </c>
      <c r="AP100" s="930">
        <v>500000</v>
      </c>
      <c r="AQ100" s="931" t="s">
        <v>1324</v>
      </c>
      <c r="AR100" s="932" t="s">
        <v>1324</v>
      </c>
      <c r="AS100" s="931" t="s">
        <v>1324</v>
      </c>
      <c r="AT100" s="932"/>
      <c r="AU100" s="932"/>
      <c r="AV100" s="931" t="s">
        <v>1324</v>
      </c>
      <c r="AW100" s="931">
        <v>500000</v>
      </c>
      <c r="AX100" s="931">
        <v>250000</v>
      </c>
      <c r="AY100" s="834" t="s">
        <v>1351</v>
      </c>
      <c r="AZ100" s="931" t="s">
        <v>1215</v>
      </c>
      <c r="BA100" s="931" t="s">
        <v>1215</v>
      </c>
      <c r="BB100" s="834"/>
      <c r="BC100" s="837" t="s">
        <v>11165</v>
      </c>
      <c r="BD100" s="838" t="s">
        <v>11166</v>
      </c>
      <c r="BE100" s="838" t="s">
        <v>11167</v>
      </c>
      <c r="BF100" s="937" t="s">
        <v>11168</v>
      </c>
      <c r="BG100" s="838" t="s">
        <v>11169</v>
      </c>
      <c r="BH100" s="838"/>
      <c r="BI100" s="838"/>
      <c r="BJ100" s="684" t="s">
        <v>11170</v>
      </c>
      <c r="BK100" s="938"/>
      <c r="BL100" s="939"/>
    </row>
    <row r="101" spans="2:64" s="933" customFormat="1" ht="28.5">
      <c r="B101" s="934">
        <v>102</v>
      </c>
      <c r="C101" s="926"/>
      <c r="D101" s="935" t="s">
        <v>11171</v>
      </c>
      <c r="E101" s="927" t="s">
        <v>11172</v>
      </c>
      <c r="F101" s="927" t="s">
        <v>1302</v>
      </c>
      <c r="G101" s="927" t="s">
        <v>1276</v>
      </c>
      <c r="H101" s="927" t="s">
        <v>1276</v>
      </c>
      <c r="I101" s="834" t="s">
        <v>10928</v>
      </c>
      <c r="J101" s="834" t="s">
        <v>10371</v>
      </c>
      <c r="K101" s="834" t="s">
        <v>11173</v>
      </c>
      <c r="L101" s="928">
        <v>42786</v>
      </c>
      <c r="M101" s="928">
        <v>42855</v>
      </c>
      <c r="N101" s="928"/>
      <c r="O101" s="928"/>
      <c r="P101" s="928"/>
      <c r="Q101" s="928"/>
      <c r="R101" s="928"/>
      <c r="S101" s="928"/>
      <c r="T101" s="928"/>
      <c r="U101" s="928"/>
      <c r="V101" s="928"/>
      <c r="W101" s="929"/>
      <c r="X101" s="928"/>
      <c r="Y101" s="928"/>
      <c r="Z101" s="928"/>
      <c r="AA101" s="928"/>
      <c r="AB101" s="928"/>
      <c r="AC101" s="928"/>
      <c r="AD101" s="928"/>
      <c r="AE101" s="928"/>
      <c r="AF101" s="928"/>
      <c r="AG101" s="928"/>
      <c r="AH101" s="928"/>
      <c r="AI101" s="928"/>
      <c r="AJ101" s="928"/>
      <c r="AK101" s="928"/>
      <c r="AL101" s="928"/>
      <c r="AM101" s="232">
        <f t="shared" ca="1" si="5"/>
        <v>19.841278009262169</v>
      </c>
      <c r="AN101" s="266" t="str">
        <f t="shared" ca="1" si="3"/>
        <v>WARNING</v>
      </c>
      <c r="AO101" s="930">
        <v>6000000</v>
      </c>
      <c r="AP101" s="930">
        <v>250000</v>
      </c>
      <c r="AQ101" s="931" t="s">
        <v>1324</v>
      </c>
      <c r="AR101" s="932" t="s">
        <v>1324</v>
      </c>
      <c r="AS101" s="931">
        <v>2000000</v>
      </c>
      <c r="AT101" s="932"/>
      <c r="AU101" s="932"/>
      <c r="AV101" s="931" t="s">
        <v>1324</v>
      </c>
      <c r="AW101" s="931">
        <v>500000</v>
      </c>
      <c r="AX101" s="931">
        <v>150000</v>
      </c>
      <c r="AY101" s="834" t="s">
        <v>1351</v>
      </c>
      <c r="AZ101" s="931" t="s">
        <v>1215</v>
      </c>
      <c r="BA101" s="931" t="s">
        <v>1215</v>
      </c>
      <c r="BB101" s="834"/>
      <c r="BC101" s="837" t="s">
        <v>11174</v>
      </c>
      <c r="BD101" s="838" t="s">
        <v>11175</v>
      </c>
      <c r="BE101" s="838" t="s">
        <v>11176</v>
      </c>
      <c r="BF101" s="937" t="s">
        <v>11177</v>
      </c>
      <c r="BG101" s="838" t="s">
        <v>591</v>
      </c>
      <c r="BH101" s="838" t="s">
        <v>11178</v>
      </c>
      <c r="BI101" s="838"/>
      <c r="BJ101" s="684" t="s">
        <v>11179</v>
      </c>
      <c r="BK101" s="938"/>
      <c r="BL101" s="939"/>
    </row>
    <row r="102" spans="2:64" s="933" customFormat="1" ht="28.5">
      <c r="B102" s="934">
        <v>103</v>
      </c>
      <c r="C102" s="926"/>
      <c r="D102" s="935" t="s">
        <v>11180</v>
      </c>
      <c r="E102" s="927" t="s">
        <v>11181</v>
      </c>
      <c r="F102" s="927" t="s">
        <v>1302</v>
      </c>
      <c r="G102" s="927" t="s">
        <v>1276</v>
      </c>
      <c r="H102" s="927" t="s">
        <v>1276</v>
      </c>
      <c r="I102" s="834" t="s">
        <v>10928</v>
      </c>
      <c r="J102" s="834" t="s">
        <v>10371</v>
      </c>
      <c r="K102" s="834" t="s">
        <v>10752</v>
      </c>
      <c r="L102" s="928">
        <v>42783</v>
      </c>
      <c r="M102" s="928">
        <v>42855</v>
      </c>
      <c r="N102" s="928"/>
      <c r="O102" s="928"/>
      <c r="P102" s="928"/>
      <c r="Q102" s="928"/>
      <c r="R102" s="928"/>
      <c r="S102" s="928"/>
      <c r="T102" s="928"/>
      <c r="U102" s="928"/>
      <c r="V102" s="928"/>
      <c r="W102" s="929"/>
      <c r="X102" s="928"/>
      <c r="Y102" s="928"/>
      <c r="Z102" s="928"/>
      <c r="AA102" s="928"/>
      <c r="AB102" s="928"/>
      <c r="AC102" s="928"/>
      <c r="AD102" s="928"/>
      <c r="AE102" s="928"/>
      <c r="AF102" s="928"/>
      <c r="AG102" s="928"/>
      <c r="AH102" s="928"/>
      <c r="AI102" s="928"/>
      <c r="AJ102" s="928"/>
      <c r="AK102" s="928"/>
      <c r="AL102" s="928"/>
      <c r="AM102" s="232">
        <f t="shared" ca="1" si="5"/>
        <v>19.841278009262169</v>
      </c>
      <c r="AN102" s="266" t="str">
        <f t="shared" ca="1" si="3"/>
        <v>WARNING</v>
      </c>
      <c r="AO102" s="930">
        <v>8000000</v>
      </c>
      <c r="AP102" s="930">
        <v>1000000</v>
      </c>
      <c r="AQ102" s="931" t="s">
        <v>1324</v>
      </c>
      <c r="AR102" s="932" t="s">
        <v>1324</v>
      </c>
      <c r="AS102" s="931">
        <v>2500000</v>
      </c>
      <c r="AT102" s="932"/>
      <c r="AU102" s="932"/>
      <c r="AV102" s="931" t="s">
        <v>1324</v>
      </c>
      <c r="AW102" s="931">
        <v>500000</v>
      </c>
      <c r="AX102" s="931">
        <v>250000</v>
      </c>
      <c r="AY102" s="834" t="s">
        <v>1351</v>
      </c>
      <c r="AZ102" s="931" t="s">
        <v>1215</v>
      </c>
      <c r="BA102" s="931" t="s">
        <v>1215</v>
      </c>
      <c r="BB102" s="834"/>
      <c r="BC102" s="837" t="s">
        <v>11182</v>
      </c>
      <c r="BD102" s="838" t="s">
        <v>11183</v>
      </c>
      <c r="BE102" s="838" t="s">
        <v>11184</v>
      </c>
      <c r="BF102" s="937" t="s">
        <v>11185</v>
      </c>
      <c r="BG102" s="838" t="s">
        <v>591</v>
      </c>
      <c r="BH102" s="838" t="s">
        <v>11186</v>
      </c>
      <c r="BI102" s="838"/>
      <c r="BJ102" s="684" t="s">
        <v>11187</v>
      </c>
      <c r="BK102" s="938"/>
      <c r="BL102" s="939"/>
    </row>
    <row r="103" spans="2:64" s="933" customFormat="1" ht="28.5">
      <c r="B103" s="934">
        <v>104</v>
      </c>
      <c r="C103" s="926"/>
      <c r="D103" s="935" t="s">
        <v>11188</v>
      </c>
      <c r="E103" s="927" t="s">
        <v>11189</v>
      </c>
      <c r="F103" s="927" t="s">
        <v>1060</v>
      </c>
      <c r="G103" s="927" t="s">
        <v>1276</v>
      </c>
      <c r="H103" s="927" t="s">
        <v>1276</v>
      </c>
      <c r="I103" s="834" t="s">
        <v>8877</v>
      </c>
      <c r="J103" s="834" t="s">
        <v>10371</v>
      </c>
      <c r="K103" s="834" t="s">
        <v>11190</v>
      </c>
      <c r="L103" s="928">
        <v>42790</v>
      </c>
      <c r="M103" s="928">
        <v>42878</v>
      </c>
      <c r="N103" s="928"/>
      <c r="O103" s="928"/>
      <c r="P103" s="928"/>
      <c r="Q103" s="928"/>
      <c r="R103" s="928"/>
      <c r="S103" s="928"/>
      <c r="T103" s="928"/>
      <c r="U103" s="928"/>
      <c r="V103" s="928"/>
      <c r="W103" s="929"/>
      <c r="X103" s="928"/>
      <c r="Y103" s="928"/>
      <c r="Z103" s="928"/>
      <c r="AA103" s="928"/>
      <c r="AB103" s="928"/>
      <c r="AC103" s="928"/>
      <c r="AD103" s="928"/>
      <c r="AE103" s="928"/>
      <c r="AF103" s="928"/>
      <c r="AG103" s="928"/>
      <c r="AH103" s="928"/>
      <c r="AI103" s="928"/>
      <c r="AJ103" s="928"/>
      <c r="AK103" s="928"/>
      <c r="AL103" s="928"/>
      <c r="AM103" s="232">
        <f t="shared" ca="1" si="5"/>
        <v>42.841278009262169</v>
      </c>
      <c r="AN103" s="266" t="str">
        <f t="shared" ca="1" si="3"/>
        <v>ACTIVE</v>
      </c>
      <c r="AO103" s="930">
        <v>4000000</v>
      </c>
      <c r="AP103" s="930">
        <v>500000</v>
      </c>
      <c r="AQ103" s="931" t="s">
        <v>1324</v>
      </c>
      <c r="AR103" s="932" t="s">
        <v>1324</v>
      </c>
      <c r="AS103" s="931" t="s">
        <v>1324</v>
      </c>
      <c r="AT103" s="932"/>
      <c r="AU103" s="932"/>
      <c r="AV103" s="931" t="s">
        <v>1324</v>
      </c>
      <c r="AW103" s="931">
        <v>500000</v>
      </c>
      <c r="AX103" s="931">
        <v>250000</v>
      </c>
      <c r="AY103" s="834" t="s">
        <v>1351</v>
      </c>
      <c r="AZ103" s="931" t="s">
        <v>1215</v>
      </c>
      <c r="BA103" s="931" t="s">
        <v>1215</v>
      </c>
      <c r="BB103" s="834"/>
      <c r="BC103" s="837" t="s">
        <v>11191</v>
      </c>
      <c r="BD103" s="838" t="s">
        <v>11192</v>
      </c>
      <c r="BE103" s="838" t="s">
        <v>11193</v>
      </c>
      <c r="BF103" s="937" t="s">
        <v>11194</v>
      </c>
      <c r="BG103" s="838" t="s">
        <v>591</v>
      </c>
      <c r="BH103" s="838"/>
      <c r="BI103" s="838" t="s">
        <v>11195</v>
      </c>
      <c r="BJ103" s="684" t="s">
        <v>11196</v>
      </c>
      <c r="BK103" s="938"/>
      <c r="BL103" s="939"/>
    </row>
    <row r="104" spans="2:64" s="933" customFormat="1" ht="28.5">
      <c r="B104" s="934">
        <v>105</v>
      </c>
      <c r="C104" s="926"/>
      <c r="D104" s="935" t="s">
        <v>11197</v>
      </c>
      <c r="E104" s="927" t="s">
        <v>11198</v>
      </c>
      <c r="F104" s="927" t="s">
        <v>1302</v>
      </c>
      <c r="G104" s="1001"/>
      <c r="H104" s="1001"/>
      <c r="I104" s="834" t="s">
        <v>1045</v>
      </c>
      <c r="J104" s="834" t="s">
        <v>10371</v>
      </c>
      <c r="K104" s="834" t="s">
        <v>10752</v>
      </c>
      <c r="L104" s="928">
        <v>42787</v>
      </c>
      <c r="M104" s="928">
        <v>42875</v>
      </c>
      <c r="N104" s="928"/>
      <c r="O104" s="928"/>
      <c r="P104" s="928"/>
      <c r="Q104" s="928"/>
      <c r="R104" s="928"/>
      <c r="S104" s="928"/>
      <c r="T104" s="928"/>
      <c r="U104" s="928"/>
      <c r="V104" s="928"/>
      <c r="W104" s="929"/>
      <c r="X104" s="928"/>
      <c r="Y104" s="928"/>
      <c r="Z104" s="928"/>
      <c r="AA104" s="928"/>
      <c r="AB104" s="928"/>
      <c r="AC104" s="928"/>
      <c r="AD104" s="928"/>
      <c r="AE104" s="928"/>
      <c r="AF104" s="928"/>
      <c r="AG104" s="928"/>
      <c r="AH104" s="928"/>
      <c r="AI104" s="928"/>
      <c r="AJ104" s="928"/>
      <c r="AK104" s="928"/>
      <c r="AL104" s="928"/>
      <c r="AM104" s="232">
        <f t="shared" ca="1" si="5"/>
        <v>39.841278009262169</v>
      </c>
      <c r="AN104" s="266" t="str">
        <f t="shared" ca="1" si="3"/>
        <v>WARNING</v>
      </c>
      <c r="AO104" s="930">
        <v>15750000</v>
      </c>
      <c r="AP104" s="930">
        <v>1000000</v>
      </c>
      <c r="AQ104" s="931" t="s">
        <v>1324</v>
      </c>
      <c r="AR104" s="932">
        <v>3000000</v>
      </c>
      <c r="AS104" s="931">
        <v>1500000</v>
      </c>
      <c r="AT104" s="932"/>
      <c r="AU104" s="932"/>
      <c r="AV104" s="931">
        <v>3000000</v>
      </c>
      <c r="AW104" s="931">
        <v>500000</v>
      </c>
      <c r="AX104" s="931">
        <v>250000</v>
      </c>
      <c r="AY104" s="834" t="s">
        <v>1351</v>
      </c>
      <c r="AZ104" s="931" t="s">
        <v>1215</v>
      </c>
      <c r="BA104" s="931" t="s">
        <v>1215</v>
      </c>
      <c r="BB104" s="834"/>
      <c r="BC104" s="837" t="s">
        <v>11199</v>
      </c>
      <c r="BD104" s="838" t="s">
        <v>11200</v>
      </c>
      <c r="BE104" s="838" t="s">
        <v>11201</v>
      </c>
      <c r="BF104" s="937" t="s">
        <v>11202</v>
      </c>
      <c r="BG104" s="838" t="s">
        <v>11203</v>
      </c>
      <c r="BH104" s="838" t="s">
        <v>11204</v>
      </c>
      <c r="BI104" s="838"/>
      <c r="BJ104" s="684" t="s">
        <v>11205</v>
      </c>
      <c r="BK104" s="938"/>
      <c r="BL104" s="939"/>
    </row>
    <row r="105" spans="2:64" s="933" customFormat="1" ht="28.5">
      <c r="B105" s="934">
        <v>106</v>
      </c>
      <c r="C105" s="926"/>
      <c r="D105" s="935" t="s">
        <v>11206</v>
      </c>
      <c r="E105" s="927" t="s">
        <v>11207</v>
      </c>
      <c r="F105" s="927" t="s">
        <v>1302</v>
      </c>
      <c r="G105" s="927" t="s">
        <v>1319</v>
      </c>
      <c r="H105" s="927" t="s">
        <v>1319</v>
      </c>
      <c r="I105" s="834" t="s">
        <v>8877</v>
      </c>
      <c r="J105" s="834" t="s">
        <v>10371</v>
      </c>
      <c r="K105" s="834" t="s">
        <v>11056</v>
      </c>
      <c r="L105" s="928">
        <v>42795</v>
      </c>
      <c r="M105" s="928">
        <v>42855</v>
      </c>
      <c r="N105" s="928"/>
      <c r="O105" s="928"/>
      <c r="P105" s="928"/>
      <c r="Q105" s="928"/>
      <c r="R105" s="928"/>
      <c r="S105" s="928"/>
      <c r="T105" s="928"/>
      <c r="U105" s="928"/>
      <c r="V105" s="928"/>
      <c r="W105" s="929"/>
      <c r="X105" s="928"/>
      <c r="Y105" s="928"/>
      <c r="Z105" s="928"/>
      <c r="AA105" s="928"/>
      <c r="AB105" s="928"/>
      <c r="AC105" s="928"/>
      <c r="AD105" s="928"/>
      <c r="AE105" s="928"/>
      <c r="AF105" s="928"/>
      <c r="AG105" s="928"/>
      <c r="AH105" s="928"/>
      <c r="AI105" s="928"/>
      <c r="AJ105" s="928"/>
      <c r="AK105" s="928"/>
      <c r="AL105" s="928"/>
      <c r="AM105" s="232">
        <f t="shared" ca="1" si="5"/>
        <v>19.841278009262169</v>
      </c>
      <c r="AN105" s="266" t="str">
        <f t="shared" ca="1" si="3"/>
        <v>WARNING</v>
      </c>
      <c r="AO105" s="930">
        <v>9000000</v>
      </c>
      <c r="AP105" s="930">
        <v>1000000</v>
      </c>
      <c r="AQ105" s="931" t="s">
        <v>1324</v>
      </c>
      <c r="AR105" s="932" t="s">
        <v>1324</v>
      </c>
      <c r="AS105" s="931">
        <v>1500000</v>
      </c>
      <c r="AT105" s="932"/>
      <c r="AU105" s="932"/>
      <c r="AV105" s="931">
        <v>3000000</v>
      </c>
      <c r="AW105" s="931" t="s">
        <v>1324</v>
      </c>
      <c r="AX105" s="931">
        <v>250000</v>
      </c>
      <c r="AY105" s="834" t="s">
        <v>1351</v>
      </c>
      <c r="AZ105" s="931" t="s">
        <v>1215</v>
      </c>
      <c r="BA105" s="931" t="s">
        <v>1215</v>
      </c>
      <c r="BB105" s="834"/>
      <c r="BC105" s="837" t="s">
        <v>11208</v>
      </c>
      <c r="BD105" s="838" t="s">
        <v>11209</v>
      </c>
      <c r="BE105" s="838" t="s">
        <v>11210</v>
      </c>
      <c r="BF105" s="937" t="s">
        <v>11211</v>
      </c>
      <c r="BG105" s="838" t="s">
        <v>11212</v>
      </c>
      <c r="BH105" s="838"/>
      <c r="BI105" s="838"/>
      <c r="BJ105" s="684" t="s">
        <v>11213</v>
      </c>
      <c r="BK105" s="938"/>
      <c r="BL105" s="939"/>
    </row>
    <row r="106" spans="2:64" s="933" customFormat="1" ht="42.75">
      <c r="B106" s="934">
        <v>107</v>
      </c>
      <c r="C106" s="926"/>
      <c r="D106" s="935" t="s">
        <v>9318</v>
      </c>
      <c r="E106" s="927" t="s">
        <v>11214</v>
      </c>
      <c r="F106" s="927" t="s">
        <v>1302</v>
      </c>
      <c r="G106" s="927" t="s">
        <v>1231</v>
      </c>
      <c r="H106" s="927" t="s">
        <v>1231</v>
      </c>
      <c r="I106" s="834" t="s">
        <v>11215</v>
      </c>
      <c r="J106" s="834" t="s">
        <v>10371</v>
      </c>
      <c r="K106" s="834" t="s">
        <v>11216</v>
      </c>
      <c r="L106" s="928">
        <v>42783</v>
      </c>
      <c r="M106" s="928">
        <v>42855</v>
      </c>
      <c r="N106" s="928"/>
      <c r="O106" s="928"/>
      <c r="P106" s="928"/>
      <c r="Q106" s="928"/>
      <c r="R106" s="928"/>
      <c r="S106" s="928"/>
      <c r="T106" s="928"/>
      <c r="U106" s="928"/>
      <c r="V106" s="928"/>
      <c r="W106" s="929"/>
      <c r="X106" s="928"/>
      <c r="Y106" s="928"/>
      <c r="Z106" s="928"/>
      <c r="AA106" s="928"/>
      <c r="AB106" s="928"/>
      <c r="AC106" s="928"/>
      <c r="AD106" s="928"/>
      <c r="AE106" s="928"/>
      <c r="AF106" s="928"/>
      <c r="AG106" s="928"/>
      <c r="AH106" s="928"/>
      <c r="AI106" s="928"/>
      <c r="AJ106" s="928"/>
      <c r="AK106" s="928"/>
      <c r="AL106" s="928"/>
      <c r="AM106" s="232">
        <f t="shared" ca="1" si="5"/>
        <v>19.841278009262169</v>
      </c>
      <c r="AN106" s="266" t="str">
        <f t="shared" ca="1" si="3"/>
        <v>WARNING</v>
      </c>
      <c r="AO106" s="930">
        <v>10750000</v>
      </c>
      <c r="AP106" s="930">
        <v>1000000</v>
      </c>
      <c r="AQ106" s="931" t="s">
        <v>1324</v>
      </c>
      <c r="AR106" s="932" t="s">
        <v>1324</v>
      </c>
      <c r="AS106" s="931">
        <v>2500000</v>
      </c>
      <c r="AT106" s="932"/>
      <c r="AU106" s="932"/>
      <c r="AV106" s="931" t="s">
        <v>1324</v>
      </c>
      <c r="AW106" s="931">
        <v>500000</v>
      </c>
      <c r="AX106" s="931">
        <v>250000</v>
      </c>
      <c r="AY106" s="834" t="s">
        <v>1351</v>
      </c>
      <c r="AZ106" s="931" t="s">
        <v>1215</v>
      </c>
      <c r="BA106" s="931" t="s">
        <v>1215</v>
      </c>
      <c r="BB106" s="834"/>
      <c r="BC106" s="837" t="s">
        <v>11217</v>
      </c>
      <c r="BD106" s="838" t="s">
        <v>11218</v>
      </c>
      <c r="BE106" s="838" t="s">
        <v>11219</v>
      </c>
      <c r="BF106" s="937" t="s">
        <v>11220</v>
      </c>
      <c r="BG106" s="838" t="s">
        <v>11221</v>
      </c>
      <c r="BH106" s="838"/>
      <c r="BI106" s="838"/>
      <c r="BJ106" s="684" t="s">
        <v>11222</v>
      </c>
      <c r="BK106" s="938"/>
      <c r="BL106" s="939"/>
    </row>
    <row r="107" spans="2:64" s="933" customFormat="1" ht="28.5">
      <c r="B107" s="934">
        <v>108</v>
      </c>
      <c r="C107" s="926"/>
      <c r="D107" s="935" t="s">
        <v>11223</v>
      </c>
      <c r="E107" s="927" t="s">
        <v>11224</v>
      </c>
      <c r="F107" s="927" t="s">
        <v>1060</v>
      </c>
      <c r="G107" s="927" t="s">
        <v>1276</v>
      </c>
      <c r="H107" s="927" t="s">
        <v>1276</v>
      </c>
      <c r="I107" s="834" t="s">
        <v>1045</v>
      </c>
      <c r="J107" s="834" t="s">
        <v>10371</v>
      </c>
      <c r="K107" s="834" t="s">
        <v>11225</v>
      </c>
      <c r="L107" s="928">
        <v>42787</v>
      </c>
      <c r="M107" s="928">
        <v>42855</v>
      </c>
      <c r="N107" s="928"/>
      <c r="O107" s="928"/>
      <c r="P107" s="928"/>
      <c r="Q107" s="928"/>
      <c r="R107" s="928"/>
      <c r="S107" s="928"/>
      <c r="T107" s="928"/>
      <c r="U107" s="928"/>
      <c r="V107" s="928"/>
      <c r="W107" s="929"/>
      <c r="X107" s="928"/>
      <c r="Y107" s="928"/>
      <c r="Z107" s="928"/>
      <c r="AA107" s="928"/>
      <c r="AB107" s="928"/>
      <c r="AC107" s="928"/>
      <c r="AD107" s="928"/>
      <c r="AE107" s="928"/>
      <c r="AF107" s="928"/>
      <c r="AG107" s="928"/>
      <c r="AH107" s="928"/>
      <c r="AI107" s="928"/>
      <c r="AJ107" s="928"/>
      <c r="AK107" s="928"/>
      <c r="AL107" s="928"/>
      <c r="AM107" s="232">
        <f t="shared" ca="1" si="5"/>
        <v>19.841278009262169</v>
      </c>
      <c r="AN107" s="266" t="str">
        <f t="shared" ca="1" si="3"/>
        <v>WARNING</v>
      </c>
      <c r="AO107" s="930">
        <v>7000000</v>
      </c>
      <c r="AP107" s="930">
        <v>500000</v>
      </c>
      <c r="AQ107" s="931" t="s">
        <v>1324</v>
      </c>
      <c r="AR107" s="932"/>
      <c r="AS107" s="931" t="s">
        <v>1324</v>
      </c>
      <c r="AT107" s="932"/>
      <c r="AU107" s="932"/>
      <c r="AV107" s="931" t="s">
        <v>1324</v>
      </c>
      <c r="AW107" s="931">
        <v>500000</v>
      </c>
      <c r="AX107" s="931">
        <v>200000</v>
      </c>
      <c r="AY107" s="834" t="s">
        <v>1351</v>
      </c>
      <c r="AZ107" s="931" t="s">
        <v>1215</v>
      </c>
      <c r="BA107" s="931" t="s">
        <v>1215</v>
      </c>
      <c r="BB107" s="834"/>
      <c r="BC107" s="837" t="s">
        <v>11226</v>
      </c>
      <c r="BD107" s="838" t="s">
        <v>11227</v>
      </c>
      <c r="BE107" s="838" t="s">
        <v>11228</v>
      </c>
      <c r="BF107" s="937" t="s">
        <v>11229</v>
      </c>
      <c r="BG107" s="838" t="s">
        <v>11230</v>
      </c>
      <c r="BH107" s="838" t="s">
        <v>591</v>
      </c>
      <c r="BI107" s="838"/>
      <c r="BJ107" s="684" t="s">
        <v>11231</v>
      </c>
      <c r="BK107" s="938"/>
      <c r="BL107" s="939"/>
    </row>
    <row r="108" spans="2:64" s="933" customFormat="1" ht="28.5">
      <c r="B108" s="934">
        <v>109</v>
      </c>
      <c r="C108" s="926"/>
      <c r="D108" s="935" t="s">
        <v>11232</v>
      </c>
      <c r="E108" s="927" t="s">
        <v>11233</v>
      </c>
      <c r="F108" s="927" t="s">
        <v>1302</v>
      </c>
      <c r="G108" s="927" t="s">
        <v>1319</v>
      </c>
      <c r="H108" s="927" t="s">
        <v>1319</v>
      </c>
      <c r="I108" s="834" t="s">
        <v>1197</v>
      </c>
      <c r="J108" s="834" t="s">
        <v>10371</v>
      </c>
      <c r="K108" s="834" t="s">
        <v>9441</v>
      </c>
      <c r="L108" s="928">
        <v>42795</v>
      </c>
      <c r="M108" s="928">
        <v>42916</v>
      </c>
      <c r="N108" s="928"/>
      <c r="O108" s="928"/>
      <c r="P108" s="928"/>
      <c r="Q108" s="928"/>
      <c r="R108" s="928"/>
      <c r="S108" s="928"/>
      <c r="T108" s="928"/>
      <c r="U108" s="928"/>
      <c r="V108" s="928"/>
      <c r="W108" s="929"/>
      <c r="X108" s="928"/>
      <c r="Y108" s="928"/>
      <c r="Z108" s="928"/>
      <c r="AA108" s="928"/>
      <c r="AB108" s="928"/>
      <c r="AC108" s="928"/>
      <c r="AD108" s="928"/>
      <c r="AE108" s="928"/>
      <c r="AF108" s="928"/>
      <c r="AG108" s="928"/>
      <c r="AH108" s="928"/>
      <c r="AI108" s="928"/>
      <c r="AJ108" s="928"/>
      <c r="AK108" s="928"/>
      <c r="AL108" s="928"/>
      <c r="AM108" s="232">
        <f t="shared" ca="1" si="5"/>
        <v>80.841278009262169</v>
      </c>
      <c r="AN108" s="266" t="str">
        <f t="shared" ca="1" si="3"/>
        <v>ACTIVE</v>
      </c>
      <c r="AO108" s="930">
        <v>7000000</v>
      </c>
      <c r="AP108" s="930">
        <v>500000</v>
      </c>
      <c r="AQ108" s="931" t="s">
        <v>1324</v>
      </c>
      <c r="AR108" s="932"/>
      <c r="AS108" s="931">
        <v>2000000</v>
      </c>
      <c r="AT108" s="932"/>
      <c r="AU108" s="932"/>
      <c r="AV108" s="931" t="s">
        <v>1324</v>
      </c>
      <c r="AW108" s="931">
        <v>500000</v>
      </c>
      <c r="AX108" s="931">
        <v>250000</v>
      </c>
      <c r="AY108" s="834" t="s">
        <v>1351</v>
      </c>
      <c r="AZ108" s="931" t="s">
        <v>1215</v>
      </c>
      <c r="BA108" s="931" t="s">
        <v>1215</v>
      </c>
      <c r="BB108" s="834"/>
      <c r="BC108" s="837" t="s">
        <v>11234</v>
      </c>
      <c r="BD108" s="838" t="s">
        <v>11235</v>
      </c>
      <c r="BE108" s="838" t="s">
        <v>11236</v>
      </c>
      <c r="BF108" s="937" t="s">
        <v>11237</v>
      </c>
      <c r="BG108" s="838" t="s">
        <v>11238</v>
      </c>
      <c r="BH108" s="838"/>
      <c r="BI108" s="838"/>
      <c r="BJ108" s="684" t="s">
        <v>11239</v>
      </c>
      <c r="BK108" s="938"/>
      <c r="BL108" s="939"/>
    </row>
    <row r="109" spans="2:64" s="933" customFormat="1" ht="28.5">
      <c r="B109" s="934">
        <v>110</v>
      </c>
      <c r="C109" s="926"/>
      <c r="D109" s="935" t="s">
        <v>11240</v>
      </c>
      <c r="E109" s="927" t="s">
        <v>11241</v>
      </c>
      <c r="F109" s="927" t="s">
        <v>1302</v>
      </c>
      <c r="G109" s="927" t="s">
        <v>1350</v>
      </c>
      <c r="H109" s="927" t="s">
        <v>1350</v>
      </c>
      <c r="I109" s="834" t="s">
        <v>1044</v>
      </c>
      <c r="J109" s="834" t="s">
        <v>10371</v>
      </c>
      <c r="K109" s="834" t="s">
        <v>8683</v>
      </c>
      <c r="L109" s="928">
        <v>42800</v>
      </c>
      <c r="M109" s="928">
        <v>42855</v>
      </c>
      <c r="N109" s="928"/>
      <c r="O109" s="928"/>
      <c r="P109" s="928"/>
      <c r="Q109" s="928"/>
      <c r="R109" s="928"/>
      <c r="S109" s="928"/>
      <c r="T109" s="928"/>
      <c r="U109" s="928"/>
      <c r="V109" s="928"/>
      <c r="W109" s="929"/>
      <c r="X109" s="928"/>
      <c r="Y109" s="928"/>
      <c r="Z109" s="928"/>
      <c r="AA109" s="928"/>
      <c r="AB109" s="928"/>
      <c r="AC109" s="928"/>
      <c r="AD109" s="928"/>
      <c r="AE109" s="928"/>
      <c r="AF109" s="928"/>
      <c r="AG109" s="928"/>
      <c r="AH109" s="928"/>
      <c r="AI109" s="928"/>
      <c r="AJ109" s="928"/>
      <c r="AK109" s="928"/>
      <c r="AL109" s="928"/>
      <c r="AM109" s="232">
        <f t="shared" ca="1" si="5"/>
        <v>19.841278009262169</v>
      </c>
      <c r="AN109" s="266" t="str">
        <f t="shared" ca="1" si="3"/>
        <v>WARNING</v>
      </c>
      <c r="AO109" s="930">
        <v>12000000</v>
      </c>
      <c r="AP109" s="930">
        <v>1000000</v>
      </c>
      <c r="AQ109" s="931"/>
      <c r="AR109" s="932">
        <v>2000000</v>
      </c>
      <c r="AS109" s="931">
        <v>1500000</v>
      </c>
      <c r="AT109" s="932"/>
      <c r="AU109" s="932"/>
      <c r="AV109" s="931" t="s">
        <v>1324</v>
      </c>
      <c r="AW109" s="931">
        <v>500000</v>
      </c>
      <c r="AX109" s="931">
        <v>250000</v>
      </c>
      <c r="AY109" s="834" t="s">
        <v>1351</v>
      </c>
      <c r="AZ109" s="931" t="s">
        <v>1215</v>
      </c>
      <c r="BA109" s="931" t="s">
        <v>1215</v>
      </c>
      <c r="BB109" s="834"/>
      <c r="BC109" s="837" t="s">
        <v>11242</v>
      </c>
      <c r="BD109" s="838" t="s">
        <v>11243</v>
      </c>
      <c r="BE109" s="838" t="s">
        <v>11244</v>
      </c>
      <c r="BF109" s="937" t="s">
        <v>11245</v>
      </c>
      <c r="BG109" s="838" t="s">
        <v>11246</v>
      </c>
      <c r="BH109" s="838"/>
      <c r="BI109" s="838" t="s">
        <v>11247</v>
      </c>
      <c r="BJ109" s="684" t="s">
        <v>11248</v>
      </c>
      <c r="BK109" s="938"/>
      <c r="BL109" s="939"/>
    </row>
    <row r="110" spans="2:64" s="933" customFormat="1" ht="28.5">
      <c r="B110" s="934">
        <v>111</v>
      </c>
      <c r="C110" s="926"/>
      <c r="D110" s="935" t="s">
        <v>11249</v>
      </c>
      <c r="E110" s="927" t="s">
        <v>11250</v>
      </c>
      <c r="F110" s="927" t="s">
        <v>1302</v>
      </c>
      <c r="G110" s="927" t="s">
        <v>1319</v>
      </c>
      <c r="H110" s="927" t="s">
        <v>1319</v>
      </c>
      <c r="I110" s="834" t="s">
        <v>1045</v>
      </c>
      <c r="J110" s="834" t="s">
        <v>10371</v>
      </c>
      <c r="K110" s="834" t="s">
        <v>11056</v>
      </c>
      <c r="L110" s="928">
        <v>42788</v>
      </c>
      <c r="M110" s="928">
        <v>42846</v>
      </c>
      <c r="N110" s="928"/>
      <c r="O110" s="928"/>
      <c r="P110" s="928"/>
      <c r="Q110" s="928"/>
      <c r="R110" s="928"/>
      <c r="S110" s="928"/>
      <c r="T110" s="928"/>
      <c r="U110" s="928"/>
      <c r="V110" s="928"/>
      <c r="W110" s="929"/>
      <c r="X110" s="928"/>
      <c r="Y110" s="928"/>
      <c r="Z110" s="928"/>
      <c r="AA110" s="928"/>
      <c r="AB110" s="928"/>
      <c r="AC110" s="928"/>
      <c r="AD110" s="928"/>
      <c r="AE110" s="928"/>
      <c r="AF110" s="928"/>
      <c r="AG110" s="928"/>
      <c r="AH110" s="928"/>
      <c r="AI110" s="928"/>
      <c r="AJ110" s="928"/>
      <c r="AK110" s="928"/>
      <c r="AL110" s="928"/>
      <c r="AM110" s="232">
        <f t="shared" ca="1" si="5"/>
        <v>10.841278009262169</v>
      </c>
      <c r="AN110" s="266" t="str">
        <f t="shared" ca="1" si="3"/>
        <v>WARNING</v>
      </c>
      <c r="AO110" s="930">
        <v>14000000</v>
      </c>
      <c r="AP110" s="930">
        <v>1000000</v>
      </c>
      <c r="AQ110" s="931" t="s">
        <v>1324</v>
      </c>
      <c r="AR110" s="932" t="s">
        <v>1324</v>
      </c>
      <c r="AS110" s="931" t="s">
        <v>1324</v>
      </c>
      <c r="AT110" s="932"/>
      <c r="AU110" s="932" t="s">
        <v>1324</v>
      </c>
      <c r="AV110" s="931" t="s">
        <v>1324</v>
      </c>
      <c r="AW110" s="931"/>
      <c r="AX110" s="931">
        <v>250000</v>
      </c>
      <c r="AY110" s="834" t="s">
        <v>1351</v>
      </c>
      <c r="AZ110" s="931" t="s">
        <v>1215</v>
      </c>
      <c r="BA110" s="931" t="s">
        <v>1215</v>
      </c>
      <c r="BB110" s="834" t="s">
        <v>11251</v>
      </c>
      <c r="BC110" s="837" t="s">
        <v>11252</v>
      </c>
      <c r="BD110" s="838" t="s">
        <v>11253</v>
      </c>
      <c r="BE110" s="838" t="s">
        <v>11254</v>
      </c>
      <c r="BF110" s="937" t="s">
        <v>11255</v>
      </c>
      <c r="BG110" s="838" t="s">
        <v>11256</v>
      </c>
      <c r="BH110" s="838" t="s">
        <v>11257</v>
      </c>
      <c r="BI110" s="838"/>
      <c r="BJ110" s="684" t="s">
        <v>11258</v>
      </c>
      <c r="BK110" s="938"/>
      <c r="BL110" s="939"/>
    </row>
    <row r="111" spans="2:64" s="933" customFormat="1" ht="28.5">
      <c r="B111" s="934">
        <v>112</v>
      </c>
      <c r="C111" s="926"/>
      <c r="D111" s="935" t="s">
        <v>11259</v>
      </c>
      <c r="E111" s="927" t="s">
        <v>11260</v>
      </c>
      <c r="F111" s="927" t="s">
        <v>1302</v>
      </c>
      <c r="G111" s="927" t="s">
        <v>1319</v>
      </c>
      <c r="H111" s="927" t="s">
        <v>1319</v>
      </c>
      <c r="I111" s="834" t="s">
        <v>1674</v>
      </c>
      <c r="J111" s="834" t="s">
        <v>10371</v>
      </c>
      <c r="K111" s="834" t="s">
        <v>10752</v>
      </c>
      <c r="L111" s="928">
        <v>42798</v>
      </c>
      <c r="M111" s="928">
        <v>42855</v>
      </c>
      <c r="N111" s="928"/>
      <c r="O111" s="928"/>
      <c r="P111" s="928"/>
      <c r="Q111" s="928"/>
      <c r="R111" s="928"/>
      <c r="S111" s="928"/>
      <c r="T111" s="928"/>
      <c r="U111" s="928"/>
      <c r="V111" s="928"/>
      <c r="W111" s="929"/>
      <c r="X111" s="928"/>
      <c r="Y111" s="928"/>
      <c r="Z111" s="928"/>
      <c r="AA111" s="928"/>
      <c r="AB111" s="928"/>
      <c r="AC111" s="928"/>
      <c r="AD111" s="928"/>
      <c r="AE111" s="928"/>
      <c r="AF111" s="928"/>
      <c r="AG111" s="928"/>
      <c r="AH111" s="928"/>
      <c r="AI111" s="928"/>
      <c r="AJ111" s="928"/>
      <c r="AK111" s="928"/>
      <c r="AL111" s="928"/>
      <c r="AM111" s="232">
        <f t="shared" ca="1" si="5"/>
        <v>19.841278009262169</v>
      </c>
      <c r="AN111" s="266" t="str">
        <f t="shared" ca="1" si="3"/>
        <v>WARNING</v>
      </c>
      <c r="AO111" s="930">
        <v>8000000</v>
      </c>
      <c r="AP111" s="930">
        <v>1000000</v>
      </c>
      <c r="AQ111" s="931" t="s">
        <v>1324</v>
      </c>
      <c r="AR111" s="932"/>
      <c r="AS111" s="931">
        <v>1000000</v>
      </c>
      <c r="AT111" s="932"/>
      <c r="AU111" s="932"/>
      <c r="AV111" s="931" t="s">
        <v>1324</v>
      </c>
      <c r="AW111" s="931">
        <v>500000</v>
      </c>
      <c r="AX111" s="931">
        <v>250000</v>
      </c>
      <c r="AY111" s="834" t="s">
        <v>1351</v>
      </c>
      <c r="AZ111" s="931" t="s">
        <v>1215</v>
      </c>
      <c r="BA111" s="931" t="s">
        <v>1215</v>
      </c>
      <c r="BB111" s="834"/>
      <c r="BC111" s="837" t="s">
        <v>11261</v>
      </c>
      <c r="BD111" s="838" t="s">
        <v>11262</v>
      </c>
      <c r="BE111" s="838" t="s">
        <v>11263</v>
      </c>
      <c r="BF111" s="937" t="s">
        <v>11264</v>
      </c>
      <c r="BG111" s="838" t="s">
        <v>11265</v>
      </c>
      <c r="BH111" s="838"/>
      <c r="BI111" s="838"/>
      <c r="BJ111" s="684" t="s">
        <v>11266</v>
      </c>
      <c r="BK111" s="938"/>
      <c r="BL111" s="939"/>
    </row>
    <row r="112" spans="2:64" s="933" customFormat="1" ht="28.5">
      <c r="B112" s="934">
        <v>113</v>
      </c>
      <c r="C112" s="926"/>
      <c r="D112" s="935" t="s">
        <v>11267</v>
      </c>
      <c r="E112" s="927" t="s">
        <v>11268</v>
      </c>
      <c r="F112" s="927" t="s">
        <v>1302</v>
      </c>
      <c r="G112" s="927" t="s">
        <v>1276</v>
      </c>
      <c r="H112" s="927" t="s">
        <v>1276</v>
      </c>
      <c r="I112" s="834" t="s">
        <v>1674</v>
      </c>
      <c r="J112" s="834"/>
      <c r="K112" s="834" t="s">
        <v>10752</v>
      </c>
      <c r="L112" s="928" t="s">
        <v>11269</v>
      </c>
      <c r="M112" s="928">
        <v>42855</v>
      </c>
      <c r="N112" s="928"/>
      <c r="O112" s="928"/>
      <c r="P112" s="928"/>
      <c r="Q112" s="928"/>
      <c r="R112" s="928"/>
      <c r="S112" s="928"/>
      <c r="T112" s="928"/>
      <c r="U112" s="928"/>
      <c r="V112" s="928"/>
      <c r="W112" s="929"/>
      <c r="X112" s="928"/>
      <c r="Y112" s="928"/>
      <c r="Z112" s="928"/>
      <c r="AA112" s="928"/>
      <c r="AB112" s="928" t="s">
        <v>1324</v>
      </c>
      <c r="AC112" s="928"/>
      <c r="AD112" s="928"/>
      <c r="AE112" s="928"/>
      <c r="AF112" s="928"/>
      <c r="AG112" s="928" t="s">
        <v>1324</v>
      </c>
      <c r="AH112" s="928"/>
      <c r="AI112" s="928"/>
      <c r="AJ112" s="928"/>
      <c r="AK112" s="928"/>
      <c r="AL112" s="928"/>
      <c r="AM112" s="232">
        <f t="shared" ca="1" si="5"/>
        <v>19.841278009262169</v>
      </c>
      <c r="AN112" s="266" t="str">
        <f t="shared" ca="1" si="3"/>
        <v>WARNING</v>
      </c>
      <c r="AO112" s="930">
        <v>8500000</v>
      </c>
      <c r="AP112" s="930">
        <v>1000000</v>
      </c>
      <c r="AQ112" s="931"/>
      <c r="AR112" s="932"/>
      <c r="AS112" s="931">
        <v>1000000</v>
      </c>
      <c r="AT112" s="932"/>
      <c r="AU112" s="932"/>
      <c r="AV112" s="931"/>
      <c r="AW112" s="931">
        <v>500000</v>
      </c>
      <c r="AX112" s="931">
        <v>250000</v>
      </c>
      <c r="AY112" s="834" t="s">
        <v>1351</v>
      </c>
      <c r="AZ112" s="931" t="s">
        <v>1215</v>
      </c>
      <c r="BA112" s="931" t="s">
        <v>1215</v>
      </c>
      <c r="BB112" s="834"/>
      <c r="BC112" s="837" t="s">
        <v>11270</v>
      </c>
      <c r="BD112" s="838" t="s">
        <v>11271</v>
      </c>
      <c r="BE112" s="838" t="s">
        <v>11272</v>
      </c>
      <c r="BF112" s="937" t="s">
        <v>11273</v>
      </c>
      <c r="BG112" s="838" t="s">
        <v>11274</v>
      </c>
      <c r="BH112" s="838"/>
      <c r="BI112" s="838"/>
      <c r="BJ112" s="684" t="s">
        <v>11275</v>
      </c>
      <c r="BK112" s="938"/>
      <c r="BL112" s="939"/>
    </row>
    <row r="113" spans="2:64" s="933" customFormat="1" ht="28.5">
      <c r="B113" s="934">
        <v>114</v>
      </c>
      <c r="C113" s="926"/>
      <c r="D113" s="935" t="s">
        <v>11276</v>
      </c>
      <c r="E113" s="927" t="s">
        <v>11277</v>
      </c>
      <c r="F113" s="927" t="s">
        <v>1302</v>
      </c>
      <c r="G113" s="927" t="s">
        <v>1358</v>
      </c>
      <c r="H113" s="927" t="s">
        <v>1358</v>
      </c>
      <c r="I113" s="834" t="s">
        <v>8877</v>
      </c>
      <c r="J113" s="834"/>
      <c r="K113" s="834" t="s">
        <v>10752</v>
      </c>
      <c r="L113" s="928" t="s">
        <v>6771</v>
      </c>
      <c r="M113" s="928">
        <v>42877</v>
      </c>
      <c r="N113" s="928"/>
      <c r="O113" s="928"/>
      <c r="P113" s="928"/>
      <c r="Q113" s="928"/>
      <c r="R113" s="928"/>
      <c r="S113" s="928"/>
      <c r="T113" s="928"/>
      <c r="U113" s="928"/>
      <c r="V113" s="928"/>
      <c r="W113" s="929"/>
      <c r="X113" s="928"/>
      <c r="Y113" s="928"/>
      <c r="Z113" s="928"/>
      <c r="AA113" s="928"/>
      <c r="AB113" s="928"/>
      <c r="AC113" s="928"/>
      <c r="AD113" s="928"/>
      <c r="AE113" s="928"/>
      <c r="AF113" s="928"/>
      <c r="AG113" s="928"/>
      <c r="AH113" s="928"/>
      <c r="AI113" s="928"/>
      <c r="AJ113" s="928"/>
      <c r="AK113" s="928"/>
      <c r="AL113" s="928"/>
      <c r="AM113" s="232">
        <f t="shared" ca="1" si="5"/>
        <v>41.841278009262169</v>
      </c>
      <c r="AN113" s="266" t="str">
        <f t="shared" ca="1" si="3"/>
        <v>ACTIVE</v>
      </c>
      <c r="AO113" s="930">
        <v>7000000</v>
      </c>
      <c r="AP113" s="930">
        <v>1000000</v>
      </c>
      <c r="AQ113" s="931" t="s">
        <v>1324</v>
      </c>
      <c r="AR113" s="932"/>
      <c r="AS113" s="931">
        <v>2500000</v>
      </c>
      <c r="AT113" s="932"/>
      <c r="AU113" s="932"/>
      <c r="AV113" s="931" t="s">
        <v>1324</v>
      </c>
      <c r="AW113" s="931">
        <v>500000</v>
      </c>
      <c r="AX113" s="931">
        <v>250000</v>
      </c>
      <c r="AY113" s="834" t="s">
        <v>1351</v>
      </c>
      <c r="AZ113" s="931" t="s">
        <v>1215</v>
      </c>
      <c r="BA113" s="931" t="s">
        <v>1215</v>
      </c>
      <c r="BB113" s="834"/>
      <c r="BC113" s="837" t="s">
        <v>11278</v>
      </c>
      <c r="BD113" s="838" t="s">
        <v>11279</v>
      </c>
      <c r="BE113" s="838" t="s">
        <v>11280</v>
      </c>
      <c r="BF113" s="937" t="s">
        <v>11281</v>
      </c>
      <c r="BG113" s="838" t="s">
        <v>11282</v>
      </c>
      <c r="BH113" s="838"/>
      <c r="BI113" s="838"/>
      <c r="BJ113" s="684" t="s">
        <v>11283</v>
      </c>
      <c r="BK113" s="938"/>
      <c r="BL113" s="939"/>
    </row>
    <row r="114" spans="2:64" s="933" customFormat="1" ht="28.5">
      <c r="B114" s="934">
        <v>116</v>
      </c>
      <c r="C114" s="926"/>
      <c r="D114" s="935" t="s">
        <v>10040</v>
      </c>
      <c r="E114" s="927" t="s">
        <v>11291</v>
      </c>
      <c r="F114" s="927" t="s">
        <v>1060</v>
      </c>
      <c r="G114" s="927" t="s">
        <v>1276</v>
      </c>
      <c r="H114" s="927" t="s">
        <v>1276</v>
      </c>
      <c r="I114" s="834" t="s">
        <v>1045</v>
      </c>
      <c r="J114" s="834"/>
      <c r="K114" s="834" t="s">
        <v>10805</v>
      </c>
      <c r="L114" s="928" t="s">
        <v>11269</v>
      </c>
      <c r="M114" s="928">
        <v>42874</v>
      </c>
      <c r="N114" s="928"/>
      <c r="O114" s="928"/>
      <c r="P114" s="928"/>
      <c r="Q114" s="928"/>
      <c r="R114" s="928"/>
      <c r="S114" s="928"/>
      <c r="T114" s="928"/>
      <c r="U114" s="928"/>
      <c r="V114" s="928"/>
      <c r="W114" s="929"/>
      <c r="X114" s="928"/>
      <c r="Y114" s="928"/>
      <c r="Z114" s="928"/>
      <c r="AA114" s="928"/>
      <c r="AB114" s="928"/>
      <c r="AC114" s="928"/>
      <c r="AD114" s="928"/>
      <c r="AE114" s="928"/>
      <c r="AF114" s="928"/>
      <c r="AG114" s="928"/>
      <c r="AH114" s="928"/>
      <c r="AI114" s="928"/>
      <c r="AJ114" s="928"/>
      <c r="AK114" s="928"/>
      <c r="AL114" s="928"/>
      <c r="AM114" s="232">
        <f t="shared" ca="1" si="5"/>
        <v>38.841278009262169</v>
      </c>
      <c r="AN114" s="266" t="str">
        <f t="shared" ca="1" si="3"/>
        <v>WARNING</v>
      </c>
      <c r="AO114" s="930">
        <v>7600000</v>
      </c>
      <c r="AP114" s="930">
        <v>500000</v>
      </c>
      <c r="AQ114" s="931" t="s">
        <v>1324</v>
      </c>
      <c r="AR114" s="932"/>
      <c r="AS114" s="931">
        <v>1200000</v>
      </c>
      <c r="AT114" s="932"/>
      <c r="AU114" s="932"/>
      <c r="AV114" s="931" t="s">
        <v>1324</v>
      </c>
      <c r="AW114" s="931">
        <v>500000</v>
      </c>
      <c r="AX114" s="931">
        <v>250000</v>
      </c>
      <c r="AY114" s="834" t="s">
        <v>1351</v>
      </c>
      <c r="AZ114" s="931" t="s">
        <v>1215</v>
      </c>
      <c r="BA114" s="931" t="s">
        <v>1215</v>
      </c>
      <c r="BB114" s="834"/>
      <c r="BC114" s="837" t="s">
        <v>11292</v>
      </c>
      <c r="BD114" s="838" t="s">
        <v>11293</v>
      </c>
      <c r="BE114" s="838" t="s">
        <v>11294</v>
      </c>
      <c r="BF114" s="937" t="s">
        <v>11295</v>
      </c>
      <c r="BG114" s="838" t="s">
        <v>11296</v>
      </c>
      <c r="BH114" s="838" t="s">
        <v>11297</v>
      </c>
      <c r="BI114" s="838"/>
      <c r="BJ114" s="684" t="s">
        <v>11298</v>
      </c>
      <c r="BK114" s="938"/>
      <c r="BL114" s="939"/>
    </row>
    <row r="115" spans="2:64" s="933" customFormat="1" ht="28.5">
      <c r="B115" s="934">
        <v>117</v>
      </c>
      <c r="C115" s="926"/>
      <c r="D115" s="935" t="s">
        <v>11299</v>
      </c>
      <c r="E115" s="927" t="s">
        <v>11300</v>
      </c>
      <c r="F115" s="927" t="s">
        <v>1302</v>
      </c>
      <c r="G115" s="927" t="s">
        <v>1276</v>
      </c>
      <c r="H115" s="927" t="s">
        <v>1276</v>
      </c>
      <c r="I115" s="834" t="s">
        <v>1197</v>
      </c>
      <c r="J115" s="834"/>
      <c r="K115" s="834" t="s">
        <v>10752</v>
      </c>
      <c r="L115" s="928" t="s">
        <v>11301</v>
      </c>
      <c r="M115" s="928">
        <v>42855</v>
      </c>
      <c r="N115" s="928"/>
      <c r="O115" s="928"/>
      <c r="P115" s="928"/>
      <c r="Q115" s="928"/>
      <c r="R115" s="928"/>
      <c r="S115" s="928"/>
      <c r="T115" s="928"/>
      <c r="U115" s="928"/>
      <c r="V115" s="928"/>
      <c r="W115" s="929"/>
      <c r="X115" s="928"/>
      <c r="Y115" s="928"/>
      <c r="Z115" s="928"/>
      <c r="AA115" s="928"/>
      <c r="AB115" s="928"/>
      <c r="AC115" s="928"/>
      <c r="AD115" s="928"/>
      <c r="AE115" s="928"/>
      <c r="AF115" s="928"/>
      <c r="AG115" s="928"/>
      <c r="AH115" s="928"/>
      <c r="AI115" s="928"/>
      <c r="AJ115" s="928"/>
      <c r="AK115" s="928"/>
      <c r="AL115" s="928"/>
      <c r="AM115" s="232">
        <f t="shared" ca="1" si="5"/>
        <v>19.841278009262169</v>
      </c>
      <c r="AN115" s="266" t="str">
        <f t="shared" ca="1" si="3"/>
        <v>WARNING</v>
      </c>
      <c r="AO115" s="930">
        <v>7000000</v>
      </c>
      <c r="AP115" s="930">
        <v>1000000</v>
      </c>
      <c r="AQ115" s="931" t="s">
        <v>1324</v>
      </c>
      <c r="AR115" s="932"/>
      <c r="AS115" s="931">
        <v>1000000</v>
      </c>
      <c r="AT115" s="932"/>
      <c r="AU115" s="932"/>
      <c r="AV115" s="931" t="s">
        <v>1324</v>
      </c>
      <c r="AW115" s="931">
        <v>500000</v>
      </c>
      <c r="AX115" s="931">
        <v>250000</v>
      </c>
      <c r="AY115" s="834" t="s">
        <v>1351</v>
      </c>
      <c r="AZ115" s="931" t="s">
        <v>1215</v>
      </c>
      <c r="BA115" s="931" t="s">
        <v>1215</v>
      </c>
      <c r="BB115" s="834"/>
      <c r="BC115" s="837" t="s">
        <v>11302</v>
      </c>
      <c r="BD115" s="838" t="s">
        <v>11303</v>
      </c>
      <c r="BE115" s="838" t="s">
        <v>11304</v>
      </c>
      <c r="BF115" s="937" t="s">
        <v>11305</v>
      </c>
      <c r="BG115" s="838"/>
      <c r="BH115" s="838" t="s">
        <v>11306</v>
      </c>
      <c r="BI115" s="838"/>
      <c r="BJ115" s="684" t="s">
        <v>11307</v>
      </c>
      <c r="BK115" s="938"/>
      <c r="BL115" s="939"/>
    </row>
    <row r="116" spans="2:64" s="933" customFormat="1" ht="42.75">
      <c r="B116" s="934">
        <v>118</v>
      </c>
      <c r="C116" s="926"/>
      <c r="D116" s="935" t="s">
        <v>11308</v>
      </c>
      <c r="E116" s="927" t="s">
        <v>11309</v>
      </c>
      <c r="F116" s="927" t="s">
        <v>1302</v>
      </c>
      <c r="G116" s="927" t="s">
        <v>1319</v>
      </c>
      <c r="H116" s="927" t="s">
        <v>1319</v>
      </c>
      <c r="I116" s="834" t="s">
        <v>1045</v>
      </c>
      <c r="J116" s="834"/>
      <c r="K116" s="834" t="s">
        <v>11310</v>
      </c>
      <c r="L116" s="928" t="s">
        <v>6565</v>
      </c>
      <c r="M116" s="928">
        <v>42916</v>
      </c>
      <c r="N116" s="928"/>
      <c r="O116" s="928"/>
      <c r="P116" s="928"/>
      <c r="Q116" s="928"/>
      <c r="R116" s="928"/>
      <c r="S116" s="928"/>
      <c r="T116" s="928"/>
      <c r="U116" s="928"/>
      <c r="V116" s="928"/>
      <c r="W116" s="929"/>
      <c r="X116" s="928"/>
      <c r="Y116" s="928"/>
      <c r="Z116" s="928"/>
      <c r="AA116" s="928"/>
      <c r="AB116" s="928"/>
      <c r="AC116" s="928"/>
      <c r="AD116" s="928"/>
      <c r="AE116" s="928"/>
      <c r="AF116" s="928"/>
      <c r="AG116" s="928"/>
      <c r="AH116" s="928"/>
      <c r="AI116" s="928"/>
      <c r="AJ116" s="928"/>
      <c r="AK116" s="928"/>
      <c r="AL116" s="928"/>
      <c r="AM116" s="232">
        <f t="shared" ca="1" si="5"/>
        <v>80.841278009262169</v>
      </c>
      <c r="AN116" s="266" t="str">
        <f t="shared" ca="1" si="3"/>
        <v>ACTIVE</v>
      </c>
      <c r="AO116" s="930">
        <v>12000000</v>
      </c>
      <c r="AP116" s="930">
        <v>1000000</v>
      </c>
      <c r="AQ116" s="931" t="s">
        <v>1324</v>
      </c>
      <c r="AR116" s="932"/>
      <c r="AS116" s="931">
        <v>3000000</v>
      </c>
      <c r="AT116" s="932"/>
      <c r="AU116" s="932"/>
      <c r="AV116" s="931" t="s">
        <v>1324</v>
      </c>
      <c r="AW116" s="931">
        <v>500000</v>
      </c>
      <c r="AX116" s="931">
        <v>250000</v>
      </c>
      <c r="AY116" s="834" t="s">
        <v>1351</v>
      </c>
      <c r="AZ116" s="931" t="s">
        <v>1215</v>
      </c>
      <c r="BA116" s="931" t="s">
        <v>1215</v>
      </c>
      <c r="BB116" s="834"/>
      <c r="BC116" s="837" t="s">
        <v>11311</v>
      </c>
      <c r="BD116" s="838" t="s">
        <v>11312</v>
      </c>
      <c r="BE116" s="838" t="s">
        <v>11313</v>
      </c>
      <c r="BF116" s="937" t="s">
        <v>11314</v>
      </c>
      <c r="BG116" s="838" t="s">
        <v>11315</v>
      </c>
      <c r="BH116" s="838"/>
      <c r="BI116" s="838" t="s">
        <v>11316</v>
      </c>
      <c r="BJ116" s="684" t="s">
        <v>11317</v>
      </c>
      <c r="BK116" s="938"/>
      <c r="BL116" s="939"/>
    </row>
    <row r="117" spans="2:64" s="933" customFormat="1" ht="42.75">
      <c r="B117" s="934">
        <v>119</v>
      </c>
      <c r="C117" s="926"/>
      <c r="D117" s="935" t="s">
        <v>11318</v>
      </c>
      <c r="E117" s="927" t="s">
        <v>11319</v>
      </c>
      <c r="F117" s="927" t="s">
        <v>1302</v>
      </c>
      <c r="G117" s="927" t="s">
        <v>1280</v>
      </c>
      <c r="H117" s="927" t="s">
        <v>1280</v>
      </c>
      <c r="I117" s="834" t="s">
        <v>8857</v>
      </c>
      <c r="J117" s="834"/>
      <c r="K117" s="834" t="s">
        <v>11320</v>
      </c>
      <c r="L117" s="928" t="s">
        <v>11321</v>
      </c>
      <c r="M117" s="928">
        <v>42900</v>
      </c>
      <c r="N117" s="928"/>
      <c r="O117" s="928"/>
      <c r="P117" s="928"/>
      <c r="Q117" s="928"/>
      <c r="R117" s="928"/>
      <c r="S117" s="928"/>
      <c r="T117" s="928"/>
      <c r="U117" s="928"/>
      <c r="V117" s="928"/>
      <c r="W117" s="929"/>
      <c r="X117" s="928"/>
      <c r="Y117" s="928"/>
      <c r="Z117" s="928"/>
      <c r="AA117" s="928"/>
      <c r="AB117" s="928"/>
      <c r="AC117" s="928"/>
      <c r="AD117" s="928"/>
      <c r="AE117" s="928"/>
      <c r="AF117" s="928"/>
      <c r="AG117" s="928"/>
      <c r="AH117" s="928"/>
      <c r="AI117" s="928"/>
      <c r="AJ117" s="928"/>
      <c r="AK117" s="928"/>
      <c r="AL117" s="928"/>
      <c r="AM117" s="232">
        <f t="shared" ca="1" si="5"/>
        <v>64.841278009262169</v>
      </c>
      <c r="AN117" s="266" t="str">
        <f t="shared" ca="1" si="3"/>
        <v>ACTIVE</v>
      </c>
      <c r="AO117" s="930">
        <v>6500000</v>
      </c>
      <c r="AP117" s="930">
        <v>500000</v>
      </c>
      <c r="AQ117" s="931" t="s">
        <v>1324</v>
      </c>
      <c r="AR117" s="932"/>
      <c r="AS117" s="931">
        <v>1000000</v>
      </c>
      <c r="AT117" s="932"/>
      <c r="AU117" s="932"/>
      <c r="AV117" s="931" t="s">
        <v>1324</v>
      </c>
      <c r="AW117" s="931">
        <v>500000</v>
      </c>
      <c r="AX117" s="931">
        <v>250000</v>
      </c>
      <c r="AY117" s="834" t="s">
        <v>1351</v>
      </c>
      <c r="AZ117" s="931" t="s">
        <v>1215</v>
      </c>
      <c r="BA117" s="931" t="s">
        <v>1215</v>
      </c>
      <c r="BB117" s="834"/>
      <c r="BC117" s="837" t="s">
        <v>11322</v>
      </c>
      <c r="BD117" s="838" t="s">
        <v>11323</v>
      </c>
      <c r="BE117" s="838" t="s">
        <v>11324</v>
      </c>
      <c r="BF117" s="937" t="s">
        <v>11325</v>
      </c>
      <c r="BG117" s="838" t="s">
        <v>11326</v>
      </c>
      <c r="BH117" s="838"/>
      <c r="BI117" s="838" t="s">
        <v>11327</v>
      </c>
      <c r="BJ117" s="684" t="s">
        <v>11328</v>
      </c>
      <c r="BK117" s="938"/>
      <c r="BL117" s="939"/>
    </row>
    <row r="118" spans="2:64" s="933" customFormat="1" ht="28.5">
      <c r="B118" s="934">
        <v>120</v>
      </c>
      <c r="C118" s="926"/>
      <c r="D118" s="935" t="s">
        <v>11329</v>
      </c>
      <c r="E118" s="927" t="s">
        <v>11330</v>
      </c>
      <c r="F118" s="927" t="s">
        <v>1060</v>
      </c>
      <c r="G118" s="927" t="s">
        <v>1276</v>
      </c>
      <c r="H118" s="927" t="s">
        <v>1276</v>
      </c>
      <c r="I118" s="834" t="s">
        <v>1044</v>
      </c>
      <c r="J118" s="834"/>
      <c r="K118" s="834" t="s">
        <v>11331</v>
      </c>
      <c r="L118" s="928" t="s">
        <v>11321</v>
      </c>
      <c r="M118" s="928">
        <v>42886</v>
      </c>
      <c r="N118" s="928"/>
      <c r="O118" s="928"/>
      <c r="P118" s="928"/>
      <c r="Q118" s="928"/>
      <c r="R118" s="928"/>
      <c r="S118" s="928"/>
      <c r="T118" s="928"/>
      <c r="U118" s="928"/>
      <c r="V118" s="928"/>
      <c r="W118" s="929"/>
      <c r="X118" s="928"/>
      <c r="Y118" s="928"/>
      <c r="Z118" s="928"/>
      <c r="AA118" s="928"/>
      <c r="AB118" s="928"/>
      <c r="AC118" s="928"/>
      <c r="AD118" s="928"/>
      <c r="AE118" s="928"/>
      <c r="AF118" s="928"/>
      <c r="AG118" s="928"/>
      <c r="AH118" s="928"/>
      <c r="AI118" s="928"/>
      <c r="AJ118" s="928"/>
      <c r="AK118" s="928"/>
      <c r="AL118" s="928"/>
      <c r="AM118" s="232">
        <f t="shared" ca="1" si="5"/>
        <v>50.841278009262169</v>
      </c>
      <c r="AN118" s="266" t="str">
        <f t="shared" ca="1" si="3"/>
        <v>ACTIVE</v>
      </c>
      <c r="AO118" s="930">
        <v>5000000</v>
      </c>
      <c r="AP118" s="930">
        <v>250000</v>
      </c>
      <c r="AQ118" s="931" t="s">
        <v>1324</v>
      </c>
      <c r="AR118" s="932"/>
      <c r="AS118" s="931" t="s">
        <v>1324</v>
      </c>
      <c r="AT118" s="932"/>
      <c r="AU118" s="932"/>
      <c r="AV118" s="931" t="s">
        <v>1324</v>
      </c>
      <c r="AW118" s="931">
        <v>500000</v>
      </c>
      <c r="AX118" s="931">
        <v>250000</v>
      </c>
      <c r="AY118" s="834" t="s">
        <v>1351</v>
      </c>
      <c r="AZ118" s="931" t="s">
        <v>1215</v>
      </c>
      <c r="BA118" s="931" t="s">
        <v>1215</v>
      </c>
      <c r="BB118" s="834"/>
      <c r="BC118" s="837" t="s">
        <v>11332</v>
      </c>
      <c r="BD118" s="838" t="s">
        <v>11333</v>
      </c>
      <c r="BE118" s="838" t="s">
        <v>11334</v>
      </c>
      <c r="BF118" s="937" t="s">
        <v>11335</v>
      </c>
      <c r="BG118" s="838" t="s">
        <v>11336</v>
      </c>
      <c r="BH118" s="838" t="s">
        <v>11337</v>
      </c>
      <c r="BI118" s="838"/>
      <c r="BJ118" s="684" t="s">
        <v>11338</v>
      </c>
      <c r="BK118" s="938"/>
      <c r="BL118" s="939"/>
    </row>
    <row r="119" spans="2:64" s="933" customFormat="1" ht="28.5">
      <c r="B119" s="934">
        <v>121</v>
      </c>
      <c r="C119" s="926"/>
      <c r="D119" s="935" t="s">
        <v>11339</v>
      </c>
      <c r="E119" s="927" t="s">
        <v>11340</v>
      </c>
      <c r="F119" s="927" t="s">
        <v>1302</v>
      </c>
      <c r="G119" s="927" t="s">
        <v>1276</v>
      </c>
      <c r="H119" s="927" t="s">
        <v>1276</v>
      </c>
      <c r="I119" s="834" t="s">
        <v>1044</v>
      </c>
      <c r="J119" s="834"/>
      <c r="K119" s="834" t="s">
        <v>10752</v>
      </c>
      <c r="L119" s="928" t="s">
        <v>6565</v>
      </c>
      <c r="M119" s="928">
        <v>42886</v>
      </c>
      <c r="N119" s="928"/>
      <c r="O119" s="928"/>
      <c r="P119" s="928"/>
      <c r="Q119" s="928"/>
      <c r="R119" s="928"/>
      <c r="S119" s="928"/>
      <c r="T119" s="928"/>
      <c r="U119" s="928"/>
      <c r="V119" s="928"/>
      <c r="W119" s="929"/>
      <c r="X119" s="928"/>
      <c r="Y119" s="928"/>
      <c r="Z119" s="928"/>
      <c r="AA119" s="928"/>
      <c r="AB119" s="928"/>
      <c r="AC119" s="928"/>
      <c r="AD119" s="928"/>
      <c r="AE119" s="928"/>
      <c r="AF119" s="928"/>
      <c r="AG119" s="928"/>
      <c r="AH119" s="928"/>
      <c r="AI119" s="928"/>
      <c r="AJ119" s="928"/>
      <c r="AK119" s="928"/>
      <c r="AL119" s="928"/>
      <c r="AM119" s="232">
        <f t="shared" ca="1" si="5"/>
        <v>50.841278009262169</v>
      </c>
      <c r="AN119" s="266" t="str">
        <f t="shared" ca="1" si="3"/>
        <v>ACTIVE</v>
      </c>
      <c r="AO119" s="930">
        <v>7000000</v>
      </c>
      <c r="AP119" s="930">
        <v>1000000</v>
      </c>
      <c r="AQ119" s="931" t="s">
        <v>1324</v>
      </c>
      <c r="AR119" s="932"/>
      <c r="AS119" s="931">
        <v>1500000</v>
      </c>
      <c r="AT119" s="932"/>
      <c r="AU119" s="932"/>
      <c r="AV119" s="931" t="s">
        <v>1324</v>
      </c>
      <c r="AW119" s="931">
        <v>500000</v>
      </c>
      <c r="AX119" s="931">
        <v>250000</v>
      </c>
      <c r="AY119" s="834" t="s">
        <v>1351</v>
      </c>
      <c r="AZ119" s="931" t="s">
        <v>1215</v>
      </c>
      <c r="BA119" s="931" t="s">
        <v>1215</v>
      </c>
      <c r="BB119" s="834"/>
      <c r="BC119" s="837" t="s">
        <v>11341</v>
      </c>
      <c r="BD119" s="838" t="s">
        <v>11342</v>
      </c>
      <c r="BE119" s="838" t="s">
        <v>11343</v>
      </c>
      <c r="BF119" s="937" t="s">
        <v>11344</v>
      </c>
      <c r="BG119" s="838" t="s">
        <v>11345</v>
      </c>
      <c r="BH119" s="838" t="s">
        <v>11346</v>
      </c>
      <c r="BI119" s="838"/>
      <c r="BJ119" s="684" t="s">
        <v>11347</v>
      </c>
      <c r="BK119" s="938"/>
      <c r="BL119" s="939"/>
    </row>
    <row r="120" spans="2:64" s="933" customFormat="1" ht="42.75">
      <c r="B120" s="934">
        <v>122</v>
      </c>
      <c r="C120" s="926"/>
      <c r="D120" s="935" t="s">
        <v>11348</v>
      </c>
      <c r="E120" s="927" t="s">
        <v>11349</v>
      </c>
      <c r="F120" s="927" t="s">
        <v>1302</v>
      </c>
      <c r="G120" s="927" t="s">
        <v>1358</v>
      </c>
      <c r="H120" s="927" t="s">
        <v>1358</v>
      </c>
      <c r="I120" s="834" t="s">
        <v>1045</v>
      </c>
      <c r="J120" s="834"/>
      <c r="K120" s="834" t="s">
        <v>11056</v>
      </c>
      <c r="L120" s="928" t="s">
        <v>11321</v>
      </c>
      <c r="M120" s="928">
        <v>42855</v>
      </c>
      <c r="N120" s="928"/>
      <c r="O120" s="928"/>
      <c r="P120" s="928"/>
      <c r="Q120" s="928"/>
      <c r="R120" s="928"/>
      <c r="S120" s="928"/>
      <c r="T120" s="928"/>
      <c r="U120" s="928"/>
      <c r="V120" s="928"/>
      <c r="W120" s="929"/>
      <c r="X120" s="928"/>
      <c r="Y120" s="928"/>
      <c r="Z120" s="928"/>
      <c r="AA120" s="928"/>
      <c r="AB120" s="928"/>
      <c r="AC120" s="928"/>
      <c r="AD120" s="928"/>
      <c r="AE120" s="928"/>
      <c r="AF120" s="928"/>
      <c r="AG120" s="928"/>
      <c r="AH120" s="928"/>
      <c r="AI120" s="928"/>
      <c r="AJ120" s="928"/>
      <c r="AK120" s="928"/>
      <c r="AL120" s="928"/>
      <c r="AM120" s="232">
        <f t="shared" ca="1" si="5"/>
        <v>19.841278009262169</v>
      </c>
      <c r="AN120" s="266" t="str">
        <f t="shared" ca="1" si="3"/>
        <v>WARNING</v>
      </c>
      <c r="AO120" s="930">
        <v>10000000</v>
      </c>
      <c r="AP120" s="930">
        <v>1000000</v>
      </c>
      <c r="AQ120" s="931" t="s">
        <v>1324</v>
      </c>
      <c r="AR120" s="932"/>
      <c r="AS120" s="931" t="s">
        <v>1324</v>
      </c>
      <c r="AT120" s="932"/>
      <c r="AU120" s="932"/>
      <c r="AV120" s="931" t="s">
        <v>1324</v>
      </c>
      <c r="AW120" s="931" t="s">
        <v>1324</v>
      </c>
      <c r="AX120" s="931">
        <v>250000</v>
      </c>
      <c r="AY120" s="834" t="s">
        <v>1351</v>
      </c>
      <c r="AZ120" s="931" t="s">
        <v>1215</v>
      </c>
      <c r="BA120" s="931" t="s">
        <v>1215</v>
      </c>
      <c r="BB120" s="834"/>
      <c r="BC120" s="837" t="s">
        <v>11350</v>
      </c>
      <c r="BD120" s="838"/>
      <c r="BE120" s="838" t="s">
        <v>11351</v>
      </c>
      <c r="BF120" s="937" t="s">
        <v>11352</v>
      </c>
      <c r="BG120" s="838" t="s">
        <v>591</v>
      </c>
      <c r="BH120" s="838"/>
      <c r="BI120" s="838"/>
      <c r="BJ120" s="684" t="s">
        <v>11353</v>
      </c>
      <c r="BK120" s="938"/>
      <c r="BL120" s="939"/>
    </row>
    <row r="121" spans="2:64" s="933" customFormat="1" ht="42.75">
      <c r="B121" s="934">
        <v>123</v>
      </c>
      <c r="C121" s="926" t="s">
        <v>9027</v>
      </c>
      <c r="D121" s="935" t="s">
        <v>9028</v>
      </c>
      <c r="E121" s="927" t="s">
        <v>9029</v>
      </c>
      <c r="F121" s="927" t="s">
        <v>1302</v>
      </c>
      <c r="G121" s="927" t="s">
        <v>1358</v>
      </c>
      <c r="H121" s="927" t="s">
        <v>1358</v>
      </c>
      <c r="I121" s="834" t="s">
        <v>1045</v>
      </c>
      <c r="J121" s="834" t="s">
        <v>8950</v>
      </c>
      <c r="K121" s="834" t="s">
        <v>11354</v>
      </c>
      <c r="L121" s="928">
        <v>42644</v>
      </c>
      <c r="M121" s="928">
        <v>42674</v>
      </c>
      <c r="N121" s="928">
        <v>42794</v>
      </c>
      <c r="O121" s="928">
        <v>42886</v>
      </c>
      <c r="P121" s="928"/>
      <c r="Q121" s="928"/>
      <c r="R121" s="928"/>
      <c r="S121" s="928"/>
      <c r="T121" s="928"/>
      <c r="U121" s="928"/>
      <c r="V121" s="928"/>
      <c r="W121" s="929"/>
      <c r="X121" s="928"/>
      <c r="Y121" s="928"/>
      <c r="Z121" s="928"/>
      <c r="AA121" s="928"/>
      <c r="AB121" s="928"/>
      <c r="AC121" s="928"/>
      <c r="AD121" s="928"/>
      <c r="AE121" s="928"/>
      <c r="AF121" s="928"/>
      <c r="AG121" s="928"/>
      <c r="AH121" s="928"/>
      <c r="AI121" s="928"/>
      <c r="AJ121" s="928"/>
      <c r="AK121" s="928"/>
      <c r="AL121" s="928"/>
      <c r="AM121" s="232">
        <f ca="1">SUM(O121-NOW())</f>
        <v>50.841278009262169</v>
      </c>
      <c r="AN121" s="266" t="str">
        <f t="shared" ca="1" si="3"/>
        <v>ACTIVE</v>
      </c>
      <c r="AO121" s="930">
        <v>13200000.000000002</v>
      </c>
      <c r="AP121" s="930">
        <v>500000</v>
      </c>
      <c r="AQ121" s="931">
        <v>3500000</v>
      </c>
      <c r="AR121" s="932">
        <v>1500000</v>
      </c>
      <c r="AS121" s="931"/>
      <c r="AT121" s="932"/>
      <c r="AU121" s="932"/>
      <c r="AV121" s="931">
        <v>1000000</v>
      </c>
      <c r="AW121" s="931">
        <v>500000</v>
      </c>
      <c r="AX121" s="931">
        <v>250000</v>
      </c>
      <c r="AY121" s="834" t="s">
        <v>1351</v>
      </c>
      <c r="AZ121" s="931" t="s">
        <v>1215</v>
      </c>
      <c r="BA121" s="931" t="s">
        <v>1215</v>
      </c>
      <c r="BB121" s="834" t="s">
        <v>11355</v>
      </c>
      <c r="BC121" s="837" t="s">
        <v>9031</v>
      </c>
      <c r="BD121" s="838" t="s">
        <v>9032</v>
      </c>
      <c r="BE121" s="838" t="s">
        <v>9033</v>
      </c>
      <c r="BF121" s="937" t="s">
        <v>9034</v>
      </c>
      <c r="BG121" s="838" t="s">
        <v>9035</v>
      </c>
      <c r="BH121" s="838" t="s">
        <v>9036</v>
      </c>
      <c r="BI121" s="838"/>
      <c r="BJ121" s="684" t="s">
        <v>9037</v>
      </c>
      <c r="BK121" s="938"/>
      <c r="BL121" s="939"/>
    </row>
    <row r="122" spans="2:64" s="933" customFormat="1" ht="28.5">
      <c r="B122" s="934">
        <v>124</v>
      </c>
      <c r="C122" s="926"/>
      <c r="D122" s="935" t="s">
        <v>11356</v>
      </c>
      <c r="E122" s="927" t="s">
        <v>11357</v>
      </c>
      <c r="F122" s="927" t="s">
        <v>1302</v>
      </c>
      <c r="G122" s="927" t="s">
        <v>1358</v>
      </c>
      <c r="H122" s="927" t="s">
        <v>1358</v>
      </c>
      <c r="I122" s="834" t="s">
        <v>1045</v>
      </c>
      <c r="J122" s="834"/>
      <c r="K122" s="834" t="s">
        <v>11056</v>
      </c>
      <c r="L122" s="928" t="s">
        <v>11358</v>
      </c>
      <c r="M122" s="928">
        <v>42855</v>
      </c>
      <c r="N122" s="928"/>
      <c r="O122" s="928"/>
      <c r="P122" s="928"/>
      <c r="Q122" s="928"/>
      <c r="R122" s="928"/>
      <c r="S122" s="928"/>
      <c r="T122" s="928"/>
      <c r="U122" s="928"/>
      <c r="V122" s="928"/>
      <c r="W122" s="929"/>
      <c r="X122" s="928"/>
      <c r="Y122" s="928"/>
      <c r="Z122" s="928"/>
      <c r="AA122" s="928"/>
      <c r="AB122" s="928"/>
      <c r="AC122" s="928"/>
      <c r="AD122" s="928"/>
      <c r="AE122" s="928"/>
      <c r="AF122" s="928"/>
      <c r="AG122" s="928"/>
      <c r="AH122" s="928"/>
      <c r="AI122" s="928"/>
      <c r="AJ122" s="928"/>
      <c r="AK122" s="928"/>
      <c r="AL122" s="928"/>
      <c r="AM122" s="232">
        <f t="shared" ca="1" si="5"/>
        <v>19.841278009262169</v>
      </c>
      <c r="AN122" s="266" t="str">
        <f t="shared" ca="1" si="3"/>
        <v>WARNING</v>
      </c>
      <c r="AO122" s="930">
        <v>11000000</v>
      </c>
      <c r="AP122" s="930">
        <v>1000000</v>
      </c>
      <c r="AQ122" s="931" t="s">
        <v>1324</v>
      </c>
      <c r="AR122" s="932"/>
      <c r="AS122" s="931">
        <v>1500000</v>
      </c>
      <c r="AT122" s="932"/>
      <c r="AU122" s="932"/>
      <c r="AV122" s="931" t="s">
        <v>1324</v>
      </c>
      <c r="AW122" s="931" t="s">
        <v>1324</v>
      </c>
      <c r="AX122" s="931">
        <v>250000</v>
      </c>
      <c r="AY122" s="834" t="s">
        <v>1351</v>
      </c>
      <c r="AZ122" s="931" t="s">
        <v>1215</v>
      </c>
      <c r="BA122" s="931" t="s">
        <v>1215</v>
      </c>
      <c r="BB122" s="834"/>
      <c r="BC122" s="837" t="s">
        <v>11359</v>
      </c>
      <c r="BD122" s="838" t="s">
        <v>11360</v>
      </c>
      <c r="BE122" s="838" t="s">
        <v>11361</v>
      </c>
      <c r="BF122" s="937" t="s">
        <v>11362</v>
      </c>
      <c r="BG122" s="838" t="s">
        <v>11363</v>
      </c>
      <c r="BH122" s="838"/>
      <c r="BI122" s="838"/>
      <c r="BJ122" s="684" t="s">
        <v>11364</v>
      </c>
      <c r="BK122" s="938"/>
      <c r="BL122" s="939"/>
    </row>
    <row r="123" spans="2:64" s="933" customFormat="1" ht="42.75">
      <c r="B123" s="934">
        <v>126</v>
      </c>
      <c r="C123" s="926"/>
      <c r="D123" s="935" t="s">
        <v>9961</v>
      </c>
      <c r="E123" s="927" t="s">
        <v>11376</v>
      </c>
      <c r="F123" s="927" t="s">
        <v>1302</v>
      </c>
      <c r="G123" s="927" t="s">
        <v>1276</v>
      </c>
      <c r="H123" s="927" t="s">
        <v>1276</v>
      </c>
      <c r="I123" s="834" t="s">
        <v>1197</v>
      </c>
      <c r="J123" s="834"/>
      <c r="K123" s="834" t="s">
        <v>10752</v>
      </c>
      <c r="L123" s="928" t="s">
        <v>6565</v>
      </c>
      <c r="M123" s="928">
        <v>42886</v>
      </c>
      <c r="N123" s="928"/>
      <c r="O123" s="928"/>
      <c r="P123" s="928"/>
      <c r="Q123" s="928"/>
      <c r="R123" s="928"/>
      <c r="S123" s="928"/>
      <c r="T123" s="928"/>
      <c r="U123" s="928"/>
      <c r="V123" s="928"/>
      <c r="W123" s="929"/>
      <c r="X123" s="928"/>
      <c r="Y123" s="928"/>
      <c r="Z123" s="928"/>
      <c r="AA123" s="928"/>
      <c r="AB123" s="928"/>
      <c r="AC123" s="928"/>
      <c r="AD123" s="928"/>
      <c r="AE123" s="928"/>
      <c r="AF123" s="928"/>
      <c r="AG123" s="928"/>
      <c r="AH123" s="928"/>
      <c r="AI123" s="928"/>
      <c r="AJ123" s="928"/>
      <c r="AK123" s="928"/>
      <c r="AL123" s="928"/>
      <c r="AM123" s="232">
        <f t="shared" ca="1" si="5"/>
        <v>50.841278009262169</v>
      </c>
      <c r="AN123" s="266" t="str">
        <f t="shared" ca="1" si="3"/>
        <v>ACTIVE</v>
      </c>
      <c r="AO123" s="930">
        <v>8000000</v>
      </c>
      <c r="AP123" s="930">
        <v>1000000</v>
      </c>
      <c r="AQ123" s="931" t="s">
        <v>1324</v>
      </c>
      <c r="AR123" s="932"/>
      <c r="AS123" s="931">
        <v>1500000</v>
      </c>
      <c r="AT123" s="932"/>
      <c r="AU123" s="932"/>
      <c r="AV123" s="931" t="s">
        <v>1324</v>
      </c>
      <c r="AW123" s="931">
        <v>500000</v>
      </c>
      <c r="AX123" s="931">
        <v>250000</v>
      </c>
      <c r="AY123" s="834" t="s">
        <v>1351</v>
      </c>
      <c r="AZ123" s="931" t="s">
        <v>1215</v>
      </c>
      <c r="BA123" s="931" t="s">
        <v>1215</v>
      </c>
      <c r="BB123" s="834"/>
      <c r="BC123" s="837" t="s">
        <v>11377</v>
      </c>
      <c r="BD123" s="838" t="s">
        <v>11378</v>
      </c>
      <c r="BE123" s="838" t="s">
        <v>11379</v>
      </c>
      <c r="BF123" s="937" t="s">
        <v>11380</v>
      </c>
      <c r="BG123" s="838"/>
      <c r="BH123" s="838"/>
      <c r="BI123" s="838"/>
      <c r="BJ123" s="684" t="s">
        <v>11381</v>
      </c>
      <c r="BK123" s="938"/>
      <c r="BL123" s="939"/>
    </row>
    <row r="124" spans="2:64" s="933" customFormat="1" ht="28.5">
      <c r="B124" s="934">
        <v>127</v>
      </c>
      <c r="C124" s="926"/>
      <c r="D124" s="935" t="s">
        <v>11382</v>
      </c>
      <c r="E124" s="927" t="s">
        <v>11383</v>
      </c>
      <c r="F124" s="927" t="s">
        <v>1302</v>
      </c>
      <c r="G124" s="927" t="s">
        <v>1319</v>
      </c>
      <c r="H124" s="927" t="s">
        <v>1319</v>
      </c>
      <c r="I124" s="834" t="s">
        <v>10919</v>
      </c>
      <c r="J124" s="834"/>
      <c r="K124" s="834" t="s">
        <v>10752</v>
      </c>
      <c r="L124" s="928" t="s">
        <v>6565</v>
      </c>
      <c r="M124" s="928">
        <v>42855</v>
      </c>
      <c r="N124" s="928"/>
      <c r="O124" s="928"/>
      <c r="P124" s="928"/>
      <c r="Q124" s="928"/>
      <c r="R124" s="928"/>
      <c r="S124" s="928"/>
      <c r="T124" s="928"/>
      <c r="U124" s="928"/>
      <c r="V124" s="928"/>
      <c r="W124" s="929"/>
      <c r="X124" s="928"/>
      <c r="Y124" s="928"/>
      <c r="Z124" s="928"/>
      <c r="AA124" s="928"/>
      <c r="AB124" s="928"/>
      <c r="AC124" s="928"/>
      <c r="AD124" s="928"/>
      <c r="AE124" s="928"/>
      <c r="AF124" s="928"/>
      <c r="AG124" s="928"/>
      <c r="AH124" s="928"/>
      <c r="AI124" s="928"/>
      <c r="AJ124" s="928"/>
      <c r="AK124" s="928"/>
      <c r="AL124" s="928"/>
      <c r="AM124" s="232">
        <f t="shared" ca="1" si="5"/>
        <v>19.841278009262169</v>
      </c>
      <c r="AN124" s="266" t="str">
        <f t="shared" ca="1" si="3"/>
        <v>WARNING</v>
      </c>
      <c r="AO124" s="930">
        <v>7000000</v>
      </c>
      <c r="AP124" s="930">
        <v>1000000</v>
      </c>
      <c r="AQ124" s="931" t="s">
        <v>1324</v>
      </c>
      <c r="AR124" s="932"/>
      <c r="AS124" s="931">
        <v>2500000</v>
      </c>
      <c r="AT124" s="932"/>
      <c r="AU124" s="932"/>
      <c r="AV124" s="931" t="s">
        <v>1324</v>
      </c>
      <c r="AW124" s="931">
        <v>500000</v>
      </c>
      <c r="AX124" s="931">
        <v>250000</v>
      </c>
      <c r="AY124" s="834" t="s">
        <v>1351</v>
      </c>
      <c r="AZ124" s="931" t="s">
        <v>1215</v>
      </c>
      <c r="BA124" s="931" t="s">
        <v>1215</v>
      </c>
      <c r="BB124" s="834"/>
      <c r="BC124" s="837" t="s">
        <v>11384</v>
      </c>
      <c r="BD124" s="838" t="s">
        <v>11385</v>
      </c>
      <c r="BE124" s="838" t="s">
        <v>11386</v>
      </c>
      <c r="BF124" s="937" t="s">
        <v>11387</v>
      </c>
      <c r="BG124" s="838"/>
      <c r="BH124" s="838" t="s">
        <v>11388</v>
      </c>
      <c r="BI124" s="838"/>
      <c r="BJ124" s="684" t="s">
        <v>11389</v>
      </c>
      <c r="BK124" s="938"/>
      <c r="BL124" s="939"/>
    </row>
    <row r="125" spans="2:64" s="933" customFormat="1" ht="28.5">
      <c r="B125" s="934">
        <v>128</v>
      </c>
      <c r="C125" s="926"/>
      <c r="D125" s="935" t="s">
        <v>11390</v>
      </c>
      <c r="E125" s="927" t="s">
        <v>11391</v>
      </c>
      <c r="F125" s="927" t="s">
        <v>1302</v>
      </c>
      <c r="G125" s="927" t="s">
        <v>1231</v>
      </c>
      <c r="H125" s="927" t="s">
        <v>1231</v>
      </c>
      <c r="I125" s="834" t="s">
        <v>1045</v>
      </c>
      <c r="J125" s="834"/>
      <c r="K125" s="834" t="s">
        <v>11392</v>
      </c>
      <c r="L125" s="928" t="s">
        <v>11393</v>
      </c>
      <c r="M125" s="928">
        <v>42855</v>
      </c>
      <c r="N125" s="928"/>
      <c r="O125" s="928"/>
      <c r="P125" s="928"/>
      <c r="Q125" s="928"/>
      <c r="R125" s="928"/>
      <c r="S125" s="928"/>
      <c r="T125" s="928"/>
      <c r="U125" s="928"/>
      <c r="V125" s="928"/>
      <c r="W125" s="929"/>
      <c r="X125" s="928"/>
      <c r="Y125" s="928"/>
      <c r="Z125" s="928"/>
      <c r="AA125" s="928"/>
      <c r="AB125" s="928"/>
      <c r="AC125" s="928"/>
      <c r="AD125" s="928"/>
      <c r="AE125" s="928"/>
      <c r="AF125" s="928"/>
      <c r="AG125" s="928"/>
      <c r="AH125" s="928"/>
      <c r="AI125" s="928"/>
      <c r="AJ125" s="928"/>
      <c r="AK125" s="928"/>
      <c r="AL125" s="928"/>
      <c r="AM125" s="232">
        <f t="shared" ca="1" si="5"/>
        <v>19.841278009262169</v>
      </c>
      <c r="AN125" s="266" t="str">
        <f t="shared" ca="1" si="3"/>
        <v>WARNING</v>
      </c>
      <c r="AO125" s="930">
        <v>10000000</v>
      </c>
      <c r="AP125" s="930">
        <v>1000000</v>
      </c>
      <c r="AQ125" s="931" t="s">
        <v>1324</v>
      </c>
      <c r="AR125" s="932"/>
      <c r="AS125" s="931" t="s">
        <v>1324</v>
      </c>
      <c r="AT125" s="932"/>
      <c r="AU125" s="932"/>
      <c r="AV125" s="931" t="s">
        <v>1324</v>
      </c>
      <c r="AW125" s="931">
        <v>500000</v>
      </c>
      <c r="AX125" s="931">
        <v>250000</v>
      </c>
      <c r="AY125" s="834" t="s">
        <v>1351</v>
      </c>
      <c r="AZ125" s="931" t="s">
        <v>1215</v>
      </c>
      <c r="BA125" s="931" t="s">
        <v>1215</v>
      </c>
      <c r="BB125" s="834"/>
      <c r="BC125" s="837" t="s">
        <v>11394</v>
      </c>
      <c r="BD125" s="838"/>
      <c r="BE125" s="838" t="s">
        <v>11395</v>
      </c>
      <c r="BF125" s="937" t="s">
        <v>11396</v>
      </c>
      <c r="BG125" s="838" t="s">
        <v>11397</v>
      </c>
      <c r="BH125" s="838"/>
      <c r="BI125" s="838"/>
      <c r="BJ125" s="684" t="s">
        <v>11398</v>
      </c>
      <c r="BK125" s="938"/>
      <c r="BL125" s="939"/>
    </row>
    <row r="126" spans="2:64" s="933" customFormat="1" ht="28.5">
      <c r="B126" s="934">
        <v>129</v>
      </c>
      <c r="C126" s="926"/>
      <c r="D126" s="935" t="s">
        <v>11399</v>
      </c>
      <c r="E126" s="927" t="s">
        <v>11400</v>
      </c>
      <c r="F126" s="927" t="s">
        <v>1060</v>
      </c>
      <c r="G126" s="927" t="s">
        <v>1276</v>
      </c>
      <c r="H126" s="927" t="s">
        <v>1276</v>
      </c>
      <c r="I126" s="834" t="s">
        <v>1044</v>
      </c>
      <c r="J126" s="834"/>
      <c r="K126" s="834" t="s">
        <v>11401</v>
      </c>
      <c r="L126" s="928" t="s">
        <v>11321</v>
      </c>
      <c r="M126" s="928">
        <v>42886</v>
      </c>
      <c r="N126" s="928"/>
      <c r="O126" s="928"/>
      <c r="P126" s="928"/>
      <c r="Q126" s="928"/>
      <c r="R126" s="928"/>
      <c r="S126" s="928"/>
      <c r="T126" s="928"/>
      <c r="U126" s="928"/>
      <c r="V126" s="928"/>
      <c r="W126" s="929"/>
      <c r="X126" s="928"/>
      <c r="Y126" s="928"/>
      <c r="Z126" s="928"/>
      <c r="AA126" s="928"/>
      <c r="AB126" s="928"/>
      <c r="AC126" s="928"/>
      <c r="AD126" s="928"/>
      <c r="AE126" s="928"/>
      <c r="AF126" s="928"/>
      <c r="AG126" s="928"/>
      <c r="AH126" s="928"/>
      <c r="AI126" s="928"/>
      <c r="AJ126" s="928"/>
      <c r="AK126" s="928"/>
      <c r="AL126" s="928"/>
      <c r="AM126" s="232">
        <f t="shared" ca="1" si="5"/>
        <v>50.841278009262169</v>
      </c>
      <c r="AN126" s="266" t="str">
        <f t="shared" ca="1" si="3"/>
        <v>ACTIVE</v>
      </c>
      <c r="AO126" s="930">
        <v>5000000</v>
      </c>
      <c r="AP126" s="930">
        <v>250000</v>
      </c>
      <c r="AQ126" s="931" t="s">
        <v>1324</v>
      </c>
      <c r="AR126" s="932"/>
      <c r="AS126" s="931"/>
      <c r="AT126" s="932"/>
      <c r="AU126" s="932" t="s">
        <v>1324</v>
      </c>
      <c r="AV126" s="931" t="s">
        <v>1324</v>
      </c>
      <c r="AW126" s="931">
        <v>500000</v>
      </c>
      <c r="AX126" s="931">
        <v>250000</v>
      </c>
      <c r="AY126" s="834" t="s">
        <v>1351</v>
      </c>
      <c r="AZ126" s="931" t="s">
        <v>1215</v>
      </c>
      <c r="BA126" s="931" t="s">
        <v>1215</v>
      </c>
      <c r="BB126" s="834"/>
      <c r="BC126" s="837" t="s">
        <v>11402</v>
      </c>
      <c r="BD126" s="838"/>
      <c r="BE126" s="838" t="s">
        <v>11403</v>
      </c>
      <c r="BF126" s="937" t="s">
        <v>11404</v>
      </c>
      <c r="BG126" s="838" t="s">
        <v>11405</v>
      </c>
      <c r="BH126" s="838"/>
      <c r="BI126" s="838"/>
      <c r="BJ126" s="684" t="s">
        <v>11406</v>
      </c>
      <c r="BK126" s="938"/>
      <c r="BL126" s="939"/>
    </row>
    <row r="127" spans="2:64" s="1011" customFormat="1" ht="28.5">
      <c r="B127" s="1003">
        <v>130</v>
      </c>
      <c r="C127" s="1004" t="s">
        <v>8946</v>
      </c>
      <c r="D127" s="1005" t="s">
        <v>8947</v>
      </c>
      <c r="E127" s="1006" t="s">
        <v>8948</v>
      </c>
      <c r="F127" s="1006" t="s">
        <v>1302</v>
      </c>
      <c r="G127" s="1006" t="s">
        <v>1319</v>
      </c>
      <c r="H127" s="1006" t="s">
        <v>1319</v>
      </c>
      <c r="I127" s="841" t="s">
        <v>8949</v>
      </c>
      <c r="J127" s="841" t="s">
        <v>8950</v>
      </c>
      <c r="K127" s="841" t="s">
        <v>8921</v>
      </c>
      <c r="L127" s="1007">
        <v>42644</v>
      </c>
      <c r="M127" s="1007">
        <v>42855</v>
      </c>
      <c r="N127" s="1007"/>
      <c r="O127" s="1007"/>
      <c r="P127" s="1007"/>
      <c r="Q127" s="1007"/>
      <c r="R127" s="1007"/>
      <c r="S127" s="1007"/>
      <c r="T127" s="1007"/>
      <c r="U127" s="1007"/>
      <c r="V127" s="1007"/>
      <c r="W127" s="1008"/>
      <c r="X127" s="1007"/>
      <c r="Y127" s="1007"/>
      <c r="Z127" s="1007"/>
      <c r="AA127" s="1007"/>
      <c r="AB127" s="1007"/>
      <c r="AC127" s="1007"/>
      <c r="AD127" s="1007"/>
      <c r="AE127" s="1007"/>
      <c r="AF127" s="1007"/>
      <c r="AG127" s="1007"/>
      <c r="AH127" s="1007"/>
      <c r="AI127" s="1007"/>
      <c r="AJ127" s="1007"/>
      <c r="AK127" s="1007"/>
      <c r="AL127" s="1007"/>
      <c r="AM127" s="249">
        <f t="shared" ca="1" si="5"/>
        <v>19.841278009262169</v>
      </c>
      <c r="AN127" s="279" t="str">
        <f t="shared" ca="1" si="3"/>
        <v>WARNING</v>
      </c>
      <c r="AO127" s="1009">
        <v>15000000</v>
      </c>
      <c r="AP127" s="1009">
        <v>1000000</v>
      </c>
      <c r="AQ127" s="1010"/>
      <c r="AR127" s="998"/>
      <c r="AS127" s="1010">
        <v>3000000</v>
      </c>
      <c r="AT127" s="998"/>
      <c r="AU127" s="998"/>
      <c r="AV127" s="1010"/>
      <c r="AW127" s="1010">
        <v>500000</v>
      </c>
      <c r="AX127" s="1010">
        <v>250000</v>
      </c>
      <c r="AY127" s="841" t="s">
        <v>1351</v>
      </c>
      <c r="AZ127" s="1010" t="s">
        <v>1215</v>
      </c>
      <c r="BA127" s="1010" t="s">
        <v>1215</v>
      </c>
      <c r="BB127" s="841"/>
      <c r="BC127" s="849" t="s">
        <v>8952</v>
      </c>
      <c r="BD127" s="921" t="s">
        <v>8953</v>
      </c>
      <c r="BE127" s="921" t="s">
        <v>8954</v>
      </c>
      <c r="BF127" s="943" t="s">
        <v>8955</v>
      </c>
      <c r="BG127" s="921" t="s">
        <v>8956</v>
      </c>
      <c r="BH127" s="921"/>
      <c r="BI127" s="921"/>
      <c r="BJ127" s="740" t="s">
        <v>8957</v>
      </c>
      <c r="BK127" s="912" t="s">
        <v>9018</v>
      </c>
      <c r="BL127" s="1000"/>
    </row>
    <row r="128" spans="2:64" s="933" customFormat="1" ht="28.5">
      <c r="B128" s="934"/>
      <c r="C128" s="926"/>
      <c r="D128" s="935" t="s">
        <v>11407</v>
      </c>
      <c r="E128" s="927" t="s">
        <v>11408</v>
      </c>
      <c r="F128" s="927" t="s">
        <v>1302</v>
      </c>
      <c r="G128" s="927" t="s">
        <v>1276</v>
      </c>
      <c r="H128" s="927" t="s">
        <v>1276</v>
      </c>
      <c r="I128" s="834" t="s">
        <v>1197</v>
      </c>
      <c r="J128" s="834"/>
      <c r="K128" s="834" t="s">
        <v>11331</v>
      </c>
      <c r="L128" s="928" t="s">
        <v>11409</v>
      </c>
      <c r="M128" s="928">
        <v>42907</v>
      </c>
      <c r="N128" s="928"/>
      <c r="O128" s="928"/>
      <c r="P128" s="928"/>
      <c r="Q128" s="928"/>
      <c r="R128" s="928"/>
      <c r="S128" s="928"/>
      <c r="T128" s="928"/>
      <c r="U128" s="928"/>
      <c r="V128" s="928"/>
      <c r="W128" s="929"/>
      <c r="X128" s="928"/>
      <c r="Y128" s="928"/>
      <c r="Z128" s="928"/>
      <c r="AA128" s="928"/>
      <c r="AB128" s="928"/>
      <c r="AC128" s="928"/>
      <c r="AD128" s="928"/>
      <c r="AE128" s="928"/>
      <c r="AF128" s="928"/>
      <c r="AG128" s="928"/>
      <c r="AH128" s="928"/>
      <c r="AI128" s="928"/>
      <c r="AJ128" s="928"/>
      <c r="AK128" s="928"/>
      <c r="AL128" s="928"/>
      <c r="AM128" s="232">
        <f t="shared" ca="1" si="5"/>
        <v>71.841278009262169</v>
      </c>
      <c r="AN128" s="266" t="str">
        <f t="shared" ca="1" si="3"/>
        <v>ACTIVE</v>
      </c>
      <c r="AO128" s="930">
        <v>3000000</v>
      </c>
      <c r="AP128" s="930">
        <v>250000</v>
      </c>
      <c r="AQ128" s="931" t="s">
        <v>1324</v>
      </c>
      <c r="AR128" s="932"/>
      <c r="AS128" s="931" t="s">
        <v>1324</v>
      </c>
      <c r="AT128" s="932"/>
      <c r="AU128" s="932"/>
      <c r="AV128" s="931" t="s">
        <v>1324</v>
      </c>
      <c r="AW128" s="931">
        <v>500000</v>
      </c>
      <c r="AX128" s="931">
        <v>150000</v>
      </c>
      <c r="AY128" s="834" t="s">
        <v>1351</v>
      </c>
      <c r="AZ128" s="931" t="s">
        <v>1215</v>
      </c>
      <c r="BA128" s="931" t="s">
        <v>1215</v>
      </c>
      <c r="BB128" s="834"/>
      <c r="BC128" s="837" t="s">
        <v>11410</v>
      </c>
      <c r="BD128" s="838" t="s">
        <v>12867</v>
      </c>
      <c r="BE128" s="838"/>
      <c r="BF128" s="937" t="s">
        <v>12868</v>
      </c>
      <c r="BG128" s="838"/>
      <c r="BH128" s="838"/>
      <c r="BI128" s="838"/>
      <c r="BJ128" s="684" t="s">
        <v>12869</v>
      </c>
      <c r="BK128" s="938"/>
      <c r="BL128" s="939"/>
    </row>
    <row r="129" spans="2:64" s="933" customFormat="1" ht="42">
      <c r="B129" s="934"/>
      <c r="C129" s="926"/>
      <c r="D129" s="935" t="s">
        <v>11411</v>
      </c>
      <c r="E129" s="927" t="s">
        <v>11412</v>
      </c>
      <c r="F129" s="927" t="s">
        <v>1302</v>
      </c>
      <c r="G129" s="927"/>
      <c r="H129" s="927"/>
      <c r="I129" s="834" t="s">
        <v>1674</v>
      </c>
      <c r="J129" s="834"/>
      <c r="K129" s="834" t="s">
        <v>1266</v>
      </c>
      <c r="L129" s="928" t="s">
        <v>11358</v>
      </c>
      <c r="M129" s="928">
        <v>42947</v>
      </c>
      <c r="N129" s="928"/>
      <c r="O129" s="928"/>
      <c r="P129" s="928"/>
      <c r="Q129" s="928"/>
      <c r="R129" s="928"/>
      <c r="S129" s="928"/>
      <c r="T129" s="928"/>
      <c r="U129" s="928"/>
      <c r="V129" s="928"/>
      <c r="W129" s="929"/>
      <c r="X129" s="928"/>
      <c r="Y129" s="928"/>
      <c r="Z129" s="928"/>
      <c r="AA129" s="928"/>
      <c r="AB129" s="928"/>
      <c r="AC129" s="928"/>
      <c r="AD129" s="928"/>
      <c r="AE129" s="928"/>
      <c r="AF129" s="928"/>
      <c r="AG129" s="928"/>
      <c r="AH129" s="928"/>
      <c r="AI129" s="928"/>
      <c r="AJ129" s="928"/>
      <c r="AK129" s="928"/>
      <c r="AL129" s="928"/>
      <c r="AM129" s="232">
        <f t="shared" ca="1" si="5"/>
        <v>111.84127800926217</v>
      </c>
      <c r="AN129" s="266" t="str">
        <f t="shared" ca="1" si="3"/>
        <v>ACTIVE</v>
      </c>
      <c r="AO129" s="930">
        <v>2700000</v>
      </c>
      <c r="AP129" s="930">
        <v>100000</v>
      </c>
      <c r="AQ129" s="931" t="s">
        <v>1324</v>
      </c>
      <c r="AR129" s="932"/>
      <c r="AS129" s="931" t="s">
        <v>1324</v>
      </c>
      <c r="AT129" s="932"/>
      <c r="AU129" s="932"/>
      <c r="AV129" s="931">
        <v>1300000</v>
      </c>
      <c r="AW129" s="931" t="s">
        <v>1324</v>
      </c>
      <c r="AX129" s="931" t="s">
        <v>1324</v>
      </c>
      <c r="AY129" s="834" t="s">
        <v>1351</v>
      </c>
      <c r="AZ129" s="931" t="s">
        <v>1215</v>
      </c>
      <c r="BA129" s="946" t="s">
        <v>12881</v>
      </c>
      <c r="BB129" s="834"/>
      <c r="BC129" s="837" t="s">
        <v>11413</v>
      </c>
      <c r="BD129" s="838" t="s">
        <v>12870</v>
      </c>
      <c r="BE129" s="838" t="s">
        <v>12877</v>
      </c>
      <c r="BF129" s="937"/>
      <c r="BG129" s="838"/>
      <c r="BH129" s="838"/>
      <c r="BI129" s="838"/>
      <c r="BJ129" s="838" t="s">
        <v>1314</v>
      </c>
      <c r="BK129" s="938"/>
      <c r="BL129" s="939"/>
    </row>
    <row r="130" spans="2:64" s="933" customFormat="1" ht="42">
      <c r="B130" s="934"/>
      <c r="C130" s="926"/>
      <c r="D130" s="935" t="s">
        <v>11414</v>
      </c>
      <c r="E130" s="927" t="s">
        <v>11415</v>
      </c>
      <c r="F130" s="927" t="s">
        <v>1302</v>
      </c>
      <c r="G130" s="927"/>
      <c r="H130" s="927"/>
      <c r="I130" s="834" t="s">
        <v>1044</v>
      </c>
      <c r="J130" s="834"/>
      <c r="K130" s="834" t="s">
        <v>1258</v>
      </c>
      <c r="L130" s="928" t="s">
        <v>11416</v>
      </c>
      <c r="M130" s="928">
        <v>42947</v>
      </c>
      <c r="N130" s="928"/>
      <c r="O130" s="928"/>
      <c r="P130" s="928"/>
      <c r="Q130" s="928"/>
      <c r="R130" s="928"/>
      <c r="S130" s="928"/>
      <c r="T130" s="928"/>
      <c r="U130" s="928"/>
      <c r="V130" s="928"/>
      <c r="W130" s="929"/>
      <c r="X130" s="928"/>
      <c r="Y130" s="928"/>
      <c r="Z130" s="928"/>
      <c r="AA130" s="928"/>
      <c r="AB130" s="928"/>
      <c r="AC130" s="928"/>
      <c r="AD130" s="928"/>
      <c r="AE130" s="928"/>
      <c r="AF130" s="928"/>
      <c r="AG130" s="928"/>
      <c r="AH130" s="928"/>
      <c r="AI130" s="928"/>
      <c r="AJ130" s="928"/>
      <c r="AK130" s="928"/>
      <c r="AL130" s="928"/>
      <c r="AM130" s="232">
        <f t="shared" ca="1" si="5"/>
        <v>111.84127800926217</v>
      </c>
      <c r="AN130" s="266" t="str">
        <f t="shared" ca="1" si="3"/>
        <v>ACTIVE</v>
      </c>
      <c r="AO130" s="930">
        <v>2600000</v>
      </c>
      <c r="AP130" s="930">
        <v>100000</v>
      </c>
      <c r="AQ130" s="931" t="s">
        <v>1324</v>
      </c>
      <c r="AR130" s="932"/>
      <c r="AS130" s="931">
        <v>250000</v>
      </c>
      <c r="AT130" s="932"/>
      <c r="AU130" s="932"/>
      <c r="AV130" s="931" t="s">
        <v>1324</v>
      </c>
      <c r="AW130" s="931" t="s">
        <v>1324</v>
      </c>
      <c r="AX130" s="931" t="s">
        <v>1324</v>
      </c>
      <c r="AY130" s="834" t="s">
        <v>1351</v>
      </c>
      <c r="AZ130" s="931" t="s">
        <v>1215</v>
      </c>
      <c r="BA130" s="946" t="s">
        <v>12881</v>
      </c>
      <c r="BB130" s="834"/>
      <c r="BC130" s="837" t="s">
        <v>11417</v>
      </c>
      <c r="BD130" s="838" t="s">
        <v>12871</v>
      </c>
      <c r="BE130" s="838" t="s">
        <v>12876</v>
      </c>
      <c r="BF130" s="838" t="s">
        <v>12879</v>
      </c>
      <c r="BG130" s="838"/>
      <c r="BH130" s="838"/>
      <c r="BI130" s="838"/>
      <c r="BJ130" s="838" t="s">
        <v>1314</v>
      </c>
      <c r="BK130" s="938"/>
      <c r="BL130" s="939"/>
    </row>
    <row r="131" spans="2:64" s="933" customFormat="1" ht="42">
      <c r="B131" s="934"/>
      <c r="C131" s="926"/>
      <c r="D131" s="935" t="s">
        <v>11418</v>
      </c>
      <c r="E131" s="927" t="s">
        <v>11419</v>
      </c>
      <c r="F131" s="927" t="s">
        <v>1302</v>
      </c>
      <c r="G131" s="927"/>
      <c r="H131" s="927"/>
      <c r="I131" s="834" t="s">
        <v>1674</v>
      </c>
      <c r="J131" s="834"/>
      <c r="K131" s="834" t="s">
        <v>1258</v>
      </c>
      <c r="L131" s="928" t="s">
        <v>6762</v>
      </c>
      <c r="M131" s="928">
        <v>42947</v>
      </c>
      <c r="N131" s="928"/>
      <c r="O131" s="928"/>
      <c r="P131" s="928"/>
      <c r="Q131" s="928"/>
      <c r="R131" s="928"/>
      <c r="S131" s="928"/>
      <c r="T131" s="928"/>
      <c r="U131" s="928"/>
      <c r="V131" s="928"/>
      <c r="W131" s="929"/>
      <c r="X131" s="928"/>
      <c r="Y131" s="928"/>
      <c r="Z131" s="928"/>
      <c r="AA131" s="928"/>
      <c r="AB131" s="928"/>
      <c r="AC131" s="928"/>
      <c r="AD131" s="928"/>
      <c r="AE131" s="928"/>
      <c r="AF131" s="928"/>
      <c r="AG131" s="928"/>
      <c r="AH131" s="928"/>
      <c r="AI131" s="928"/>
      <c r="AJ131" s="928"/>
      <c r="AK131" s="928"/>
      <c r="AL131" s="928"/>
      <c r="AM131" s="232">
        <f t="shared" ca="1" si="5"/>
        <v>111.84127800926217</v>
      </c>
      <c r="AN131" s="266" t="str">
        <f t="shared" ca="1" si="3"/>
        <v>ACTIVE</v>
      </c>
      <c r="AO131" s="930">
        <v>2500000</v>
      </c>
      <c r="AP131" s="930">
        <v>100000</v>
      </c>
      <c r="AQ131" s="931" t="s">
        <v>1324</v>
      </c>
      <c r="AR131" s="932"/>
      <c r="AS131" s="931" t="s">
        <v>1324</v>
      </c>
      <c r="AT131" s="932"/>
      <c r="AU131" s="932"/>
      <c r="AV131" s="931" t="s">
        <v>1324</v>
      </c>
      <c r="AW131" s="931" t="s">
        <v>1324</v>
      </c>
      <c r="AX131" s="931" t="s">
        <v>1324</v>
      </c>
      <c r="AY131" s="834" t="s">
        <v>1351</v>
      </c>
      <c r="AZ131" s="931" t="s">
        <v>1215</v>
      </c>
      <c r="BA131" s="946" t="s">
        <v>12881</v>
      </c>
      <c r="BB131" s="834"/>
      <c r="BC131" s="837" t="s">
        <v>11420</v>
      </c>
      <c r="BD131" s="838" t="s">
        <v>12872</v>
      </c>
      <c r="BE131" s="838" t="s">
        <v>12874</v>
      </c>
      <c r="BF131" s="838" t="s">
        <v>12878</v>
      </c>
      <c r="BG131" s="838"/>
      <c r="BH131" s="838"/>
      <c r="BI131" s="838"/>
      <c r="BJ131" s="838" t="s">
        <v>1314</v>
      </c>
      <c r="BK131" s="938"/>
      <c r="BL131" s="939"/>
    </row>
    <row r="132" spans="2:64" s="933" customFormat="1" ht="28.5">
      <c r="B132" s="934"/>
      <c r="C132" s="926"/>
      <c r="D132" s="935" t="s">
        <v>7534</v>
      </c>
      <c r="E132" s="927" t="s">
        <v>11421</v>
      </c>
      <c r="F132" s="927" t="s">
        <v>1302</v>
      </c>
      <c r="G132" s="927" t="s">
        <v>1319</v>
      </c>
      <c r="H132" s="927" t="s">
        <v>1319</v>
      </c>
      <c r="I132" s="834" t="s">
        <v>6436</v>
      </c>
      <c r="J132" s="834"/>
      <c r="K132" s="834" t="s">
        <v>11422</v>
      </c>
      <c r="L132" s="928" t="s">
        <v>11409</v>
      </c>
      <c r="M132" s="928">
        <v>42907</v>
      </c>
      <c r="N132" s="928"/>
      <c r="O132" s="928"/>
      <c r="P132" s="928"/>
      <c r="Q132" s="928"/>
      <c r="R132" s="928"/>
      <c r="S132" s="928"/>
      <c r="T132" s="928"/>
      <c r="U132" s="928"/>
      <c r="V132" s="928"/>
      <c r="W132" s="929"/>
      <c r="X132" s="928"/>
      <c r="Y132" s="928"/>
      <c r="Z132" s="928"/>
      <c r="AA132" s="928"/>
      <c r="AB132" s="928"/>
      <c r="AC132" s="928"/>
      <c r="AD132" s="928"/>
      <c r="AE132" s="928"/>
      <c r="AF132" s="928"/>
      <c r="AG132" s="928"/>
      <c r="AH132" s="928"/>
      <c r="AI132" s="928"/>
      <c r="AJ132" s="928"/>
      <c r="AK132" s="928"/>
      <c r="AL132" s="928"/>
      <c r="AM132" s="232">
        <f t="shared" ca="1" si="5"/>
        <v>71.841278009262169</v>
      </c>
      <c r="AN132" s="266" t="str">
        <f t="shared" ca="1" si="3"/>
        <v>ACTIVE</v>
      </c>
      <c r="AO132" s="930">
        <v>5500000</v>
      </c>
      <c r="AP132" s="930">
        <v>250000</v>
      </c>
      <c r="AQ132" s="931" t="s">
        <v>1324</v>
      </c>
      <c r="AR132" s="932"/>
      <c r="AS132" s="931" t="s">
        <v>1324</v>
      </c>
      <c r="AT132" s="932"/>
      <c r="AU132" s="932"/>
      <c r="AV132" s="931" t="s">
        <v>1324</v>
      </c>
      <c r="AW132" s="931">
        <v>500000</v>
      </c>
      <c r="AX132" s="931">
        <v>150000</v>
      </c>
      <c r="AY132" s="834" t="s">
        <v>1351</v>
      </c>
      <c r="AZ132" s="931" t="s">
        <v>1215</v>
      </c>
      <c r="BA132" s="931" t="s">
        <v>1215</v>
      </c>
      <c r="BB132" s="834"/>
      <c r="BC132" s="837" t="s">
        <v>11423</v>
      </c>
      <c r="BD132" s="838" t="s">
        <v>12882</v>
      </c>
      <c r="BE132" s="838" t="s">
        <v>12884</v>
      </c>
      <c r="BF132" s="838" t="s">
        <v>12885</v>
      </c>
      <c r="BG132" s="838" t="s">
        <v>12883</v>
      </c>
      <c r="BH132" s="838"/>
      <c r="BI132" s="838"/>
      <c r="BJ132" s="684" t="s">
        <v>12886</v>
      </c>
      <c r="BK132" s="938"/>
      <c r="BL132" s="939"/>
    </row>
    <row r="133" spans="2:64" s="933" customFormat="1" ht="42.75">
      <c r="B133" s="934"/>
      <c r="C133" s="926"/>
      <c r="D133" s="935" t="s">
        <v>11424</v>
      </c>
      <c r="E133" s="927" t="s">
        <v>11425</v>
      </c>
      <c r="F133" s="927" t="s">
        <v>1060</v>
      </c>
      <c r="G133" s="927" t="s">
        <v>1276</v>
      </c>
      <c r="H133" s="927" t="s">
        <v>1276</v>
      </c>
      <c r="I133" s="834" t="s">
        <v>8877</v>
      </c>
      <c r="J133" s="834"/>
      <c r="K133" s="834" t="s">
        <v>11422</v>
      </c>
      <c r="L133" s="928" t="s">
        <v>11409</v>
      </c>
      <c r="M133" s="928">
        <v>42907</v>
      </c>
      <c r="N133" s="928"/>
      <c r="O133" s="928"/>
      <c r="P133" s="928"/>
      <c r="Q133" s="928"/>
      <c r="R133" s="928"/>
      <c r="S133" s="928"/>
      <c r="T133" s="928"/>
      <c r="U133" s="928"/>
      <c r="V133" s="928"/>
      <c r="W133" s="929"/>
      <c r="X133" s="928"/>
      <c r="Y133" s="928"/>
      <c r="Z133" s="928"/>
      <c r="AA133" s="928"/>
      <c r="AB133" s="928"/>
      <c r="AC133" s="928"/>
      <c r="AD133" s="928"/>
      <c r="AE133" s="928"/>
      <c r="AF133" s="928"/>
      <c r="AG133" s="928"/>
      <c r="AH133" s="928"/>
      <c r="AI133" s="928"/>
      <c r="AJ133" s="928"/>
      <c r="AK133" s="928"/>
      <c r="AL133" s="928"/>
      <c r="AM133" s="232">
        <f t="shared" ca="1" si="5"/>
        <v>71.841278009262169</v>
      </c>
      <c r="AN133" s="266" t="str">
        <f t="shared" ref="AN133:AN134" ca="1" si="6">IF(AM133&lt;=40,"WARNING","ACTIVE")</f>
        <v>ACTIVE</v>
      </c>
      <c r="AO133" s="930">
        <v>5500000</v>
      </c>
      <c r="AP133" s="930">
        <v>250000</v>
      </c>
      <c r="AQ133" s="931" t="s">
        <v>1324</v>
      </c>
      <c r="AR133" s="932"/>
      <c r="AS133" s="931" t="s">
        <v>1324</v>
      </c>
      <c r="AT133" s="932"/>
      <c r="AU133" s="932"/>
      <c r="AV133" s="931" t="s">
        <v>1324</v>
      </c>
      <c r="AW133" s="931">
        <v>500000</v>
      </c>
      <c r="AX133" s="931">
        <v>150000</v>
      </c>
      <c r="AY133" s="834" t="s">
        <v>1351</v>
      </c>
      <c r="AZ133" s="931" t="s">
        <v>1215</v>
      </c>
      <c r="BA133" s="931" t="s">
        <v>1215</v>
      </c>
      <c r="BB133" s="834"/>
      <c r="BC133" s="837" t="s">
        <v>11426</v>
      </c>
      <c r="BD133" s="838"/>
      <c r="BE133" s="838" t="s">
        <v>12890</v>
      </c>
      <c r="BF133" s="838" t="s">
        <v>12889</v>
      </c>
      <c r="BG133" s="838" t="s">
        <v>12888</v>
      </c>
      <c r="BH133" s="838"/>
      <c r="BI133" s="838" t="s">
        <v>12887</v>
      </c>
      <c r="BJ133" s="684" t="s">
        <v>12891</v>
      </c>
      <c r="BK133" s="938"/>
      <c r="BL133" s="939"/>
    </row>
    <row r="134" spans="2:64" s="933" customFormat="1" ht="42">
      <c r="B134" s="934"/>
      <c r="C134" s="926"/>
      <c r="D134" s="935" t="s">
        <v>11427</v>
      </c>
      <c r="E134" s="927" t="s">
        <v>11428</v>
      </c>
      <c r="F134" s="927" t="s">
        <v>1302</v>
      </c>
      <c r="G134" s="927"/>
      <c r="H134" s="927"/>
      <c r="I134" s="834" t="s">
        <v>8877</v>
      </c>
      <c r="J134" s="834"/>
      <c r="K134" s="834" t="s">
        <v>1258</v>
      </c>
      <c r="L134" s="928" t="s">
        <v>11429</v>
      </c>
      <c r="M134" s="928">
        <v>42947</v>
      </c>
      <c r="N134" s="928"/>
      <c r="O134" s="928"/>
      <c r="P134" s="928"/>
      <c r="Q134" s="928"/>
      <c r="R134" s="928"/>
      <c r="S134" s="928"/>
      <c r="T134" s="928"/>
      <c r="U134" s="928"/>
      <c r="V134" s="928"/>
      <c r="W134" s="929"/>
      <c r="X134" s="928"/>
      <c r="Y134" s="928"/>
      <c r="Z134" s="928"/>
      <c r="AA134" s="928"/>
      <c r="AB134" s="928"/>
      <c r="AC134" s="928"/>
      <c r="AD134" s="928"/>
      <c r="AE134" s="928"/>
      <c r="AF134" s="928"/>
      <c r="AG134" s="928"/>
      <c r="AH134" s="928"/>
      <c r="AI134" s="928"/>
      <c r="AJ134" s="928"/>
      <c r="AK134" s="928"/>
      <c r="AL134" s="928"/>
      <c r="AM134" s="232">
        <f t="shared" ca="1" si="5"/>
        <v>111.84127800926217</v>
      </c>
      <c r="AN134" s="266" t="str">
        <f t="shared" ca="1" si="6"/>
        <v>ACTIVE</v>
      </c>
      <c r="AO134" s="930">
        <v>2500000</v>
      </c>
      <c r="AP134" s="930">
        <v>100000</v>
      </c>
      <c r="AQ134" s="931" t="s">
        <v>1324</v>
      </c>
      <c r="AR134" s="932"/>
      <c r="AS134" s="931">
        <v>250000</v>
      </c>
      <c r="AT134" s="932"/>
      <c r="AU134" s="932"/>
      <c r="AV134" s="931" t="s">
        <v>1324</v>
      </c>
      <c r="AW134" s="931" t="s">
        <v>1324</v>
      </c>
      <c r="AX134" s="931" t="s">
        <v>1324</v>
      </c>
      <c r="AY134" s="834" t="s">
        <v>1351</v>
      </c>
      <c r="AZ134" s="931" t="s">
        <v>1215</v>
      </c>
      <c r="BA134" s="946" t="s">
        <v>12881</v>
      </c>
      <c r="BB134" s="834"/>
      <c r="BC134" s="837" t="s">
        <v>11430</v>
      </c>
      <c r="BD134" s="838" t="s">
        <v>12873</v>
      </c>
      <c r="BE134" s="838" t="s">
        <v>12875</v>
      </c>
      <c r="BF134" s="838" t="s">
        <v>12880</v>
      </c>
      <c r="BG134" s="838"/>
      <c r="BH134" s="838"/>
      <c r="BI134" s="838"/>
      <c r="BJ134" s="838" t="s">
        <v>1314</v>
      </c>
      <c r="BK134" s="938"/>
      <c r="BL134" s="939"/>
    </row>
    <row r="135" spans="2:64" s="933" customFormat="1">
      <c r="BD135" s="940"/>
      <c r="BE135" s="940"/>
      <c r="BF135" s="940"/>
      <c r="BG135" s="940"/>
      <c r="BH135" s="940"/>
      <c r="BI135" s="940"/>
      <c r="BJ135" s="940"/>
      <c r="BK135" s="940"/>
      <c r="BL135" s="940"/>
    </row>
    <row r="136" spans="2:64" s="933" customFormat="1">
      <c r="BD136" s="940"/>
      <c r="BE136" s="940"/>
      <c r="BF136" s="940"/>
      <c r="BG136" s="940"/>
      <c r="BH136" s="940"/>
      <c r="BI136" s="940"/>
      <c r="BJ136" s="940"/>
      <c r="BK136" s="940"/>
      <c r="BL136" s="940"/>
    </row>
    <row r="137" spans="2:64" s="933" customFormat="1">
      <c r="BD137" s="940"/>
      <c r="BE137" s="940"/>
      <c r="BF137" s="940"/>
      <c r="BG137" s="940"/>
      <c r="BH137" s="940"/>
      <c r="BI137" s="940"/>
      <c r="BJ137" s="940"/>
      <c r="BK137" s="940"/>
      <c r="BL137" s="940"/>
    </row>
    <row r="138" spans="2:64" s="933" customFormat="1">
      <c r="BD138" s="940"/>
      <c r="BE138" s="940"/>
      <c r="BF138" s="940"/>
      <c r="BG138" s="940"/>
      <c r="BH138" s="940"/>
      <c r="BI138" s="940"/>
      <c r="BJ138" s="940"/>
      <c r="BK138" s="940"/>
      <c r="BL138" s="940"/>
    </row>
    <row r="139" spans="2:64" s="933" customFormat="1">
      <c r="BD139" s="940"/>
      <c r="BE139" s="940"/>
      <c r="BF139" s="940"/>
      <c r="BG139" s="940"/>
      <c r="BH139" s="940"/>
      <c r="BI139" s="940"/>
      <c r="BJ139" s="940"/>
      <c r="BK139" s="940"/>
      <c r="BL139" s="940"/>
    </row>
    <row r="140" spans="2:64" s="933" customFormat="1">
      <c r="BD140" s="940"/>
      <c r="BE140" s="940"/>
      <c r="BF140" s="940"/>
      <c r="BG140" s="940"/>
      <c r="BH140" s="940"/>
      <c r="BI140" s="940"/>
      <c r="BJ140" s="940"/>
      <c r="BK140" s="940"/>
      <c r="BL140" s="940"/>
    </row>
    <row r="141" spans="2:64" s="933" customFormat="1">
      <c r="BD141" s="940"/>
      <c r="BE141" s="940"/>
      <c r="BF141" s="940"/>
      <c r="BG141" s="940"/>
      <c r="BH141" s="940"/>
      <c r="BI141" s="940"/>
      <c r="BJ141" s="940"/>
      <c r="BK141" s="940"/>
      <c r="BL141" s="940"/>
    </row>
    <row r="142" spans="2:64" s="933" customFormat="1">
      <c r="BD142" s="940"/>
      <c r="BE142" s="940"/>
      <c r="BF142" s="940"/>
      <c r="BG142" s="940"/>
      <c r="BH142" s="940"/>
      <c r="BI142" s="940"/>
      <c r="BJ142" s="940"/>
      <c r="BK142" s="940"/>
      <c r="BL142" s="940"/>
    </row>
    <row r="143" spans="2:64" s="933" customFormat="1">
      <c r="BD143" s="940"/>
      <c r="BE143" s="940"/>
      <c r="BF143" s="940"/>
      <c r="BG143" s="940"/>
      <c r="BH143" s="940"/>
      <c r="BI143" s="940"/>
      <c r="BJ143" s="940"/>
      <c r="BK143" s="940"/>
      <c r="BL143" s="940"/>
    </row>
    <row r="144" spans="2:64" s="933" customFormat="1">
      <c r="BD144" s="940"/>
      <c r="BE144" s="940"/>
      <c r="BF144" s="940"/>
      <c r="BG144" s="940"/>
      <c r="BH144" s="940"/>
      <c r="BI144" s="940"/>
      <c r="BJ144" s="940"/>
      <c r="BK144" s="940"/>
      <c r="BL144" s="940"/>
    </row>
    <row r="145" spans="56:64" s="933" customFormat="1">
      <c r="BD145" s="940"/>
      <c r="BE145" s="940"/>
      <c r="BF145" s="940"/>
      <c r="BG145" s="940"/>
      <c r="BH145" s="940"/>
      <c r="BI145" s="940"/>
      <c r="BJ145" s="940"/>
      <c r="BK145" s="940"/>
      <c r="BL145" s="940"/>
    </row>
    <row r="146" spans="56:64" s="933" customFormat="1">
      <c r="BD146" s="940"/>
      <c r="BE146" s="940"/>
      <c r="BF146" s="940"/>
      <c r="BG146" s="940"/>
      <c r="BH146" s="940"/>
      <c r="BI146" s="940"/>
      <c r="BJ146" s="940"/>
      <c r="BK146" s="940"/>
      <c r="BL146" s="940"/>
    </row>
    <row r="147" spans="56:64" s="933" customFormat="1">
      <c r="BD147" s="940"/>
      <c r="BE147" s="940"/>
      <c r="BF147" s="940"/>
      <c r="BG147" s="940"/>
      <c r="BH147" s="940"/>
      <c r="BI147" s="940"/>
      <c r="BJ147" s="940"/>
      <c r="BK147" s="940"/>
      <c r="BL147" s="940"/>
    </row>
    <row r="148" spans="56:64" s="933" customFormat="1">
      <c r="BD148" s="940"/>
      <c r="BE148" s="940"/>
      <c r="BF148" s="940"/>
      <c r="BG148" s="940"/>
      <c r="BH148" s="940"/>
      <c r="BI148" s="940"/>
      <c r="BJ148" s="940"/>
      <c r="BK148" s="940"/>
      <c r="BL148" s="940"/>
    </row>
    <row r="149" spans="56:64" s="933" customFormat="1">
      <c r="BD149" s="940"/>
      <c r="BE149" s="940"/>
      <c r="BF149" s="940"/>
      <c r="BG149" s="940"/>
      <c r="BH149" s="940"/>
      <c r="BI149" s="940"/>
      <c r="BJ149" s="940"/>
      <c r="BK149" s="940"/>
      <c r="BL149" s="940"/>
    </row>
    <row r="150" spans="56:64" s="933" customFormat="1">
      <c r="BD150" s="940"/>
      <c r="BE150" s="940"/>
      <c r="BF150" s="940"/>
      <c r="BG150" s="940"/>
      <c r="BH150" s="940"/>
      <c r="BI150" s="940"/>
      <c r="BJ150" s="940"/>
      <c r="BK150" s="940"/>
      <c r="BL150" s="940"/>
    </row>
    <row r="151" spans="56:64" s="933" customFormat="1">
      <c r="BD151" s="940"/>
      <c r="BE151" s="940"/>
      <c r="BF151" s="940"/>
      <c r="BG151" s="940"/>
      <c r="BH151" s="940"/>
      <c r="BI151" s="940"/>
      <c r="BJ151" s="940"/>
      <c r="BK151" s="940"/>
      <c r="BL151" s="940"/>
    </row>
    <row r="152" spans="56:64" s="933" customFormat="1">
      <c r="BD152" s="940"/>
      <c r="BE152" s="940"/>
      <c r="BF152" s="940"/>
      <c r="BG152" s="940"/>
      <c r="BH152" s="940"/>
      <c r="BI152" s="940"/>
      <c r="BJ152" s="940"/>
      <c r="BK152" s="940"/>
      <c r="BL152" s="940"/>
    </row>
    <row r="153" spans="56:64" s="933" customFormat="1">
      <c r="BD153" s="940"/>
      <c r="BE153" s="940"/>
      <c r="BF153" s="940"/>
      <c r="BG153" s="940"/>
      <c r="BH153" s="940"/>
      <c r="BI153" s="940"/>
      <c r="BJ153" s="940"/>
      <c r="BK153" s="940"/>
      <c r="BL153" s="940"/>
    </row>
    <row r="226" spans="2:64" ht="15.75" thickBot="1"/>
    <row r="227" spans="2:64" ht="15.75" thickBot="1">
      <c r="B227" s="767" t="s">
        <v>1365</v>
      </c>
      <c r="C227" s="768"/>
    </row>
    <row r="228" spans="2:64" ht="14.1" customHeight="1">
      <c r="B228" s="835">
        <v>112</v>
      </c>
      <c r="C228" s="839" t="s">
        <v>11431</v>
      </c>
      <c r="D228" s="839" t="s">
        <v>11432</v>
      </c>
      <c r="E228" s="840" t="s">
        <v>11433</v>
      </c>
      <c r="F228" s="840"/>
      <c r="G228" s="840"/>
      <c r="H228" s="840"/>
      <c r="I228" s="841" t="s">
        <v>10816</v>
      </c>
      <c r="J228" s="841"/>
      <c r="K228" s="839" t="s">
        <v>10481</v>
      </c>
      <c r="L228" s="842">
        <v>42346</v>
      </c>
      <c r="M228" s="842">
        <v>42376</v>
      </c>
      <c r="N228" s="842"/>
      <c r="O228" s="842"/>
      <c r="P228" s="842"/>
      <c r="Q228" s="842"/>
      <c r="R228" s="842"/>
      <c r="S228" s="842"/>
      <c r="T228" s="842"/>
      <c r="U228" s="842"/>
      <c r="V228" s="842"/>
      <c r="W228" s="842"/>
      <c r="X228" s="842"/>
      <c r="Y228" s="842"/>
      <c r="Z228" s="842"/>
      <c r="AA228" s="842"/>
      <c r="AB228" s="842"/>
      <c r="AC228" s="842"/>
      <c r="AD228" s="842"/>
      <c r="AE228" s="842"/>
      <c r="AF228" s="842"/>
      <c r="AG228" s="842"/>
      <c r="AH228" s="842"/>
      <c r="AI228" s="842"/>
      <c r="AJ228" s="842"/>
      <c r="AK228" s="842"/>
      <c r="AL228" s="842"/>
      <c r="AM228" s="843">
        <v>-22.739326736111252</v>
      </c>
      <c r="AN228" s="844" t="s">
        <v>1099</v>
      </c>
      <c r="AO228" s="845">
        <v>4000000</v>
      </c>
      <c r="AP228" s="845">
        <v>500000</v>
      </c>
      <c r="AQ228" s="836"/>
      <c r="AR228" s="846"/>
      <c r="AS228" s="846"/>
      <c r="AT228" s="845"/>
      <c r="AU228" s="845"/>
      <c r="AV228" s="847"/>
      <c r="AW228" s="845">
        <v>500000</v>
      </c>
      <c r="AX228" s="845"/>
      <c r="AY228" s="847"/>
      <c r="AZ228" s="848"/>
      <c r="BA228" s="848"/>
      <c r="BB228" s="847"/>
      <c r="BC228" s="849" t="s">
        <v>11434</v>
      </c>
      <c r="BD228" s="922"/>
      <c r="BE228" s="921"/>
      <c r="BF228" s="921"/>
      <c r="BG228" s="921"/>
      <c r="BH228" s="922"/>
      <c r="BI228" s="922"/>
      <c r="BJ228" s="740"/>
      <c r="BK228" s="941" t="s">
        <v>11435</v>
      </c>
      <c r="BL228" s="942"/>
    </row>
    <row r="229" spans="2:64" ht="14.1" customHeight="1">
      <c r="B229" s="835">
        <v>2</v>
      </c>
      <c r="C229" s="839" t="s">
        <v>11436</v>
      </c>
      <c r="D229" s="839" t="s">
        <v>11437</v>
      </c>
      <c r="E229" s="840">
        <v>28880</v>
      </c>
      <c r="F229" s="840" t="s">
        <v>1302</v>
      </c>
      <c r="G229" s="840" t="s">
        <v>1358</v>
      </c>
      <c r="H229" s="840" t="s">
        <v>1358</v>
      </c>
      <c r="I229" s="841" t="s">
        <v>11438</v>
      </c>
      <c r="J229" s="841" t="s">
        <v>10371</v>
      </c>
      <c r="K229" s="839" t="s">
        <v>10372</v>
      </c>
      <c r="L229" s="842">
        <v>41593</v>
      </c>
      <c r="M229" s="842">
        <v>42004</v>
      </c>
      <c r="N229" s="842">
        <v>42185</v>
      </c>
      <c r="O229" s="842">
        <v>42247</v>
      </c>
      <c r="P229" s="842">
        <v>42277</v>
      </c>
      <c r="Q229" s="842">
        <v>42322</v>
      </c>
      <c r="R229" s="842"/>
      <c r="S229" s="842"/>
      <c r="T229" s="842"/>
      <c r="U229" s="842"/>
      <c r="V229" s="842"/>
      <c r="W229" s="842"/>
      <c r="X229" s="842"/>
      <c r="Y229" s="842">
        <v>42323</v>
      </c>
      <c r="Z229" s="842">
        <v>42369</v>
      </c>
      <c r="AA229" s="842">
        <v>42400</v>
      </c>
      <c r="AB229" s="842"/>
      <c r="AC229" s="842"/>
      <c r="AD229" s="842"/>
      <c r="AE229" s="842"/>
      <c r="AF229" s="842"/>
      <c r="AG229" s="842"/>
      <c r="AH229" s="842"/>
      <c r="AI229" s="842"/>
      <c r="AJ229" s="842"/>
      <c r="AK229" s="842"/>
      <c r="AL229" s="842"/>
      <c r="AM229" s="843">
        <v>1.2602159722227952</v>
      </c>
      <c r="AN229" s="844" t="s">
        <v>1099</v>
      </c>
      <c r="AO229" s="845">
        <v>6500000</v>
      </c>
      <c r="AP229" s="845">
        <v>550000</v>
      </c>
      <c r="AQ229" s="836">
        <v>3500000</v>
      </c>
      <c r="AR229" s="846"/>
      <c r="AS229" s="846"/>
      <c r="AT229" s="845"/>
      <c r="AU229" s="845"/>
      <c r="AV229" s="847"/>
      <c r="AW229" s="845"/>
      <c r="AX229" s="845"/>
      <c r="AY229" s="847" t="s">
        <v>1351</v>
      </c>
      <c r="AZ229" s="848" t="s">
        <v>1215</v>
      </c>
      <c r="BA229" s="848" t="s">
        <v>1215</v>
      </c>
      <c r="BB229" s="847" t="s">
        <v>11439</v>
      </c>
      <c r="BC229" s="849" t="s">
        <v>11440</v>
      </c>
      <c r="BD229" s="922" t="s">
        <v>11441</v>
      </c>
      <c r="BE229" s="921" t="s">
        <v>11442</v>
      </c>
      <c r="BF229" s="921"/>
      <c r="BG229" s="921" t="s">
        <v>11443</v>
      </c>
      <c r="BH229" s="922" t="s">
        <v>8506</v>
      </c>
      <c r="BI229" s="922"/>
      <c r="BJ229" s="740" t="s">
        <v>11444</v>
      </c>
      <c r="BK229" s="941" t="s">
        <v>2128</v>
      </c>
      <c r="BL229" s="942" t="s">
        <v>11445</v>
      </c>
    </row>
    <row r="230" spans="2:64" ht="14.1" customHeight="1">
      <c r="B230" s="835">
        <v>7</v>
      </c>
      <c r="C230" s="839" t="s">
        <v>11446</v>
      </c>
      <c r="D230" s="839" t="s">
        <v>10953</v>
      </c>
      <c r="E230" s="840">
        <v>31405</v>
      </c>
      <c r="F230" s="840" t="s">
        <v>1060</v>
      </c>
      <c r="G230" s="840" t="s">
        <v>1231</v>
      </c>
      <c r="H230" s="840" t="s">
        <v>1231</v>
      </c>
      <c r="I230" s="841" t="s">
        <v>11447</v>
      </c>
      <c r="J230" s="841" t="s">
        <v>10371</v>
      </c>
      <c r="K230" s="839" t="s">
        <v>10372</v>
      </c>
      <c r="L230" s="842">
        <v>41593</v>
      </c>
      <c r="M230" s="842">
        <v>42004</v>
      </c>
      <c r="N230" s="842">
        <v>42185</v>
      </c>
      <c r="O230" s="842">
        <v>42247</v>
      </c>
      <c r="P230" s="842">
        <v>42369</v>
      </c>
      <c r="Q230" s="842"/>
      <c r="R230" s="842"/>
      <c r="S230" s="842"/>
      <c r="T230" s="842"/>
      <c r="U230" s="842"/>
      <c r="V230" s="842"/>
      <c r="W230" s="842"/>
      <c r="X230" s="842"/>
      <c r="Y230" s="842">
        <v>42323</v>
      </c>
      <c r="Z230" s="842">
        <v>42400</v>
      </c>
      <c r="AA230" s="842"/>
      <c r="AB230" s="842"/>
      <c r="AC230" s="842"/>
      <c r="AD230" s="842"/>
      <c r="AE230" s="842"/>
      <c r="AF230" s="842"/>
      <c r="AG230" s="842"/>
      <c r="AH230" s="842"/>
      <c r="AI230" s="842"/>
      <c r="AJ230" s="842"/>
      <c r="AK230" s="842"/>
      <c r="AL230" s="842"/>
      <c r="AM230" s="843">
        <v>1.2602159722227952</v>
      </c>
      <c r="AN230" s="844" t="s">
        <v>1099</v>
      </c>
      <c r="AO230" s="845">
        <v>10000000</v>
      </c>
      <c r="AP230" s="845">
        <v>550000</v>
      </c>
      <c r="AQ230" s="836">
        <v>3500000</v>
      </c>
      <c r="AR230" s="846"/>
      <c r="AS230" s="846"/>
      <c r="AT230" s="845"/>
      <c r="AU230" s="845"/>
      <c r="AV230" s="847"/>
      <c r="AW230" s="845"/>
      <c r="AX230" s="845"/>
      <c r="AY230" s="847" t="s">
        <v>1351</v>
      </c>
      <c r="AZ230" s="848" t="s">
        <v>1215</v>
      </c>
      <c r="BA230" s="848" t="s">
        <v>1215</v>
      </c>
      <c r="BB230" s="847" t="s">
        <v>11448</v>
      </c>
      <c r="BC230" s="849" t="s">
        <v>10955</v>
      </c>
      <c r="BD230" s="922">
        <v>81233668393</v>
      </c>
      <c r="BE230" s="921" t="s">
        <v>11449</v>
      </c>
      <c r="BF230" s="921"/>
      <c r="BG230" s="921" t="s">
        <v>11450</v>
      </c>
      <c r="BH230" s="922">
        <v>0</v>
      </c>
      <c r="BI230" s="922"/>
      <c r="BJ230" s="740" t="s">
        <v>11451</v>
      </c>
      <c r="BK230" s="941" t="s">
        <v>2128</v>
      </c>
      <c r="BL230" s="942" t="s">
        <v>479</v>
      </c>
    </row>
    <row r="231" spans="2:64" ht="14.1" customHeight="1">
      <c r="B231" s="835">
        <v>10</v>
      </c>
      <c r="C231" s="839" t="s">
        <v>11452</v>
      </c>
      <c r="D231" s="839" t="s">
        <v>11453</v>
      </c>
      <c r="E231" s="840" t="s">
        <v>11454</v>
      </c>
      <c r="F231" s="840" t="s">
        <v>1302</v>
      </c>
      <c r="G231" s="840" t="s">
        <v>1231</v>
      </c>
      <c r="H231" s="840" t="s">
        <v>1231</v>
      </c>
      <c r="I231" s="841" t="s">
        <v>1197</v>
      </c>
      <c r="J231" s="841" t="s">
        <v>10371</v>
      </c>
      <c r="K231" s="839" t="s">
        <v>11455</v>
      </c>
      <c r="L231" s="842">
        <v>41640</v>
      </c>
      <c r="M231" s="842">
        <v>41820</v>
      </c>
      <c r="N231" s="842">
        <v>42004</v>
      </c>
      <c r="O231" s="842">
        <v>42185</v>
      </c>
      <c r="P231" s="842">
        <v>42369</v>
      </c>
      <c r="Q231" s="842"/>
      <c r="R231" s="842"/>
      <c r="S231" s="842"/>
      <c r="T231" s="842"/>
      <c r="U231" s="842"/>
      <c r="V231" s="842"/>
      <c r="W231" s="842"/>
      <c r="X231" s="842"/>
      <c r="Y231" s="842">
        <v>42370</v>
      </c>
      <c r="Z231" s="842">
        <v>42400</v>
      </c>
      <c r="AA231" s="842"/>
      <c r="AB231" s="842"/>
      <c r="AC231" s="842"/>
      <c r="AD231" s="842"/>
      <c r="AE231" s="842"/>
      <c r="AF231" s="842"/>
      <c r="AG231" s="842"/>
      <c r="AH231" s="842"/>
      <c r="AI231" s="842"/>
      <c r="AJ231" s="842"/>
      <c r="AK231" s="842"/>
      <c r="AL231" s="842"/>
      <c r="AM231" s="843">
        <v>1.2602159722227952</v>
      </c>
      <c r="AN231" s="844" t="s">
        <v>1099</v>
      </c>
      <c r="AO231" s="845">
        <v>11800000</v>
      </c>
      <c r="AP231" s="845">
        <v>500000</v>
      </c>
      <c r="AQ231" s="836" t="s">
        <v>1324</v>
      </c>
      <c r="AR231" s="846"/>
      <c r="AS231" s="846"/>
      <c r="AT231" s="845"/>
      <c r="AU231" s="845"/>
      <c r="AV231" s="847"/>
      <c r="AW231" s="845">
        <v>750000</v>
      </c>
      <c r="AX231" s="845"/>
      <c r="AY231" s="847" t="s">
        <v>1351</v>
      </c>
      <c r="AZ231" s="848" t="s">
        <v>1215</v>
      </c>
      <c r="BA231" s="848" t="s">
        <v>1215</v>
      </c>
      <c r="BB231" s="847"/>
      <c r="BC231" s="849" t="s">
        <v>11456</v>
      </c>
      <c r="BD231" s="922" t="s">
        <v>11457</v>
      </c>
      <c r="BE231" s="921" t="s">
        <v>11458</v>
      </c>
      <c r="BF231" s="921"/>
      <c r="BG231" s="921" t="s">
        <v>11459</v>
      </c>
      <c r="BH231" s="922">
        <v>8026815079</v>
      </c>
      <c r="BI231" s="922"/>
      <c r="BJ231" s="740" t="s">
        <v>11460</v>
      </c>
      <c r="BK231" s="941" t="s">
        <v>2128</v>
      </c>
      <c r="BL231" s="942"/>
    </row>
    <row r="232" spans="2:64" ht="14.1" customHeight="1">
      <c r="B232" s="835">
        <v>17</v>
      </c>
      <c r="C232" s="839" t="s">
        <v>11461</v>
      </c>
      <c r="D232" s="839" t="s">
        <v>9719</v>
      </c>
      <c r="E232" s="840" t="s">
        <v>9720</v>
      </c>
      <c r="F232" s="840" t="s">
        <v>1060</v>
      </c>
      <c r="G232" s="840" t="s">
        <v>1276</v>
      </c>
      <c r="H232" s="840" t="s">
        <v>1276</v>
      </c>
      <c r="I232" s="841" t="s">
        <v>1045</v>
      </c>
      <c r="J232" s="841" t="s">
        <v>10244</v>
      </c>
      <c r="K232" s="839" t="s">
        <v>11462</v>
      </c>
      <c r="L232" s="842">
        <v>41936</v>
      </c>
      <c r="M232" s="842">
        <v>42004</v>
      </c>
      <c r="N232" s="842">
        <v>42094</v>
      </c>
      <c r="O232" s="842">
        <v>42124</v>
      </c>
      <c r="P232" s="842">
        <v>42155</v>
      </c>
      <c r="Q232" s="842">
        <v>42308</v>
      </c>
      <c r="R232" s="842">
        <v>42369</v>
      </c>
      <c r="S232" s="842">
        <v>42400</v>
      </c>
      <c r="T232" s="842"/>
      <c r="U232" s="842"/>
      <c r="V232" s="842"/>
      <c r="W232" s="842"/>
      <c r="X232" s="842"/>
      <c r="Y232" s="842"/>
      <c r="Z232" s="842"/>
      <c r="AA232" s="842"/>
      <c r="AB232" s="842"/>
      <c r="AC232" s="842"/>
      <c r="AD232" s="842"/>
      <c r="AE232" s="842"/>
      <c r="AF232" s="842"/>
      <c r="AG232" s="842"/>
      <c r="AH232" s="842"/>
      <c r="AI232" s="842"/>
      <c r="AJ232" s="842"/>
      <c r="AK232" s="842"/>
      <c r="AL232" s="842"/>
      <c r="AM232" s="843">
        <v>1.2602159722227952</v>
      </c>
      <c r="AN232" s="844" t="s">
        <v>1099</v>
      </c>
      <c r="AO232" s="845">
        <v>3750000</v>
      </c>
      <c r="AP232" s="845">
        <v>250000</v>
      </c>
      <c r="AQ232" s="836"/>
      <c r="AR232" s="846"/>
      <c r="AS232" s="846"/>
      <c r="AT232" s="845"/>
      <c r="AU232" s="845"/>
      <c r="AV232" s="847"/>
      <c r="AW232" s="845">
        <v>600000</v>
      </c>
      <c r="AX232" s="845"/>
      <c r="AY232" s="847" t="s">
        <v>1351</v>
      </c>
      <c r="AZ232" s="848" t="s">
        <v>1215</v>
      </c>
      <c r="BA232" s="848" t="s">
        <v>1215</v>
      </c>
      <c r="BB232" s="847" t="s">
        <v>11463</v>
      </c>
      <c r="BC232" s="849" t="s">
        <v>9722</v>
      </c>
      <c r="BD232" s="922" t="s">
        <v>9723</v>
      </c>
      <c r="BE232" s="921" t="s">
        <v>9724</v>
      </c>
      <c r="BF232" s="921" t="s">
        <v>11464</v>
      </c>
      <c r="BG232" s="921" t="s">
        <v>9726</v>
      </c>
      <c r="BH232" s="922" t="s">
        <v>591</v>
      </c>
      <c r="BI232" s="922"/>
      <c r="BJ232" s="740" t="s">
        <v>9728</v>
      </c>
      <c r="BK232" s="941" t="s">
        <v>2128</v>
      </c>
      <c r="BL232" s="942" t="s">
        <v>477</v>
      </c>
    </row>
    <row r="233" spans="2:64" ht="14.1" customHeight="1">
      <c r="B233" s="835">
        <v>18</v>
      </c>
      <c r="C233" s="839" t="s">
        <v>11465</v>
      </c>
      <c r="D233" s="839" t="s">
        <v>11466</v>
      </c>
      <c r="E233" s="840" t="s">
        <v>11467</v>
      </c>
      <c r="F233" s="840" t="s">
        <v>1060</v>
      </c>
      <c r="G233" s="840" t="s">
        <v>1276</v>
      </c>
      <c r="H233" s="840" t="s">
        <v>1276</v>
      </c>
      <c r="I233" s="841" t="s">
        <v>1045</v>
      </c>
      <c r="J233" s="841" t="s">
        <v>10244</v>
      </c>
      <c r="K233" s="839" t="s">
        <v>11468</v>
      </c>
      <c r="L233" s="842">
        <v>41974</v>
      </c>
      <c r="M233" s="842">
        <v>42094</v>
      </c>
      <c r="N233" s="842">
        <v>42155</v>
      </c>
      <c r="O233" s="842">
        <v>42247</v>
      </c>
      <c r="P233" s="842">
        <v>42369</v>
      </c>
      <c r="Q233" s="842">
        <v>42400</v>
      </c>
      <c r="R233" s="842"/>
      <c r="S233" s="842"/>
      <c r="T233" s="842"/>
      <c r="U233" s="842"/>
      <c r="V233" s="842"/>
      <c r="W233" s="842"/>
      <c r="X233" s="842"/>
      <c r="Y233" s="842"/>
      <c r="Z233" s="842"/>
      <c r="AA233" s="842"/>
      <c r="AB233" s="842"/>
      <c r="AC233" s="842"/>
      <c r="AD233" s="842"/>
      <c r="AE233" s="842"/>
      <c r="AF233" s="842"/>
      <c r="AG233" s="842"/>
      <c r="AH233" s="842"/>
      <c r="AI233" s="842"/>
      <c r="AJ233" s="842"/>
      <c r="AK233" s="842"/>
      <c r="AL233" s="842"/>
      <c r="AM233" s="843">
        <v>1.2602159722227952</v>
      </c>
      <c r="AN233" s="844" t="s">
        <v>1099</v>
      </c>
      <c r="AO233" s="845">
        <v>4500000</v>
      </c>
      <c r="AP233" s="845">
        <v>250000</v>
      </c>
      <c r="AQ233" s="836"/>
      <c r="AR233" s="846"/>
      <c r="AS233" s="846"/>
      <c r="AT233" s="845"/>
      <c r="AU233" s="845"/>
      <c r="AV233" s="847"/>
      <c r="AW233" s="845">
        <v>475000</v>
      </c>
      <c r="AX233" s="845"/>
      <c r="AY233" s="847" t="s">
        <v>1351</v>
      </c>
      <c r="AZ233" s="848" t="s">
        <v>1215</v>
      </c>
      <c r="BA233" s="848" t="s">
        <v>1215</v>
      </c>
      <c r="BB233" s="847"/>
      <c r="BC233" s="849" t="s">
        <v>11469</v>
      </c>
      <c r="BD233" s="922" t="s">
        <v>11470</v>
      </c>
      <c r="BE233" s="921" t="s">
        <v>11471</v>
      </c>
      <c r="BF233" s="921" t="s">
        <v>11472</v>
      </c>
      <c r="BG233" s="921" t="s">
        <v>11473</v>
      </c>
      <c r="BH233" s="922" t="s">
        <v>11474</v>
      </c>
      <c r="BI233" s="922"/>
      <c r="BJ233" s="740" t="s">
        <v>11475</v>
      </c>
      <c r="BK233" s="941" t="s">
        <v>2128</v>
      </c>
      <c r="BL233" s="942" t="s">
        <v>477</v>
      </c>
    </row>
    <row r="234" spans="2:64" ht="14.1" customHeight="1">
      <c r="B234" s="835">
        <v>21</v>
      </c>
      <c r="C234" s="839" t="s">
        <v>11476</v>
      </c>
      <c r="D234" s="839" t="s">
        <v>11477</v>
      </c>
      <c r="E234" s="840" t="s">
        <v>11478</v>
      </c>
      <c r="F234" s="840" t="s">
        <v>1060</v>
      </c>
      <c r="G234" s="840" t="s">
        <v>1276</v>
      </c>
      <c r="H234" s="840" t="s">
        <v>1276</v>
      </c>
      <c r="I234" s="841" t="s">
        <v>1045</v>
      </c>
      <c r="J234" s="841" t="s">
        <v>10244</v>
      </c>
      <c r="K234" s="839" t="s">
        <v>11462</v>
      </c>
      <c r="L234" s="842">
        <v>41743</v>
      </c>
      <c r="M234" s="842">
        <v>41912</v>
      </c>
      <c r="N234" s="842">
        <v>42004</v>
      </c>
      <c r="O234" s="842">
        <v>42063</v>
      </c>
      <c r="P234" s="842">
        <v>42094</v>
      </c>
      <c r="Q234" s="842">
        <v>42124</v>
      </c>
      <c r="R234" s="842">
        <v>42308</v>
      </c>
      <c r="S234" s="842">
        <v>42369</v>
      </c>
      <c r="T234" s="842">
        <v>42400</v>
      </c>
      <c r="U234" s="842"/>
      <c r="V234" s="842"/>
      <c r="W234" s="842"/>
      <c r="X234" s="842"/>
      <c r="Y234" s="842"/>
      <c r="Z234" s="842"/>
      <c r="AA234" s="842"/>
      <c r="AB234" s="842"/>
      <c r="AC234" s="842"/>
      <c r="AD234" s="842"/>
      <c r="AE234" s="842"/>
      <c r="AF234" s="842"/>
      <c r="AG234" s="842"/>
      <c r="AH234" s="842"/>
      <c r="AI234" s="842"/>
      <c r="AJ234" s="842"/>
      <c r="AK234" s="842"/>
      <c r="AL234" s="842"/>
      <c r="AM234" s="843">
        <v>1.2602159722227952</v>
      </c>
      <c r="AN234" s="844" t="s">
        <v>1099</v>
      </c>
      <c r="AO234" s="845">
        <v>5500000</v>
      </c>
      <c r="AP234" s="845">
        <v>250000</v>
      </c>
      <c r="AQ234" s="836"/>
      <c r="AR234" s="846"/>
      <c r="AS234" s="846"/>
      <c r="AT234" s="845"/>
      <c r="AU234" s="845"/>
      <c r="AV234" s="847"/>
      <c r="AW234" s="845" t="s">
        <v>1351</v>
      </c>
      <c r="AX234" s="845"/>
      <c r="AY234" s="847" t="s">
        <v>8582</v>
      </c>
      <c r="AZ234" s="848" t="s">
        <v>1215</v>
      </c>
      <c r="BA234" s="848" t="s">
        <v>1215</v>
      </c>
      <c r="BB234" s="847" t="s">
        <v>11479</v>
      </c>
      <c r="BC234" s="849" t="s">
        <v>11480</v>
      </c>
      <c r="BD234" s="922" t="s">
        <v>11481</v>
      </c>
      <c r="BE234" s="921" t="s">
        <v>11482</v>
      </c>
      <c r="BF234" s="921" t="s">
        <v>11483</v>
      </c>
      <c r="BG234" s="921" t="s">
        <v>11484</v>
      </c>
      <c r="BH234" s="922">
        <v>11042295185</v>
      </c>
      <c r="BI234" s="922"/>
      <c r="BJ234" s="740" t="s">
        <v>11485</v>
      </c>
      <c r="BK234" s="941" t="s">
        <v>2128</v>
      </c>
      <c r="BL234" s="942" t="s">
        <v>477</v>
      </c>
    </row>
    <row r="235" spans="2:64" ht="14.1" customHeight="1">
      <c r="B235" s="835">
        <v>23</v>
      </c>
      <c r="C235" s="839" t="s">
        <v>11486</v>
      </c>
      <c r="D235" s="839" t="s">
        <v>7619</v>
      </c>
      <c r="E235" s="840" t="s">
        <v>11487</v>
      </c>
      <c r="F235" s="840" t="s">
        <v>1060</v>
      </c>
      <c r="G235" s="840" t="s">
        <v>1276</v>
      </c>
      <c r="H235" s="840" t="s">
        <v>1276</v>
      </c>
      <c r="I235" s="841" t="s">
        <v>11488</v>
      </c>
      <c r="J235" s="841" t="s">
        <v>10244</v>
      </c>
      <c r="K235" s="839" t="s">
        <v>11489</v>
      </c>
      <c r="L235" s="842">
        <v>42135</v>
      </c>
      <c r="M235" s="842">
        <v>42287</v>
      </c>
      <c r="N235" s="842">
        <v>42369</v>
      </c>
      <c r="O235" s="842">
        <v>42400</v>
      </c>
      <c r="P235" s="842"/>
      <c r="Q235" s="842"/>
      <c r="R235" s="842"/>
      <c r="S235" s="842"/>
      <c r="T235" s="842"/>
      <c r="U235" s="842"/>
      <c r="V235" s="842"/>
      <c r="W235" s="842"/>
      <c r="X235" s="842"/>
      <c r="Y235" s="842"/>
      <c r="Z235" s="842"/>
      <c r="AA235" s="842"/>
      <c r="AB235" s="842"/>
      <c r="AC235" s="842"/>
      <c r="AD235" s="842"/>
      <c r="AE235" s="842"/>
      <c r="AF235" s="842"/>
      <c r="AG235" s="842"/>
      <c r="AH235" s="842"/>
      <c r="AI235" s="842"/>
      <c r="AJ235" s="842"/>
      <c r="AK235" s="842"/>
      <c r="AL235" s="842"/>
      <c r="AM235" s="843">
        <v>1.2602159722227952</v>
      </c>
      <c r="AN235" s="844" t="s">
        <v>1099</v>
      </c>
      <c r="AO235" s="845">
        <v>7500000</v>
      </c>
      <c r="AP235" s="845">
        <v>550000</v>
      </c>
      <c r="AQ235" s="836" t="s">
        <v>1324</v>
      </c>
      <c r="AR235" s="846"/>
      <c r="AS235" s="846"/>
      <c r="AT235" s="845"/>
      <c r="AU235" s="845"/>
      <c r="AV235" s="847"/>
      <c r="AW235" s="845">
        <v>500000</v>
      </c>
      <c r="AX235" s="845"/>
      <c r="AY235" s="847" t="s">
        <v>1351</v>
      </c>
      <c r="AZ235" s="848" t="s">
        <v>1215</v>
      </c>
      <c r="BA235" s="848" t="s">
        <v>1215</v>
      </c>
      <c r="BB235" s="847"/>
      <c r="BC235" s="849" t="s">
        <v>7624</v>
      </c>
      <c r="BD235" s="922" t="s">
        <v>7625</v>
      </c>
      <c r="BE235" s="921" t="s">
        <v>7626</v>
      </c>
      <c r="BF235" s="921"/>
      <c r="BG235" s="921" t="s">
        <v>7627</v>
      </c>
      <c r="BH235" s="922" t="s">
        <v>7628</v>
      </c>
      <c r="BI235" s="922"/>
      <c r="BJ235" s="740" t="s">
        <v>7630</v>
      </c>
      <c r="BK235" s="941" t="s">
        <v>2128</v>
      </c>
      <c r="BL235" s="942"/>
    </row>
    <row r="236" spans="2:64" ht="14.1" customHeight="1">
      <c r="B236" s="835">
        <v>32</v>
      </c>
      <c r="C236" s="839" t="s">
        <v>11490</v>
      </c>
      <c r="D236" s="839" t="s">
        <v>10986</v>
      </c>
      <c r="E236" s="840" t="s">
        <v>10987</v>
      </c>
      <c r="F236" s="840" t="s">
        <v>1302</v>
      </c>
      <c r="G236" s="840" t="s">
        <v>930</v>
      </c>
      <c r="H236" s="840" t="s">
        <v>930</v>
      </c>
      <c r="I236" s="841" t="s">
        <v>10816</v>
      </c>
      <c r="J236" s="841" t="s">
        <v>10244</v>
      </c>
      <c r="K236" s="839" t="s">
        <v>8431</v>
      </c>
      <c r="L236" s="842">
        <v>42156</v>
      </c>
      <c r="M236" s="842">
        <v>42308</v>
      </c>
      <c r="N236" s="842">
        <v>42369</v>
      </c>
      <c r="O236" s="842">
        <v>42400</v>
      </c>
      <c r="P236" s="842"/>
      <c r="Q236" s="842"/>
      <c r="R236" s="842"/>
      <c r="S236" s="842"/>
      <c r="T236" s="842"/>
      <c r="U236" s="842"/>
      <c r="V236" s="842"/>
      <c r="W236" s="842"/>
      <c r="X236" s="842"/>
      <c r="Y236" s="842"/>
      <c r="Z236" s="842"/>
      <c r="AA236" s="842"/>
      <c r="AB236" s="842"/>
      <c r="AC236" s="842"/>
      <c r="AD236" s="842"/>
      <c r="AE236" s="842"/>
      <c r="AF236" s="842"/>
      <c r="AG236" s="842"/>
      <c r="AH236" s="842"/>
      <c r="AI236" s="842"/>
      <c r="AJ236" s="842"/>
      <c r="AK236" s="842"/>
      <c r="AL236" s="842"/>
      <c r="AM236" s="843">
        <v>1.2602159722227952</v>
      </c>
      <c r="AN236" s="844" t="s">
        <v>1099</v>
      </c>
      <c r="AO236" s="845">
        <v>9000000</v>
      </c>
      <c r="AP236" s="845">
        <v>550000</v>
      </c>
      <c r="AQ236" s="836">
        <v>3000000</v>
      </c>
      <c r="AR236" s="846"/>
      <c r="AS236" s="846"/>
      <c r="AT236" s="845"/>
      <c r="AU236" s="845"/>
      <c r="AV236" s="847"/>
      <c r="AW236" s="845">
        <v>500000</v>
      </c>
      <c r="AX236" s="845"/>
      <c r="AY236" s="847" t="s">
        <v>1351</v>
      </c>
      <c r="AZ236" s="848" t="s">
        <v>1215</v>
      </c>
      <c r="BA236" s="848" t="s">
        <v>1215</v>
      </c>
      <c r="BB236" s="847"/>
      <c r="BC236" s="849" t="s">
        <v>11491</v>
      </c>
      <c r="BD236" s="922" t="s">
        <v>10991</v>
      </c>
      <c r="BE236" s="921" t="s">
        <v>10992</v>
      </c>
      <c r="BF236" s="921" t="s">
        <v>10993</v>
      </c>
      <c r="BG236" s="921" t="s">
        <v>10994</v>
      </c>
      <c r="BH236" s="922" t="s">
        <v>10995</v>
      </c>
      <c r="BI236" s="922"/>
      <c r="BJ236" s="740" t="s">
        <v>10997</v>
      </c>
      <c r="BK236" s="941" t="s">
        <v>2128</v>
      </c>
      <c r="BL236" s="942"/>
    </row>
    <row r="237" spans="2:64" ht="14.1" customHeight="1">
      <c r="B237" s="835">
        <v>50</v>
      </c>
      <c r="C237" s="839" t="s">
        <v>10587</v>
      </c>
      <c r="D237" s="839" t="s">
        <v>10588</v>
      </c>
      <c r="E237" s="840" t="s">
        <v>10589</v>
      </c>
      <c r="F237" s="840" t="s">
        <v>1302</v>
      </c>
      <c r="G237" s="840" t="s">
        <v>1231</v>
      </c>
      <c r="H237" s="840" t="s">
        <v>1231</v>
      </c>
      <c r="I237" s="841" t="s">
        <v>10816</v>
      </c>
      <c r="J237" s="841" t="s">
        <v>10244</v>
      </c>
      <c r="K237" s="839" t="s">
        <v>8431</v>
      </c>
      <c r="L237" s="842">
        <v>42163</v>
      </c>
      <c r="M237" s="842">
        <v>42247</v>
      </c>
      <c r="N237" s="842">
        <v>42308</v>
      </c>
      <c r="O237" s="842">
        <v>42369</v>
      </c>
      <c r="P237" s="842">
        <v>42400</v>
      </c>
      <c r="Q237" s="842"/>
      <c r="R237" s="842"/>
      <c r="S237" s="842"/>
      <c r="T237" s="842"/>
      <c r="U237" s="842"/>
      <c r="V237" s="842"/>
      <c r="W237" s="842"/>
      <c r="X237" s="842"/>
      <c r="Y237" s="842"/>
      <c r="Z237" s="842"/>
      <c r="AA237" s="842"/>
      <c r="AB237" s="842"/>
      <c r="AC237" s="842"/>
      <c r="AD237" s="842"/>
      <c r="AE237" s="842"/>
      <c r="AF237" s="842"/>
      <c r="AG237" s="842"/>
      <c r="AH237" s="842"/>
      <c r="AI237" s="842"/>
      <c r="AJ237" s="842"/>
      <c r="AK237" s="842"/>
      <c r="AL237" s="842"/>
      <c r="AM237" s="843">
        <v>1.2602159722227952</v>
      </c>
      <c r="AN237" s="844" t="s">
        <v>1099</v>
      </c>
      <c r="AO237" s="845">
        <v>16000000</v>
      </c>
      <c r="AP237" s="845" t="s">
        <v>1351</v>
      </c>
      <c r="AQ237" s="836" t="s">
        <v>1351</v>
      </c>
      <c r="AR237" s="846" t="s">
        <v>1351</v>
      </c>
      <c r="AS237" s="846" t="s">
        <v>1351</v>
      </c>
      <c r="AT237" s="845" t="s">
        <v>1351</v>
      </c>
      <c r="AU237" s="845"/>
      <c r="AV237" s="847" t="s">
        <v>1351</v>
      </c>
      <c r="AW237" s="845" t="s">
        <v>1351</v>
      </c>
      <c r="AX237" s="845" t="s">
        <v>1351</v>
      </c>
      <c r="AY237" s="847" t="s">
        <v>1351</v>
      </c>
      <c r="AZ237" s="848" t="s">
        <v>1215</v>
      </c>
      <c r="BA237" s="848" t="s">
        <v>1215</v>
      </c>
      <c r="BB237" s="847"/>
      <c r="BC237" s="849" t="s">
        <v>10592</v>
      </c>
      <c r="BD237" s="922" t="s">
        <v>10593</v>
      </c>
      <c r="BE237" s="921" t="s">
        <v>10594</v>
      </c>
      <c r="BF237" s="921" t="s">
        <v>10595</v>
      </c>
      <c r="BG237" s="921" t="s">
        <v>10596</v>
      </c>
      <c r="BH237" s="922" t="s">
        <v>591</v>
      </c>
      <c r="BI237" s="922"/>
      <c r="BJ237" s="740" t="s">
        <v>10597</v>
      </c>
      <c r="BK237" s="941" t="s">
        <v>2128</v>
      </c>
      <c r="BL237" s="942"/>
    </row>
    <row r="238" spans="2:64" ht="14.1" customHeight="1">
      <c r="B238" s="835">
        <v>66</v>
      </c>
      <c r="C238" s="839" t="s">
        <v>11492</v>
      </c>
      <c r="D238" s="839" t="s">
        <v>9980</v>
      </c>
      <c r="E238" s="840" t="s">
        <v>9981</v>
      </c>
      <c r="F238" s="840" t="s">
        <v>1302</v>
      </c>
      <c r="G238" s="840" t="s">
        <v>1358</v>
      </c>
      <c r="H238" s="840" t="s">
        <v>1358</v>
      </c>
      <c r="I238" s="841" t="s">
        <v>10816</v>
      </c>
      <c r="J238" s="841" t="s">
        <v>10244</v>
      </c>
      <c r="K238" s="839" t="s">
        <v>10245</v>
      </c>
      <c r="L238" s="842">
        <v>42156</v>
      </c>
      <c r="M238" s="842">
        <v>42185</v>
      </c>
      <c r="N238" s="842">
        <v>42277</v>
      </c>
      <c r="O238" s="842">
        <v>42369</v>
      </c>
      <c r="P238" s="842">
        <v>42400</v>
      </c>
      <c r="Q238" s="842"/>
      <c r="R238" s="842"/>
      <c r="S238" s="842"/>
      <c r="T238" s="842"/>
      <c r="U238" s="842"/>
      <c r="V238" s="842"/>
      <c r="W238" s="842"/>
      <c r="X238" s="842"/>
      <c r="Y238" s="842"/>
      <c r="Z238" s="842"/>
      <c r="AA238" s="842"/>
      <c r="AB238" s="842"/>
      <c r="AC238" s="842"/>
      <c r="AD238" s="842"/>
      <c r="AE238" s="842"/>
      <c r="AF238" s="842"/>
      <c r="AG238" s="842"/>
      <c r="AH238" s="842"/>
      <c r="AI238" s="842"/>
      <c r="AJ238" s="842"/>
      <c r="AK238" s="842"/>
      <c r="AL238" s="842"/>
      <c r="AM238" s="843">
        <v>1.2602159722227952</v>
      </c>
      <c r="AN238" s="844" t="s">
        <v>1099</v>
      </c>
      <c r="AO238" s="845">
        <v>6500000</v>
      </c>
      <c r="AP238" s="845">
        <v>500000</v>
      </c>
      <c r="AQ238" s="836">
        <v>2000000</v>
      </c>
      <c r="AR238" s="846">
        <v>0</v>
      </c>
      <c r="AS238" s="846">
        <v>2000000</v>
      </c>
      <c r="AT238" s="845"/>
      <c r="AU238" s="845"/>
      <c r="AV238" s="847">
        <v>0</v>
      </c>
      <c r="AW238" s="845">
        <v>500000</v>
      </c>
      <c r="AX238" s="845">
        <v>300000</v>
      </c>
      <c r="AY238" s="847" t="s">
        <v>1351</v>
      </c>
      <c r="AZ238" s="848" t="s">
        <v>1215</v>
      </c>
      <c r="BA238" s="848" t="s">
        <v>1215</v>
      </c>
      <c r="BB238" s="847" t="s">
        <v>11493</v>
      </c>
      <c r="BC238" s="849" t="s">
        <v>9982</v>
      </c>
      <c r="BD238" s="922" t="s">
        <v>9983</v>
      </c>
      <c r="BE238" s="921" t="s">
        <v>9984</v>
      </c>
      <c r="BF238" s="921" t="s">
        <v>9985</v>
      </c>
      <c r="BG238" s="921" t="s">
        <v>9986</v>
      </c>
      <c r="BH238" s="922" t="s">
        <v>9987</v>
      </c>
      <c r="BI238" s="922"/>
      <c r="BJ238" s="740" t="s">
        <v>9989</v>
      </c>
      <c r="BK238" s="941" t="s">
        <v>2128</v>
      </c>
      <c r="BL238" s="942"/>
    </row>
    <row r="239" spans="2:64" ht="14.1" customHeight="1">
      <c r="B239" s="835">
        <v>71</v>
      </c>
      <c r="C239" s="839" t="s">
        <v>10570</v>
      </c>
      <c r="D239" s="839" t="s">
        <v>9950</v>
      </c>
      <c r="E239" s="840" t="s">
        <v>9951</v>
      </c>
      <c r="F239" s="840" t="s">
        <v>1302</v>
      </c>
      <c r="G239" s="840" t="s">
        <v>1358</v>
      </c>
      <c r="H239" s="840" t="s">
        <v>1358</v>
      </c>
      <c r="I239" s="841" t="s">
        <v>11494</v>
      </c>
      <c r="J239" s="841"/>
      <c r="K239" s="839" t="s">
        <v>11495</v>
      </c>
      <c r="L239" s="842">
        <v>42230</v>
      </c>
      <c r="M239" s="842">
        <v>42290</v>
      </c>
      <c r="N239" s="842">
        <v>42369</v>
      </c>
      <c r="O239" s="842">
        <v>42400</v>
      </c>
      <c r="P239" s="842"/>
      <c r="Q239" s="842"/>
      <c r="R239" s="842"/>
      <c r="S239" s="842"/>
      <c r="T239" s="842"/>
      <c r="U239" s="842"/>
      <c r="V239" s="842"/>
      <c r="W239" s="842"/>
      <c r="X239" s="842"/>
      <c r="Y239" s="842"/>
      <c r="Z239" s="842"/>
      <c r="AA239" s="842"/>
      <c r="AB239" s="842"/>
      <c r="AC239" s="842"/>
      <c r="AD239" s="842"/>
      <c r="AE239" s="842"/>
      <c r="AF239" s="842"/>
      <c r="AG239" s="842"/>
      <c r="AH239" s="842"/>
      <c r="AI239" s="842"/>
      <c r="AJ239" s="842"/>
      <c r="AK239" s="842"/>
      <c r="AL239" s="842"/>
      <c r="AM239" s="843">
        <v>1.2602159722227952</v>
      </c>
      <c r="AN239" s="844" t="s">
        <v>1099</v>
      </c>
      <c r="AO239" s="845">
        <v>16000000</v>
      </c>
      <c r="AP239" s="845" t="s">
        <v>1314</v>
      </c>
      <c r="AQ239" s="836" t="s">
        <v>1314</v>
      </c>
      <c r="AR239" s="846" t="s">
        <v>1314</v>
      </c>
      <c r="AS239" s="846" t="s">
        <v>1314</v>
      </c>
      <c r="AT239" s="845" t="s">
        <v>1314</v>
      </c>
      <c r="AU239" s="845"/>
      <c r="AV239" s="847" t="s">
        <v>1314</v>
      </c>
      <c r="AW239" s="845" t="s">
        <v>1314</v>
      </c>
      <c r="AX239" s="845" t="s">
        <v>1314</v>
      </c>
      <c r="AY239" s="847" t="s">
        <v>1314</v>
      </c>
      <c r="AZ239" s="848" t="s">
        <v>1314</v>
      </c>
      <c r="BA239" s="848" t="s">
        <v>1215</v>
      </c>
      <c r="BB239" s="847" t="s">
        <v>11496</v>
      </c>
      <c r="BC239" s="849" t="s">
        <v>9953</v>
      </c>
      <c r="BD239" s="922" t="s">
        <v>9954</v>
      </c>
      <c r="BE239" s="921" t="s">
        <v>9955</v>
      </c>
      <c r="BF239" s="921" t="s">
        <v>9956</v>
      </c>
      <c r="BG239" s="921" t="s">
        <v>9957</v>
      </c>
      <c r="BH239" s="922" t="s">
        <v>591</v>
      </c>
      <c r="BI239" s="922"/>
      <c r="BJ239" s="740" t="s">
        <v>9958</v>
      </c>
      <c r="BK239" s="941" t="s">
        <v>2128</v>
      </c>
      <c r="BL239" s="942"/>
    </row>
    <row r="240" spans="2:64" ht="14.1" customHeight="1">
      <c r="B240" s="835">
        <v>76</v>
      </c>
      <c r="C240" s="839" t="s">
        <v>10455</v>
      </c>
      <c r="D240" s="839" t="s">
        <v>10456</v>
      </c>
      <c r="E240" s="840" t="s">
        <v>10457</v>
      </c>
      <c r="F240" s="840" t="s">
        <v>1302</v>
      </c>
      <c r="G240" s="840" t="s">
        <v>1276</v>
      </c>
      <c r="H240" s="840" t="s">
        <v>1276</v>
      </c>
      <c r="I240" s="841" t="s">
        <v>10816</v>
      </c>
      <c r="J240" s="841" t="s">
        <v>10244</v>
      </c>
      <c r="K240" s="839" t="s">
        <v>11497</v>
      </c>
      <c r="L240" s="842">
        <v>42156</v>
      </c>
      <c r="M240" s="842">
        <v>42247</v>
      </c>
      <c r="N240" s="842">
        <v>42308</v>
      </c>
      <c r="O240" s="842">
        <v>42369</v>
      </c>
      <c r="P240" s="842">
        <v>42400</v>
      </c>
      <c r="Q240" s="842"/>
      <c r="R240" s="842"/>
      <c r="S240" s="842"/>
      <c r="T240" s="842"/>
      <c r="U240" s="842"/>
      <c r="V240" s="842"/>
      <c r="W240" s="842"/>
      <c r="X240" s="842"/>
      <c r="Y240" s="842"/>
      <c r="Z240" s="842"/>
      <c r="AA240" s="842"/>
      <c r="AB240" s="842"/>
      <c r="AC240" s="842"/>
      <c r="AD240" s="842"/>
      <c r="AE240" s="842"/>
      <c r="AF240" s="842"/>
      <c r="AG240" s="842"/>
      <c r="AH240" s="842"/>
      <c r="AI240" s="842"/>
      <c r="AJ240" s="842"/>
      <c r="AK240" s="842"/>
      <c r="AL240" s="842"/>
      <c r="AM240" s="843">
        <v>1.2602159722227952</v>
      </c>
      <c r="AN240" s="844" t="s">
        <v>1099</v>
      </c>
      <c r="AO240" s="845">
        <v>6000000</v>
      </c>
      <c r="AP240" s="845">
        <v>500000</v>
      </c>
      <c r="AQ240" s="836">
        <v>3000000</v>
      </c>
      <c r="AR240" s="846"/>
      <c r="AS240" s="846"/>
      <c r="AT240" s="845"/>
      <c r="AU240" s="845"/>
      <c r="AV240" s="847"/>
      <c r="AW240" s="845">
        <v>500000</v>
      </c>
      <c r="AX240" s="845"/>
      <c r="AY240" s="847" t="s">
        <v>1351</v>
      </c>
      <c r="AZ240" s="848" t="s">
        <v>1215</v>
      </c>
      <c r="BA240" s="848" t="s">
        <v>1215</v>
      </c>
      <c r="BB240" s="847"/>
      <c r="BC240" s="849" t="s">
        <v>11498</v>
      </c>
      <c r="BD240" s="922" t="s">
        <v>11499</v>
      </c>
      <c r="BE240" s="921" t="s">
        <v>11500</v>
      </c>
      <c r="BF240" s="921" t="s">
        <v>11501</v>
      </c>
      <c r="BG240" s="921" t="s">
        <v>11502</v>
      </c>
      <c r="BH240" s="922" t="s">
        <v>11503</v>
      </c>
      <c r="BI240" s="922"/>
      <c r="BJ240" s="740" t="s">
        <v>11504</v>
      </c>
      <c r="BK240" s="941" t="s">
        <v>2128</v>
      </c>
      <c r="BL240" s="942" t="s">
        <v>477</v>
      </c>
    </row>
    <row r="241" spans="2:64" ht="14.1" customHeight="1">
      <c r="B241" s="835">
        <v>80</v>
      </c>
      <c r="C241" s="839" t="s">
        <v>11505</v>
      </c>
      <c r="D241" s="839" t="s">
        <v>11506</v>
      </c>
      <c r="E241" s="840" t="s">
        <v>11507</v>
      </c>
      <c r="F241" s="840" t="s">
        <v>1060</v>
      </c>
      <c r="G241" s="840" t="s">
        <v>1276</v>
      </c>
      <c r="H241" s="840" t="s">
        <v>1276</v>
      </c>
      <c r="I241" s="841" t="s">
        <v>10928</v>
      </c>
      <c r="J241" s="841" t="s">
        <v>10244</v>
      </c>
      <c r="K241" s="839" t="s">
        <v>11508</v>
      </c>
      <c r="L241" s="842">
        <v>42285</v>
      </c>
      <c r="M241" s="842">
        <v>42400</v>
      </c>
      <c r="N241" s="842"/>
      <c r="O241" s="842"/>
      <c r="P241" s="842"/>
      <c r="Q241" s="842"/>
      <c r="R241" s="842"/>
      <c r="S241" s="842"/>
      <c r="T241" s="842"/>
      <c r="U241" s="842"/>
      <c r="V241" s="842"/>
      <c r="W241" s="842"/>
      <c r="X241" s="842"/>
      <c r="Y241" s="842"/>
      <c r="Z241" s="842"/>
      <c r="AA241" s="842"/>
      <c r="AB241" s="842"/>
      <c r="AC241" s="842"/>
      <c r="AD241" s="842"/>
      <c r="AE241" s="842"/>
      <c r="AF241" s="842"/>
      <c r="AG241" s="842"/>
      <c r="AH241" s="842"/>
      <c r="AI241" s="842"/>
      <c r="AJ241" s="842"/>
      <c r="AK241" s="842"/>
      <c r="AL241" s="842"/>
      <c r="AM241" s="843">
        <v>1.2602159722227952</v>
      </c>
      <c r="AN241" s="844" t="s">
        <v>1099</v>
      </c>
      <c r="AO241" s="845">
        <v>4500000</v>
      </c>
      <c r="AP241" s="845">
        <v>500000</v>
      </c>
      <c r="AQ241" s="836"/>
      <c r="AR241" s="846"/>
      <c r="AS241" s="846"/>
      <c r="AT241" s="845"/>
      <c r="AU241" s="845"/>
      <c r="AV241" s="847"/>
      <c r="AW241" s="845">
        <v>500000</v>
      </c>
      <c r="AX241" s="845">
        <v>100000</v>
      </c>
      <c r="AY241" s="847" t="s">
        <v>8755</v>
      </c>
      <c r="AZ241" s="848"/>
      <c r="BA241" s="848"/>
      <c r="BB241" s="847"/>
      <c r="BC241" s="849" t="s">
        <v>11509</v>
      </c>
      <c r="BD241" s="922">
        <v>82236510585</v>
      </c>
      <c r="BE241" s="921" t="s">
        <v>11510</v>
      </c>
      <c r="BF241" s="921" t="s">
        <v>11511</v>
      </c>
      <c r="BG241" s="921" t="s">
        <v>591</v>
      </c>
      <c r="BH241" s="922" t="s">
        <v>591</v>
      </c>
      <c r="BI241" s="922"/>
      <c r="BJ241" s="740" t="s">
        <v>11512</v>
      </c>
      <c r="BK241" s="941" t="s">
        <v>2128</v>
      </c>
      <c r="BL241" s="942"/>
    </row>
    <row r="242" spans="2:64" ht="14.1" customHeight="1">
      <c r="B242" s="835">
        <v>81</v>
      </c>
      <c r="C242" s="839" t="s">
        <v>11513</v>
      </c>
      <c r="D242" s="839" t="s">
        <v>11514</v>
      </c>
      <c r="E242" s="840" t="s">
        <v>11515</v>
      </c>
      <c r="F242" s="840" t="s">
        <v>1060</v>
      </c>
      <c r="G242" s="840" t="s">
        <v>1358</v>
      </c>
      <c r="H242" s="840" t="s">
        <v>1358</v>
      </c>
      <c r="I242" s="841" t="s">
        <v>10928</v>
      </c>
      <c r="J242" s="841" t="s">
        <v>10244</v>
      </c>
      <c r="K242" s="839" t="s">
        <v>11516</v>
      </c>
      <c r="L242" s="842">
        <v>42297</v>
      </c>
      <c r="M242" s="842">
        <v>42400</v>
      </c>
      <c r="N242" s="842"/>
      <c r="O242" s="842"/>
      <c r="P242" s="842"/>
      <c r="Q242" s="842"/>
      <c r="R242" s="842"/>
      <c r="S242" s="842"/>
      <c r="T242" s="842"/>
      <c r="U242" s="842"/>
      <c r="V242" s="842"/>
      <c r="W242" s="842"/>
      <c r="X242" s="842"/>
      <c r="Y242" s="842"/>
      <c r="Z242" s="842"/>
      <c r="AA242" s="842"/>
      <c r="AB242" s="842"/>
      <c r="AC242" s="842"/>
      <c r="AD242" s="842"/>
      <c r="AE242" s="842"/>
      <c r="AF242" s="842"/>
      <c r="AG242" s="842"/>
      <c r="AH242" s="842"/>
      <c r="AI242" s="842"/>
      <c r="AJ242" s="842"/>
      <c r="AK242" s="842"/>
      <c r="AL242" s="842"/>
      <c r="AM242" s="843">
        <v>1.2602159722227952</v>
      </c>
      <c r="AN242" s="844" t="s">
        <v>1099</v>
      </c>
      <c r="AO242" s="845">
        <v>5000000</v>
      </c>
      <c r="AP242" s="845">
        <v>500000</v>
      </c>
      <c r="AQ242" s="836"/>
      <c r="AR242" s="846"/>
      <c r="AS242" s="846"/>
      <c r="AT242" s="845"/>
      <c r="AU242" s="845"/>
      <c r="AV242" s="847"/>
      <c r="AW242" s="845">
        <v>500000</v>
      </c>
      <c r="AX242" s="845">
        <v>100000</v>
      </c>
      <c r="AY242" s="847" t="s">
        <v>8672</v>
      </c>
      <c r="AZ242" s="848"/>
      <c r="BA242" s="848"/>
      <c r="BB242" s="847"/>
      <c r="BC242" s="849" t="s">
        <v>11517</v>
      </c>
      <c r="BD242" s="922"/>
      <c r="BE242" s="921" t="s">
        <v>11518</v>
      </c>
      <c r="BF242" s="921" t="s">
        <v>11519</v>
      </c>
      <c r="BG242" s="921" t="s">
        <v>11520</v>
      </c>
      <c r="BH242" s="922" t="s">
        <v>11521</v>
      </c>
      <c r="BI242" s="922"/>
      <c r="BJ242" s="740" t="s">
        <v>11522</v>
      </c>
      <c r="BK242" s="941" t="s">
        <v>11523</v>
      </c>
      <c r="BL242" s="942"/>
    </row>
    <row r="243" spans="2:64" ht="14.1" customHeight="1">
      <c r="B243" s="835">
        <v>83</v>
      </c>
      <c r="C243" s="839" t="s">
        <v>11524</v>
      </c>
      <c r="D243" s="839" t="s">
        <v>8787</v>
      </c>
      <c r="E243" s="840" t="s">
        <v>8788</v>
      </c>
      <c r="F243" s="840" t="s">
        <v>1060</v>
      </c>
      <c r="G243" s="840" t="s">
        <v>1276</v>
      </c>
      <c r="H243" s="840" t="s">
        <v>1276</v>
      </c>
      <c r="I243" s="841" t="s">
        <v>10757</v>
      </c>
      <c r="J243" s="841" t="s">
        <v>10244</v>
      </c>
      <c r="K243" s="839" t="s">
        <v>8198</v>
      </c>
      <c r="L243" s="842">
        <v>42284</v>
      </c>
      <c r="M243" s="842">
        <v>42369</v>
      </c>
      <c r="N243" s="842">
        <v>42400</v>
      </c>
      <c r="O243" s="842"/>
      <c r="P243" s="842"/>
      <c r="Q243" s="842"/>
      <c r="R243" s="842"/>
      <c r="S243" s="842"/>
      <c r="T243" s="842"/>
      <c r="U243" s="842"/>
      <c r="V243" s="842"/>
      <c r="W243" s="842"/>
      <c r="X243" s="842"/>
      <c r="Y243" s="842"/>
      <c r="Z243" s="842"/>
      <c r="AA243" s="842"/>
      <c r="AB243" s="842"/>
      <c r="AC243" s="842"/>
      <c r="AD243" s="842"/>
      <c r="AE243" s="842"/>
      <c r="AF243" s="842"/>
      <c r="AG243" s="842"/>
      <c r="AH243" s="842"/>
      <c r="AI243" s="842"/>
      <c r="AJ243" s="842"/>
      <c r="AK243" s="842"/>
      <c r="AL243" s="842"/>
      <c r="AM243" s="843">
        <v>1.2602159722227952</v>
      </c>
      <c r="AN243" s="844" t="s">
        <v>1099</v>
      </c>
      <c r="AO243" s="845">
        <v>3500000</v>
      </c>
      <c r="AP243" s="845">
        <v>200000</v>
      </c>
      <c r="AQ243" s="836"/>
      <c r="AR243" s="846"/>
      <c r="AS243" s="846"/>
      <c r="AT243" s="845"/>
      <c r="AU243" s="845"/>
      <c r="AV243" s="847"/>
      <c r="AW243" s="845">
        <v>600000</v>
      </c>
      <c r="AX243" s="845">
        <v>100000</v>
      </c>
      <c r="AY243" s="847" t="s">
        <v>8659</v>
      </c>
      <c r="AZ243" s="848"/>
      <c r="BA243" s="848"/>
      <c r="BB243" s="847"/>
      <c r="BC243" s="849" t="s">
        <v>8791</v>
      </c>
      <c r="BD243" s="922" t="s">
        <v>8792</v>
      </c>
      <c r="BE243" s="921" t="s">
        <v>8793</v>
      </c>
      <c r="BF243" s="921" t="s">
        <v>8794</v>
      </c>
      <c r="BG243" s="921" t="s">
        <v>591</v>
      </c>
      <c r="BH243" s="922" t="s">
        <v>591</v>
      </c>
      <c r="BI243" s="922"/>
      <c r="BJ243" s="740" t="s">
        <v>8797</v>
      </c>
      <c r="BK243" s="941" t="s">
        <v>2128</v>
      </c>
      <c r="BL243" s="942"/>
    </row>
    <row r="244" spans="2:64" ht="14.1" customHeight="1">
      <c r="B244" s="835">
        <v>84</v>
      </c>
      <c r="C244" s="839" t="s">
        <v>11525</v>
      </c>
      <c r="D244" s="839" t="s">
        <v>11526</v>
      </c>
      <c r="E244" s="840" t="s">
        <v>11527</v>
      </c>
      <c r="F244" s="840" t="s">
        <v>1302</v>
      </c>
      <c r="G244" s="840" t="s">
        <v>1358</v>
      </c>
      <c r="H244" s="840" t="s">
        <v>1358</v>
      </c>
      <c r="I244" s="841" t="s">
        <v>10757</v>
      </c>
      <c r="J244" s="841" t="s">
        <v>10244</v>
      </c>
      <c r="K244" s="839" t="s">
        <v>11528</v>
      </c>
      <c r="L244" s="842">
        <v>42291</v>
      </c>
      <c r="M244" s="842">
        <v>42400</v>
      </c>
      <c r="N244" s="842"/>
      <c r="O244" s="842"/>
      <c r="P244" s="842"/>
      <c r="Q244" s="842"/>
      <c r="R244" s="842"/>
      <c r="S244" s="842"/>
      <c r="T244" s="842"/>
      <c r="U244" s="842"/>
      <c r="V244" s="842"/>
      <c r="W244" s="842"/>
      <c r="X244" s="842"/>
      <c r="Y244" s="842"/>
      <c r="Z244" s="842"/>
      <c r="AA244" s="842"/>
      <c r="AB244" s="842"/>
      <c r="AC244" s="842"/>
      <c r="AD244" s="842"/>
      <c r="AE244" s="842"/>
      <c r="AF244" s="842"/>
      <c r="AG244" s="842"/>
      <c r="AH244" s="842"/>
      <c r="AI244" s="842"/>
      <c r="AJ244" s="842"/>
      <c r="AK244" s="842"/>
      <c r="AL244" s="842"/>
      <c r="AM244" s="843">
        <v>1.2602159722227952</v>
      </c>
      <c r="AN244" s="844" t="s">
        <v>1099</v>
      </c>
      <c r="AO244" s="845">
        <v>11000000</v>
      </c>
      <c r="AP244" s="845">
        <v>550000</v>
      </c>
      <c r="AQ244" s="836">
        <v>2500000</v>
      </c>
      <c r="AR244" s="846"/>
      <c r="AS244" s="846"/>
      <c r="AT244" s="845"/>
      <c r="AU244" s="845"/>
      <c r="AV244" s="847"/>
      <c r="AW244" s="845">
        <v>750000</v>
      </c>
      <c r="AX244" s="845"/>
      <c r="AY244" s="847" t="s">
        <v>8672</v>
      </c>
      <c r="AZ244" s="848"/>
      <c r="BA244" s="848"/>
      <c r="BB244" s="847"/>
      <c r="BC244" s="849" t="s">
        <v>11529</v>
      </c>
      <c r="BD244" s="922" t="s">
        <v>11530</v>
      </c>
      <c r="BE244" s="921" t="s">
        <v>11531</v>
      </c>
      <c r="BF244" s="921" t="s">
        <v>11532</v>
      </c>
      <c r="BG244" s="921" t="s">
        <v>11533</v>
      </c>
      <c r="BH244" s="922" t="s">
        <v>11534</v>
      </c>
      <c r="BI244" s="922"/>
      <c r="BJ244" s="740" t="s">
        <v>11535</v>
      </c>
      <c r="BK244" s="941" t="s">
        <v>2128</v>
      </c>
      <c r="BL244" s="942"/>
    </row>
    <row r="245" spans="2:64" ht="14.1" customHeight="1">
      <c r="B245" s="835">
        <v>87</v>
      </c>
      <c r="C245" s="839" t="s">
        <v>11536</v>
      </c>
      <c r="D245" s="839" t="s">
        <v>11018</v>
      </c>
      <c r="E245" s="840" t="s">
        <v>11537</v>
      </c>
      <c r="F245" s="840" t="s">
        <v>1302</v>
      </c>
      <c r="G245" s="840" t="s">
        <v>1231</v>
      </c>
      <c r="H245" s="840" t="s">
        <v>1231</v>
      </c>
      <c r="I245" s="841" t="s">
        <v>10757</v>
      </c>
      <c r="J245" s="841" t="s">
        <v>10244</v>
      </c>
      <c r="K245" s="839" t="s">
        <v>11538</v>
      </c>
      <c r="L245" s="842">
        <v>42310</v>
      </c>
      <c r="M245" s="842">
        <v>42369</v>
      </c>
      <c r="N245" s="842">
        <v>42400</v>
      </c>
      <c r="O245" s="842"/>
      <c r="P245" s="842"/>
      <c r="Q245" s="842"/>
      <c r="R245" s="842"/>
      <c r="S245" s="842"/>
      <c r="T245" s="842"/>
      <c r="U245" s="842"/>
      <c r="V245" s="842"/>
      <c r="W245" s="842"/>
      <c r="X245" s="842"/>
      <c r="Y245" s="842"/>
      <c r="Z245" s="842"/>
      <c r="AA245" s="842"/>
      <c r="AB245" s="842"/>
      <c r="AC245" s="842"/>
      <c r="AD245" s="842"/>
      <c r="AE245" s="842"/>
      <c r="AF245" s="842"/>
      <c r="AG245" s="842"/>
      <c r="AH245" s="842"/>
      <c r="AI245" s="842"/>
      <c r="AJ245" s="842"/>
      <c r="AK245" s="842"/>
      <c r="AL245" s="842"/>
      <c r="AM245" s="843">
        <v>1.2602159722227952</v>
      </c>
      <c r="AN245" s="844" t="s">
        <v>1099</v>
      </c>
      <c r="AO245" s="845">
        <v>5500000</v>
      </c>
      <c r="AP245" s="845">
        <v>500000</v>
      </c>
      <c r="AQ245" s="836">
        <v>2500000</v>
      </c>
      <c r="AR245" s="846"/>
      <c r="AS245" s="846"/>
      <c r="AT245" s="845"/>
      <c r="AU245" s="845"/>
      <c r="AV245" s="847"/>
      <c r="AW245" s="845">
        <v>500000</v>
      </c>
      <c r="AX245" s="845">
        <v>100000</v>
      </c>
      <c r="AY245" s="847" t="s">
        <v>8672</v>
      </c>
      <c r="AZ245" s="848"/>
      <c r="BA245" s="848"/>
      <c r="BB245" s="847"/>
      <c r="BC245" s="849" t="s">
        <v>11539</v>
      </c>
      <c r="BD245" s="922" t="s">
        <v>11540</v>
      </c>
      <c r="BE245" s="921" t="s">
        <v>11541</v>
      </c>
      <c r="BF245" s="921" t="s">
        <v>11024</v>
      </c>
      <c r="BG245" s="921" t="s">
        <v>11025</v>
      </c>
      <c r="BH245" s="922" t="s">
        <v>591</v>
      </c>
      <c r="BI245" s="922"/>
      <c r="BJ245" s="740" t="s">
        <v>11542</v>
      </c>
      <c r="BK245" s="941" t="s">
        <v>2128</v>
      </c>
      <c r="BL245" s="942"/>
    </row>
    <row r="246" spans="2:64" ht="14.1" customHeight="1">
      <c r="B246" s="835">
        <v>88</v>
      </c>
      <c r="C246" s="839" t="s">
        <v>10442</v>
      </c>
      <c r="D246" s="839" t="s">
        <v>10443</v>
      </c>
      <c r="E246" s="840" t="s">
        <v>10444</v>
      </c>
      <c r="F246" s="840" t="s">
        <v>1302</v>
      </c>
      <c r="G246" s="840" t="s">
        <v>1358</v>
      </c>
      <c r="H246" s="840" t="s">
        <v>1358</v>
      </c>
      <c r="I246" s="841" t="s">
        <v>10757</v>
      </c>
      <c r="J246" s="841" t="s">
        <v>10244</v>
      </c>
      <c r="K246" s="839" t="s">
        <v>11543</v>
      </c>
      <c r="L246" s="842">
        <v>42282</v>
      </c>
      <c r="M246" s="842">
        <v>42369</v>
      </c>
      <c r="N246" s="842">
        <v>42400</v>
      </c>
      <c r="O246" s="842"/>
      <c r="P246" s="842"/>
      <c r="Q246" s="842"/>
      <c r="R246" s="842"/>
      <c r="S246" s="842"/>
      <c r="T246" s="842"/>
      <c r="U246" s="842"/>
      <c r="V246" s="842"/>
      <c r="W246" s="842"/>
      <c r="X246" s="842"/>
      <c r="Y246" s="842"/>
      <c r="Z246" s="842"/>
      <c r="AA246" s="842"/>
      <c r="AB246" s="842"/>
      <c r="AC246" s="842"/>
      <c r="AD246" s="842"/>
      <c r="AE246" s="842"/>
      <c r="AF246" s="842"/>
      <c r="AG246" s="842"/>
      <c r="AH246" s="842"/>
      <c r="AI246" s="842"/>
      <c r="AJ246" s="842"/>
      <c r="AK246" s="842"/>
      <c r="AL246" s="842"/>
      <c r="AM246" s="843">
        <v>1.2602159722227952</v>
      </c>
      <c r="AN246" s="844" t="s">
        <v>1099</v>
      </c>
      <c r="AO246" s="845">
        <v>7000000</v>
      </c>
      <c r="AP246" s="845">
        <v>550000</v>
      </c>
      <c r="AQ246" s="836">
        <v>1500000</v>
      </c>
      <c r="AR246" s="846"/>
      <c r="AS246" s="846"/>
      <c r="AT246" s="845"/>
      <c r="AU246" s="845"/>
      <c r="AV246" s="847"/>
      <c r="AW246" s="845">
        <v>500000</v>
      </c>
      <c r="AX246" s="845">
        <v>100000</v>
      </c>
      <c r="AY246" s="847" t="s">
        <v>8672</v>
      </c>
      <c r="AZ246" s="848"/>
      <c r="BA246" s="848"/>
      <c r="BB246" s="847"/>
      <c r="BC246" s="849" t="s">
        <v>10448</v>
      </c>
      <c r="BD246" s="922">
        <v>81260229155</v>
      </c>
      <c r="BE246" s="921" t="s">
        <v>10450</v>
      </c>
      <c r="BF246" s="921" t="s">
        <v>10451</v>
      </c>
      <c r="BG246" s="921" t="s">
        <v>10452</v>
      </c>
      <c r="BH246" s="922" t="s">
        <v>11544</v>
      </c>
      <c r="BI246" s="922"/>
      <c r="BJ246" s="740" t="s">
        <v>10454</v>
      </c>
      <c r="BK246" s="941" t="s">
        <v>2128</v>
      </c>
      <c r="BL246" s="942"/>
    </row>
    <row r="247" spans="2:64" ht="14.1" customHeight="1">
      <c r="B247" s="835">
        <v>97</v>
      </c>
      <c r="C247" s="839" t="s">
        <v>11545</v>
      </c>
      <c r="D247" s="839" t="s">
        <v>11546</v>
      </c>
      <c r="E247" s="840" t="s">
        <v>11547</v>
      </c>
      <c r="F247" s="840" t="s">
        <v>1060</v>
      </c>
      <c r="G247" s="840" t="s">
        <v>1276</v>
      </c>
      <c r="H247" s="840" t="s">
        <v>1276</v>
      </c>
      <c r="I247" s="841" t="s">
        <v>10928</v>
      </c>
      <c r="J247" s="841" t="s">
        <v>10244</v>
      </c>
      <c r="K247" s="839" t="s">
        <v>11548</v>
      </c>
      <c r="L247" s="842">
        <v>42296</v>
      </c>
      <c r="M247" s="842">
        <v>42369</v>
      </c>
      <c r="N247" s="842">
        <v>42400</v>
      </c>
      <c r="O247" s="842"/>
      <c r="P247" s="842"/>
      <c r="Q247" s="842"/>
      <c r="R247" s="842"/>
      <c r="S247" s="842"/>
      <c r="T247" s="842"/>
      <c r="U247" s="842"/>
      <c r="V247" s="842"/>
      <c r="W247" s="842"/>
      <c r="X247" s="842"/>
      <c r="Y247" s="842"/>
      <c r="Z247" s="842"/>
      <c r="AA247" s="842"/>
      <c r="AB247" s="842"/>
      <c r="AC247" s="842"/>
      <c r="AD247" s="842"/>
      <c r="AE247" s="842"/>
      <c r="AF247" s="842"/>
      <c r="AG247" s="842"/>
      <c r="AH247" s="842"/>
      <c r="AI247" s="842"/>
      <c r="AJ247" s="842"/>
      <c r="AK247" s="842"/>
      <c r="AL247" s="842"/>
      <c r="AM247" s="843">
        <v>1.2602159722227952</v>
      </c>
      <c r="AN247" s="844" t="s">
        <v>1099</v>
      </c>
      <c r="AO247" s="845">
        <v>5500000</v>
      </c>
      <c r="AP247" s="845">
        <v>200000</v>
      </c>
      <c r="AQ247" s="836"/>
      <c r="AR247" s="846"/>
      <c r="AS247" s="846"/>
      <c r="AT247" s="845"/>
      <c r="AU247" s="845"/>
      <c r="AV247" s="847"/>
      <c r="AW247" s="845">
        <v>500000</v>
      </c>
      <c r="AX247" s="845">
        <v>100000</v>
      </c>
      <c r="AY247" s="847" t="s">
        <v>1351</v>
      </c>
      <c r="AZ247" s="848"/>
      <c r="BA247" s="848"/>
      <c r="BB247" s="847"/>
      <c r="BC247" s="849" t="s">
        <v>11549</v>
      </c>
      <c r="BD247" s="922" t="s">
        <v>11550</v>
      </c>
      <c r="BE247" s="921" t="s">
        <v>11551</v>
      </c>
      <c r="BF247" s="921" t="s">
        <v>11552</v>
      </c>
      <c r="BG247" s="921" t="s">
        <v>11553</v>
      </c>
      <c r="BH247" s="922" t="s">
        <v>11554</v>
      </c>
      <c r="BI247" s="922"/>
      <c r="BJ247" s="740" t="s">
        <v>11555</v>
      </c>
      <c r="BK247" s="941" t="s">
        <v>2128</v>
      </c>
      <c r="BL247" s="942"/>
    </row>
    <row r="248" spans="2:64" ht="14.1" customHeight="1">
      <c r="B248" s="835">
        <v>105</v>
      </c>
      <c r="C248" s="839" t="s">
        <v>11556</v>
      </c>
      <c r="D248" s="839" t="s">
        <v>11557</v>
      </c>
      <c r="E248" s="840" t="s">
        <v>11558</v>
      </c>
      <c r="F248" s="840" t="s">
        <v>1060</v>
      </c>
      <c r="G248" s="840" t="s">
        <v>1358</v>
      </c>
      <c r="H248" s="840" t="s">
        <v>1358</v>
      </c>
      <c r="I248" s="841" t="s">
        <v>1674</v>
      </c>
      <c r="J248" s="841"/>
      <c r="K248" s="839" t="s">
        <v>11559</v>
      </c>
      <c r="L248" s="842">
        <v>42307</v>
      </c>
      <c r="M248" s="842">
        <v>42369</v>
      </c>
      <c r="N248" s="842">
        <v>42400</v>
      </c>
      <c r="O248" s="842"/>
      <c r="P248" s="842"/>
      <c r="Q248" s="842"/>
      <c r="R248" s="842"/>
      <c r="S248" s="842"/>
      <c r="T248" s="842"/>
      <c r="U248" s="842"/>
      <c r="V248" s="842"/>
      <c r="W248" s="842"/>
      <c r="X248" s="842"/>
      <c r="Y248" s="842"/>
      <c r="Z248" s="842"/>
      <c r="AA248" s="842"/>
      <c r="AB248" s="842"/>
      <c r="AC248" s="842"/>
      <c r="AD248" s="842"/>
      <c r="AE248" s="842"/>
      <c r="AF248" s="842"/>
      <c r="AG248" s="842"/>
      <c r="AH248" s="842"/>
      <c r="AI248" s="842"/>
      <c r="AJ248" s="842"/>
      <c r="AK248" s="842"/>
      <c r="AL248" s="842"/>
      <c r="AM248" s="843">
        <v>1.2602159722227952</v>
      </c>
      <c r="AN248" s="844" t="s">
        <v>1099</v>
      </c>
      <c r="AO248" s="845">
        <v>5500000</v>
      </c>
      <c r="AP248" s="845">
        <v>250000</v>
      </c>
      <c r="AQ248" s="836"/>
      <c r="AR248" s="846"/>
      <c r="AS248" s="846"/>
      <c r="AT248" s="845"/>
      <c r="AU248" s="845"/>
      <c r="AV248" s="847"/>
      <c r="AW248" s="845">
        <v>500000</v>
      </c>
      <c r="AX248" s="845">
        <v>100000</v>
      </c>
      <c r="AY248" s="847" t="s">
        <v>8659</v>
      </c>
      <c r="AZ248" s="848" t="s">
        <v>1215</v>
      </c>
      <c r="BA248" s="848" t="s">
        <v>1215</v>
      </c>
      <c r="BB248" s="847"/>
      <c r="BC248" s="849" t="s">
        <v>11560</v>
      </c>
      <c r="BD248" s="922" t="s">
        <v>11561</v>
      </c>
      <c r="BE248" s="921" t="s">
        <v>11562</v>
      </c>
      <c r="BF248" s="921" t="s">
        <v>11563</v>
      </c>
      <c r="BG248" s="921" t="s">
        <v>11564</v>
      </c>
      <c r="BH248" s="922" t="s">
        <v>11565</v>
      </c>
      <c r="BI248" s="922"/>
      <c r="BJ248" s="740" t="s">
        <v>11566</v>
      </c>
      <c r="BK248" s="941" t="s">
        <v>11567</v>
      </c>
      <c r="BL248" s="942"/>
    </row>
    <row r="249" spans="2:64" ht="14.1" customHeight="1">
      <c r="B249" s="835">
        <v>108</v>
      </c>
      <c r="C249" s="839" t="s">
        <v>11568</v>
      </c>
      <c r="D249" s="839" t="s">
        <v>11569</v>
      </c>
      <c r="E249" s="840" t="s">
        <v>11570</v>
      </c>
      <c r="F249" s="840" t="s">
        <v>1302</v>
      </c>
      <c r="G249" s="840" t="s">
        <v>1276</v>
      </c>
      <c r="H249" s="840" t="s">
        <v>1276</v>
      </c>
      <c r="I249" s="841" t="s">
        <v>1045</v>
      </c>
      <c r="J249" s="841"/>
      <c r="K249" s="839" t="s">
        <v>11508</v>
      </c>
      <c r="L249" s="842">
        <v>42318</v>
      </c>
      <c r="M249" s="842">
        <v>42369</v>
      </c>
      <c r="N249" s="842">
        <v>42400</v>
      </c>
      <c r="O249" s="842"/>
      <c r="P249" s="842"/>
      <c r="Q249" s="842"/>
      <c r="R249" s="842"/>
      <c r="S249" s="842"/>
      <c r="T249" s="842"/>
      <c r="U249" s="842"/>
      <c r="V249" s="842"/>
      <c r="W249" s="842"/>
      <c r="X249" s="842"/>
      <c r="Y249" s="842"/>
      <c r="Z249" s="842"/>
      <c r="AA249" s="842"/>
      <c r="AB249" s="842"/>
      <c r="AC249" s="842"/>
      <c r="AD249" s="842"/>
      <c r="AE249" s="842"/>
      <c r="AF249" s="842"/>
      <c r="AG249" s="842"/>
      <c r="AH249" s="842"/>
      <c r="AI249" s="842"/>
      <c r="AJ249" s="842"/>
      <c r="AK249" s="842"/>
      <c r="AL249" s="842"/>
      <c r="AM249" s="843">
        <v>1.2602159722227952</v>
      </c>
      <c r="AN249" s="844" t="s">
        <v>1099</v>
      </c>
      <c r="AO249" s="845">
        <v>6700000</v>
      </c>
      <c r="AP249" s="845">
        <v>200000</v>
      </c>
      <c r="AQ249" s="836"/>
      <c r="AR249" s="846"/>
      <c r="AS249" s="846"/>
      <c r="AT249" s="845"/>
      <c r="AU249" s="845"/>
      <c r="AV249" s="847"/>
      <c r="AW249" s="845">
        <v>500000</v>
      </c>
      <c r="AX249" s="845">
        <v>100000</v>
      </c>
      <c r="AY249" s="847" t="s">
        <v>1351</v>
      </c>
      <c r="AZ249" s="848"/>
      <c r="BA249" s="848"/>
      <c r="BB249" s="847"/>
      <c r="BC249" s="849" t="s">
        <v>11571</v>
      </c>
      <c r="BD249" s="922" t="s">
        <v>11572</v>
      </c>
      <c r="BE249" s="921" t="s">
        <v>11573</v>
      </c>
      <c r="BF249" s="921" t="s">
        <v>11574</v>
      </c>
      <c r="BG249" s="921" t="s">
        <v>11575</v>
      </c>
      <c r="BH249" s="922">
        <v>13004384825</v>
      </c>
      <c r="BI249" s="922"/>
      <c r="BJ249" s="740" t="s">
        <v>11576</v>
      </c>
      <c r="BK249" s="941" t="s">
        <v>2128</v>
      </c>
      <c r="BL249" s="942"/>
    </row>
    <row r="250" spans="2:64" ht="14.1" customHeight="1">
      <c r="B250" s="835">
        <v>113</v>
      </c>
      <c r="C250" s="839" t="s">
        <v>11577</v>
      </c>
      <c r="D250" s="839" t="s">
        <v>10394</v>
      </c>
      <c r="E250" s="840" t="s">
        <v>10395</v>
      </c>
      <c r="F250" s="840"/>
      <c r="G250" s="840"/>
      <c r="H250" s="840"/>
      <c r="I250" s="841" t="s">
        <v>1045</v>
      </c>
      <c r="J250" s="841"/>
      <c r="K250" s="839" t="s">
        <v>11578</v>
      </c>
      <c r="L250" s="842">
        <v>42374</v>
      </c>
      <c r="M250" s="842">
        <v>42400</v>
      </c>
      <c r="N250" s="842"/>
      <c r="O250" s="842"/>
      <c r="P250" s="842"/>
      <c r="Q250" s="842"/>
      <c r="R250" s="842"/>
      <c r="S250" s="842"/>
      <c r="T250" s="842"/>
      <c r="U250" s="842"/>
      <c r="V250" s="842"/>
      <c r="W250" s="842"/>
      <c r="X250" s="842"/>
      <c r="Y250" s="842"/>
      <c r="Z250" s="842"/>
      <c r="AA250" s="842"/>
      <c r="AB250" s="842"/>
      <c r="AC250" s="842"/>
      <c r="AD250" s="842"/>
      <c r="AE250" s="842"/>
      <c r="AF250" s="842"/>
      <c r="AG250" s="842"/>
      <c r="AH250" s="842"/>
      <c r="AI250" s="842"/>
      <c r="AJ250" s="842"/>
      <c r="AK250" s="842"/>
      <c r="AL250" s="842"/>
      <c r="AM250" s="843">
        <v>1.2602159722227952</v>
      </c>
      <c r="AN250" s="844" t="s">
        <v>1099</v>
      </c>
      <c r="AO250" s="845">
        <v>10500000</v>
      </c>
      <c r="AP250" s="845">
        <v>250000</v>
      </c>
      <c r="AQ250" s="836">
        <v>1500000</v>
      </c>
      <c r="AR250" s="846"/>
      <c r="AS250" s="846"/>
      <c r="AT250" s="845"/>
      <c r="AU250" s="845"/>
      <c r="AV250" s="847"/>
      <c r="AW250" s="845">
        <v>500000</v>
      </c>
      <c r="AX250" s="845"/>
      <c r="AY250" s="847"/>
      <c r="AZ250" s="848"/>
      <c r="BA250" s="848"/>
      <c r="BB250" s="847"/>
      <c r="BC250" s="849" t="s">
        <v>10399</v>
      </c>
      <c r="BD250" s="922"/>
      <c r="BE250" s="921"/>
      <c r="BF250" s="921"/>
      <c r="BG250" s="921"/>
      <c r="BH250" s="922"/>
      <c r="BI250" s="922"/>
      <c r="BJ250" s="740"/>
      <c r="BK250" s="941" t="s">
        <v>2128</v>
      </c>
      <c r="BL250" s="942"/>
    </row>
    <row r="251" spans="2:64" ht="14.1" customHeight="1">
      <c r="B251" s="835">
        <v>254</v>
      </c>
      <c r="C251" s="839" t="s">
        <v>11579</v>
      </c>
      <c r="D251" s="839" t="s">
        <v>10528</v>
      </c>
      <c r="E251" s="840" t="s">
        <v>10529</v>
      </c>
      <c r="F251" s="840" t="s">
        <v>1302</v>
      </c>
      <c r="G251" s="840" t="s">
        <v>1231</v>
      </c>
      <c r="H251" s="840" t="s">
        <v>1231</v>
      </c>
      <c r="I251" s="841" t="s">
        <v>11580</v>
      </c>
      <c r="J251" s="841" t="s">
        <v>10244</v>
      </c>
      <c r="K251" s="839" t="s">
        <v>11581</v>
      </c>
      <c r="L251" s="842">
        <v>42186</v>
      </c>
      <c r="M251" s="842">
        <v>42369</v>
      </c>
      <c r="N251" s="842">
        <v>42429</v>
      </c>
      <c r="O251" s="842"/>
      <c r="P251" s="842"/>
      <c r="Q251" s="842"/>
      <c r="R251" s="842"/>
      <c r="S251" s="842"/>
      <c r="T251" s="842"/>
      <c r="U251" s="842"/>
      <c r="V251" s="842"/>
      <c r="W251" s="842"/>
      <c r="X251" s="842"/>
      <c r="Y251" s="842"/>
      <c r="Z251" s="842"/>
      <c r="AA251" s="842"/>
      <c r="AB251" s="842"/>
      <c r="AC251" s="842"/>
      <c r="AD251" s="842"/>
      <c r="AE251" s="842"/>
      <c r="AF251" s="842"/>
      <c r="AG251" s="842"/>
      <c r="AH251" s="842"/>
      <c r="AI251" s="842"/>
      <c r="AJ251" s="842"/>
      <c r="AK251" s="842"/>
      <c r="AL251" s="842"/>
      <c r="AM251" s="843">
        <v>-396.73778229166783</v>
      </c>
      <c r="AN251" s="844" t="s">
        <v>1099</v>
      </c>
      <c r="AO251" s="845">
        <v>13000000</v>
      </c>
      <c r="AP251" s="845">
        <v>500000</v>
      </c>
      <c r="AQ251" s="836">
        <v>2000000</v>
      </c>
      <c r="AR251" s="846"/>
      <c r="AS251" s="846"/>
      <c r="AT251" s="845"/>
      <c r="AU251" s="845"/>
      <c r="AV251" s="847"/>
      <c r="AW251" s="845">
        <v>500000</v>
      </c>
      <c r="AX251" s="845">
        <v>300000</v>
      </c>
      <c r="AY251" s="847" t="s">
        <v>1351</v>
      </c>
      <c r="AZ251" s="848" t="s">
        <v>1215</v>
      </c>
      <c r="BA251" s="848" t="s">
        <v>1215</v>
      </c>
      <c r="BB251" s="847"/>
      <c r="BC251" s="849" t="s">
        <v>10531</v>
      </c>
      <c r="BD251" s="922" t="s">
        <v>10532</v>
      </c>
      <c r="BE251" s="921" t="s">
        <v>10533</v>
      </c>
      <c r="BF251" s="921"/>
      <c r="BG251" s="921" t="s">
        <v>1279</v>
      </c>
      <c r="BH251" s="922" t="s">
        <v>10536</v>
      </c>
      <c r="BI251" s="922"/>
      <c r="BJ251" s="740" t="s">
        <v>11582</v>
      </c>
      <c r="BK251" s="941" t="s">
        <v>11583</v>
      </c>
      <c r="BL251" s="942"/>
    </row>
    <row r="252" spans="2:64" ht="14.1" customHeight="1">
      <c r="B252" s="835">
        <v>255</v>
      </c>
      <c r="C252" s="839" t="s">
        <v>11584</v>
      </c>
      <c r="D252" s="839" t="s">
        <v>11585</v>
      </c>
      <c r="E252" s="840" t="s">
        <v>11586</v>
      </c>
      <c r="F252" s="840" t="s">
        <v>1060</v>
      </c>
      <c r="G252" s="840" t="s">
        <v>1231</v>
      </c>
      <c r="H252" s="840" t="s">
        <v>1231</v>
      </c>
      <c r="I252" s="841" t="s">
        <v>1045</v>
      </c>
      <c r="J252" s="841" t="s">
        <v>10244</v>
      </c>
      <c r="K252" s="839" t="s">
        <v>11587</v>
      </c>
      <c r="L252" s="842">
        <v>42124</v>
      </c>
      <c r="M252" s="842">
        <v>42185</v>
      </c>
      <c r="N252" s="842">
        <v>42247</v>
      </c>
      <c r="O252" s="842">
        <v>42369</v>
      </c>
      <c r="P252" s="842">
        <v>42429</v>
      </c>
      <c r="Q252" s="842">
        <v>42460</v>
      </c>
      <c r="R252" s="842"/>
      <c r="S252" s="842"/>
      <c r="T252" s="842"/>
      <c r="U252" s="842"/>
      <c r="V252" s="842"/>
      <c r="W252" s="842"/>
      <c r="X252" s="842"/>
      <c r="Y252" s="842"/>
      <c r="Z252" s="842"/>
      <c r="AA252" s="842"/>
      <c r="AB252" s="842"/>
      <c r="AC252" s="842"/>
      <c r="AD252" s="842"/>
      <c r="AE252" s="842"/>
      <c r="AF252" s="842"/>
      <c r="AG252" s="842"/>
      <c r="AH252" s="842"/>
      <c r="AI252" s="842"/>
      <c r="AJ252" s="842"/>
      <c r="AK252" s="842"/>
      <c r="AL252" s="842"/>
      <c r="AM252" s="843">
        <v>-365.73778229166783</v>
      </c>
      <c r="AN252" s="844" t="s">
        <v>1099</v>
      </c>
      <c r="AO252" s="845">
        <v>7500000</v>
      </c>
      <c r="AP252" s="845">
        <v>250000</v>
      </c>
      <c r="AQ252" s="836"/>
      <c r="AR252" s="846"/>
      <c r="AS252" s="846"/>
      <c r="AT252" s="845"/>
      <c r="AU252" s="845"/>
      <c r="AV252" s="847"/>
      <c r="AW252" s="845">
        <v>500000</v>
      </c>
      <c r="AX252" s="845"/>
      <c r="AY252" s="847" t="s">
        <v>1351</v>
      </c>
      <c r="AZ252" s="848" t="s">
        <v>1215</v>
      </c>
      <c r="BA252" s="848" t="s">
        <v>1215</v>
      </c>
      <c r="BB252" s="847"/>
      <c r="BC252" s="849" t="s">
        <v>11588</v>
      </c>
      <c r="BD252" s="922" t="s">
        <v>11589</v>
      </c>
      <c r="BE252" s="921" t="s">
        <v>11590</v>
      </c>
      <c r="BF252" s="921" t="s">
        <v>11591</v>
      </c>
      <c r="BG252" s="921" t="s">
        <v>11592</v>
      </c>
      <c r="BH252" s="922" t="s">
        <v>591</v>
      </c>
      <c r="BI252" s="922"/>
      <c r="BJ252" s="740" t="s">
        <v>11593</v>
      </c>
      <c r="BK252" s="941" t="s">
        <v>11594</v>
      </c>
      <c r="BL252" s="942"/>
    </row>
    <row r="253" spans="2:64" ht="14.1" customHeight="1">
      <c r="B253" s="835">
        <v>256</v>
      </c>
      <c r="C253" s="839" t="s">
        <v>11595</v>
      </c>
      <c r="D253" s="839" t="s">
        <v>11596</v>
      </c>
      <c r="E253" s="840" t="s">
        <v>11597</v>
      </c>
      <c r="F253" s="840" t="s">
        <v>1302</v>
      </c>
      <c r="G253" s="840" t="s">
        <v>1276</v>
      </c>
      <c r="H253" s="840" t="s">
        <v>1276</v>
      </c>
      <c r="I253" s="841" t="s">
        <v>11000</v>
      </c>
      <c r="J253" s="841" t="s">
        <v>10244</v>
      </c>
      <c r="K253" s="839" t="s">
        <v>8198</v>
      </c>
      <c r="L253" s="842">
        <v>42156</v>
      </c>
      <c r="M253" s="842">
        <v>42216</v>
      </c>
      <c r="N253" s="842">
        <v>42308</v>
      </c>
      <c r="O253" s="842">
        <v>42369</v>
      </c>
      <c r="P253" s="842">
        <v>42429</v>
      </c>
      <c r="Q253" s="842"/>
      <c r="R253" s="842"/>
      <c r="S253" s="842"/>
      <c r="T253" s="842"/>
      <c r="U253" s="842"/>
      <c r="V253" s="842"/>
      <c r="W253" s="842"/>
      <c r="X253" s="842"/>
      <c r="Y253" s="842"/>
      <c r="Z253" s="842"/>
      <c r="AA253" s="842"/>
      <c r="AB253" s="842"/>
      <c r="AC253" s="842"/>
      <c r="AD253" s="842"/>
      <c r="AE253" s="842"/>
      <c r="AF253" s="842"/>
      <c r="AG253" s="842"/>
      <c r="AH253" s="842"/>
      <c r="AI253" s="842"/>
      <c r="AJ253" s="842"/>
      <c r="AK253" s="842"/>
      <c r="AL253" s="842"/>
      <c r="AM253" s="843">
        <v>-396.73778229166783</v>
      </c>
      <c r="AN253" s="844" t="s">
        <v>1099</v>
      </c>
      <c r="AO253" s="845">
        <v>4500000</v>
      </c>
      <c r="AP253" s="845">
        <v>250000</v>
      </c>
      <c r="AQ253" s="836"/>
      <c r="AR253" s="846"/>
      <c r="AS253" s="846"/>
      <c r="AT253" s="845"/>
      <c r="AU253" s="845"/>
      <c r="AV253" s="847"/>
      <c r="AW253" s="845">
        <v>500000</v>
      </c>
      <c r="AX253" s="845">
        <v>100000</v>
      </c>
      <c r="AY253" s="847" t="s">
        <v>1351</v>
      </c>
      <c r="AZ253" s="848" t="s">
        <v>1215</v>
      </c>
      <c r="BA253" s="848" t="s">
        <v>1215</v>
      </c>
      <c r="BB253" s="847"/>
      <c r="BC253" s="849" t="s">
        <v>11598</v>
      </c>
      <c r="BD253" s="922" t="s">
        <v>11599</v>
      </c>
      <c r="BE253" s="921" t="s">
        <v>11600</v>
      </c>
      <c r="BF253" s="921" t="s">
        <v>11601</v>
      </c>
      <c r="BG253" s="921" t="s">
        <v>591</v>
      </c>
      <c r="BH253" s="922" t="s">
        <v>11602</v>
      </c>
      <c r="BI253" s="922"/>
      <c r="BJ253" s="740" t="s">
        <v>11603</v>
      </c>
      <c r="BK253" s="941" t="s">
        <v>11567</v>
      </c>
      <c r="BL253" s="942"/>
    </row>
    <row r="254" spans="2:64" ht="14.1" customHeight="1">
      <c r="B254" s="835">
        <v>257</v>
      </c>
      <c r="C254" s="839" t="s">
        <v>11604</v>
      </c>
      <c r="D254" s="839" t="s">
        <v>11605</v>
      </c>
      <c r="E254" s="840" t="s">
        <v>11606</v>
      </c>
      <c r="F254" s="840" t="s">
        <v>1302</v>
      </c>
      <c r="G254" s="840" t="s">
        <v>1231</v>
      </c>
      <c r="H254" s="840" t="s">
        <v>1231</v>
      </c>
      <c r="I254" s="841" t="s">
        <v>11580</v>
      </c>
      <c r="J254" s="841" t="s">
        <v>10244</v>
      </c>
      <c r="K254" s="839" t="s">
        <v>11528</v>
      </c>
      <c r="L254" s="842">
        <v>42285</v>
      </c>
      <c r="M254" s="842">
        <v>42369</v>
      </c>
      <c r="N254" s="842">
        <v>42429</v>
      </c>
      <c r="O254" s="842" t="s">
        <v>8460</v>
      </c>
      <c r="P254" s="842"/>
      <c r="Q254" s="842"/>
      <c r="R254" s="842"/>
      <c r="S254" s="842"/>
      <c r="T254" s="842"/>
      <c r="U254" s="842"/>
      <c r="V254" s="842"/>
      <c r="W254" s="842"/>
      <c r="X254" s="842"/>
      <c r="Y254" s="842"/>
      <c r="Z254" s="842"/>
      <c r="AA254" s="842"/>
      <c r="AB254" s="842"/>
      <c r="AC254" s="842"/>
      <c r="AD254" s="842"/>
      <c r="AE254" s="842"/>
      <c r="AF254" s="842"/>
      <c r="AG254" s="842"/>
      <c r="AH254" s="842"/>
      <c r="AI254" s="842"/>
      <c r="AJ254" s="842"/>
      <c r="AK254" s="842"/>
      <c r="AL254" s="842"/>
      <c r="AM254" s="843">
        <v>-396.73778229166783</v>
      </c>
      <c r="AN254" s="844" t="s">
        <v>1099</v>
      </c>
      <c r="AO254" s="845">
        <v>12000000</v>
      </c>
      <c r="AP254" s="845">
        <v>550000</v>
      </c>
      <c r="AQ254" s="836">
        <v>3500000</v>
      </c>
      <c r="AR254" s="846"/>
      <c r="AS254" s="846"/>
      <c r="AT254" s="845"/>
      <c r="AU254" s="845"/>
      <c r="AV254" s="847"/>
      <c r="AW254" s="845">
        <v>500000</v>
      </c>
      <c r="AX254" s="845"/>
      <c r="AY254" s="847" t="s">
        <v>1314</v>
      </c>
      <c r="AZ254" s="848"/>
      <c r="BA254" s="848"/>
      <c r="BB254" s="847"/>
      <c r="BC254" s="849" t="s">
        <v>11607</v>
      </c>
      <c r="BD254" s="922">
        <v>81241002266</v>
      </c>
      <c r="BE254" s="921" t="s">
        <v>11608</v>
      </c>
      <c r="BF254" s="921" t="s">
        <v>11609</v>
      </c>
      <c r="BG254" s="921" t="s">
        <v>11610</v>
      </c>
      <c r="BH254" s="922" t="s">
        <v>11611</v>
      </c>
      <c r="BI254" s="922"/>
      <c r="BJ254" s="740" t="s">
        <v>11612</v>
      </c>
      <c r="BK254" s="941" t="s">
        <v>11613</v>
      </c>
      <c r="BL254" s="942"/>
    </row>
    <row r="255" spans="2:64" ht="14.1" customHeight="1">
      <c r="B255" s="835">
        <v>258</v>
      </c>
      <c r="C255" s="839" t="s">
        <v>11614</v>
      </c>
      <c r="D255" s="839" t="s">
        <v>10998</v>
      </c>
      <c r="E255" s="840" t="s">
        <v>11615</v>
      </c>
      <c r="F255" s="840" t="s">
        <v>1302</v>
      </c>
      <c r="G255" s="840" t="s">
        <v>1280</v>
      </c>
      <c r="H255" s="840" t="s">
        <v>1280</v>
      </c>
      <c r="I255" s="841" t="s">
        <v>10271</v>
      </c>
      <c r="J255" s="841" t="s">
        <v>10244</v>
      </c>
      <c r="K255" s="839" t="s">
        <v>8198</v>
      </c>
      <c r="L255" s="842">
        <v>42137</v>
      </c>
      <c r="M255" s="842">
        <v>42259</v>
      </c>
      <c r="N255" s="842">
        <v>42289</v>
      </c>
      <c r="O255" s="842">
        <v>42369</v>
      </c>
      <c r="P255" s="842">
        <v>42429</v>
      </c>
      <c r="Q255" s="842"/>
      <c r="R255" s="842"/>
      <c r="S255" s="842"/>
      <c r="T255" s="842"/>
      <c r="U255" s="842"/>
      <c r="V255" s="842"/>
      <c r="W255" s="842"/>
      <c r="X255" s="842"/>
      <c r="Y255" s="842"/>
      <c r="Z255" s="842"/>
      <c r="AA255" s="842"/>
      <c r="AB255" s="842"/>
      <c r="AC255" s="842"/>
      <c r="AD255" s="842"/>
      <c r="AE255" s="842"/>
      <c r="AF255" s="842"/>
      <c r="AG255" s="842"/>
      <c r="AH255" s="842"/>
      <c r="AI255" s="842"/>
      <c r="AJ255" s="842"/>
      <c r="AK255" s="842"/>
      <c r="AL255" s="842"/>
      <c r="AM255" s="843">
        <v>-396.73778229166783</v>
      </c>
      <c r="AN255" s="844" t="s">
        <v>1099</v>
      </c>
      <c r="AO255" s="845">
        <v>5000000</v>
      </c>
      <c r="AP255" s="845">
        <v>550000</v>
      </c>
      <c r="AQ255" s="836" t="s">
        <v>1324</v>
      </c>
      <c r="AR255" s="846"/>
      <c r="AS255" s="846"/>
      <c r="AT255" s="845"/>
      <c r="AU255" s="845"/>
      <c r="AV255" s="847"/>
      <c r="AW255" s="845">
        <v>500000</v>
      </c>
      <c r="AX255" s="845"/>
      <c r="AY255" s="847" t="s">
        <v>1351</v>
      </c>
      <c r="AZ255" s="848" t="s">
        <v>1215</v>
      </c>
      <c r="BA255" s="848" t="s">
        <v>1215</v>
      </c>
      <c r="BB255" s="847"/>
      <c r="BC255" s="849" t="s">
        <v>11616</v>
      </c>
      <c r="BD255" s="922" t="s">
        <v>11617</v>
      </c>
      <c r="BE255" s="921" t="s">
        <v>11004</v>
      </c>
      <c r="BF255" s="921" t="s">
        <v>11005</v>
      </c>
      <c r="BG255" s="921" t="s">
        <v>11006</v>
      </c>
      <c r="BH255" s="922" t="s">
        <v>11618</v>
      </c>
      <c r="BI255" s="922"/>
      <c r="BJ255" s="740" t="s">
        <v>11008</v>
      </c>
      <c r="BK255" s="941" t="s">
        <v>11619</v>
      </c>
      <c r="BL255" s="942"/>
    </row>
    <row r="256" spans="2:64" ht="14.1" customHeight="1">
      <c r="B256" s="835">
        <v>259</v>
      </c>
      <c r="C256" s="839" t="s">
        <v>11620</v>
      </c>
      <c r="D256" s="839" t="s">
        <v>11621</v>
      </c>
      <c r="E256" s="840" t="s">
        <v>11622</v>
      </c>
      <c r="F256" s="840" t="s">
        <v>1060</v>
      </c>
      <c r="G256" s="840" t="s">
        <v>1276</v>
      </c>
      <c r="H256" s="840" t="s">
        <v>1276</v>
      </c>
      <c r="I256" s="841" t="s">
        <v>10816</v>
      </c>
      <c r="J256" s="841" t="s">
        <v>10244</v>
      </c>
      <c r="K256" s="839" t="s">
        <v>11623</v>
      </c>
      <c r="L256" s="842">
        <v>42149</v>
      </c>
      <c r="M256" s="842">
        <v>42271</v>
      </c>
      <c r="N256" s="842">
        <v>42369</v>
      </c>
      <c r="O256" s="842">
        <v>42400</v>
      </c>
      <c r="P256" s="842">
        <v>42429</v>
      </c>
      <c r="Q256" s="842" t="s">
        <v>8460</v>
      </c>
      <c r="R256" s="842"/>
      <c r="S256" s="842"/>
      <c r="T256" s="842"/>
      <c r="U256" s="842"/>
      <c r="V256" s="842"/>
      <c r="W256" s="842"/>
      <c r="X256" s="842"/>
      <c r="Y256" s="842"/>
      <c r="Z256" s="842"/>
      <c r="AA256" s="842"/>
      <c r="AB256" s="842"/>
      <c r="AC256" s="842"/>
      <c r="AD256" s="842"/>
      <c r="AE256" s="842"/>
      <c r="AF256" s="842"/>
      <c r="AG256" s="842"/>
      <c r="AH256" s="842"/>
      <c r="AI256" s="842"/>
      <c r="AJ256" s="842"/>
      <c r="AK256" s="842"/>
      <c r="AL256" s="842"/>
      <c r="AM256" s="843">
        <v>-396.73778229166783</v>
      </c>
      <c r="AN256" s="844" t="s">
        <v>1099</v>
      </c>
      <c r="AO256" s="845">
        <v>25719000</v>
      </c>
      <c r="AP256" s="845" t="s">
        <v>1351</v>
      </c>
      <c r="AQ256" s="836" t="s">
        <v>1351</v>
      </c>
      <c r="AR256" s="846" t="s">
        <v>1351</v>
      </c>
      <c r="AS256" s="846" t="s">
        <v>1351</v>
      </c>
      <c r="AT256" s="845" t="s">
        <v>1351</v>
      </c>
      <c r="AU256" s="845"/>
      <c r="AV256" s="847" t="s">
        <v>1351</v>
      </c>
      <c r="AW256" s="845" t="s">
        <v>1351</v>
      </c>
      <c r="AX256" s="845" t="s">
        <v>1351</v>
      </c>
      <c r="AY256" s="847" t="s">
        <v>1351</v>
      </c>
      <c r="AZ256" s="848" t="s">
        <v>1351</v>
      </c>
      <c r="BA256" s="848" t="s">
        <v>1215</v>
      </c>
      <c r="BB256" s="847"/>
      <c r="BC256" s="849" t="s">
        <v>11624</v>
      </c>
      <c r="BD256" s="922" t="s">
        <v>11625</v>
      </c>
      <c r="BE256" s="921" t="s">
        <v>11626</v>
      </c>
      <c r="BF256" s="921" t="s">
        <v>11627</v>
      </c>
      <c r="BG256" s="921" t="s">
        <v>11628</v>
      </c>
      <c r="BH256" s="922" t="s">
        <v>11629</v>
      </c>
      <c r="BI256" s="922"/>
      <c r="BJ256" s="740" t="s">
        <v>11630</v>
      </c>
      <c r="BK256" s="941" t="s">
        <v>11613</v>
      </c>
      <c r="BL256" s="942"/>
    </row>
    <row r="257" spans="2:64" ht="14.1" customHeight="1">
      <c r="B257" s="835">
        <v>260</v>
      </c>
      <c r="C257" s="839" t="s">
        <v>10502</v>
      </c>
      <c r="D257" s="839" t="s">
        <v>10503</v>
      </c>
      <c r="E257" s="840">
        <v>30774</v>
      </c>
      <c r="F257" s="840" t="s">
        <v>1302</v>
      </c>
      <c r="G257" s="840" t="s">
        <v>1231</v>
      </c>
      <c r="H257" s="840" t="s">
        <v>1231</v>
      </c>
      <c r="I257" s="841" t="s">
        <v>11631</v>
      </c>
      <c r="J257" s="841" t="s">
        <v>10371</v>
      </c>
      <c r="K257" s="839" t="s">
        <v>10372</v>
      </c>
      <c r="L257" s="842">
        <v>41593</v>
      </c>
      <c r="M257" s="842">
        <v>42004</v>
      </c>
      <c r="N257" s="842">
        <v>42185</v>
      </c>
      <c r="O257" s="842">
        <v>42277</v>
      </c>
      <c r="P257" s="842">
        <v>42322</v>
      </c>
      <c r="Q257" s="842"/>
      <c r="R257" s="842"/>
      <c r="S257" s="842"/>
      <c r="T257" s="842"/>
      <c r="U257" s="842" t="s">
        <v>8460</v>
      </c>
      <c r="V257" s="842"/>
      <c r="W257" s="842"/>
      <c r="X257" s="842"/>
      <c r="Y257" s="842">
        <v>42323</v>
      </c>
      <c r="Z257" s="842">
        <v>42369</v>
      </c>
      <c r="AA257" s="842">
        <v>42400</v>
      </c>
      <c r="AB257" s="842">
        <v>42429</v>
      </c>
      <c r="AC257" s="842"/>
      <c r="AD257" s="842"/>
      <c r="AE257" s="842"/>
      <c r="AF257" s="842"/>
      <c r="AG257" s="842"/>
      <c r="AH257" s="842"/>
      <c r="AI257" s="842"/>
      <c r="AJ257" s="842"/>
      <c r="AK257" s="842"/>
      <c r="AL257" s="842"/>
      <c r="AM257" s="843">
        <v>-396.73778229166783</v>
      </c>
      <c r="AN257" s="844" t="s">
        <v>1099</v>
      </c>
      <c r="AO257" s="845">
        <v>4303530</v>
      </c>
      <c r="AP257" s="845">
        <v>550000</v>
      </c>
      <c r="AQ257" s="836">
        <v>2000000</v>
      </c>
      <c r="AR257" s="846"/>
      <c r="AS257" s="846"/>
      <c r="AT257" s="845"/>
      <c r="AU257" s="845"/>
      <c r="AV257" s="847"/>
      <c r="AW257" s="845"/>
      <c r="AX257" s="845"/>
      <c r="AY257" s="847" t="s">
        <v>1215</v>
      </c>
      <c r="AZ257" s="848" t="s">
        <v>1215</v>
      </c>
      <c r="BA257" s="848" t="s">
        <v>1215</v>
      </c>
      <c r="BB257" s="847" t="s">
        <v>11632</v>
      </c>
      <c r="BC257" s="849" t="s">
        <v>11633</v>
      </c>
      <c r="BD257" s="922" t="s">
        <v>11634</v>
      </c>
      <c r="BE257" s="921" t="s">
        <v>10507</v>
      </c>
      <c r="BF257" s="921"/>
      <c r="BG257" s="921" t="s">
        <v>11635</v>
      </c>
      <c r="BH257" s="922" t="s">
        <v>11636</v>
      </c>
      <c r="BI257" s="922"/>
      <c r="BJ257" s="740" t="s">
        <v>11637</v>
      </c>
      <c r="BK257" s="941" t="s">
        <v>11613</v>
      </c>
      <c r="BL257" s="942" t="s">
        <v>477</v>
      </c>
    </row>
    <row r="258" spans="2:64" ht="14.1" customHeight="1">
      <c r="B258" s="835">
        <v>261</v>
      </c>
      <c r="C258" s="839" t="s">
        <v>11638</v>
      </c>
      <c r="D258" s="839" t="s">
        <v>11639</v>
      </c>
      <c r="E258" s="840" t="s">
        <v>11640</v>
      </c>
      <c r="F258" s="840" t="s">
        <v>1302</v>
      </c>
      <c r="G258" s="840" t="s">
        <v>1231</v>
      </c>
      <c r="H258" s="840" t="s">
        <v>1231</v>
      </c>
      <c r="I258" s="841" t="s">
        <v>1045</v>
      </c>
      <c r="J258" s="841" t="s">
        <v>10244</v>
      </c>
      <c r="K258" s="839" t="s">
        <v>11641</v>
      </c>
      <c r="L258" s="842">
        <v>42156</v>
      </c>
      <c r="M258" s="842">
        <v>42369</v>
      </c>
      <c r="N258" s="842">
        <v>42460</v>
      </c>
      <c r="O258" s="842"/>
      <c r="P258" s="842"/>
      <c r="Q258" s="842"/>
      <c r="R258" s="842"/>
      <c r="S258" s="842"/>
      <c r="T258" s="842"/>
      <c r="U258" s="842"/>
      <c r="V258" s="842"/>
      <c r="W258" s="842"/>
      <c r="X258" s="842"/>
      <c r="Y258" s="842"/>
      <c r="Z258" s="842"/>
      <c r="AA258" s="842"/>
      <c r="AB258" s="842"/>
      <c r="AC258" s="842"/>
      <c r="AD258" s="842"/>
      <c r="AE258" s="842"/>
      <c r="AF258" s="842"/>
      <c r="AG258" s="842"/>
      <c r="AH258" s="842"/>
      <c r="AI258" s="842"/>
      <c r="AJ258" s="842"/>
      <c r="AK258" s="842"/>
      <c r="AL258" s="842"/>
      <c r="AM258" s="843">
        <v>-365.73778229166783</v>
      </c>
      <c r="AN258" s="844" t="s">
        <v>1099</v>
      </c>
      <c r="AO258" s="845">
        <v>5750000</v>
      </c>
      <c r="AP258" s="845">
        <v>250000</v>
      </c>
      <c r="AQ258" s="836">
        <v>1500000</v>
      </c>
      <c r="AR258" s="846"/>
      <c r="AS258" s="846"/>
      <c r="AT258" s="845"/>
      <c r="AU258" s="845"/>
      <c r="AV258" s="847"/>
      <c r="AW258" s="845">
        <v>600000</v>
      </c>
      <c r="AX258" s="845"/>
      <c r="AY258" s="847" t="s">
        <v>1351</v>
      </c>
      <c r="AZ258" s="848" t="s">
        <v>1215</v>
      </c>
      <c r="BA258" s="848" t="s">
        <v>1215</v>
      </c>
      <c r="BB258" s="847"/>
      <c r="BC258" s="849" t="s">
        <v>11642</v>
      </c>
      <c r="BD258" s="922" t="s">
        <v>11643</v>
      </c>
      <c r="BE258" s="921" t="s">
        <v>11644</v>
      </c>
      <c r="BF258" s="921" t="s">
        <v>11645</v>
      </c>
      <c r="BG258" s="921" t="s">
        <v>11646</v>
      </c>
      <c r="BH258" s="922" t="s">
        <v>11647</v>
      </c>
      <c r="BI258" s="922"/>
      <c r="BJ258" s="740" t="s">
        <v>11648</v>
      </c>
      <c r="BK258" s="941" t="s">
        <v>11649</v>
      </c>
      <c r="BL258" s="942"/>
    </row>
    <row r="259" spans="2:64" ht="14.1" customHeight="1">
      <c r="B259" s="835">
        <v>262</v>
      </c>
      <c r="C259" s="839" t="s">
        <v>11650</v>
      </c>
      <c r="D259" s="839" t="s">
        <v>11651</v>
      </c>
      <c r="E259" s="840" t="s">
        <v>11652</v>
      </c>
      <c r="F259" s="840" t="s">
        <v>1302</v>
      </c>
      <c r="G259" s="840" t="s">
        <v>1276</v>
      </c>
      <c r="H259" s="840" t="s">
        <v>1276</v>
      </c>
      <c r="I259" s="841" t="s">
        <v>10928</v>
      </c>
      <c r="J259" s="841" t="s">
        <v>10244</v>
      </c>
      <c r="K259" s="839" t="s">
        <v>11538</v>
      </c>
      <c r="L259" s="842">
        <v>42293</v>
      </c>
      <c r="M259" s="842">
        <v>42346</v>
      </c>
      <c r="N259" s="842">
        <v>42400</v>
      </c>
      <c r="O259" s="842">
        <v>42429</v>
      </c>
      <c r="P259" s="842" t="s">
        <v>8460</v>
      </c>
      <c r="Q259" s="842"/>
      <c r="R259" s="842"/>
      <c r="S259" s="842"/>
      <c r="T259" s="842"/>
      <c r="U259" s="842"/>
      <c r="V259" s="842"/>
      <c r="W259" s="842"/>
      <c r="X259" s="842"/>
      <c r="Y259" s="842"/>
      <c r="Z259" s="842"/>
      <c r="AA259" s="842"/>
      <c r="AB259" s="842"/>
      <c r="AC259" s="842"/>
      <c r="AD259" s="842"/>
      <c r="AE259" s="842"/>
      <c r="AF259" s="842"/>
      <c r="AG259" s="842"/>
      <c r="AH259" s="842"/>
      <c r="AI259" s="842"/>
      <c r="AJ259" s="842"/>
      <c r="AK259" s="842"/>
      <c r="AL259" s="842"/>
      <c r="AM259" s="843">
        <v>-396.73778229166783</v>
      </c>
      <c r="AN259" s="844" t="s">
        <v>1099</v>
      </c>
      <c r="AO259" s="845">
        <v>6000000</v>
      </c>
      <c r="AP259" s="845">
        <v>500000</v>
      </c>
      <c r="AQ259" s="836">
        <v>2500000</v>
      </c>
      <c r="AR259" s="846"/>
      <c r="AS259" s="846"/>
      <c r="AT259" s="845"/>
      <c r="AU259" s="845"/>
      <c r="AV259" s="847">
        <v>700000</v>
      </c>
      <c r="AW259" s="845">
        <v>500000</v>
      </c>
      <c r="AX259" s="845">
        <v>100000</v>
      </c>
      <c r="AY259" s="847" t="s">
        <v>8672</v>
      </c>
      <c r="AZ259" s="848"/>
      <c r="BA259" s="848"/>
      <c r="BB259" s="847"/>
      <c r="BC259" s="849" t="s">
        <v>11653</v>
      </c>
      <c r="BD259" s="922" t="s">
        <v>11654</v>
      </c>
      <c r="BE259" s="921" t="s">
        <v>11655</v>
      </c>
      <c r="BF259" s="921" t="s">
        <v>11656</v>
      </c>
      <c r="BG259" s="921" t="s">
        <v>11657</v>
      </c>
      <c r="BH259" s="922" t="s">
        <v>591</v>
      </c>
      <c r="BI259" s="922"/>
      <c r="BJ259" s="740" t="s">
        <v>11658</v>
      </c>
      <c r="BK259" s="941" t="s">
        <v>11613</v>
      </c>
      <c r="BL259" s="942"/>
    </row>
    <row r="260" spans="2:64" ht="14.1" customHeight="1">
      <c r="B260" s="835">
        <v>263</v>
      </c>
      <c r="C260" s="839" t="s">
        <v>11659</v>
      </c>
      <c r="D260" s="839" t="s">
        <v>11660</v>
      </c>
      <c r="E260" s="840" t="s">
        <v>11661</v>
      </c>
      <c r="F260" s="840" t="s">
        <v>1060</v>
      </c>
      <c r="G260" s="840" t="s">
        <v>1358</v>
      </c>
      <c r="H260" s="840" t="s">
        <v>1276</v>
      </c>
      <c r="I260" s="841" t="s">
        <v>1045</v>
      </c>
      <c r="J260" s="841" t="s">
        <v>10244</v>
      </c>
      <c r="K260" s="839" t="s">
        <v>11462</v>
      </c>
      <c r="L260" s="842">
        <v>41932</v>
      </c>
      <c r="M260" s="842">
        <v>42004</v>
      </c>
      <c r="N260" s="842">
        <v>42185</v>
      </c>
      <c r="O260" s="842">
        <v>42369</v>
      </c>
      <c r="P260" s="842">
        <v>42460</v>
      </c>
      <c r="Q260" s="842" t="s">
        <v>8460</v>
      </c>
      <c r="R260" s="842"/>
      <c r="S260" s="842"/>
      <c r="T260" s="842"/>
      <c r="U260" s="842"/>
      <c r="V260" s="842"/>
      <c r="W260" s="842"/>
      <c r="X260" s="842"/>
      <c r="Y260" s="842"/>
      <c r="Z260" s="842"/>
      <c r="AA260" s="842"/>
      <c r="AB260" s="842"/>
      <c r="AC260" s="842"/>
      <c r="AD260" s="842"/>
      <c r="AE260" s="842"/>
      <c r="AF260" s="842"/>
      <c r="AG260" s="842"/>
      <c r="AH260" s="842"/>
      <c r="AI260" s="842"/>
      <c r="AJ260" s="842"/>
      <c r="AK260" s="842"/>
      <c r="AL260" s="842"/>
      <c r="AM260" s="843">
        <v>-365.73778229166783</v>
      </c>
      <c r="AN260" s="844" t="s">
        <v>1099</v>
      </c>
      <c r="AO260" s="845">
        <v>6000000</v>
      </c>
      <c r="AP260" s="845">
        <v>250000</v>
      </c>
      <c r="AQ260" s="836"/>
      <c r="AR260" s="846"/>
      <c r="AS260" s="846"/>
      <c r="AT260" s="845"/>
      <c r="AU260" s="845"/>
      <c r="AV260" s="847"/>
      <c r="AW260" s="845">
        <v>500000</v>
      </c>
      <c r="AX260" s="845"/>
      <c r="AY260" s="847" t="s">
        <v>1351</v>
      </c>
      <c r="AZ260" s="848" t="s">
        <v>1215</v>
      </c>
      <c r="BA260" s="848" t="s">
        <v>1215</v>
      </c>
      <c r="BB260" s="847" t="s">
        <v>11662</v>
      </c>
      <c r="BC260" s="849" t="s">
        <v>11663</v>
      </c>
      <c r="BD260" s="922" t="s">
        <v>11664</v>
      </c>
      <c r="BE260" s="921" t="s">
        <v>11665</v>
      </c>
      <c r="BF260" s="921" t="s">
        <v>11666</v>
      </c>
      <c r="BG260" s="921" t="s">
        <v>11667</v>
      </c>
      <c r="BH260" s="922" t="s">
        <v>591</v>
      </c>
      <c r="BI260" s="922"/>
      <c r="BJ260" s="740" t="s">
        <v>11668</v>
      </c>
      <c r="BK260" s="941" t="s">
        <v>2687</v>
      </c>
      <c r="BL260" s="942" t="s">
        <v>477</v>
      </c>
    </row>
    <row r="261" spans="2:64" ht="14.1" customHeight="1">
      <c r="B261" s="835">
        <v>264</v>
      </c>
      <c r="C261" s="839" t="s">
        <v>11669</v>
      </c>
      <c r="D261" s="839" t="s">
        <v>11670</v>
      </c>
      <c r="E261" s="840" t="s">
        <v>11671</v>
      </c>
      <c r="F261" s="840"/>
      <c r="G261" s="840"/>
      <c r="H261" s="840"/>
      <c r="I261" s="841" t="s">
        <v>10816</v>
      </c>
      <c r="J261" s="841"/>
      <c r="K261" s="839" t="s">
        <v>11672</v>
      </c>
      <c r="L261" s="842">
        <v>42374</v>
      </c>
      <c r="M261" s="842">
        <v>42429</v>
      </c>
      <c r="N261" s="842" t="s">
        <v>8460</v>
      </c>
      <c r="O261" s="842"/>
      <c r="P261" s="842"/>
      <c r="Q261" s="842"/>
      <c r="R261" s="842"/>
      <c r="S261" s="842"/>
      <c r="T261" s="842"/>
      <c r="U261" s="842"/>
      <c r="V261" s="842"/>
      <c r="W261" s="842"/>
      <c r="X261" s="842"/>
      <c r="Y261" s="842"/>
      <c r="Z261" s="842"/>
      <c r="AA261" s="842"/>
      <c r="AB261" s="842"/>
      <c r="AC261" s="842"/>
      <c r="AD261" s="842"/>
      <c r="AE261" s="842"/>
      <c r="AF261" s="842"/>
      <c r="AG261" s="842"/>
      <c r="AH261" s="842"/>
      <c r="AI261" s="842"/>
      <c r="AJ261" s="842"/>
      <c r="AK261" s="842"/>
      <c r="AL261" s="842"/>
      <c r="AM261" s="843">
        <v>-396.73778229166783</v>
      </c>
      <c r="AN261" s="844" t="s">
        <v>1099</v>
      </c>
      <c r="AO261" s="845">
        <v>7000000</v>
      </c>
      <c r="AP261" s="845">
        <v>500000</v>
      </c>
      <c r="AQ261" s="836">
        <v>3000000</v>
      </c>
      <c r="AR261" s="846"/>
      <c r="AS261" s="846"/>
      <c r="AT261" s="845"/>
      <c r="AU261" s="845"/>
      <c r="AV261" s="847"/>
      <c r="AW261" s="845">
        <v>500000</v>
      </c>
      <c r="AX261" s="845"/>
      <c r="AY261" s="847"/>
      <c r="AZ261" s="848"/>
      <c r="BA261" s="848"/>
      <c r="BB261" s="847"/>
      <c r="BC261" s="849" t="s">
        <v>11673</v>
      </c>
      <c r="BD261" s="922"/>
      <c r="BE261" s="921"/>
      <c r="BF261" s="921"/>
      <c r="BG261" s="921"/>
      <c r="BH261" s="922"/>
      <c r="BI261" s="922"/>
      <c r="BJ261" s="740"/>
      <c r="BK261" s="941" t="s">
        <v>11613</v>
      </c>
      <c r="BL261" s="942"/>
    </row>
    <row r="262" spans="2:64" ht="14.1" customHeight="1">
      <c r="B262" s="835">
        <v>265</v>
      </c>
      <c r="C262" s="839" t="s">
        <v>11674</v>
      </c>
      <c r="D262" s="839" t="s">
        <v>11675</v>
      </c>
      <c r="E262" s="840" t="s">
        <v>11676</v>
      </c>
      <c r="F262" s="840" t="s">
        <v>1060</v>
      </c>
      <c r="G262" s="840" t="s">
        <v>1276</v>
      </c>
      <c r="H262" s="840" t="s">
        <v>1276</v>
      </c>
      <c r="I262" s="841" t="s">
        <v>10757</v>
      </c>
      <c r="J262" s="841" t="s">
        <v>10244</v>
      </c>
      <c r="K262" s="839" t="s">
        <v>929</v>
      </c>
      <c r="L262" s="842">
        <v>42296</v>
      </c>
      <c r="M262" s="842">
        <v>42369</v>
      </c>
      <c r="N262" s="842">
        <v>42429</v>
      </c>
      <c r="O262" s="842" t="s">
        <v>8460</v>
      </c>
      <c r="P262" s="842"/>
      <c r="Q262" s="842"/>
      <c r="R262" s="842"/>
      <c r="S262" s="842"/>
      <c r="T262" s="842"/>
      <c r="U262" s="842"/>
      <c r="V262" s="842"/>
      <c r="W262" s="842"/>
      <c r="X262" s="842"/>
      <c r="Y262" s="842"/>
      <c r="Z262" s="842"/>
      <c r="AA262" s="842"/>
      <c r="AB262" s="842"/>
      <c r="AC262" s="842"/>
      <c r="AD262" s="842"/>
      <c r="AE262" s="842"/>
      <c r="AF262" s="842"/>
      <c r="AG262" s="842"/>
      <c r="AH262" s="842"/>
      <c r="AI262" s="842"/>
      <c r="AJ262" s="842"/>
      <c r="AK262" s="842"/>
      <c r="AL262" s="842"/>
      <c r="AM262" s="843">
        <v>-396.73778229166783</v>
      </c>
      <c r="AN262" s="844" t="s">
        <v>1099</v>
      </c>
      <c r="AO262" s="845">
        <v>3000000</v>
      </c>
      <c r="AP262" s="845">
        <v>200000</v>
      </c>
      <c r="AQ262" s="836"/>
      <c r="AR262" s="846"/>
      <c r="AS262" s="846"/>
      <c r="AT262" s="845"/>
      <c r="AU262" s="845"/>
      <c r="AV262" s="847"/>
      <c r="AW262" s="845">
        <v>500000</v>
      </c>
      <c r="AX262" s="845">
        <v>100000</v>
      </c>
      <c r="AY262" s="847" t="s">
        <v>8659</v>
      </c>
      <c r="AZ262" s="848"/>
      <c r="BA262" s="848"/>
      <c r="BB262" s="847"/>
      <c r="BC262" s="849" t="s">
        <v>11677</v>
      </c>
      <c r="BD262" s="922" t="s">
        <v>11678</v>
      </c>
      <c r="BE262" s="921" t="s">
        <v>11679</v>
      </c>
      <c r="BF262" s="921" t="s">
        <v>11680</v>
      </c>
      <c r="BG262" s="921" t="s">
        <v>591</v>
      </c>
      <c r="BH262" s="922" t="s">
        <v>591</v>
      </c>
      <c r="BI262" s="922"/>
      <c r="BJ262" s="740" t="s">
        <v>11681</v>
      </c>
      <c r="BK262" s="941" t="s">
        <v>11613</v>
      </c>
      <c r="BL262" s="942"/>
    </row>
    <row r="263" spans="2:64" ht="14.1" customHeight="1">
      <c r="B263" s="835">
        <v>266</v>
      </c>
      <c r="C263" s="839" t="s">
        <v>10539</v>
      </c>
      <c r="D263" s="839" t="s">
        <v>9969</v>
      </c>
      <c r="E263" s="840" t="s">
        <v>9970</v>
      </c>
      <c r="F263" s="840" t="s">
        <v>1302</v>
      </c>
      <c r="G263" s="840" t="s">
        <v>1276</v>
      </c>
      <c r="H263" s="840" t="s">
        <v>1276</v>
      </c>
      <c r="I263" s="841" t="s">
        <v>1045</v>
      </c>
      <c r="J263" s="841" t="s">
        <v>10244</v>
      </c>
      <c r="K263" s="839" t="s">
        <v>8431</v>
      </c>
      <c r="L263" s="842">
        <v>41869</v>
      </c>
      <c r="M263" s="842">
        <v>42004</v>
      </c>
      <c r="N263" s="842">
        <v>42094</v>
      </c>
      <c r="O263" s="842">
        <v>42124</v>
      </c>
      <c r="P263" s="842">
        <v>42155</v>
      </c>
      <c r="Q263" s="842">
        <v>42216</v>
      </c>
      <c r="R263" s="842">
        <v>42308</v>
      </c>
      <c r="S263" s="842">
        <v>42369</v>
      </c>
      <c r="T263" s="842">
        <v>42400</v>
      </c>
      <c r="U263" s="842">
        <v>42429</v>
      </c>
      <c r="V263" s="842"/>
      <c r="W263" s="842"/>
      <c r="X263" s="842"/>
      <c r="Y263" s="842" t="s">
        <v>8460</v>
      </c>
      <c r="Z263" s="842"/>
      <c r="AA263" s="842"/>
      <c r="AB263" s="842"/>
      <c r="AC263" s="842"/>
      <c r="AD263" s="842"/>
      <c r="AE263" s="842"/>
      <c r="AF263" s="842"/>
      <c r="AG263" s="842"/>
      <c r="AH263" s="842"/>
      <c r="AI263" s="842"/>
      <c r="AJ263" s="842"/>
      <c r="AK263" s="842"/>
      <c r="AL263" s="842"/>
      <c r="AM263" s="843">
        <v>-396.73778229166783</v>
      </c>
      <c r="AN263" s="844" t="s">
        <v>1099</v>
      </c>
      <c r="AO263" s="845">
        <v>5500000</v>
      </c>
      <c r="AP263" s="845">
        <v>550000</v>
      </c>
      <c r="AQ263" s="836">
        <v>3500000</v>
      </c>
      <c r="AR263" s="846"/>
      <c r="AS263" s="846"/>
      <c r="AT263" s="845"/>
      <c r="AU263" s="845"/>
      <c r="AV263" s="847"/>
      <c r="AW263" s="845"/>
      <c r="AX263" s="845"/>
      <c r="AY263" s="847" t="s">
        <v>1351</v>
      </c>
      <c r="AZ263" s="848" t="s">
        <v>1215</v>
      </c>
      <c r="BA263" s="848" t="s">
        <v>1215</v>
      </c>
      <c r="BB263" s="847"/>
      <c r="BC263" s="849" t="s">
        <v>9971</v>
      </c>
      <c r="BD263" s="922" t="s">
        <v>9972</v>
      </c>
      <c r="BE263" s="921" t="s">
        <v>9973</v>
      </c>
      <c r="BF263" s="921" t="s">
        <v>9974</v>
      </c>
      <c r="BG263" s="921" t="s">
        <v>9975</v>
      </c>
      <c r="BH263" s="922">
        <v>12018967203</v>
      </c>
      <c r="BI263" s="922"/>
      <c r="BJ263" s="740" t="s">
        <v>9977</v>
      </c>
      <c r="BK263" s="941" t="s">
        <v>11613</v>
      </c>
      <c r="BL263" s="942"/>
    </row>
    <row r="264" spans="2:64" ht="14.1" customHeight="1">
      <c r="B264" s="835">
        <v>267</v>
      </c>
      <c r="C264" s="839" t="s">
        <v>11108</v>
      </c>
      <c r="D264" s="839" t="s">
        <v>11109</v>
      </c>
      <c r="E264" s="840" t="s">
        <v>11110</v>
      </c>
      <c r="F264" s="840" t="s">
        <v>1302</v>
      </c>
      <c r="G264" s="840" t="s">
        <v>1358</v>
      </c>
      <c r="H264" s="840" t="s">
        <v>1358</v>
      </c>
      <c r="I264" s="841" t="s">
        <v>11580</v>
      </c>
      <c r="J264" s="841" t="s">
        <v>10244</v>
      </c>
      <c r="K264" s="839" t="s">
        <v>11538</v>
      </c>
      <c r="L264" s="842">
        <v>42156</v>
      </c>
      <c r="M264" s="842">
        <v>42277</v>
      </c>
      <c r="N264" s="842">
        <v>42369</v>
      </c>
      <c r="O264" s="842">
        <v>42429</v>
      </c>
      <c r="P264" s="842" t="s">
        <v>8460</v>
      </c>
      <c r="Q264" s="842"/>
      <c r="R264" s="842"/>
      <c r="S264" s="842"/>
      <c r="T264" s="842"/>
      <c r="U264" s="842"/>
      <c r="V264" s="842"/>
      <c r="W264" s="842"/>
      <c r="X264" s="842"/>
      <c r="Y264" s="842"/>
      <c r="Z264" s="842"/>
      <c r="AA264" s="842"/>
      <c r="AB264" s="842"/>
      <c r="AC264" s="842"/>
      <c r="AD264" s="842"/>
      <c r="AE264" s="842"/>
      <c r="AF264" s="842"/>
      <c r="AG264" s="842"/>
      <c r="AH264" s="842"/>
      <c r="AI264" s="842"/>
      <c r="AJ264" s="842"/>
      <c r="AK264" s="842"/>
      <c r="AL264" s="842"/>
      <c r="AM264" s="843">
        <v>-396.73778229166783</v>
      </c>
      <c r="AN264" s="844" t="s">
        <v>1099</v>
      </c>
      <c r="AO264" s="845">
        <v>8000000</v>
      </c>
      <c r="AP264" s="845">
        <v>550000</v>
      </c>
      <c r="AQ264" s="836">
        <v>2500000</v>
      </c>
      <c r="AR264" s="846"/>
      <c r="AS264" s="846"/>
      <c r="AT264" s="845"/>
      <c r="AU264" s="845"/>
      <c r="AV264" s="847"/>
      <c r="AW264" s="845">
        <v>500000</v>
      </c>
      <c r="AX264" s="845"/>
      <c r="AY264" s="847" t="s">
        <v>1351</v>
      </c>
      <c r="AZ264" s="848" t="s">
        <v>1215</v>
      </c>
      <c r="BA264" s="848" t="s">
        <v>1215</v>
      </c>
      <c r="BB264" s="847"/>
      <c r="BC264" s="849" t="s">
        <v>11682</v>
      </c>
      <c r="BD264" s="922" t="s">
        <v>11683</v>
      </c>
      <c r="BE264" s="921" t="s">
        <v>11117</v>
      </c>
      <c r="BF264" s="921" t="s">
        <v>11118</v>
      </c>
      <c r="BG264" s="921" t="s">
        <v>11684</v>
      </c>
      <c r="BH264" s="922" t="s">
        <v>591</v>
      </c>
      <c r="BI264" s="922"/>
      <c r="BJ264" s="740" t="s">
        <v>10544</v>
      </c>
      <c r="BK264" s="941" t="s">
        <v>11685</v>
      </c>
      <c r="BL264" s="942" t="s">
        <v>11686</v>
      </c>
    </row>
    <row r="265" spans="2:64" ht="14.1" customHeight="1">
      <c r="B265" s="835">
        <v>268</v>
      </c>
      <c r="C265" s="839" t="s">
        <v>11687</v>
      </c>
      <c r="D265" s="839" t="s">
        <v>10939</v>
      </c>
      <c r="E265" s="840" t="s">
        <v>11688</v>
      </c>
      <c r="F265" s="840" t="s">
        <v>1302</v>
      </c>
      <c r="G265" s="840" t="s">
        <v>1280</v>
      </c>
      <c r="H265" s="840" t="s">
        <v>1280</v>
      </c>
      <c r="I265" s="841" t="s">
        <v>11580</v>
      </c>
      <c r="J265" s="841" t="s">
        <v>10244</v>
      </c>
      <c r="K265" s="839" t="s">
        <v>11538</v>
      </c>
      <c r="L265" s="842">
        <v>42156</v>
      </c>
      <c r="M265" s="842">
        <v>42247</v>
      </c>
      <c r="N265" s="842">
        <v>42277</v>
      </c>
      <c r="O265" s="842">
        <v>42369</v>
      </c>
      <c r="P265" s="842">
        <v>42429</v>
      </c>
      <c r="Q265" s="842" t="s">
        <v>8460</v>
      </c>
      <c r="R265" s="842"/>
      <c r="S265" s="842"/>
      <c r="T265" s="842"/>
      <c r="U265" s="842"/>
      <c r="V265" s="842"/>
      <c r="W265" s="842"/>
      <c r="X265" s="842"/>
      <c r="Y265" s="842"/>
      <c r="Z265" s="842"/>
      <c r="AA265" s="842"/>
      <c r="AB265" s="842"/>
      <c r="AC265" s="842"/>
      <c r="AD265" s="842"/>
      <c r="AE265" s="842"/>
      <c r="AF265" s="842"/>
      <c r="AG265" s="842"/>
      <c r="AH265" s="842"/>
      <c r="AI265" s="842"/>
      <c r="AJ265" s="842"/>
      <c r="AK265" s="842"/>
      <c r="AL265" s="842"/>
      <c r="AM265" s="843">
        <v>-396.73778229166783</v>
      </c>
      <c r="AN265" s="844" t="s">
        <v>1099</v>
      </c>
      <c r="AO265" s="845">
        <v>8000000</v>
      </c>
      <c r="AP265" s="845">
        <v>550000</v>
      </c>
      <c r="AQ265" s="836">
        <v>2500000</v>
      </c>
      <c r="AR265" s="846"/>
      <c r="AS265" s="846"/>
      <c r="AT265" s="845"/>
      <c r="AU265" s="845"/>
      <c r="AV265" s="847"/>
      <c r="AW265" s="845">
        <v>500000</v>
      </c>
      <c r="AX265" s="845"/>
      <c r="AY265" s="847" t="s">
        <v>1351</v>
      </c>
      <c r="AZ265" s="848" t="s">
        <v>1215</v>
      </c>
      <c r="BA265" s="848" t="s">
        <v>1215</v>
      </c>
      <c r="BB265" s="847"/>
      <c r="BC265" s="849" t="s">
        <v>10941</v>
      </c>
      <c r="BD265" s="922" t="s">
        <v>11689</v>
      </c>
      <c r="BE265" s="921" t="s">
        <v>11690</v>
      </c>
      <c r="BF265" s="921" t="s">
        <v>10944</v>
      </c>
      <c r="BG265" s="921" t="s">
        <v>11691</v>
      </c>
      <c r="BH265" s="922" t="s">
        <v>591</v>
      </c>
      <c r="BI265" s="922"/>
      <c r="BJ265" s="740" t="s">
        <v>10947</v>
      </c>
      <c r="BK265" s="941" t="s">
        <v>11613</v>
      </c>
      <c r="BL265" s="942"/>
    </row>
    <row r="266" spans="2:64" ht="14.1" customHeight="1">
      <c r="B266" s="835">
        <v>269</v>
      </c>
      <c r="C266" s="839" t="s">
        <v>11692</v>
      </c>
      <c r="D266" s="839" t="s">
        <v>11693</v>
      </c>
      <c r="E266" s="840" t="s">
        <v>11694</v>
      </c>
      <c r="F266" s="840" t="s">
        <v>1302</v>
      </c>
      <c r="G266" s="840" t="s">
        <v>1358</v>
      </c>
      <c r="H266" s="840" t="s">
        <v>1358</v>
      </c>
      <c r="I266" s="841" t="s">
        <v>10816</v>
      </c>
      <c r="J266" s="841" t="s">
        <v>10244</v>
      </c>
      <c r="K266" s="839" t="s">
        <v>11695</v>
      </c>
      <c r="L266" s="842">
        <v>42166</v>
      </c>
      <c r="M266" s="842">
        <v>42308</v>
      </c>
      <c r="N266" s="842">
        <v>42400</v>
      </c>
      <c r="O266" s="842">
        <v>42429</v>
      </c>
      <c r="P266" s="842" t="s">
        <v>8460</v>
      </c>
      <c r="Q266" s="842"/>
      <c r="R266" s="842"/>
      <c r="S266" s="842"/>
      <c r="T266" s="842"/>
      <c r="U266" s="842"/>
      <c r="V266" s="842"/>
      <c r="W266" s="842"/>
      <c r="X266" s="842"/>
      <c r="Y266" s="842"/>
      <c r="Z266" s="842"/>
      <c r="AA266" s="842"/>
      <c r="AB266" s="842"/>
      <c r="AC266" s="842"/>
      <c r="AD266" s="842"/>
      <c r="AE266" s="842"/>
      <c r="AF266" s="842"/>
      <c r="AG266" s="842"/>
      <c r="AH266" s="842"/>
      <c r="AI266" s="842"/>
      <c r="AJ266" s="842"/>
      <c r="AK266" s="842"/>
      <c r="AL266" s="842"/>
      <c r="AM266" s="843">
        <v>-396.73778229166783</v>
      </c>
      <c r="AN266" s="844" t="s">
        <v>1099</v>
      </c>
      <c r="AO266" s="845">
        <v>6000000</v>
      </c>
      <c r="AP266" s="845">
        <v>500000</v>
      </c>
      <c r="AQ266" s="836"/>
      <c r="AR266" s="846"/>
      <c r="AS266" s="846"/>
      <c r="AT266" s="845"/>
      <c r="AU266" s="845"/>
      <c r="AV266" s="847"/>
      <c r="AW266" s="845">
        <v>500000</v>
      </c>
      <c r="AX266" s="845">
        <v>100000</v>
      </c>
      <c r="AY266" s="847" t="s">
        <v>1351</v>
      </c>
      <c r="AZ266" s="848" t="s">
        <v>1215</v>
      </c>
      <c r="BA266" s="848" t="s">
        <v>1215</v>
      </c>
      <c r="BB266" s="847"/>
      <c r="BC266" s="849" t="s">
        <v>11696</v>
      </c>
      <c r="BD266" s="922" t="s">
        <v>11697</v>
      </c>
      <c r="BE266" s="921" t="s">
        <v>11698</v>
      </c>
      <c r="BF266" s="921" t="s">
        <v>11699</v>
      </c>
      <c r="BG266" s="921" t="s">
        <v>11700</v>
      </c>
      <c r="BH266" s="922" t="s">
        <v>11701</v>
      </c>
      <c r="BI266" s="922"/>
      <c r="BJ266" s="740" t="s">
        <v>11702</v>
      </c>
      <c r="BK266" s="941" t="s">
        <v>11613</v>
      </c>
      <c r="BL266" s="942"/>
    </row>
    <row r="267" spans="2:64" ht="14.1" customHeight="1">
      <c r="B267" s="835">
        <v>270</v>
      </c>
      <c r="C267" s="839" t="s">
        <v>11703</v>
      </c>
      <c r="D267" s="839" t="s">
        <v>11704</v>
      </c>
      <c r="E267" s="840" t="s">
        <v>11705</v>
      </c>
      <c r="F267" s="840" t="s">
        <v>1302</v>
      </c>
      <c r="G267" s="840" t="s">
        <v>1231</v>
      </c>
      <c r="H267" s="840" t="s">
        <v>1231</v>
      </c>
      <c r="I267" s="841" t="s">
        <v>11580</v>
      </c>
      <c r="J267" s="841" t="s">
        <v>10244</v>
      </c>
      <c r="K267" s="839" t="s">
        <v>11706</v>
      </c>
      <c r="L267" s="842">
        <v>42278</v>
      </c>
      <c r="M267" s="842">
        <v>42369</v>
      </c>
      <c r="N267" s="842">
        <v>42429</v>
      </c>
      <c r="O267" s="842" t="s">
        <v>8460</v>
      </c>
      <c r="P267" s="842"/>
      <c r="Q267" s="842"/>
      <c r="R267" s="842"/>
      <c r="S267" s="842"/>
      <c r="T267" s="842"/>
      <c r="U267" s="842"/>
      <c r="V267" s="842"/>
      <c r="W267" s="842"/>
      <c r="X267" s="842"/>
      <c r="Y267" s="842"/>
      <c r="Z267" s="842"/>
      <c r="AA267" s="842"/>
      <c r="AB267" s="842"/>
      <c r="AC267" s="842"/>
      <c r="AD267" s="842"/>
      <c r="AE267" s="842"/>
      <c r="AF267" s="842"/>
      <c r="AG267" s="842"/>
      <c r="AH267" s="842"/>
      <c r="AI267" s="842"/>
      <c r="AJ267" s="842"/>
      <c r="AK267" s="842"/>
      <c r="AL267" s="842"/>
      <c r="AM267" s="843">
        <v>-396.73778229166783</v>
      </c>
      <c r="AN267" s="844" t="s">
        <v>1099</v>
      </c>
      <c r="AO267" s="845">
        <v>6000000</v>
      </c>
      <c r="AP267" s="845">
        <v>500000</v>
      </c>
      <c r="AQ267" s="836">
        <v>1000000</v>
      </c>
      <c r="AR267" s="846"/>
      <c r="AS267" s="846"/>
      <c r="AT267" s="845"/>
      <c r="AU267" s="845"/>
      <c r="AV267" s="847"/>
      <c r="AW267" s="845">
        <v>500000</v>
      </c>
      <c r="AX267" s="845">
        <v>200000</v>
      </c>
      <c r="AY267" s="847" t="s">
        <v>1314</v>
      </c>
      <c r="AZ267" s="848"/>
      <c r="BA267" s="848"/>
      <c r="BB267" s="847"/>
      <c r="BC267" s="849" t="s">
        <v>11707</v>
      </c>
      <c r="BD267" s="922" t="s">
        <v>11708</v>
      </c>
      <c r="BE267" s="921" t="s">
        <v>11709</v>
      </c>
      <c r="BF267" s="921" t="s">
        <v>11710</v>
      </c>
      <c r="BG267" s="921" t="s">
        <v>11711</v>
      </c>
      <c r="BH267" s="922" t="s">
        <v>11712</v>
      </c>
      <c r="BI267" s="922"/>
      <c r="BJ267" s="740" t="s">
        <v>11713</v>
      </c>
      <c r="BK267" s="941" t="s">
        <v>11613</v>
      </c>
      <c r="BL267" s="942"/>
    </row>
    <row r="268" spans="2:64" ht="14.1" customHeight="1">
      <c r="B268" s="835">
        <v>271</v>
      </c>
      <c r="C268" s="839" t="s">
        <v>11714</v>
      </c>
      <c r="D268" s="839" t="s">
        <v>11715</v>
      </c>
      <c r="E268" s="840" t="s">
        <v>11716</v>
      </c>
      <c r="F268" s="840" t="s">
        <v>1302</v>
      </c>
      <c r="G268" s="840" t="s">
        <v>1276</v>
      </c>
      <c r="H268" s="840" t="s">
        <v>1276</v>
      </c>
      <c r="I268" s="841" t="s">
        <v>11580</v>
      </c>
      <c r="J268" s="841"/>
      <c r="K268" s="839" t="s">
        <v>11717</v>
      </c>
      <c r="L268" s="842">
        <v>42303</v>
      </c>
      <c r="M268" s="842">
        <v>42369</v>
      </c>
      <c r="N268" s="842">
        <v>42429</v>
      </c>
      <c r="O268" s="842" t="s">
        <v>8460</v>
      </c>
      <c r="P268" s="842"/>
      <c r="Q268" s="842"/>
      <c r="R268" s="842"/>
      <c r="S268" s="842"/>
      <c r="T268" s="842"/>
      <c r="U268" s="842"/>
      <c r="V268" s="842"/>
      <c r="W268" s="842"/>
      <c r="X268" s="842"/>
      <c r="Y268" s="842"/>
      <c r="Z268" s="842"/>
      <c r="AA268" s="842"/>
      <c r="AB268" s="842"/>
      <c r="AC268" s="842"/>
      <c r="AD268" s="842"/>
      <c r="AE268" s="842"/>
      <c r="AF268" s="842"/>
      <c r="AG268" s="842"/>
      <c r="AH268" s="842"/>
      <c r="AI268" s="842"/>
      <c r="AJ268" s="842"/>
      <c r="AK268" s="842"/>
      <c r="AL268" s="842"/>
      <c r="AM268" s="843">
        <v>-396.73778229166783</v>
      </c>
      <c r="AN268" s="844" t="s">
        <v>1099</v>
      </c>
      <c r="AO268" s="845">
        <v>3500000</v>
      </c>
      <c r="AP268" s="845">
        <v>200000</v>
      </c>
      <c r="AQ268" s="836"/>
      <c r="AR268" s="846"/>
      <c r="AS268" s="846"/>
      <c r="AT268" s="845"/>
      <c r="AU268" s="845"/>
      <c r="AV268" s="847"/>
      <c r="AW268" s="845">
        <v>500000</v>
      </c>
      <c r="AX268" s="845">
        <v>100000</v>
      </c>
      <c r="AY268" s="847" t="s">
        <v>1351</v>
      </c>
      <c r="AZ268" s="848" t="s">
        <v>1215</v>
      </c>
      <c r="BA268" s="848" t="s">
        <v>1215</v>
      </c>
      <c r="BB268" s="847"/>
      <c r="BC268" s="849" t="s">
        <v>11718</v>
      </c>
      <c r="BD268" s="922" t="s">
        <v>11719</v>
      </c>
      <c r="BE268" s="921" t="s">
        <v>11720</v>
      </c>
      <c r="BF268" s="921" t="s">
        <v>11721</v>
      </c>
      <c r="BG268" s="921" t="s">
        <v>11722</v>
      </c>
      <c r="BH268" s="922" t="s">
        <v>591</v>
      </c>
      <c r="BI268" s="922"/>
      <c r="BJ268" s="740" t="s">
        <v>11723</v>
      </c>
      <c r="BK268" s="941" t="s">
        <v>11613</v>
      </c>
      <c r="BL268" s="942"/>
    </row>
    <row r="269" spans="2:64" ht="14.1" customHeight="1">
      <c r="B269" s="835">
        <v>272</v>
      </c>
      <c r="C269" s="839" t="s">
        <v>11724</v>
      </c>
      <c r="D269" s="839" t="s">
        <v>11725</v>
      </c>
      <c r="E269" s="840" t="s">
        <v>11726</v>
      </c>
      <c r="F269" s="840" t="s">
        <v>1060</v>
      </c>
      <c r="G269" s="840" t="s">
        <v>1276</v>
      </c>
      <c r="H269" s="840" t="s">
        <v>1276</v>
      </c>
      <c r="I269" s="841" t="s">
        <v>11580</v>
      </c>
      <c r="J269" s="841" t="s">
        <v>10244</v>
      </c>
      <c r="K269" s="839" t="s">
        <v>11727</v>
      </c>
      <c r="L269" s="842">
        <v>42284</v>
      </c>
      <c r="M269" s="842">
        <v>42369</v>
      </c>
      <c r="N269" s="842">
        <v>42400</v>
      </c>
      <c r="O269" s="842">
        <v>42429</v>
      </c>
      <c r="P269" s="842" t="s">
        <v>8460</v>
      </c>
      <c r="Q269" s="842"/>
      <c r="R269" s="842"/>
      <c r="S269" s="842"/>
      <c r="T269" s="842"/>
      <c r="U269" s="842"/>
      <c r="V269" s="842"/>
      <c r="W269" s="842"/>
      <c r="X269" s="842"/>
      <c r="Y269" s="842"/>
      <c r="Z269" s="842"/>
      <c r="AA269" s="842"/>
      <c r="AB269" s="842"/>
      <c r="AC269" s="842"/>
      <c r="AD269" s="842"/>
      <c r="AE269" s="842"/>
      <c r="AF269" s="842"/>
      <c r="AG269" s="842"/>
      <c r="AH269" s="842"/>
      <c r="AI269" s="842"/>
      <c r="AJ269" s="842"/>
      <c r="AK269" s="842"/>
      <c r="AL269" s="842"/>
      <c r="AM269" s="843">
        <v>-396.73778229166783</v>
      </c>
      <c r="AN269" s="844" t="s">
        <v>1099</v>
      </c>
      <c r="AO269" s="845">
        <v>5000000</v>
      </c>
      <c r="AP269" s="845">
        <v>500000</v>
      </c>
      <c r="AQ269" s="836"/>
      <c r="AR269" s="846"/>
      <c r="AS269" s="846"/>
      <c r="AT269" s="845"/>
      <c r="AU269" s="845"/>
      <c r="AV269" s="847">
        <v>500000</v>
      </c>
      <c r="AW269" s="845">
        <v>500000</v>
      </c>
      <c r="AX269" s="845">
        <v>100000</v>
      </c>
      <c r="AY269" s="847" t="s">
        <v>1314</v>
      </c>
      <c r="AZ269" s="848"/>
      <c r="BA269" s="848"/>
      <c r="BB269" s="847" t="s">
        <v>11728</v>
      </c>
      <c r="BC269" s="849" t="s">
        <v>11729</v>
      </c>
      <c r="BD269" s="922" t="s">
        <v>11730</v>
      </c>
      <c r="BE269" s="921" t="s">
        <v>11731</v>
      </c>
      <c r="BF269" s="921" t="s">
        <v>11732</v>
      </c>
      <c r="BG269" s="921" t="s">
        <v>11733</v>
      </c>
      <c r="BH269" s="922" t="s">
        <v>11734</v>
      </c>
      <c r="BI269" s="922"/>
      <c r="BJ269" s="740" t="s">
        <v>11735</v>
      </c>
      <c r="BK269" s="941" t="s">
        <v>11613</v>
      </c>
      <c r="BL269" s="942"/>
    </row>
    <row r="270" spans="2:64" ht="14.1" customHeight="1">
      <c r="B270" s="835">
        <v>273</v>
      </c>
      <c r="C270" s="839" t="s">
        <v>11736</v>
      </c>
      <c r="D270" s="839" t="s">
        <v>11232</v>
      </c>
      <c r="E270" s="840" t="s">
        <v>11233</v>
      </c>
      <c r="F270" s="840" t="s">
        <v>1302</v>
      </c>
      <c r="G270" s="840" t="s">
        <v>1319</v>
      </c>
      <c r="H270" s="840" t="s">
        <v>1319</v>
      </c>
      <c r="I270" s="841" t="s">
        <v>10271</v>
      </c>
      <c r="J270" s="841" t="s">
        <v>10244</v>
      </c>
      <c r="K270" s="839" t="s">
        <v>11737</v>
      </c>
      <c r="L270" s="842">
        <v>42135</v>
      </c>
      <c r="M270" s="842">
        <v>42287</v>
      </c>
      <c r="N270" s="842">
        <v>42369</v>
      </c>
      <c r="O270" s="842">
        <v>42429</v>
      </c>
      <c r="P270" s="842" t="s">
        <v>8460</v>
      </c>
      <c r="Q270" s="842"/>
      <c r="R270" s="842"/>
      <c r="S270" s="842"/>
      <c r="T270" s="842"/>
      <c r="U270" s="842"/>
      <c r="V270" s="842"/>
      <c r="W270" s="842"/>
      <c r="X270" s="842"/>
      <c r="Y270" s="842"/>
      <c r="Z270" s="842"/>
      <c r="AA270" s="842"/>
      <c r="AB270" s="842"/>
      <c r="AC270" s="842"/>
      <c r="AD270" s="842"/>
      <c r="AE270" s="842"/>
      <c r="AF270" s="842"/>
      <c r="AG270" s="842"/>
      <c r="AH270" s="842"/>
      <c r="AI270" s="842"/>
      <c r="AJ270" s="842"/>
      <c r="AK270" s="842"/>
      <c r="AL270" s="842"/>
      <c r="AM270" s="843">
        <v>-396.73778229166783</v>
      </c>
      <c r="AN270" s="844" t="s">
        <v>1099</v>
      </c>
      <c r="AO270" s="845">
        <v>7500000</v>
      </c>
      <c r="AP270" s="845">
        <v>550000</v>
      </c>
      <c r="AQ270" s="836">
        <v>1500000</v>
      </c>
      <c r="AR270" s="846"/>
      <c r="AS270" s="846"/>
      <c r="AT270" s="845"/>
      <c r="AU270" s="845"/>
      <c r="AV270" s="847"/>
      <c r="AW270" s="845">
        <v>500000</v>
      </c>
      <c r="AX270" s="845"/>
      <c r="AY270" s="847" t="s">
        <v>1351</v>
      </c>
      <c r="AZ270" s="848" t="s">
        <v>1215</v>
      </c>
      <c r="BA270" s="848" t="s">
        <v>1215</v>
      </c>
      <c r="BB270" s="847"/>
      <c r="BC270" s="849" t="s">
        <v>11234</v>
      </c>
      <c r="BD270" s="922" t="s">
        <v>11738</v>
      </c>
      <c r="BE270" s="921" t="s">
        <v>11236</v>
      </c>
      <c r="BF270" s="921" t="s">
        <v>11237</v>
      </c>
      <c r="BG270" s="921" t="s">
        <v>11739</v>
      </c>
      <c r="BH270" s="922" t="s">
        <v>11740</v>
      </c>
      <c r="BI270" s="922"/>
      <c r="BJ270" s="740" t="s">
        <v>11741</v>
      </c>
      <c r="BK270" s="941" t="s">
        <v>11613</v>
      </c>
      <c r="BL270" s="942" t="s">
        <v>477</v>
      </c>
    </row>
    <row r="271" spans="2:64" ht="14.1" customHeight="1">
      <c r="B271" s="835">
        <v>6</v>
      </c>
      <c r="C271" s="839" t="s">
        <v>10432</v>
      </c>
      <c r="D271" s="839" t="s">
        <v>10433</v>
      </c>
      <c r="E271" s="840" t="s">
        <v>11742</v>
      </c>
      <c r="F271" s="840" t="s">
        <v>1302</v>
      </c>
      <c r="G271" s="840" t="s">
        <v>1358</v>
      </c>
      <c r="H271" s="840" t="s">
        <v>1358</v>
      </c>
      <c r="I271" s="841" t="s">
        <v>10816</v>
      </c>
      <c r="J271" s="841" t="s">
        <v>10244</v>
      </c>
      <c r="K271" s="839" t="s">
        <v>11743</v>
      </c>
      <c r="L271" s="842">
        <v>42156</v>
      </c>
      <c r="M271" s="842">
        <v>42216</v>
      </c>
      <c r="N271" s="842">
        <v>42308</v>
      </c>
      <c r="O271" s="842">
        <v>42369</v>
      </c>
      <c r="P271" s="842">
        <v>42400</v>
      </c>
      <c r="Q271" s="842">
        <v>42460</v>
      </c>
      <c r="R271" s="842"/>
      <c r="S271" s="842"/>
      <c r="T271" s="842"/>
      <c r="U271" s="842"/>
      <c r="V271" s="842"/>
      <c r="W271" s="842"/>
      <c r="X271" s="842"/>
      <c r="Y271" s="842"/>
      <c r="Z271" s="842"/>
      <c r="AA271" s="842"/>
      <c r="AB271" s="842"/>
      <c r="AC271" s="842"/>
      <c r="AD271" s="842"/>
      <c r="AE271" s="842"/>
      <c r="AF271" s="842"/>
      <c r="AG271" s="842"/>
      <c r="AH271" s="842"/>
      <c r="AI271" s="842"/>
      <c r="AJ271" s="842"/>
      <c r="AK271" s="842"/>
      <c r="AL271" s="842"/>
      <c r="AM271" s="843">
        <v>-12.473182060188265</v>
      </c>
      <c r="AN271" s="844" t="s">
        <v>1099</v>
      </c>
      <c r="AO271" s="845">
        <v>5600000</v>
      </c>
      <c r="AP271" s="845">
        <v>500000</v>
      </c>
      <c r="AQ271" s="836">
        <v>4500000</v>
      </c>
      <c r="AR271" s="846"/>
      <c r="AS271" s="846"/>
      <c r="AT271" s="845"/>
      <c r="AU271" s="845"/>
      <c r="AV271" s="847">
        <v>1000000</v>
      </c>
      <c r="AW271" s="845">
        <v>500000</v>
      </c>
      <c r="AX271" s="845">
        <v>100000</v>
      </c>
      <c r="AY271" s="847" t="s">
        <v>1351</v>
      </c>
      <c r="AZ271" s="848" t="s">
        <v>1215</v>
      </c>
      <c r="BA271" s="848" t="s">
        <v>1215</v>
      </c>
      <c r="BB271" s="847"/>
      <c r="BC271" s="849" t="s">
        <v>10436</v>
      </c>
      <c r="BD271" s="922" t="s">
        <v>11744</v>
      </c>
      <c r="BE271" s="921" t="s">
        <v>11745</v>
      </c>
      <c r="BF271" s="921" t="s">
        <v>10439</v>
      </c>
      <c r="BG271" s="921" t="s">
        <v>10440</v>
      </c>
      <c r="BH271" s="922" t="s">
        <v>591</v>
      </c>
      <c r="BI271" s="922"/>
      <c r="BJ271" s="740" t="s">
        <v>10441</v>
      </c>
      <c r="BK271" s="941" t="s">
        <v>11746</v>
      </c>
      <c r="BL271" s="942" t="s">
        <v>11747</v>
      </c>
    </row>
    <row r="272" spans="2:64" ht="14.1" customHeight="1">
      <c r="B272" s="835">
        <v>9</v>
      </c>
      <c r="C272" s="839" t="s">
        <v>10467</v>
      </c>
      <c r="D272" s="839" t="s">
        <v>11748</v>
      </c>
      <c r="E272" s="840" t="s">
        <v>10469</v>
      </c>
      <c r="F272" s="840" t="s">
        <v>1302</v>
      </c>
      <c r="G272" s="840" t="s">
        <v>1276</v>
      </c>
      <c r="H272" s="840" t="s">
        <v>1276</v>
      </c>
      <c r="I272" s="841" t="s">
        <v>11580</v>
      </c>
      <c r="J272" s="841" t="s">
        <v>10244</v>
      </c>
      <c r="K272" s="839" t="s">
        <v>11538</v>
      </c>
      <c r="L272" s="842">
        <v>42156</v>
      </c>
      <c r="M272" s="842">
        <v>42307</v>
      </c>
      <c r="N272" s="842">
        <v>42369</v>
      </c>
      <c r="O272" s="842">
        <v>42460</v>
      </c>
      <c r="P272" s="842"/>
      <c r="Q272" s="842"/>
      <c r="R272" s="842"/>
      <c r="S272" s="842"/>
      <c r="T272" s="842"/>
      <c r="U272" s="842"/>
      <c r="V272" s="842"/>
      <c r="W272" s="842"/>
      <c r="X272" s="842"/>
      <c r="Y272" s="842"/>
      <c r="Z272" s="842"/>
      <c r="AA272" s="842"/>
      <c r="AB272" s="842"/>
      <c r="AC272" s="842"/>
      <c r="AD272" s="842"/>
      <c r="AE272" s="842"/>
      <c r="AF272" s="842"/>
      <c r="AG272" s="842"/>
      <c r="AH272" s="842"/>
      <c r="AI272" s="842"/>
      <c r="AJ272" s="842"/>
      <c r="AK272" s="842"/>
      <c r="AL272" s="842"/>
      <c r="AM272" s="843">
        <v>-12.473182060188265</v>
      </c>
      <c r="AN272" s="844" t="s">
        <v>1099</v>
      </c>
      <c r="AO272" s="845">
        <v>8000000</v>
      </c>
      <c r="AP272" s="845">
        <v>550000</v>
      </c>
      <c r="AQ272" s="836">
        <v>3000000</v>
      </c>
      <c r="AR272" s="846"/>
      <c r="AS272" s="846"/>
      <c r="AT272" s="845"/>
      <c r="AU272" s="845"/>
      <c r="AV272" s="847"/>
      <c r="AW272" s="845">
        <v>500000</v>
      </c>
      <c r="AX272" s="845"/>
      <c r="AY272" s="847" t="s">
        <v>1351</v>
      </c>
      <c r="AZ272" s="848" t="s">
        <v>1215</v>
      </c>
      <c r="BA272" s="848" t="s">
        <v>1215</v>
      </c>
      <c r="BB272" s="847"/>
      <c r="BC272" s="849" t="s">
        <v>11749</v>
      </c>
      <c r="BD272" s="922" t="s">
        <v>10473</v>
      </c>
      <c r="BE272" s="921" t="s">
        <v>11750</v>
      </c>
      <c r="BF272" s="921" t="s">
        <v>10475</v>
      </c>
      <c r="BG272" s="921" t="s">
        <v>591</v>
      </c>
      <c r="BH272" s="922" t="s">
        <v>11751</v>
      </c>
      <c r="BI272" s="922"/>
      <c r="BJ272" s="740" t="s">
        <v>10476</v>
      </c>
      <c r="BK272" s="941" t="s">
        <v>11746</v>
      </c>
      <c r="BL272" s="942" t="s">
        <v>11747</v>
      </c>
    </row>
    <row r="273" spans="2:64" ht="14.1" customHeight="1">
      <c r="B273" s="835">
        <v>10</v>
      </c>
      <c r="C273" s="839" t="s">
        <v>9960</v>
      </c>
      <c r="D273" s="839" t="s">
        <v>9961</v>
      </c>
      <c r="E273" s="840">
        <v>29193</v>
      </c>
      <c r="F273" s="840" t="s">
        <v>1302</v>
      </c>
      <c r="G273" s="840" t="s">
        <v>1276</v>
      </c>
      <c r="H273" s="840" t="s">
        <v>1276</v>
      </c>
      <c r="I273" s="841" t="s">
        <v>11752</v>
      </c>
      <c r="J273" s="841" t="s">
        <v>10371</v>
      </c>
      <c r="K273" s="839" t="s">
        <v>10372</v>
      </c>
      <c r="L273" s="842">
        <v>41593</v>
      </c>
      <c r="M273" s="842">
        <v>42004</v>
      </c>
      <c r="N273" s="842">
        <v>42185</v>
      </c>
      <c r="O273" s="842">
        <v>42308</v>
      </c>
      <c r="P273" s="842"/>
      <c r="Q273" s="842"/>
      <c r="R273" s="842"/>
      <c r="S273" s="842"/>
      <c r="T273" s="842"/>
      <c r="U273" s="842"/>
      <c r="V273" s="842"/>
      <c r="W273" s="842"/>
      <c r="X273" s="842"/>
      <c r="Y273" s="842">
        <v>42309</v>
      </c>
      <c r="Z273" s="842">
        <v>42369</v>
      </c>
      <c r="AA273" s="842">
        <v>42460</v>
      </c>
      <c r="AB273" s="842"/>
      <c r="AC273" s="842"/>
      <c r="AD273" s="842"/>
      <c r="AE273" s="842"/>
      <c r="AF273" s="842"/>
      <c r="AG273" s="842"/>
      <c r="AH273" s="842"/>
      <c r="AI273" s="842"/>
      <c r="AJ273" s="842"/>
      <c r="AK273" s="842"/>
      <c r="AL273" s="842"/>
      <c r="AM273" s="843">
        <v>-12.473182060188265</v>
      </c>
      <c r="AN273" s="844" t="s">
        <v>1099</v>
      </c>
      <c r="AO273" s="845">
        <v>8280000</v>
      </c>
      <c r="AP273" s="845">
        <v>550000</v>
      </c>
      <c r="AQ273" s="836">
        <v>3500000</v>
      </c>
      <c r="AR273" s="846"/>
      <c r="AS273" s="846"/>
      <c r="AT273" s="845"/>
      <c r="AU273" s="845"/>
      <c r="AV273" s="847"/>
      <c r="AW273" s="845"/>
      <c r="AX273" s="845">
        <v>200000</v>
      </c>
      <c r="AY273" s="847" t="s">
        <v>1351</v>
      </c>
      <c r="AZ273" s="848" t="s">
        <v>1215</v>
      </c>
      <c r="BA273" s="848" t="s">
        <v>1215</v>
      </c>
      <c r="BB273" s="847" t="s">
        <v>11753</v>
      </c>
      <c r="BC273" s="849" t="s">
        <v>9963</v>
      </c>
      <c r="BD273" s="922" t="s">
        <v>9964</v>
      </c>
      <c r="BE273" s="921" t="s">
        <v>9965</v>
      </c>
      <c r="BF273" s="921"/>
      <c r="BG273" s="921"/>
      <c r="BH273" s="922">
        <v>12020268921</v>
      </c>
      <c r="BI273" s="922"/>
      <c r="BJ273" s="740" t="s">
        <v>9967</v>
      </c>
      <c r="BK273" s="941" t="s">
        <v>11746</v>
      </c>
      <c r="BL273" s="942" t="s">
        <v>11747</v>
      </c>
    </row>
    <row r="274" spans="2:64" ht="14.1" customHeight="1">
      <c r="B274" s="835">
        <v>20</v>
      </c>
      <c r="C274" s="839" t="s">
        <v>11754</v>
      </c>
      <c r="D274" s="839" t="s">
        <v>11755</v>
      </c>
      <c r="E274" s="840" t="s">
        <v>11756</v>
      </c>
      <c r="F274" s="840" t="s">
        <v>1302</v>
      </c>
      <c r="G274" s="840" t="s">
        <v>1358</v>
      </c>
      <c r="H274" s="840" t="s">
        <v>1358</v>
      </c>
      <c r="I274" s="841" t="s">
        <v>11000</v>
      </c>
      <c r="J274" s="841" t="s">
        <v>10244</v>
      </c>
      <c r="K274" s="839" t="s">
        <v>11757</v>
      </c>
      <c r="L274" s="842">
        <v>42156</v>
      </c>
      <c r="M274" s="842">
        <v>42308</v>
      </c>
      <c r="N274" s="842">
        <v>42369</v>
      </c>
      <c r="O274" s="842">
        <v>42460</v>
      </c>
      <c r="P274" s="842"/>
      <c r="Q274" s="842"/>
      <c r="R274" s="842"/>
      <c r="S274" s="842"/>
      <c r="T274" s="842"/>
      <c r="U274" s="842"/>
      <c r="V274" s="842"/>
      <c r="W274" s="842"/>
      <c r="X274" s="842"/>
      <c r="Y274" s="842"/>
      <c r="Z274" s="842"/>
      <c r="AA274" s="842"/>
      <c r="AB274" s="842"/>
      <c r="AC274" s="842"/>
      <c r="AD274" s="842"/>
      <c r="AE274" s="842"/>
      <c r="AF274" s="842"/>
      <c r="AG274" s="842"/>
      <c r="AH274" s="842"/>
      <c r="AI274" s="842"/>
      <c r="AJ274" s="842"/>
      <c r="AK274" s="842"/>
      <c r="AL274" s="842"/>
      <c r="AM274" s="843">
        <v>-12.473182060188265</v>
      </c>
      <c r="AN274" s="844" t="s">
        <v>1099</v>
      </c>
      <c r="AO274" s="845">
        <v>5000000</v>
      </c>
      <c r="AP274" s="845">
        <v>250000</v>
      </c>
      <c r="AQ274" s="836">
        <v>1500000</v>
      </c>
      <c r="AR274" s="846"/>
      <c r="AS274" s="846">
        <v>1000000</v>
      </c>
      <c r="AT274" s="845"/>
      <c r="AU274" s="845"/>
      <c r="AV274" s="847"/>
      <c r="AW274" s="845">
        <v>475000</v>
      </c>
      <c r="AX274" s="845">
        <v>300000</v>
      </c>
      <c r="AY274" s="847" t="s">
        <v>1351</v>
      </c>
      <c r="AZ274" s="848" t="s">
        <v>1215</v>
      </c>
      <c r="BA274" s="848" t="s">
        <v>1215</v>
      </c>
      <c r="BB274" s="847" t="s">
        <v>11758</v>
      </c>
      <c r="BC274" s="849" t="s">
        <v>11759</v>
      </c>
      <c r="BD274" s="922" t="s">
        <v>11760</v>
      </c>
      <c r="BE274" s="921" t="s">
        <v>11761</v>
      </c>
      <c r="BF274" s="921" t="s">
        <v>11762</v>
      </c>
      <c r="BG274" s="921" t="s">
        <v>11763</v>
      </c>
      <c r="BH274" s="922" t="s">
        <v>11764</v>
      </c>
      <c r="BI274" s="922"/>
      <c r="BJ274" s="740" t="s">
        <v>11765</v>
      </c>
      <c r="BK274" s="941" t="s">
        <v>11746</v>
      </c>
      <c r="BL274" s="942" t="s">
        <v>11747</v>
      </c>
    </row>
    <row r="275" spans="2:64" ht="14.1" customHeight="1">
      <c r="B275" s="835">
        <v>25</v>
      </c>
      <c r="C275" s="839" t="s">
        <v>11766</v>
      </c>
      <c r="D275" s="839" t="s">
        <v>11767</v>
      </c>
      <c r="E275" s="840" t="s">
        <v>11768</v>
      </c>
      <c r="F275" s="840" t="s">
        <v>1302</v>
      </c>
      <c r="G275" s="840" t="s">
        <v>1231</v>
      </c>
      <c r="H275" s="840" t="s">
        <v>1231</v>
      </c>
      <c r="I275" s="841" t="s">
        <v>11580</v>
      </c>
      <c r="J275" s="841" t="s">
        <v>10244</v>
      </c>
      <c r="K275" s="839" t="s">
        <v>11769</v>
      </c>
      <c r="L275" s="842">
        <v>42156</v>
      </c>
      <c r="M275" s="842">
        <v>42277</v>
      </c>
      <c r="N275" s="842">
        <v>42369</v>
      </c>
      <c r="O275" s="842">
        <v>42429</v>
      </c>
      <c r="P275" s="842">
        <v>42460</v>
      </c>
      <c r="Q275" s="842"/>
      <c r="R275" s="842"/>
      <c r="S275" s="842"/>
      <c r="T275" s="842"/>
      <c r="U275" s="842"/>
      <c r="V275" s="842"/>
      <c r="W275" s="842"/>
      <c r="X275" s="842"/>
      <c r="Y275" s="842"/>
      <c r="Z275" s="842"/>
      <c r="AA275" s="842"/>
      <c r="AB275" s="842"/>
      <c r="AC275" s="842"/>
      <c r="AD275" s="842"/>
      <c r="AE275" s="842"/>
      <c r="AF275" s="842"/>
      <c r="AG275" s="842"/>
      <c r="AH275" s="842"/>
      <c r="AI275" s="842"/>
      <c r="AJ275" s="842"/>
      <c r="AK275" s="842"/>
      <c r="AL275" s="842"/>
      <c r="AM275" s="843">
        <v>-12.473182060188265</v>
      </c>
      <c r="AN275" s="844" t="s">
        <v>1099</v>
      </c>
      <c r="AO275" s="845">
        <v>5500000</v>
      </c>
      <c r="AP275" s="845">
        <v>550000</v>
      </c>
      <c r="AQ275" s="836">
        <v>4500000</v>
      </c>
      <c r="AR275" s="846"/>
      <c r="AS275" s="846"/>
      <c r="AT275" s="845"/>
      <c r="AU275" s="845"/>
      <c r="AV275" s="847"/>
      <c r="AW275" s="845">
        <v>500000</v>
      </c>
      <c r="AX275" s="845"/>
      <c r="AY275" s="847" t="s">
        <v>1351</v>
      </c>
      <c r="AZ275" s="848" t="s">
        <v>1215</v>
      </c>
      <c r="BA275" s="848" t="s">
        <v>1215</v>
      </c>
      <c r="BB275" s="847"/>
      <c r="BC275" s="849" t="s">
        <v>11770</v>
      </c>
      <c r="BD275" s="922" t="s">
        <v>11771</v>
      </c>
      <c r="BE275" s="921" t="s">
        <v>11772</v>
      </c>
      <c r="BF275" s="921" t="s">
        <v>11773</v>
      </c>
      <c r="BG275" s="921" t="s">
        <v>11774</v>
      </c>
      <c r="BH275" s="922" t="s">
        <v>11775</v>
      </c>
      <c r="BI275" s="922"/>
      <c r="BJ275" s="740" t="s">
        <v>11776</v>
      </c>
      <c r="BK275" s="941" t="s">
        <v>11777</v>
      </c>
      <c r="BL275" s="942" t="s">
        <v>11778</v>
      </c>
    </row>
    <row r="276" spans="2:64" ht="14.1" customHeight="1">
      <c r="B276" s="835">
        <v>26</v>
      </c>
      <c r="C276" s="839" t="s">
        <v>11779</v>
      </c>
      <c r="D276" s="839" t="s">
        <v>11780</v>
      </c>
      <c r="E276" s="840" t="s">
        <v>11781</v>
      </c>
      <c r="F276" s="840" t="s">
        <v>1060</v>
      </c>
      <c r="G276" s="840" t="s">
        <v>1280</v>
      </c>
      <c r="H276" s="840" t="s">
        <v>1280</v>
      </c>
      <c r="I276" s="841" t="s">
        <v>1045</v>
      </c>
      <c r="J276" s="841" t="s">
        <v>10244</v>
      </c>
      <c r="K276" s="839" t="s">
        <v>8198</v>
      </c>
      <c r="L276" s="842">
        <v>42303</v>
      </c>
      <c r="M276" s="842">
        <v>42369</v>
      </c>
      <c r="N276" s="842">
        <v>42551</v>
      </c>
      <c r="O276" s="842"/>
      <c r="P276" s="842"/>
      <c r="Q276" s="842"/>
      <c r="R276" s="842"/>
      <c r="S276" s="842"/>
      <c r="T276" s="842"/>
      <c r="U276" s="842"/>
      <c r="V276" s="842"/>
      <c r="W276" s="842"/>
      <c r="X276" s="842"/>
      <c r="Y276" s="842"/>
      <c r="Z276" s="842"/>
      <c r="AA276" s="842"/>
      <c r="AB276" s="842"/>
      <c r="AC276" s="842"/>
      <c r="AD276" s="842"/>
      <c r="AE276" s="842"/>
      <c r="AF276" s="842"/>
      <c r="AG276" s="842"/>
      <c r="AH276" s="842"/>
      <c r="AI276" s="842"/>
      <c r="AJ276" s="842"/>
      <c r="AK276" s="842"/>
      <c r="AL276" s="842"/>
      <c r="AM276" s="843">
        <v>78.526817939811735</v>
      </c>
      <c r="AN276" s="844" t="s">
        <v>1098</v>
      </c>
      <c r="AO276" s="845">
        <v>5000000</v>
      </c>
      <c r="AP276" s="845">
        <v>200000</v>
      </c>
      <c r="AQ276" s="836"/>
      <c r="AR276" s="846"/>
      <c r="AS276" s="846"/>
      <c r="AT276" s="845"/>
      <c r="AU276" s="845"/>
      <c r="AV276" s="847"/>
      <c r="AW276" s="845">
        <v>500000</v>
      </c>
      <c r="AX276" s="845">
        <v>100000</v>
      </c>
      <c r="AY276" s="847" t="s">
        <v>8672</v>
      </c>
      <c r="AZ276" s="848"/>
      <c r="BA276" s="848"/>
      <c r="BB276" s="847"/>
      <c r="BC276" s="849" t="s">
        <v>11782</v>
      </c>
      <c r="BD276" s="922" t="s">
        <v>11783</v>
      </c>
      <c r="BE276" s="921" t="s">
        <v>11784</v>
      </c>
      <c r="BF276" s="921" t="s">
        <v>11785</v>
      </c>
      <c r="BG276" s="921" t="s">
        <v>11786</v>
      </c>
      <c r="BH276" s="922" t="s">
        <v>11787</v>
      </c>
      <c r="BI276" s="922"/>
      <c r="BJ276" s="740" t="s">
        <v>11788</v>
      </c>
      <c r="BK276" s="941" t="s">
        <v>11789</v>
      </c>
      <c r="BL276" s="942" t="s">
        <v>11790</v>
      </c>
    </row>
    <row r="277" spans="2:64" ht="14.1" customHeight="1">
      <c r="B277" s="835">
        <v>29</v>
      </c>
      <c r="C277" s="839" t="s">
        <v>11791</v>
      </c>
      <c r="D277" s="839" t="s">
        <v>11792</v>
      </c>
      <c r="E277" s="840" t="s">
        <v>11793</v>
      </c>
      <c r="F277" s="840" t="s">
        <v>1302</v>
      </c>
      <c r="G277" s="840" t="s">
        <v>1358</v>
      </c>
      <c r="H277" s="840" t="s">
        <v>1358</v>
      </c>
      <c r="I277" s="841" t="s">
        <v>1197</v>
      </c>
      <c r="J277" s="841" t="s">
        <v>11794</v>
      </c>
      <c r="K277" s="839" t="s">
        <v>11795</v>
      </c>
      <c r="L277" s="842">
        <v>41757</v>
      </c>
      <c r="M277" s="842">
        <v>41943</v>
      </c>
      <c r="N277" s="842">
        <v>42004</v>
      </c>
      <c r="O277" s="842">
        <v>42185</v>
      </c>
      <c r="P277" s="842">
        <v>42369</v>
      </c>
      <c r="Q277" s="842">
        <v>42429</v>
      </c>
      <c r="R277" s="842">
        <v>42460</v>
      </c>
      <c r="S277" s="842"/>
      <c r="T277" s="842"/>
      <c r="U277" s="842"/>
      <c r="V277" s="842"/>
      <c r="W277" s="842"/>
      <c r="X277" s="842"/>
      <c r="Y277" s="842"/>
      <c r="Z277" s="842"/>
      <c r="AA277" s="842"/>
      <c r="AB277" s="842"/>
      <c r="AC277" s="842"/>
      <c r="AD277" s="842"/>
      <c r="AE277" s="842"/>
      <c r="AF277" s="842"/>
      <c r="AG277" s="842"/>
      <c r="AH277" s="842"/>
      <c r="AI277" s="842"/>
      <c r="AJ277" s="842"/>
      <c r="AK277" s="842"/>
      <c r="AL277" s="842"/>
      <c r="AM277" s="843">
        <v>-12.473182060188265</v>
      </c>
      <c r="AN277" s="844" t="s">
        <v>1099</v>
      </c>
      <c r="AO277" s="845">
        <v>4500000</v>
      </c>
      <c r="AP277" s="845"/>
      <c r="AQ277" s="836">
        <v>3500000</v>
      </c>
      <c r="AR277" s="846"/>
      <c r="AS277" s="846"/>
      <c r="AT277" s="845"/>
      <c r="AU277" s="845"/>
      <c r="AV277" s="847"/>
      <c r="AW277" s="845">
        <v>0</v>
      </c>
      <c r="AX277" s="845"/>
      <c r="AY277" s="847" t="s">
        <v>1351</v>
      </c>
      <c r="AZ277" s="848" t="s">
        <v>1215</v>
      </c>
      <c r="BA277" s="848" t="s">
        <v>1215</v>
      </c>
      <c r="BB277" s="847" t="s">
        <v>11796</v>
      </c>
      <c r="BC277" s="849" t="s">
        <v>11797</v>
      </c>
      <c r="BD277" s="922" t="s">
        <v>11798</v>
      </c>
      <c r="BE277" s="921" t="s">
        <v>11799</v>
      </c>
      <c r="BF277" s="921" t="s">
        <v>11800</v>
      </c>
      <c r="BG277" s="921" t="s">
        <v>11801</v>
      </c>
      <c r="BH277" s="922">
        <v>0</v>
      </c>
      <c r="BI277" s="922"/>
      <c r="BJ277" s="740" t="s">
        <v>11802</v>
      </c>
      <c r="BK277" s="941" t="s">
        <v>11746</v>
      </c>
      <c r="BL277" s="942" t="s">
        <v>11747</v>
      </c>
    </row>
    <row r="278" spans="2:64" ht="14.1" customHeight="1">
      <c r="B278" s="835">
        <v>33</v>
      </c>
      <c r="C278" s="839" t="s">
        <v>11803</v>
      </c>
      <c r="D278" s="839" t="s">
        <v>11804</v>
      </c>
      <c r="E278" s="840" t="s">
        <v>11805</v>
      </c>
      <c r="F278" s="840" t="s">
        <v>1302</v>
      </c>
      <c r="G278" s="840" t="s">
        <v>1231</v>
      </c>
      <c r="H278" s="840" t="s">
        <v>1231</v>
      </c>
      <c r="I278" s="841" t="s">
        <v>10757</v>
      </c>
      <c r="J278" s="841" t="s">
        <v>10244</v>
      </c>
      <c r="K278" s="839" t="s">
        <v>10245</v>
      </c>
      <c r="L278" s="842">
        <v>42290</v>
      </c>
      <c r="M278" s="842">
        <v>42369</v>
      </c>
      <c r="N278" s="842">
        <v>42460</v>
      </c>
      <c r="O278" s="842"/>
      <c r="P278" s="842"/>
      <c r="Q278" s="842"/>
      <c r="R278" s="842"/>
      <c r="S278" s="842"/>
      <c r="T278" s="842"/>
      <c r="U278" s="842"/>
      <c r="V278" s="842"/>
      <c r="W278" s="842"/>
      <c r="X278" s="842"/>
      <c r="Y278" s="842"/>
      <c r="Z278" s="842"/>
      <c r="AA278" s="842"/>
      <c r="AB278" s="842"/>
      <c r="AC278" s="842"/>
      <c r="AD278" s="842"/>
      <c r="AE278" s="842"/>
      <c r="AF278" s="842"/>
      <c r="AG278" s="842"/>
      <c r="AH278" s="842"/>
      <c r="AI278" s="842"/>
      <c r="AJ278" s="842"/>
      <c r="AK278" s="842"/>
      <c r="AL278" s="842"/>
      <c r="AM278" s="843">
        <v>-12.473182060188265</v>
      </c>
      <c r="AN278" s="844" t="s">
        <v>1099</v>
      </c>
      <c r="AO278" s="845">
        <v>6000000</v>
      </c>
      <c r="AP278" s="845">
        <v>500000</v>
      </c>
      <c r="AQ278" s="836">
        <v>2500000</v>
      </c>
      <c r="AR278" s="846"/>
      <c r="AS278" s="846"/>
      <c r="AT278" s="845"/>
      <c r="AU278" s="845"/>
      <c r="AV278" s="847"/>
      <c r="AW278" s="845">
        <v>500000</v>
      </c>
      <c r="AX278" s="845">
        <v>100000</v>
      </c>
      <c r="AY278" s="847" t="s">
        <v>8672</v>
      </c>
      <c r="AZ278" s="848"/>
      <c r="BA278" s="848"/>
      <c r="BB278" s="847"/>
      <c r="BC278" s="849" t="s">
        <v>11806</v>
      </c>
      <c r="BD278" s="922" t="s">
        <v>11807</v>
      </c>
      <c r="BE278" s="921" t="s">
        <v>11808</v>
      </c>
      <c r="BF278" s="921" t="s">
        <v>11809</v>
      </c>
      <c r="BG278" s="921" t="s">
        <v>11810</v>
      </c>
      <c r="BH278" s="922" t="s">
        <v>11811</v>
      </c>
      <c r="BI278" s="922"/>
      <c r="BJ278" s="740" t="s">
        <v>11812</v>
      </c>
      <c r="BK278" s="941" t="s">
        <v>11813</v>
      </c>
      <c r="BL278" s="942" t="s">
        <v>11814</v>
      </c>
    </row>
    <row r="279" spans="2:64" ht="14.1" customHeight="1">
      <c r="B279" s="835"/>
      <c r="C279" s="839" t="s">
        <v>11815</v>
      </c>
      <c r="D279" s="839" t="s">
        <v>11816</v>
      </c>
      <c r="E279" s="840" t="s">
        <v>11817</v>
      </c>
      <c r="F279" s="840" t="s">
        <v>1060</v>
      </c>
      <c r="G279" s="840" t="s">
        <v>1302</v>
      </c>
      <c r="H279" s="840"/>
      <c r="I279" s="841" t="s">
        <v>10159</v>
      </c>
      <c r="J279" s="841" t="s">
        <v>10371</v>
      </c>
      <c r="K279" s="839" t="s">
        <v>11818</v>
      </c>
      <c r="L279" s="842">
        <v>42416</v>
      </c>
      <c r="M279" s="842">
        <v>42460</v>
      </c>
      <c r="N279" s="842"/>
      <c r="O279" s="842"/>
      <c r="P279" s="842"/>
      <c r="Q279" s="842"/>
      <c r="R279" s="842"/>
      <c r="S279" s="842"/>
      <c r="T279" s="842"/>
      <c r="U279" s="842"/>
      <c r="V279" s="842"/>
      <c r="W279" s="842"/>
      <c r="X279" s="842"/>
      <c r="Y279" s="842"/>
      <c r="Z279" s="842"/>
      <c r="AA279" s="842"/>
      <c r="AB279" s="842"/>
      <c r="AC279" s="842"/>
      <c r="AD279" s="842"/>
      <c r="AE279" s="842"/>
      <c r="AF279" s="842"/>
      <c r="AG279" s="842"/>
      <c r="AH279" s="842"/>
      <c r="AI279" s="842"/>
      <c r="AJ279" s="842"/>
      <c r="AK279" s="842"/>
      <c r="AL279" s="842"/>
      <c r="AM279" s="843">
        <v>-12.473182060188265</v>
      </c>
      <c r="AN279" s="844" t="s">
        <v>1099</v>
      </c>
      <c r="AO279" s="845">
        <v>6000000</v>
      </c>
      <c r="AP279" s="845">
        <v>250000</v>
      </c>
      <c r="AQ279" s="836"/>
      <c r="AR279" s="846"/>
      <c r="AS279" s="846"/>
      <c r="AT279" s="845"/>
      <c r="AU279" s="845"/>
      <c r="AV279" s="847"/>
      <c r="AW279" s="845">
        <v>500000</v>
      </c>
      <c r="AX279" s="845"/>
      <c r="AY279" s="847" t="s">
        <v>1351</v>
      </c>
      <c r="AZ279" s="848" t="s">
        <v>1215</v>
      </c>
      <c r="BA279" s="848" t="s">
        <v>1215</v>
      </c>
      <c r="BB279" s="847"/>
      <c r="BC279" s="849" t="s">
        <v>11819</v>
      </c>
      <c r="BD279" s="922" t="s">
        <v>11820</v>
      </c>
      <c r="BE279" s="921" t="s">
        <v>11821</v>
      </c>
      <c r="BF279" s="921" t="s">
        <v>11822</v>
      </c>
      <c r="BG279" s="921" t="s">
        <v>11823</v>
      </c>
      <c r="BH279" s="922"/>
      <c r="BI279" s="922"/>
      <c r="BJ279" s="740" t="s">
        <v>11824</v>
      </c>
      <c r="BK279" s="941" t="s">
        <v>11825</v>
      </c>
      <c r="BL279" s="942" t="s">
        <v>11747</v>
      </c>
    </row>
    <row r="280" spans="2:64" ht="14.1" customHeight="1">
      <c r="B280" s="835">
        <v>283</v>
      </c>
      <c r="C280" s="839" t="s">
        <v>9936</v>
      </c>
      <c r="D280" s="839" t="s">
        <v>9937</v>
      </c>
      <c r="E280" s="840" t="s">
        <v>9938</v>
      </c>
      <c r="F280" s="840" t="s">
        <v>1060</v>
      </c>
      <c r="G280" s="840" t="s">
        <v>1276</v>
      </c>
      <c r="H280" s="840" t="s">
        <v>1276</v>
      </c>
      <c r="I280" s="841" t="s">
        <v>11580</v>
      </c>
      <c r="J280" s="841" t="s">
        <v>10244</v>
      </c>
      <c r="K280" s="839" t="s">
        <v>10481</v>
      </c>
      <c r="L280" s="842">
        <v>42144</v>
      </c>
      <c r="M280" s="842">
        <v>42235</v>
      </c>
      <c r="N280" s="842">
        <v>42277</v>
      </c>
      <c r="O280" s="842">
        <v>42369</v>
      </c>
      <c r="P280" s="842">
        <v>42460</v>
      </c>
      <c r="Q280" s="842"/>
      <c r="R280" s="842"/>
      <c r="S280" s="842"/>
      <c r="T280" s="842"/>
      <c r="U280" s="842"/>
      <c r="V280" s="842"/>
      <c r="W280" s="842"/>
      <c r="X280" s="842"/>
      <c r="Y280" s="842"/>
      <c r="Z280" s="842"/>
      <c r="AA280" s="842"/>
      <c r="AB280" s="842"/>
      <c r="AC280" s="842"/>
      <c r="AD280" s="842"/>
      <c r="AE280" s="842"/>
      <c r="AF280" s="842"/>
      <c r="AG280" s="842"/>
      <c r="AH280" s="842"/>
      <c r="AI280" s="842"/>
      <c r="AJ280" s="842"/>
      <c r="AK280" s="842"/>
      <c r="AL280" s="842"/>
      <c r="AM280" s="843">
        <v>-365.73778229166783</v>
      </c>
      <c r="AN280" s="844" t="s">
        <v>1099</v>
      </c>
      <c r="AO280" s="845">
        <v>6324999.9999999991</v>
      </c>
      <c r="AP280" s="845">
        <v>550000</v>
      </c>
      <c r="AQ280" s="836" t="s">
        <v>1324</v>
      </c>
      <c r="AR280" s="846"/>
      <c r="AS280" s="846"/>
      <c r="AT280" s="845"/>
      <c r="AU280" s="845"/>
      <c r="AV280" s="847"/>
      <c r="AW280" s="845">
        <v>500000</v>
      </c>
      <c r="AX280" s="845"/>
      <c r="AY280" s="847" t="s">
        <v>1351</v>
      </c>
      <c r="AZ280" s="848" t="s">
        <v>1215</v>
      </c>
      <c r="BA280" s="848" t="s">
        <v>1215</v>
      </c>
      <c r="BB280" s="847" t="s">
        <v>11826</v>
      </c>
      <c r="BC280" s="849" t="s">
        <v>9940</v>
      </c>
      <c r="BD280" s="922" t="s">
        <v>9941</v>
      </c>
      <c r="BE280" s="921" t="s">
        <v>9942</v>
      </c>
      <c r="BF280" s="921" t="s">
        <v>9943</v>
      </c>
      <c r="BG280" s="921" t="s">
        <v>9944</v>
      </c>
      <c r="BH280" s="922" t="s">
        <v>9945</v>
      </c>
      <c r="BI280" s="922"/>
      <c r="BJ280" s="740" t="s">
        <v>9947</v>
      </c>
      <c r="BK280" s="941" t="s">
        <v>9379</v>
      </c>
      <c r="BL280" s="942"/>
    </row>
    <row r="281" spans="2:64" ht="14.1" customHeight="1">
      <c r="B281" s="835">
        <v>284</v>
      </c>
      <c r="C281" s="839" t="s">
        <v>11827</v>
      </c>
      <c r="D281" s="839" t="s">
        <v>9579</v>
      </c>
      <c r="E281" s="840">
        <v>27653</v>
      </c>
      <c r="F281" s="840" t="s">
        <v>1302</v>
      </c>
      <c r="G281" s="840" t="s">
        <v>1358</v>
      </c>
      <c r="H281" s="840" t="s">
        <v>1358</v>
      </c>
      <c r="I281" s="841" t="s">
        <v>1197</v>
      </c>
      <c r="J281" s="841" t="s">
        <v>10371</v>
      </c>
      <c r="K281" s="839" t="s">
        <v>11828</v>
      </c>
      <c r="L281" s="842">
        <v>41593</v>
      </c>
      <c r="M281" s="842">
        <v>42004</v>
      </c>
      <c r="N281" s="842">
        <v>42185</v>
      </c>
      <c r="O281" s="842">
        <v>42369</v>
      </c>
      <c r="P281" s="842"/>
      <c r="Q281" s="842"/>
      <c r="R281" s="842"/>
      <c r="S281" s="842"/>
      <c r="T281" s="842"/>
      <c r="U281" s="842"/>
      <c r="V281" s="842"/>
      <c r="W281" s="842"/>
      <c r="X281" s="842"/>
      <c r="Y281" s="842">
        <v>42323</v>
      </c>
      <c r="Z281" s="842">
        <v>42400</v>
      </c>
      <c r="AA281" s="842">
        <v>42460</v>
      </c>
      <c r="AB281" s="842"/>
      <c r="AC281" s="842"/>
      <c r="AD281" s="842"/>
      <c r="AE281" s="842"/>
      <c r="AF281" s="842"/>
      <c r="AG281" s="842"/>
      <c r="AH281" s="842"/>
      <c r="AI281" s="842"/>
      <c r="AJ281" s="842"/>
      <c r="AK281" s="842"/>
      <c r="AL281" s="842"/>
      <c r="AM281" s="843">
        <v>-365.73778229166783</v>
      </c>
      <c r="AN281" s="844" t="s">
        <v>1099</v>
      </c>
      <c r="AO281" s="845">
        <v>11168184</v>
      </c>
      <c r="AP281" s="845">
        <v>875000</v>
      </c>
      <c r="AQ281" s="836">
        <v>2000000</v>
      </c>
      <c r="AR281" s="846"/>
      <c r="AS281" s="846"/>
      <c r="AT281" s="845"/>
      <c r="AU281" s="845"/>
      <c r="AV281" s="847"/>
      <c r="AW281" s="845"/>
      <c r="AX281" s="845"/>
      <c r="AY281" s="847" t="s">
        <v>1351</v>
      </c>
      <c r="AZ281" s="848" t="s">
        <v>1215</v>
      </c>
      <c r="BA281" s="848" t="s">
        <v>1215</v>
      </c>
      <c r="BB281" s="847" t="s">
        <v>11829</v>
      </c>
      <c r="BC281" s="849" t="s">
        <v>9581</v>
      </c>
      <c r="BD281" s="922" t="s">
        <v>10782</v>
      </c>
      <c r="BE281" s="921" t="s">
        <v>9583</v>
      </c>
      <c r="BF281" s="921"/>
      <c r="BG281" s="921" t="s">
        <v>9584</v>
      </c>
      <c r="BH281" s="922">
        <v>12025948451</v>
      </c>
      <c r="BI281" s="922" t="s">
        <v>9585</v>
      </c>
      <c r="BJ281" s="740" t="s">
        <v>9586</v>
      </c>
      <c r="BK281" s="941" t="s">
        <v>11830</v>
      </c>
      <c r="BL281" s="942" t="s">
        <v>11778</v>
      </c>
    </row>
    <row r="282" spans="2:64" ht="14.1" customHeight="1">
      <c r="B282" s="835">
        <v>285</v>
      </c>
      <c r="C282" s="839" t="s">
        <v>11831</v>
      </c>
      <c r="D282" s="839" t="s">
        <v>11832</v>
      </c>
      <c r="E282" s="840" t="s">
        <v>11833</v>
      </c>
      <c r="F282" s="840" t="s">
        <v>1302</v>
      </c>
      <c r="G282" s="840" t="s">
        <v>1231</v>
      </c>
      <c r="H282" s="840" t="s">
        <v>1231</v>
      </c>
      <c r="I282" s="841" t="s">
        <v>11580</v>
      </c>
      <c r="J282" s="841"/>
      <c r="K282" s="839" t="s">
        <v>11834</v>
      </c>
      <c r="L282" s="842">
        <v>42217</v>
      </c>
      <c r="M282" s="842">
        <v>42308</v>
      </c>
      <c r="N282" s="842">
        <v>42369</v>
      </c>
      <c r="O282" s="842">
        <v>42460</v>
      </c>
      <c r="P282" s="842">
        <v>42643</v>
      </c>
      <c r="Q282" s="842"/>
      <c r="R282" s="842"/>
      <c r="S282" s="842"/>
      <c r="T282" s="842"/>
      <c r="U282" s="842"/>
      <c r="V282" s="842"/>
      <c r="W282" s="842"/>
      <c r="X282" s="842"/>
      <c r="Y282" s="842"/>
      <c r="Z282" s="842"/>
      <c r="AA282" s="842"/>
      <c r="AB282" s="842"/>
      <c r="AC282" s="842"/>
      <c r="AD282" s="842"/>
      <c r="AE282" s="842"/>
      <c r="AF282" s="842"/>
      <c r="AG282" s="842"/>
      <c r="AH282" s="842"/>
      <c r="AI282" s="842"/>
      <c r="AJ282" s="842"/>
      <c r="AK282" s="842"/>
      <c r="AL282" s="842"/>
      <c r="AM282" s="843">
        <v>-182.73778229166783</v>
      </c>
      <c r="AN282" s="844" t="s">
        <v>1099</v>
      </c>
      <c r="AO282" s="845">
        <v>6000000</v>
      </c>
      <c r="AP282" s="845">
        <v>500000</v>
      </c>
      <c r="AQ282" s="836">
        <v>2000000</v>
      </c>
      <c r="AR282" s="846"/>
      <c r="AS282" s="846"/>
      <c r="AT282" s="845"/>
      <c r="AU282" s="845"/>
      <c r="AV282" s="847"/>
      <c r="AW282" s="845">
        <v>500000</v>
      </c>
      <c r="AX282" s="845">
        <v>300000</v>
      </c>
      <c r="AY282" s="847" t="s">
        <v>1351</v>
      </c>
      <c r="AZ282" s="848" t="s">
        <v>1215</v>
      </c>
      <c r="BA282" s="848" t="s">
        <v>1215</v>
      </c>
      <c r="BB282" s="847" t="s">
        <v>11835</v>
      </c>
      <c r="BC282" s="849" t="s">
        <v>11836</v>
      </c>
      <c r="BD282" s="922" t="s">
        <v>11837</v>
      </c>
      <c r="BE282" s="921" t="s">
        <v>11838</v>
      </c>
      <c r="BF282" s="921" t="s">
        <v>11839</v>
      </c>
      <c r="BG282" s="921" t="s">
        <v>11840</v>
      </c>
      <c r="BH282" s="922"/>
      <c r="BI282" s="922" t="s">
        <v>11841</v>
      </c>
      <c r="BJ282" s="740" t="s">
        <v>11842</v>
      </c>
      <c r="BK282" s="941" t="s">
        <v>11843</v>
      </c>
      <c r="BL282" s="942" t="s">
        <v>11844</v>
      </c>
    </row>
    <row r="283" spans="2:64" ht="14.1" customHeight="1">
      <c r="B283" s="835">
        <v>2</v>
      </c>
      <c r="C283" s="839" t="s">
        <v>11845</v>
      </c>
      <c r="D283" s="839" t="s">
        <v>11846</v>
      </c>
      <c r="E283" s="840">
        <v>27362</v>
      </c>
      <c r="F283" s="840" t="s">
        <v>1302</v>
      </c>
      <c r="G283" s="840" t="s">
        <v>1276</v>
      </c>
      <c r="H283" s="840" t="s">
        <v>1276</v>
      </c>
      <c r="I283" s="841" t="s">
        <v>11438</v>
      </c>
      <c r="J283" s="841" t="s">
        <v>10371</v>
      </c>
      <c r="K283" s="839" t="s">
        <v>10372</v>
      </c>
      <c r="L283" s="842">
        <v>41593</v>
      </c>
      <c r="M283" s="842">
        <v>42004</v>
      </c>
      <c r="N283" s="842">
        <v>42277</v>
      </c>
      <c r="O283" s="842">
        <v>42369</v>
      </c>
      <c r="P283" s="842"/>
      <c r="Q283" s="842"/>
      <c r="R283" s="842"/>
      <c r="S283" s="842"/>
      <c r="T283" s="842"/>
      <c r="U283" s="842"/>
      <c r="V283" s="842"/>
      <c r="W283" s="842"/>
      <c r="X283" s="842"/>
      <c r="Y283" s="842">
        <v>42370</v>
      </c>
      <c r="Z283" s="842">
        <v>42460</v>
      </c>
      <c r="AA283" s="842">
        <v>42551</v>
      </c>
      <c r="AB283" s="842"/>
      <c r="AC283" s="842"/>
      <c r="AD283" s="842"/>
      <c r="AE283" s="842"/>
      <c r="AF283" s="842"/>
      <c r="AG283" s="842"/>
      <c r="AH283" s="842"/>
      <c r="AI283" s="842"/>
      <c r="AJ283" s="842"/>
      <c r="AK283" s="842"/>
      <c r="AL283" s="842"/>
      <c r="AM283" s="843">
        <v>-12.469591319444589</v>
      </c>
      <c r="AN283" s="844" t="s">
        <v>1099</v>
      </c>
      <c r="AO283" s="845">
        <v>5940000</v>
      </c>
      <c r="AP283" s="845">
        <v>550000</v>
      </c>
      <c r="AQ283" s="836">
        <v>3500000</v>
      </c>
      <c r="AR283" s="846"/>
      <c r="AS283" s="846"/>
      <c r="AT283" s="845"/>
      <c r="AU283" s="845"/>
      <c r="AV283" s="847"/>
      <c r="AW283" s="845"/>
      <c r="AX283" s="845"/>
      <c r="AY283" s="847" t="s">
        <v>1351</v>
      </c>
      <c r="AZ283" s="848" t="s">
        <v>1215</v>
      </c>
      <c r="BA283" s="848" t="s">
        <v>1215</v>
      </c>
      <c r="BB283" s="847" t="s">
        <v>11439</v>
      </c>
      <c r="BC283" s="849" t="s">
        <v>11847</v>
      </c>
      <c r="BD283" s="922" t="s">
        <v>11848</v>
      </c>
      <c r="BE283" s="921" t="s">
        <v>11849</v>
      </c>
      <c r="BF283" s="921"/>
      <c r="BG283" s="921" t="s">
        <v>11850</v>
      </c>
      <c r="BH283" s="922" t="s">
        <v>11851</v>
      </c>
      <c r="BI283" s="922" t="s">
        <v>11852</v>
      </c>
      <c r="BJ283" s="740" t="s">
        <v>11853</v>
      </c>
      <c r="BK283" s="941" t="s">
        <v>3694</v>
      </c>
      <c r="BL283" s="942" t="s">
        <v>11854</v>
      </c>
    </row>
    <row r="284" spans="2:64" ht="14.1" customHeight="1">
      <c r="B284" s="835">
        <v>4</v>
      </c>
      <c r="C284" s="839" t="s">
        <v>11855</v>
      </c>
      <c r="D284" s="839" t="s">
        <v>11856</v>
      </c>
      <c r="E284" s="840" t="s">
        <v>11857</v>
      </c>
      <c r="F284" s="840" t="s">
        <v>1302</v>
      </c>
      <c r="G284" s="840" t="s">
        <v>1319</v>
      </c>
      <c r="H284" s="840" t="s">
        <v>1319</v>
      </c>
      <c r="I284" s="841" t="s">
        <v>10816</v>
      </c>
      <c r="J284" s="841" t="s">
        <v>10244</v>
      </c>
      <c r="K284" s="839" t="s">
        <v>11497</v>
      </c>
      <c r="L284" s="842">
        <v>42163</v>
      </c>
      <c r="M284" s="842">
        <v>42277</v>
      </c>
      <c r="N284" s="842">
        <v>42369</v>
      </c>
      <c r="O284" s="842">
        <v>42400</v>
      </c>
      <c r="P284" s="842">
        <v>42460</v>
      </c>
      <c r="Q284" s="842">
        <v>42551</v>
      </c>
      <c r="R284" s="842"/>
      <c r="S284" s="842"/>
      <c r="T284" s="842"/>
      <c r="U284" s="842"/>
      <c r="V284" s="842"/>
      <c r="W284" s="842"/>
      <c r="X284" s="842"/>
      <c r="Y284" s="842"/>
      <c r="Z284" s="842"/>
      <c r="AA284" s="842"/>
      <c r="AB284" s="842"/>
      <c r="AC284" s="842"/>
      <c r="AD284" s="842"/>
      <c r="AE284" s="842"/>
      <c r="AF284" s="842"/>
      <c r="AG284" s="842"/>
      <c r="AH284" s="842"/>
      <c r="AI284" s="842"/>
      <c r="AJ284" s="842"/>
      <c r="AK284" s="842"/>
      <c r="AL284" s="842"/>
      <c r="AM284" s="843">
        <v>-12.469591319444589</v>
      </c>
      <c r="AN284" s="844" t="s">
        <v>1099</v>
      </c>
      <c r="AO284" s="845">
        <v>7500000</v>
      </c>
      <c r="AP284" s="845">
        <v>550000</v>
      </c>
      <c r="AQ284" s="836"/>
      <c r="AR284" s="846"/>
      <c r="AS284" s="846"/>
      <c r="AT284" s="845"/>
      <c r="AU284" s="845"/>
      <c r="AV284" s="847"/>
      <c r="AW284" s="845">
        <v>500000</v>
      </c>
      <c r="AX284" s="845">
        <v>100000</v>
      </c>
      <c r="AY284" s="847" t="s">
        <v>1351</v>
      </c>
      <c r="AZ284" s="848" t="s">
        <v>1215</v>
      </c>
      <c r="BA284" s="848" t="s">
        <v>1215</v>
      </c>
      <c r="BB284" s="847"/>
      <c r="BC284" s="849" t="s">
        <v>11858</v>
      </c>
      <c r="BD284" s="922" t="s">
        <v>11859</v>
      </c>
      <c r="BE284" s="921" t="s">
        <v>11860</v>
      </c>
      <c r="BF284" s="921" t="s">
        <v>11861</v>
      </c>
      <c r="BG284" s="921" t="s">
        <v>11862</v>
      </c>
      <c r="BH284" s="922" t="s">
        <v>591</v>
      </c>
      <c r="BI284" s="922" t="s">
        <v>11863</v>
      </c>
      <c r="BJ284" s="740" t="s">
        <v>11864</v>
      </c>
      <c r="BK284" s="941" t="s">
        <v>3694</v>
      </c>
      <c r="BL284" s="942" t="s">
        <v>11865</v>
      </c>
    </row>
    <row r="285" spans="2:64" ht="14.1" customHeight="1">
      <c r="B285" s="835">
        <v>8</v>
      </c>
      <c r="C285" s="839" t="s">
        <v>11866</v>
      </c>
      <c r="D285" s="839" t="s">
        <v>11867</v>
      </c>
      <c r="E285" s="840" t="s">
        <v>11868</v>
      </c>
      <c r="F285" s="840" t="s">
        <v>1302</v>
      </c>
      <c r="G285" s="840" t="s">
        <v>1358</v>
      </c>
      <c r="H285" s="840" t="s">
        <v>1358</v>
      </c>
      <c r="I285" s="841" t="s">
        <v>1045</v>
      </c>
      <c r="J285" s="841" t="s">
        <v>10371</v>
      </c>
      <c r="K285" s="839" t="s">
        <v>10556</v>
      </c>
      <c r="L285" s="842">
        <v>41640</v>
      </c>
      <c r="M285" s="842">
        <v>41820</v>
      </c>
      <c r="N285" s="842">
        <v>42004</v>
      </c>
      <c r="O285" s="842">
        <v>42185</v>
      </c>
      <c r="P285" s="842">
        <v>42216</v>
      </c>
      <c r="Q285" s="842">
        <v>42308</v>
      </c>
      <c r="R285" s="842">
        <v>42369</v>
      </c>
      <c r="S285" s="842"/>
      <c r="T285" s="842"/>
      <c r="U285" s="842"/>
      <c r="V285" s="842"/>
      <c r="W285" s="842"/>
      <c r="X285" s="842"/>
      <c r="Y285" s="842">
        <v>42370</v>
      </c>
      <c r="Z285" s="842">
        <v>42551</v>
      </c>
      <c r="AA285" s="842"/>
      <c r="AB285" s="842"/>
      <c r="AC285" s="842"/>
      <c r="AD285" s="842"/>
      <c r="AE285" s="842"/>
      <c r="AF285" s="842"/>
      <c r="AG285" s="842"/>
      <c r="AH285" s="842"/>
      <c r="AI285" s="842"/>
      <c r="AJ285" s="842"/>
      <c r="AK285" s="842"/>
      <c r="AL285" s="842"/>
      <c r="AM285" s="843">
        <v>-12.469591319444589</v>
      </c>
      <c r="AN285" s="844" t="s">
        <v>1099</v>
      </c>
      <c r="AO285" s="845">
        <v>3100000</v>
      </c>
      <c r="AP285" s="845">
        <v>325000</v>
      </c>
      <c r="AQ285" s="836"/>
      <c r="AR285" s="846"/>
      <c r="AS285" s="846"/>
      <c r="AT285" s="845">
        <v>154000</v>
      </c>
      <c r="AU285" s="845"/>
      <c r="AV285" s="847"/>
      <c r="AW285" s="845"/>
      <c r="AX285" s="845"/>
      <c r="AY285" s="847">
        <v>350000</v>
      </c>
      <c r="AZ285" s="848" t="s">
        <v>1215</v>
      </c>
      <c r="BA285" s="848" t="s">
        <v>1215</v>
      </c>
      <c r="BB285" s="847" t="s">
        <v>11869</v>
      </c>
      <c r="BC285" s="849" t="s">
        <v>11870</v>
      </c>
      <c r="BD285" s="922" t="s">
        <v>11871</v>
      </c>
      <c r="BE285" s="921" t="s">
        <v>11872</v>
      </c>
      <c r="BF285" s="921" t="s">
        <v>11873</v>
      </c>
      <c r="BG285" s="921" t="s">
        <v>11874</v>
      </c>
      <c r="BH285" s="922" t="s">
        <v>11875</v>
      </c>
      <c r="BI285" s="922" t="s">
        <v>11876</v>
      </c>
      <c r="BJ285" s="740" t="s">
        <v>11877</v>
      </c>
      <c r="BK285" s="941" t="s">
        <v>11878</v>
      </c>
      <c r="BL285" s="942" t="s">
        <v>11879</v>
      </c>
    </row>
    <row r="286" spans="2:64" ht="14.1" customHeight="1">
      <c r="B286" s="835">
        <v>10</v>
      </c>
      <c r="C286" s="839" t="s">
        <v>11880</v>
      </c>
      <c r="D286" s="839" t="s">
        <v>11881</v>
      </c>
      <c r="E286" s="840" t="s">
        <v>11882</v>
      </c>
      <c r="F286" s="840" t="s">
        <v>1060</v>
      </c>
      <c r="G286" s="840" t="s">
        <v>1358</v>
      </c>
      <c r="H286" s="840" t="s">
        <v>9827</v>
      </c>
      <c r="I286" s="841" t="s">
        <v>1045</v>
      </c>
      <c r="J286" s="841" t="s">
        <v>10244</v>
      </c>
      <c r="K286" s="839" t="s">
        <v>9793</v>
      </c>
      <c r="L286" s="842">
        <v>42156</v>
      </c>
      <c r="M286" s="842">
        <v>42338</v>
      </c>
      <c r="N286" s="842">
        <v>42369</v>
      </c>
      <c r="O286" s="842">
        <v>42460</v>
      </c>
      <c r="P286" s="842">
        <v>42551</v>
      </c>
      <c r="Q286" s="842"/>
      <c r="R286" s="842"/>
      <c r="S286" s="842"/>
      <c r="T286" s="842"/>
      <c r="U286" s="842"/>
      <c r="V286" s="842"/>
      <c r="W286" s="842"/>
      <c r="X286" s="842"/>
      <c r="Y286" s="842"/>
      <c r="Z286" s="842"/>
      <c r="AA286" s="842"/>
      <c r="AB286" s="842"/>
      <c r="AC286" s="842"/>
      <c r="AD286" s="842"/>
      <c r="AE286" s="842"/>
      <c r="AF286" s="842"/>
      <c r="AG286" s="842"/>
      <c r="AH286" s="842"/>
      <c r="AI286" s="842"/>
      <c r="AJ286" s="842"/>
      <c r="AK286" s="842"/>
      <c r="AL286" s="842"/>
      <c r="AM286" s="843">
        <v>-12.469591319444589</v>
      </c>
      <c r="AN286" s="844" t="s">
        <v>1099</v>
      </c>
      <c r="AO286" s="845">
        <v>4500000</v>
      </c>
      <c r="AP286" s="845">
        <v>500000</v>
      </c>
      <c r="AQ286" s="836"/>
      <c r="AR286" s="846"/>
      <c r="AS286" s="846">
        <v>500000</v>
      </c>
      <c r="AT286" s="845"/>
      <c r="AU286" s="845"/>
      <c r="AV286" s="847"/>
      <c r="AW286" s="845">
        <v>465000</v>
      </c>
      <c r="AX286" s="845">
        <v>300000</v>
      </c>
      <c r="AY286" s="847" t="s">
        <v>1351</v>
      </c>
      <c r="AZ286" s="848" t="s">
        <v>1215</v>
      </c>
      <c r="BA286" s="848" t="s">
        <v>1215</v>
      </c>
      <c r="BB286" s="847"/>
      <c r="BC286" s="849" t="s">
        <v>11883</v>
      </c>
      <c r="BD286" s="922"/>
      <c r="BE286" s="921" t="s">
        <v>11884</v>
      </c>
      <c r="BF286" s="921" t="s">
        <v>11885</v>
      </c>
      <c r="BG286" s="921" t="s">
        <v>11886</v>
      </c>
      <c r="BH286" s="922" t="s">
        <v>11887</v>
      </c>
      <c r="BI286" s="922" t="s">
        <v>11888</v>
      </c>
      <c r="BJ286" s="740" t="s">
        <v>11889</v>
      </c>
      <c r="BK286" s="941" t="s">
        <v>3694</v>
      </c>
      <c r="BL286" s="942" t="s">
        <v>11890</v>
      </c>
    </row>
    <row r="287" spans="2:64" ht="14.1" customHeight="1">
      <c r="B287" s="835">
        <v>11</v>
      </c>
      <c r="C287" s="839" t="s">
        <v>11891</v>
      </c>
      <c r="D287" s="839" t="s">
        <v>11892</v>
      </c>
      <c r="E287" s="840" t="s">
        <v>11893</v>
      </c>
      <c r="F287" s="840" t="s">
        <v>1302</v>
      </c>
      <c r="G287" s="840" t="s">
        <v>1358</v>
      </c>
      <c r="H287" s="840" t="s">
        <v>1358</v>
      </c>
      <c r="I287" s="841" t="s">
        <v>1045</v>
      </c>
      <c r="J287" s="841" t="s">
        <v>10244</v>
      </c>
      <c r="K287" s="839" t="s">
        <v>11894</v>
      </c>
      <c r="L287" s="842">
        <v>42156</v>
      </c>
      <c r="M287" s="842">
        <v>42369</v>
      </c>
      <c r="N287" s="842">
        <v>42521</v>
      </c>
      <c r="O287" s="842">
        <v>42551</v>
      </c>
      <c r="P287" s="842"/>
      <c r="Q287" s="842"/>
      <c r="R287" s="842"/>
      <c r="S287" s="842"/>
      <c r="T287" s="842"/>
      <c r="U287" s="842"/>
      <c r="V287" s="842"/>
      <c r="W287" s="842"/>
      <c r="X287" s="842"/>
      <c r="Y287" s="842"/>
      <c r="Z287" s="842"/>
      <c r="AA287" s="842"/>
      <c r="AB287" s="842"/>
      <c r="AC287" s="842"/>
      <c r="AD287" s="842"/>
      <c r="AE287" s="842"/>
      <c r="AF287" s="842"/>
      <c r="AG287" s="842"/>
      <c r="AH287" s="842"/>
      <c r="AI287" s="842"/>
      <c r="AJ287" s="842"/>
      <c r="AK287" s="842"/>
      <c r="AL287" s="842"/>
      <c r="AM287" s="843">
        <v>-12.469591319444589</v>
      </c>
      <c r="AN287" s="844" t="s">
        <v>1099</v>
      </c>
      <c r="AO287" s="845">
        <v>8750000</v>
      </c>
      <c r="AP287" s="845">
        <v>800000</v>
      </c>
      <c r="AQ287" s="836">
        <v>1000000</v>
      </c>
      <c r="AR287" s="846"/>
      <c r="AS287" s="846">
        <v>3000000</v>
      </c>
      <c r="AT287" s="845"/>
      <c r="AU287" s="845"/>
      <c r="AV287" s="847">
        <v>2500000</v>
      </c>
      <c r="AW287" s="845">
        <v>465000</v>
      </c>
      <c r="AX287" s="845">
        <v>300000</v>
      </c>
      <c r="AY287" s="847" t="s">
        <v>1351</v>
      </c>
      <c r="AZ287" s="848" t="s">
        <v>1215</v>
      </c>
      <c r="BA287" s="848" t="s">
        <v>1215</v>
      </c>
      <c r="BB287" s="847"/>
      <c r="BC287" s="849" t="s">
        <v>11895</v>
      </c>
      <c r="BD287" s="922">
        <v>8123002399</v>
      </c>
      <c r="BE287" s="921" t="s">
        <v>11896</v>
      </c>
      <c r="BF287" s="921" t="s">
        <v>11897</v>
      </c>
      <c r="BG287" s="921" t="s">
        <v>591</v>
      </c>
      <c r="BH287" s="922" t="s">
        <v>11898</v>
      </c>
      <c r="BI287" s="922" t="s">
        <v>11899</v>
      </c>
      <c r="BJ287" s="740" t="s">
        <v>11900</v>
      </c>
      <c r="BK287" s="941" t="s">
        <v>3694</v>
      </c>
      <c r="BL287" s="942" t="s">
        <v>11901</v>
      </c>
    </row>
    <row r="288" spans="2:64" ht="14.1" customHeight="1">
      <c r="B288" s="835">
        <v>14</v>
      </c>
      <c r="C288" s="839" t="s">
        <v>10574</v>
      </c>
      <c r="D288" s="839" t="s">
        <v>10575</v>
      </c>
      <c r="E288" s="840" t="s">
        <v>10576</v>
      </c>
      <c r="F288" s="840" t="s">
        <v>1302</v>
      </c>
      <c r="G288" s="840" t="s">
        <v>1350</v>
      </c>
      <c r="H288" s="840" t="s">
        <v>1350</v>
      </c>
      <c r="I288" s="841" t="s">
        <v>10271</v>
      </c>
      <c r="J288" s="841" t="s">
        <v>10244</v>
      </c>
      <c r="K288" s="839" t="s">
        <v>11538</v>
      </c>
      <c r="L288" s="842">
        <v>42142</v>
      </c>
      <c r="M288" s="842">
        <v>42294</v>
      </c>
      <c r="N288" s="842">
        <v>42369</v>
      </c>
      <c r="O288" s="842">
        <v>42460</v>
      </c>
      <c r="P288" s="842">
        <v>42551</v>
      </c>
      <c r="Q288" s="842"/>
      <c r="R288" s="842"/>
      <c r="S288" s="842"/>
      <c r="T288" s="842"/>
      <c r="U288" s="842"/>
      <c r="V288" s="842"/>
      <c r="W288" s="842"/>
      <c r="X288" s="842"/>
      <c r="Y288" s="842"/>
      <c r="Z288" s="842"/>
      <c r="AA288" s="842"/>
      <c r="AB288" s="842"/>
      <c r="AC288" s="842"/>
      <c r="AD288" s="842"/>
      <c r="AE288" s="842"/>
      <c r="AF288" s="842"/>
      <c r="AG288" s="842"/>
      <c r="AH288" s="842"/>
      <c r="AI288" s="842"/>
      <c r="AJ288" s="842"/>
      <c r="AK288" s="842"/>
      <c r="AL288" s="842"/>
      <c r="AM288" s="843">
        <v>-12.469591319444589</v>
      </c>
      <c r="AN288" s="844" t="s">
        <v>1099</v>
      </c>
      <c r="AO288" s="845">
        <v>10400000</v>
      </c>
      <c r="AP288" s="845">
        <v>550000</v>
      </c>
      <c r="AQ288" s="836">
        <v>2500000</v>
      </c>
      <c r="AR288" s="846"/>
      <c r="AS288" s="846"/>
      <c r="AT288" s="845"/>
      <c r="AU288" s="845"/>
      <c r="AV288" s="847"/>
      <c r="AW288" s="845">
        <v>500000</v>
      </c>
      <c r="AX288" s="845"/>
      <c r="AY288" s="847" t="s">
        <v>1351</v>
      </c>
      <c r="AZ288" s="848" t="s">
        <v>1215</v>
      </c>
      <c r="BA288" s="848" t="s">
        <v>1215</v>
      </c>
      <c r="BB288" s="847" t="s">
        <v>11902</v>
      </c>
      <c r="BC288" s="849" t="s">
        <v>10579</v>
      </c>
      <c r="BD288" s="922" t="s">
        <v>10580</v>
      </c>
      <c r="BE288" s="921" t="s">
        <v>10581</v>
      </c>
      <c r="BF288" s="921" t="s">
        <v>10582</v>
      </c>
      <c r="BG288" s="921" t="s">
        <v>10583</v>
      </c>
      <c r="BH288" s="922" t="s">
        <v>10584</v>
      </c>
      <c r="BI288" s="922">
        <v>0</v>
      </c>
      <c r="BJ288" s="740" t="s">
        <v>11903</v>
      </c>
      <c r="BK288" s="941" t="s">
        <v>3694</v>
      </c>
      <c r="BL288" s="942" t="s">
        <v>11904</v>
      </c>
    </row>
    <row r="289" spans="2:64" ht="14.1" customHeight="1">
      <c r="B289" s="835">
        <v>17</v>
      </c>
      <c r="C289" s="839" t="s">
        <v>11905</v>
      </c>
      <c r="D289" s="839" t="s">
        <v>11906</v>
      </c>
      <c r="E289" s="840" t="s">
        <v>11907</v>
      </c>
      <c r="F289" s="840" t="s">
        <v>1060</v>
      </c>
      <c r="G289" s="840" t="s">
        <v>1276</v>
      </c>
      <c r="H289" s="840" t="s">
        <v>1276</v>
      </c>
      <c r="I289" s="841" t="s">
        <v>1197</v>
      </c>
      <c r="J289" s="841" t="s">
        <v>10371</v>
      </c>
      <c r="K289" s="839" t="s">
        <v>10352</v>
      </c>
      <c r="L289" s="842">
        <v>41813</v>
      </c>
      <c r="M289" s="842">
        <v>41995</v>
      </c>
      <c r="N289" s="842">
        <v>42094</v>
      </c>
      <c r="O289" s="842">
        <v>42124</v>
      </c>
      <c r="P289" s="842">
        <v>42155</v>
      </c>
      <c r="Q289" s="842">
        <v>42308</v>
      </c>
      <c r="R289" s="842">
        <v>42369</v>
      </c>
      <c r="S289" s="842">
        <v>42400</v>
      </c>
      <c r="T289" s="842">
        <v>42460</v>
      </c>
      <c r="U289" s="842">
        <v>42543</v>
      </c>
      <c r="V289" s="842"/>
      <c r="W289" s="842"/>
      <c r="X289" s="842"/>
      <c r="Y289" s="842">
        <v>42544</v>
      </c>
      <c r="Z289" s="842">
        <v>42551</v>
      </c>
      <c r="AA289" s="842"/>
      <c r="AB289" s="842"/>
      <c r="AC289" s="842"/>
      <c r="AD289" s="842"/>
      <c r="AE289" s="842"/>
      <c r="AF289" s="842"/>
      <c r="AG289" s="842"/>
      <c r="AH289" s="842"/>
      <c r="AI289" s="842"/>
      <c r="AJ289" s="842"/>
      <c r="AK289" s="842"/>
      <c r="AL289" s="842"/>
      <c r="AM289" s="843">
        <v>-12.469591319444589</v>
      </c>
      <c r="AN289" s="844" t="s">
        <v>1099</v>
      </c>
      <c r="AO289" s="845">
        <v>2841367.1</v>
      </c>
      <c r="AP289" s="845">
        <v>250000</v>
      </c>
      <c r="AQ289" s="836"/>
      <c r="AR289" s="846"/>
      <c r="AS289" s="846"/>
      <c r="AT289" s="845"/>
      <c r="AU289" s="845"/>
      <c r="AV289" s="847"/>
      <c r="AW289" s="845" t="s">
        <v>1351</v>
      </c>
      <c r="AX289" s="845"/>
      <c r="AY289" s="847" t="s">
        <v>1351</v>
      </c>
      <c r="AZ289" s="848" t="s">
        <v>1215</v>
      </c>
      <c r="BA289" s="848" t="s">
        <v>1215</v>
      </c>
      <c r="BB289" s="847" t="s">
        <v>11908</v>
      </c>
      <c r="BC289" s="849" t="s">
        <v>11909</v>
      </c>
      <c r="BD289" s="922" t="s">
        <v>11910</v>
      </c>
      <c r="BE289" s="921" t="s">
        <v>11911</v>
      </c>
      <c r="BF289" s="921"/>
      <c r="BG289" s="921" t="s">
        <v>11912</v>
      </c>
      <c r="BH289" s="922">
        <v>0</v>
      </c>
      <c r="BI289" s="922" t="s">
        <v>10585</v>
      </c>
      <c r="BJ289" s="740" t="s">
        <v>11913</v>
      </c>
      <c r="BK289" s="941" t="s">
        <v>3694</v>
      </c>
      <c r="BL289" s="942" t="s">
        <v>11914</v>
      </c>
    </row>
    <row r="290" spans="2:64" ht="14.1" customHeight="1">
      <c r="B290" s="835">
        <v>19</v>
      </c>
      <c r="C290" s="839" t="s">
        <v>11915</v>
      </c>
      <c r="D290" s="839" t="s">
        <v>11916</v>
      </c>
      <c r="E290" s="840" t="s">
        <v>11917</v>
      </c>
      <c r="F290" s="840" t="s">
        <v>1302</v>
      </c>
      <c r="G290" s="840" t="s">
        <v>1231</v>
      </c>
      <c r="H290" s="840" t="s">
        <v>1231</v>
      </c>
      <c r="I290" s="841" t="s">
        <v>1045</v>
      </c>
      <c r="J290" s="841" t="s">
        <v>10371</v>
      </c>
      <c r="K290" s="839" t="s">
        <v>10556</v>
      </c>
      <c r="L290" s="842">
        <v>41640</v>
      </c>
      <c r="M290" s="842">
        <v>41820</v>
      </c>
      <c r="N290" s="842">
        <v>42004</v>
      </c>
      <c r="O290" s="842">
        <v>42185</v>
      </c>
      <c r="P290" s="842">
        <v>42216</v>
      </c>
      <c r="Q290" s="842">
        <v>42308</v>
      </c>
      <c r="R290" s="842">
        <v>42369</v>
      </c>
      <c r="S290" s="842"/>
      <c r="T290" s="842"/>
      <c r="U290" s="842"/>
      <c r="V290" s="842"/>
      <c r="W290" s="842"/>
      <c r="X290" s="842"/>
      <c r="Y290" s="842">
        <v>42370</v>
      </c>
      <c r="Z290" s="842">
        <v>42551</v>
      </c>
      <c r="AA290" s="842"/>
      <c r="AB290" s="842"/>
      <c r="AC290" s="842"/>
      <c r="AD290" s="842"/>
      <c r="AE290" s="842"/>
      <c r="AF290" s="842"/>
      <c r="AG290" s="842"/>
      <c r="AH290" s="842"/>
      <c r="AI290" s="842"/>
      <c r="AJ290" s="842"/>
      <c r="AK290" s="842"/>
      <c r="AL290" s="842"/>
      <c r="AM290" s="843">
        <v>-12.469591319444589</v>
      </c>
      <c r="AN290" s="844" t="s">
        <v>1099</v>
      </c>
      <c r="AO290" s="845">
        <v>3100000</v>
      </c>
      <c r="AP290" s="845">
        <v>325000</v>
      </c>
      <c r="AQ290" s="836"/>
      <c r="AR290" s="846"/>
      <c r="AS290" s="846"/>
      <c r="AT290" s="845">
        <v>200000</v>
      </c>
      <c r="AU290" s="845"/>
      <c r="AV290" s="847"/>
      <c r="AW290" s="845">
        <v>750000</v>
      </c>
      <c r="AX290" s="845"/>
      <c r="AY290" s="847">
        <v>350000</v>
      </c>
      <c r="AZ290" s="848" t="s">
        <v>1215</v>
      </c>
      <c r="BA290" s="848" t="s">
        <v>1215</v>
      </c>
      <c r="BB290" s="847" t="s">
        <v>11869</v>
      </c>
      <c r="BC290" s="849" t="s">
        <v>11918</v>
      </c>
      <c r="BD290" s="922" t="s">
        <v>11919</v>
      </c>
      <c r="BE290" s="921" t="s">
        <v>11920</v>
      </c>
      <c r="BF290" s="921"/>
      <c r="BG290" s="921" t="s">
        <v>11921</v>
      </c>
      <c r="BH290" s="922"/>
      <c r="BI290" s="922" t="s">
        <v>11922</v>
      </c>
      <c r="BJ290" s="740" t="s">
        <v>11923</v>
      </c>
      <c r="BK290" s="941" t="s">
        <v>3694</v>
      </c>
      <c r="BL290" s="942" t="s">
        <v>11924</v>
      </c>
    </row>
    <row r="291" spans="2:64" ht="14.1" customHeight="1">
      <c r="B291" s="835">
        <v>20</v>
      </c>
      <c r="C291" s="839" t="s">
        <v>11925</v>
      </c>
      <c r="D291" s="839" t="s">
        <v>11926</v>
      </c>
      <c r="E291" s="840" t="s">
        <v>11927</v>
      </c>
      <c r="F291" s="840" t="s">
        <v>1060</v>
      </c>
      <c r="G291" s="840" t="s">
        <v>1231</v>
      </c>
      <c r="H291" s="840" t="s">
        <v>9827</v>
      </c>
      <c r="I291" s="841" t="s">
        <v>1045</v>
      </c>
      <c r="J291" s="841" t="s">
        <v>10371</v>
      </c>
      <c r="K291" s="839" t="s">
        <v>11928</v>
      </c>
      <c r="L291" s="842">
        <v>41772</v>
      </c>
      <c r="M291" s="842">
        <v>41943</v>
      </c>
      <c r="N291" s="842">
        <v>42004</v>
      </c>
      <c r="O291" s="842">
        <v>42185</v>
      </c>
      <c r="P291" s="842">
        <v>42369</v>
      </c>
      <c r="Q291" s="842">
        <v>42460</v>
      </c>
      <c r="R291" s="842"/>
      <c r="S291" s="842"/>
      <c r="T291" s="842"/>
      <c r="U291" s="842"/>
      <c r="V291" s="842"/>
      <c r="W291" s="842"/>
      <c r="X291" s="842"/>
      <c r="Y291" s="842">
        <v>42461</v>
      </c>
      <c r="Z291" s="842">
        <v>42551</v>
      </c>
      <c r="AA291" s="842"/>
      <c r="AB291" s="842"/>
      <c r="AC291" s="842"/>
      <c r="AD291" s="842"/>
      <c r="AE291" s="842"/>
      <c r="AF291" s="842"/>
      <c r="AG291" s="842"/>
      <c r="AH291" s="842"/>
      <c r="AI291" s="842"/>
      <c r="AJ291" s="842"/>
      <c r="AK291" s="842"/>
      <c r="AL291" s="842"/>
      <c r="AM291" s="843">
        <v>-12.469591319444589</v>
      </c>
      <c r="AN291" s="844" t="s">
        <v>1099</v>
      </c>
      <c r="AO291" s="845">
        <v>6000000</v>
      </c>
      <c r="AP291" s="845">
        <v>250000</v>
      </c>
      <c r="AQ291" s="836"/>
      <c r="AR291" s="846"/>
      <c r="AS291" s="846"/>
      <c r="AT291" s="845"/>
      <c r="AU291" s="845"/>
      <c r="AV291" s="847"/>
      <c r="AW291" s="845">
        <v>750000</v>
      </c>
      <c r="AX291" s="845"/>
      <c r="AY291" s="847" t="s">
        <v>1351</v>
      </c>
      <c r="AZ291" s="848" t="s">
        <v>1215</v>
      </c>
      <c r="BA291" s="848" t="s">
        <v>1215</v>
      </c>
      <c r="BB291" s="847"/>
      <c r="BC291" s="849" t="s">
        <v>11929</v>
      </c>
      <c r="BD291" s="922" t="s">
        <v>11930</v>
      </c>
      <c r="BE291" s="921" t="s">
        <v>11931</v>
      </c>
      <c r="BF291" s="921" t="s">
        <v>11932</v>
      </c>
      <c r="BG291" s="921" t="s">
        <v>11933</v>
      </c>
      <c r="BH291" s="922">
        <v>0</v>
      </c>
      <c r="BI291" s="922" t="s">
        <v>11934</v>
      </c>
      <c r="BJ291" s="740" t="s">
        <v>11935</v>
      </c>
      <c r="BK291" s="941" t="s">
        <v>3694</v>
      </c>
      <c r="BL291" s="942" t="s">
        <v>11936</v>
      </c>
    </row>
    <row r="292" spans="2:64" ht="14.1" customHeight="1">
      <c r="B292" s="835">
        <v>24</v>
      </c>
      <c r="C292" s="839" t="s">
        <v>11937</v>
      </c>
      <c r="D292" s="839" t="s">
        <v>11938</v>
      </c>
      <c r="E292" s="840" t="s">
        <v>11939</v>
      </c>
      <c r="F292" s="840" t="s">
        <v>1060</v>
      </c>
      <c r="G292" s="840" t="s">
        <v>1276</v>
      </c>
      <c r="H292" s="840" t="s">
        <v>1276</v>
      </c>
      <c r="I292" s="841" t="s">
        <v>1045</v>
      </c>
      <c r="J292" s="841" t="s">
        <v>10244</v>
      </c>
      <c r="K292" s="839" t="s">
        <v>929</v>
      </c>
      <c r="L292" s="842">
        <v>42289</v>
      </c>
      <c r="M292" s="842">
        <v>42654</v>
      </c>
      <c r="N292" s="842"/>
      <c r="O292" s="842"/>
      <c r="P292" s="842"/>
      <c r="Q292" s="842"/>
      <c r="R292" s="842"/>
      <c r="S292" s="842"/>
      <c r="T292" s="842"/>
      <c r="U292" s="842"/>
      <c r="V292" s="842"/>
      <c r="W292" s="842"/>
      <c r="X292" s="842"/>
      <c r="Y292" s="842"/>
      <c r="Z292" s="842"/>
      <c r="AA292" s="842"/>
      <c r="AB292" s="842"/>
      <c r="AC292" s="842"/>
      <c r="AD292" s="842"/>
      <c r="AE292" s="842"/>
      <c r="AF292" s="842"/>
      <c r="AG292" s="842"/>
      <c r="AH292" s="842"/>
      <c r="AI292" s="842"/>
      <c r="AJ292" s="842"/>
      <c r="AK292" s="842"/>
      <c r="AL292" s="842"/>
      <c r="AM292" s="843">
        <v>90.530408680555411</v>
      </c>
      <c r="AN292" s="844" t="s">
        <v>1098</v>
      </c>
      <c r="AO292" s="845">
        <v>6000000</v>
      </c>
      <c r="AP292" s="845">
        <v>250000</v>
      </c>
      <c r="AQ292" s="836" t="s">
        <v>1324</v>
      </c>
      <c r="AR292" s="846"/>
      <c r="AS292" s="846"/>
      <c r="AT292" s="845"/>
      <c r="AU292" s="845"/>
      <c r="AV292" s="847"/>
      <c r="AW292" s="845">
        <v>500000</v>
      </c>
      <c r="AX292" s="845"/>
      <c r="AY292" s="847" t="s">
        <v>1314</v>
      </c>
      <c r="AZ292" s="848" t="s">
        <v>1215</v>
      </c>
      <c r="BA292" s="848" t="s">
        <v>1215</v>
      </c>
      <c r="BB292" s="847"/>
      <c r="BC292" s="849" t="s">
        <v>11940</v>
      </c>
      <c r="BD292" s="922"/>
      <c r="BE292" s="921" t="s">
        <v>11941</v>
      </c>
      <c r="BF292" s="921" t="s">
        <v>11942</v>
      </c>
      <c r="BG292" s="921" t="s">
        <v>11943</v>
      </c>
      <c r="BH292" s="922" t="s">
        <v>591</v>
      </c>
      <c r="BI292" s="922" t="s">
        <v>11944</v>
      </c>
      <c r="BJ292" s="740" t="s">
        <v>11945</v>
      </c>
      <c r="BK292" s="941" t="s">
        <v>11946</v>
      </c>
      <c r="BL292" s="942" t="s">
        <v>11947</v>
      </c>
    </row>
    <row r="293" spans="2:64" ht="14.1" customHeight="1">
      <c r="B293" s="835">
        <v>26</v>
      </c>
      <c r="C293" s="839" t="s">
        <v>11948</v>
      </c>
      <c r="D293" s="839" t="s">
        <v>11949</v>
      </c>
      <c r="E293" s="840" t="s">
        <v>11950</v>
      </c>
      <c r="F293" s="840" t="s">
        <v>1060</v>
      </c>
      <c r="G293" s="840" t="s">
        <v>1231</v>
      </c>
      <c r="H293" s="840" t="s">
        <v>1276</v>
      </c>
      <c r="I293" s="841" t="s">
        <v>1045</v>
      </c>
      <c r="J293" s="841" t="s">
        <v>10244</v>
      </c>
      <c r="K293" s="839" t="s">
        <v>10352</v>
      </c>
      <c r="L293" s="842">
        <v>42156</v>
      </c>
      <c r="M293" s="842">
        <v>42308</v>
      </c>
      <c r="N293" s="842">
        <v>42369</v>
      </c>
      <c r="O293" s="842">
        <v>42551</v>
      </c>
      <c r="P293" s="842"/>
      <c r="Q293" s="842"/>
      <c r="R293" s="842"/>
      <c r="S293" s="842"/>
      <c r="T293" s="842"/>
      <c r="U293" s="842"/>
      <c r="V293" s="842"/>
      <c r="W293" s="842"/>
      <c r="X293" s="842"/>
      <c r="Y293" s="842"/>
      <c r="Z293" s="842"/>
      <c r="AA293" s="842"/>
      <c r="AB293" s="842"/>
      <c r="AC293" s="842"/>
      <c r="AD293" s="842"/>
      <c r="AE293" s="842"/>
      <c r="AF293" s="842"/>
      <c r="AG293" s="842"/>
      <c r="AH293" s="842"/>
      <c r="AI293" s="842"/>
      <c r="AJ293" s="842"/>
      <c r="AK293" s="842"/>
      <c r="AL293" s="842"/>
      <c r="AM293" s="843">
        <v>-12.469591319444589</v>
      </c>
      <c r="AN293" s="844" t="s">
        <v>1099</v>
      </c>
      <c r="AO293" s="845">
        <v>4520000</v>
      </c>
      <c r="AP293" s="845">
        <v>250000</v>
      </c>
      <c r="AQ293" s="836"/>
      <c r="AR293" s="846"/>
      <c r="AS293" s="846">
        <v>250000</v>
      </c>
      <c r="AT293" s="845"/>
      <c r="AU293" s="845"/>
      <c r="AV293" s="847"/>
      <c r="AW293" s="845">
        <v>475000</v>
      </c>
      <c r="AX293" s="845">
        <v>300000</v>
      </c>
      <c r="AY293" s="847" t="s">
        <v>1351</v>
      </c>
      <c r="AZ293" s="848" t="s">
        <v>1215</v>
      </c>
      <c r="BA293" s="848" t="s">
        <v>1215</v>
      </c>
      <c r="BB293" s="847" t="s">
        <v>11951</v>
      </c>
      <c r="BC293" s="849" t="s">
        <v>11952</v>
      </c>
      <c r="BD293" s="922" t="s">
        <v>11953</v>
      </c>
      <c r="BE293" s="921" t="s">
        <v>11954</v>
      </c>
      <c r="BF293" s="921" t="s">
        <v>11955</v>
      </c>
      <c r="BG293" s="921" t="s">
        <v>11956</v>
      </c>
      <c r="BH293" s="922" t="s">
        <v>11957</v>
      </c>
      <c r="BI293" s="922" t="s">
        <v>11958</v>
      </c>
      <c r="BJ293" s="740" t="s">
        <v>11959</v>
      </c>
      <c r="BK293" s="941" t="s">
        <v>3694</v>
      </c>
      <c r="BL293" s="942" t="s">
        <v>11960</v>
      </c>
    </row>
    <row r="294" spans="2:64" ht="14.1" customHeight="1">
      <c r="B294" s="835">
        <v>29</v>
      </c>
      <c r="C294" s="839" t="s">
        <v>7618</v>
      </c>
      <c r="D294" s="839" t="s">
        <v>7619</v>
      </c>
      <c r="E294" s="840" t="s">
        <v>7620</v>
      </c>
      <c r="F294" s="840" t="s">
        <v>1060</v>
      </c>
      <c r="G294" s="840" t="s">
        <v>1276</v>
      </c>
      <c r="H294" s="840" t="s">
        <v>1276</v>
      </c>
      <c r="I294" s="841" t="s">
        <v>1197</v>
      </c>
      <c r="J294" s="841"/>
      <c r="K294" s="839" t="s">
        <v>11489</v>
      </c>
      <c r="L294" s="842">
        <v>42461</v>
      </c>
      <c r="M294" s="842">
        <v>42551</v>
      </c>
      <c r="N294" s="842"/>
      <c r="O294" s="842"/>
      <c r="P294" s="842"/>
      <c r="Q294" s="842"/>
      <c r="R294" s="842"/>
      <c r="S294" s="842"/>
      <c r="T294" s="842"/>
      <c r="U294" s="842"/>
      <c r="V294" s="842"/>
      <c r="W294" s="842"/>
      <c r="X294" s="842"/>
      <c r="Y294" s="842"/>
      <c r="Z294" s="842"/>
      <c r="AA294" s="842"/>
      <c r="AB294" s="842"/>
      <c r="AC294" s="842"/>
      <c r="AD294" s="842"/>
      <c r="AE294" s="842"/>
      <c r="AF294" s="842"/>
      <c r="AG294" s="842"/>
      <c r="AH294" s="842"/>
      <c r="AI294" s="842"/>
      <c r="AJ294" s="842"/>
      <c r="AK294" s="842"/>
      <c r="AL294" s="842"/>
      <c r="AM294" s="843">
        <v>-12.469591319444589</v>
      </c>
      <c r="AN294" s="844" t="s">
        <v>1099</v>
      </c>
      <c r="AO294" s="845">
        <v>7500000</v>
      </c>
      <c r="AP294" s="845">
        <v>550000</v>
      </c>
      <c r="AQ294" s="836"/>
      <c r="AR294" s="846"/>
      <c r="AS294" s="846"/>
      <c r="AT294" s="845"/>
      <c r="AU294" s="845"/>
      <c r="AV294" s="847"/>
      <c r="AW294" s="845">
        <v>500000</v>
      </c>
      <c r="AX294" s="845"/>
      <c r="AY294" s="847" t="s">
        <v>1351</v>
      </c>
      <c r="AZ294" s="848" t="s">
        <v>1215</v>
      </c>
      <c r="BA294" s="848" t="s">
        <v>1215</v>
      </c>
      <c r="BB294" s="847"/>
      <c r="BC294" s="849" t="s">
        <v>7624</v>
      </c>
      <c r="BD294" s="922" t="s">
        <v>7625</v>
      </c>
      <c r="BE294" s="921" t="s">
        <v>7626</v>
      </c>
      <c r="BF294" s="921" t="s">
        <v>7627</v>
      </c>
      <c r="BG294" s="921"/>
      <c r="BH294" s="922" t="s">
        <v>7628</v>
      </c>
      <c r="BI294" s="922" t="s">
        <v>11961</v>
      </c>
      <c r="BJ294" s="740" t="s">
        <v>7630</v>
      </c>
      <c r="BK294" s="941" t="s">
        <v>3694</v>
      </c>
      <c r="BL294" s="942" t="s">
        <v>11904</v>
      </c>
    </row>
    <row r="295" spans="2:64" ht="14.1" customHeight="1">
      <c r="B295" s="835">
        <v>298</v>
      </c>
      <c r="C295" s="839" t="s">
        <v>10478</v>
      </c>
      <c r="D295" s="839" t="s">
        <v>10479</v>
      </c>
      <c r="E295" s="840">
        <v>27820</v>
      </c>
      <c r="F295" s="840" t="s">
        <v>1302</v>
      </c>
      <c r="G295" s="840" t="s">
        <v>1231</v>
      </c>
      <c r="H295" s="840" t="s">
        <v>1231</v>
      </c>
      <c r="I295" s="841" t="s">
        <v>11962</v>
      </c>
      <c r="J295" s="841" t="s">
        <v>10371</v>
      </c>
      <c r="K295" s="839" t="s">
        <v>10372</v>
      </c>
      <c r="L295" s="842">
        <v>41593</v>
      </c>
      <c r="M295" s="842">
        <v>42004</v>
      </c>
      <c r="N295" s="842">
        <v>42185</v>
      </c>
      <c r="O295" s="842">
        <v>42369</v>
      </c>
      <c r="P295" s="842"/>
      <c r="Q295" s="842"/>
      <c r="R295" s="842"/>
      <c r="S295" s="842"/>
      <c r="T295" s="842"/>
      <c r="U295" s="842"/>
      <c r="V295" s="842"/>
      <c r="W295" s="842"/>
      <c r="X295" s="842"/>
      <c r="Y295" s="842">
        <v>42370</v>
      </c>
      <c r="Z295" s="842">
        <v>42551</v>
      </c>
      <c r="AA295" s="842">
        <v>42582</v>
      </c>
      <c r="AB295" s="842">
        <v>42613</v>
      </c>
      <c r="AC295" s="842"/>
      <c r="AD295" s="842"/>
      <c r="AE295" s="842"/>
      <c r="AF295" s="842"/>
      <c r="AG295" s="842"/>
      <c r="AH295" s="842"/>
      <c r="AI295" s="842"/>
      <c r="AJ295" s="842"/>
      <c r="AK295" s="842"/>
      <c r="AL295" s="842"/>
      <c r="AM295" s="843">
        <v>-212.73778229166783</v>
      </c>
      <c r="AN295" s="844" t="s">
        <v>1099</v>
      </c>
      <c r="AO295" s="845">
        <v>14365298</v>
      </c>
      <c r="AP295" s="845">
        <v>550000</v>
      </c>
      <c r="AQ295" s="836">
        <v>3500000</v>
      </c>
      <c r="AR295" s="846"/>
      <c r="AS295" s="846"/>
      <c r="AT295" s="845"/>
      <c r="AU295" s="845"/>
      <c r="AV295" s="847"/>
      <c r="AW295" s="845"/>
      <c r="AX295" s="845"/>
      <c r="AY295" s="847" t="s">
        <v>1351</v>
      </c>
      <c r="AZ295" s="848" t="s">
        <v>1215</v>
      </c>
      <c r="BA295" s="848" t="s">
        <v>1215</v>
      </c>
      <c r="BB295" s="847" t="s">
        <v>11439</v>
      </c>
      <c r="BC295" s="849" t="s">
        <v>11963</v>
      </c>
      <c r="BD295" s="922" t="s">
        <v>10483</v>
      </c>
      <c r="BE295" s="921" t="s">
        <v>10484</v>
      </c>
      <c r="BF295" s="921"/>
      <c r="BG295" s="921" t="s">
        <v>10486</v>
      </c>
      <c r="BH295" s="922" t="s">
        <v>11964</v>
      </c>
      <c r="BI295" s="922" t="s">
        <v>11965</v>
      </c>
      <c r="BJ295" s="740" t="s">
        <v>11966</v>
      </c>
      <c r="BK295" s="941" t="s">
        <v>11967</v>
      </c>
      <c r="BL295" s="942" t="s">
        <v>11968</v>
      </c>
    </row>
    <row r="296" spans="2:64" ht="14.1" customHeight="1">
      <c r="B296" s="835" t="s">
        <v>1172</v>
      </c>
      <c r="C296" s="839" t="s">
        <v>11969</v>
      </c>
      <c r="D296" s="839" t="s">
        <v>11970</v>
      </c>
      <c r="E296" s="840" t="s">
        <v>11971</v>
      </c>
      <c r="F296" s="840" t="s">
        <v>1302</v>
      </c>
      <c r="G296" s="840" t="s">
        <v>1358</v>
      </c>
      <c r="H296" s="840" t="s">
        <v>1358</v>
      </c>
      <c r="I296" s="841" t="s">
        <v>11972</v>
      </c>
      <c r="J296" s="841" t="s">
        <v>11794</v>
      </c>
      <c r="K296" s="839" t="s">
        <v>11973</v>
      </c>
      <c r="L296" s="842">
        <v>41778</v>
      </c>
      <c r="M296" s="842">
        <v>41943</v>
      </c>
      <c r="N296" s="842">
        <v>42004</v>
      </c>
      <c r="O296" s="842">
        <v>42185</v>
      </c>
      <c r="P296" s="842">
        <v>42338</v>
      </c>
      <c r="Q296" s="842">
        <v>42369</v>
      </c>
      <c r="R296" s="842">
        <v>42460</v>
      </c>
      <c r="S296" s="842">
        <v>42508</v>
      </c>
      <c r="T296" s="842"/>
      <c r="U296" s="842"/>
      <c r="V296" s="842"/>
      <c r="W296" s="842"/>
      <c r="X296" s="842"/>
      <c r="Y296" s="842">
        <v>42509</v>
      </c>
      <c r="Z296" s="842">
        <v>42551</v>
      </c>
      <c r="AA296" s="842">
        <v>42582</v>
      </c>
      <c r="AB296" s="842">
        <v>42613</v>
      </c>
      <c r="AC296" s="842">
        <v>42674</v>
      </c>
      <c r="AD296" s="842">
        <v>42735</v>
      </c>
      <c r="AE296" s="842"/>
      <c r="AF296" s="842"/>
      <c r="AG296" s="842"/>
      <c r="AH296" s="842"/>
      <c r="AI296" s="842"/>
      <c r="AJ296" s="842"/>
      <c r="AK296" s="842"/>
      <c r="AL296" s="842"/>
      <c r="AM296" s="843">
        <v>-90.737782291667827</v>
      </c>
      <c r="AN296" s="844" t="s">
        <v>1099</v>
      </c>
      <c r="AO296" s="845">
        <v>9875926</v>
      </c>
      <c r="AP296" s="845">
        <v>500000</v>
      </c>
      <c r="AQ296" s="836">
        <v>4500000</v>
      </c>
      <c r="AR296" s="846"/>
      <c r="AS296" s="846"/>
      <c r="AT296" s="845"/>
      <c r="AU296" s="845"/>
      <c r="AV296" s="847"/>
      <c r="AW296" s="845">
        <v>600000</v>
      </c>
      <c r="AX296" s="845"/>
      <c r="AY296" s="847" t="s">
        <v>1351</v>
      </c>
      <c r="AZ296" s="848" t="s">
        <v>1215</v>
      </c>
      <c r="BA296" s="848" t="s">
        <v>1215</v>
      </c>
      <c r="BB296" s="847" t="s">
        <v>11974</v>
      </c>
      <c r="BC296" s="849" t="s">
        <v>11975</v>
      </c>
      <c r="BD296" s="922" t="s">
        <v>11976</v>
      </c>
      <c r="BE296" s="921" t="s">
        <v>11977</v>
      </c>
      <c r="BF296" s="921" t="s">
        <v>11978</v>
      </c>
      <c r="BG296" s="921" t="s">
        <v>11979</v>
      </c>
      <c r="BH296" s="922" t="s">
        <v>11980</v>
      </c>
      <c r="BI296" s="922" t="s">
        <v>11981</v>
      </c>
      <c r="BJ296" s="740" t="s">
        <v>11982</v>
      </c>
      <c r="BK296" s="941" t="s">
        <v>4287</v>
      </c>
      <c r="BL296" s="942" t="s">
        <v>11968</v>
      </c>
    </row>
    <row r="297" spans="2:64" ht="14.1" customHeight="1">
      <c r="B297" s="835" t="s">
        <v>1180</v>
      </c>
      <c r="C297" s="839" t="s">
        <v>11915</v>
      </c>
      <c r="D297" s="839" t="s">
        <v>11916</v>
      </c>
      <c r="E297" s="840" t="s">
        <v>11917</v>
      </c>
      <c r="F297" s="840" t="s">
        <v>1302</v>
      </c>
      <c r="G297" s="840" t="s">
        <v>1231</v>
      </c>
      <c r="H297" s="840" t="s">
        <v>1231</v>
      </c>
      <c r="I297" s="841" t="s">
        <v>1045</v>
      </c>
      <c r="J297" s="841" t="s">
        <v>10371</v>
      </c>
      <c r="K297" s="839" t="s">
        <v>10556</v>
      </c>
      <c r="L297" s="842">
        <v>42569</v>
      </c>
      <c r="M297" s="842">
        <v>42630</v>
      </c>
      <c r="N297" s="842">
        <v>42674</v>
      </c>
      <c r="O297" s="842">
        <v>42735</v>
      </c>
      <c r="P297" s="842"/>
      <c r="Q297" s="842"/>
      <c r="R297" s="842"/>
      <c r="S297" s="842"/>
      <c r="T297" s="842"/>
      <c r="U297" s="842"/>
      <c r="V297" s="842"/>
      <c r="W297" s="842"/>
      <c r="X297" s="842"/>
      <c r="Y297" s="842"/>
      <c r="Z297" s="842"/>
      <c r="AA297" s="842"/>
      <c r="AB297" s="842"/>
      <c r="AC297" s="842"/>
      <c r="AD297" s="842"/>
      <c r="AE297" s="842"/>
      <c r="AF297" s="842"/>
      <c r="AG297" s="842"/>
      <c r="AH297" s="842"/>
      <c r="AI297" s="842"/>
      <c r="AJ297" s="842"/>
      <c r="AK297" s="842"/>
      <c r="AL297" s="842"/>
      <c r="AM297" s="843">
        <v>-90.737782291667827</v>
      </c>
      <c r="AN297" s="844" t="s">
        <v>1099</v>
      </c>
      <c r="AO297" s="845">
        <v>3100000</v>
      </c>
      <c r="AP297" s="845">
        <v>325000</v>
      </c>
      <c r="AQ297" s="836"/>
      <c r="AR297" s="846"/>
      <c r="AS297" s="846"/>
      <c r="AT297" s="845">
        <v>200000</v>
      </c>
      <c r="AU297" s="845"/>
      <c r="AV297" s="847"/>
      <c r="AW297" s="845">
        <v>750000</v>
      </c>
      <c r="AX297" s="845"/>
      <c r="AY297" s="847">
        <v>350000</v>
      </c>
      <c r="AZ297" s="848" t="s">
        <v>1215</v>
      </c>
      <c r="BA297" s="848" t="s">
        <v>1215</v>
      </c>
      <c r="BB297" s="847"/>
      <c r="BC297" s="849" t="s">
        <v>11918</v>
      </c>
      <c r="BD297" s="922" t="s">
        <v>11919</v>
      </c>
      <c r="BE297" s="921" t="s">
        <v>11920</v>
      </c>
      <c r="BF297" s="921"/>
      <c r="BG297" s="921" t="s">
        <v>11921</v>
      </c>
      <c r="BH297" s="922"/>
      <c r="BI297" s="922" t="s">
        <v>11922</v>
      </c>
      <c r="BJ297" s="740" t="s">
        <v>11923</v>
      </c>
      <c r="BK297" s="941" t="s">
        <v>11983</v>
      </c>
      <c r="BL297" s="942"/>
    </row>
    <row r="298" spans="2:64" ht="14.1" customHeight="1">
      <c r="B298" s="835" t="s">
        <v>1183</v>
      </c>
      <c r="C298" s="839" t="s">
        <v>11791</v>
      </c>
      <c r="D298" s="839" t="s">
        <v>11792</v>
      </c>
      <c r="E298" s="840" t="s">
        <v>11793</v>
      </c>
      <c r="F298" s="840" t="s">
        <v>1302</v>
      </c>
      <c r="G298" s="840" t="s">
        <v>1358</v>
      </c>
      <c r="H298" s="840" t="s">
        <v>1358</v>
      </c>
      <c r="I298" s="841" t="s">
        <v>1197</v>
      </c>
      <c r="J298" s="841" t="s">
        <v>8867</v>
      </c>
      <c r="K298" s="839" t="s">
        <v>11984</v>
      </c>
      <c r="L298" s="842">
        <v>42597</v>
      </c>
      <c r="M298" s="842">
        <v>42628</v>
      </c>
      <c r="N298" s="842">
        <v>42688</v>
      </c>
      <c r="O298" s="842"/>
      <c r="P298" s="842"/>
      <c r="Q298" s="842"/>
      <c r="R298" s="842"/>
      <c r="S298" s="842"/>
      <c r="T298" s="842"/>
      <c r="U298" s="842"/>
      <c r="V298" s="842"/>
      <c r="W298" s="842"/>
      <c r="X298" s="842"/>
      <c r="Y298" s="842"/>
      <c r="Z298" s="842"/>
      <c r="AA298" s="842"/>
      <c r="AB298" s="842"/>
      <c r="AC298" s="842"/>
      <c r="AD298" s="842"/>
      <c r="AE298" s="842"/>
      <c r="AF298" s="842"/>
      <c r="AG298" s="842"/>
      <c r="AH298" s="842"/>
      <c r="AI298" s="842"/>
      <c r="AJ298" s="842"/>
      <c r="AK298" s="842"/>
      <c r="AL298" s="842"/>
      <c r="AM298" s="843">
        <v>-137.73778229166783</v>
      </c>
      <c r="AN298" s="844" t="s">
        <v>1099</v>
      </c>
      <c r="AO298" s="845">
        <v>4500000</v>
      </c>
      <c r="AP298" s="845">
        <v>500000</v>
      </c>
      <c r="AQ298" s="836">
        <v>3500000</v>
      </c>
      <c r="AR298" s="846">
        <v>500000</v>
      </c>
      <c r="AS298" s="846">
        <v>100000</v>
      </c>
      <c r="AT298" s="845"/>
      <c r="AU298" s="845"/>
      <c r="AV298" s="847"/>
      <c r="AW298" s="845"/>
      <c r="AX298" s="845"/>
      <c r="AY298" s="847" t="s">
        <v>1314</v>
      </c>
      <c r="AZ298" s="848" t="s">
        <v>1215</v>
      </c>
      <c r="BA298" s="848" t="s">
        <v>1215</v>
      </c>
      <c r="BB298" s="847"/>
      <c r="BC298" s="849" t="s">
        <v>11797</v>
      </c>
      <c r="BD298" s="922" t="s">
        <v>11798</v>
      </c>
      <c r="BE298" s="921" t="s">
        <v>11799</v>
      </c>
      <c r="BF298" s="921" t="s">
        <v>11800</v>
      </c>
      <c r="BG298" s="921" t="s">
        <v>11801</v>
      </c>
      <c r="BH298" s="922">
        <v>0</v>
      </c>
      <c r="BI298" s="922" t="s">
        <v>11985</v>
      </c>
      <c r="BJ298" s="740" t="s">
        <v>11802</v>
      </c>
      <c r="BK298" s="941" t="s">
        <v>11986</v>
      </c>
      <c r="BL298" s="942"/>
    </row>
    <row r="299" spans="2:64" ht="14.1" customHeight="1">
      <c r="B299" s="835" t="s">
        <v>1185</v>
      </c>
      <c r="C299" s="839" t="s">
        <v>11490</v>
      </c>
      <c r="D299" s="839" t="s">
        <v>10986</v>
      </c>
      <c r="E299" s="840" t="s">
        <v>11987</v>
      </c>
      <c r="F299" s="840" t="s">
        <v>1302</v>
      </c>
      <c r="G299" s="840" t="s">
        <v>930</v>
      </c>
      <c r="H299" s="840" t="s">
        <v>930</v>
      </c>
      <c r="I299" s="841" t="s">
        <v>10928</v>
      </c>
      <c r="J299" s="841" t="s">
        <v>10371</v>
      </c>
      <c r="K299" s="839" t="s">
        <v>8431</v>
      </c>
      <c r="L299" s="842">
        <v>42620</v>
      </c>
      <c r="M299" s="842">
        <v>42704</v>
      </c>
      <c r="N299" s="842">
        <v>42735</v>
      </c>
      <c r="O299" s="842"/>
      <c r="P299" s="842"/>
      <c r="Q299" s="842"/>
      <c r="R299" s="842"/>
      <c r="S299" s="842"/>
      <c r="T299" s="842"/>
      <c r="U299" s="842"/>
      <c r="V299" s="842"/>
      <c r="W299" s="842"/>
      <c r="X299" s="842"/>
      <c r="Y299" s="842"/>
      <c r="Z299" s="842"/>
      <c r="AA299" s="842"/>
      <c r="AB299" s="842"/>
      <c r="AC299" s="842"/>
      <c r="AD299" s="842"/>
      <c r="AE299" s="842"/>
      <c r="AF299" s="842"/>
      <c r="AG299" s="842"/>
      <c r="AH299" s="842"/>
      <c r="AI299" s="842"/>
      <c r="AJ299" s="842"/>
      <c r="AK299" s="842"/>
      <c r="AL299" s="842"/>
      <c r="AM299" s="843">
        <v>-90.737782291667827</v>
      </c>
      <c r="AN299" s="844" t="s">
        <v>1099</v>
      </c>
      <c r="AO299" s="845">
        <v>9000000</v>
      </c>
      <c r="AP299" s="845">
        <v>500000</v>
      </c>
      <c r="AQ299" s="836"/>
      <c r="AR299" s="846"/>
      <c r="AS299" s="846"/>
      <c r="AT299" s="845"/>
      <c r="AU299" s="845"/>
      <c r="AV299" s="847"/>
      <c r="AW299" s="845">
        <v>500000</v>
      </c>
      <c r="AX299" s="845">
        <v>100000</v>
      </c>
      <c r="AY299" s="847" t="s">
        <v>1314</v>
      </c>
      <c r="AZ299" s="848" t="s">
        <v>1215</v>
      </c>
      <c r="BA299" s="848" t="s">
        <v>1215</v>
      </c>
      <c r="BB299" s="847"/>
      <c r="BC299" s="849" t="s">
        <v>11491</v>
      </c>
      <c r="BD299" s="922" t="s">
        <v>10991</v>
      </c>
      <c r="BE299" s="921" t="s">
        <v>10992</v>
      </c>
      <c r="BF299" s="921" t="s">
        <v>10993</v>
      </c>
      <c r="BG299" s="921" t="s">
        <v>10994</v>
      </c>
      <c r="BH299" s="922" t="s">
        <v>10995</v>
      </c>
      <c r="BI299" s="922" t="s">
        <v>10996</v>
      </c>
      <c r="BJ299" s="740" t="s">
        <v>10997</v>
      </c>
      <c r="BK299" s="941" t="s">
        <v>11988</v>
      </c>
      <c r="BL299" s="942"/>
    </row>
    <row r="300" spans="2:64" ht="14.1" customHeight="1">
      <c r="B300" s="835" t="s">
        <v>1212</v>
      </c>
      <c r="C300" s="839" t="s">
        <v>11989</v>
      </c>
      <c r="D300" s="839" t="s">
        <v>11990</v>
      </c>
      <c r="E300" s="840" t="s">
        <v>11991</v>
      </c>
      <c r="F300" s="840" t="s">
        <v>1060</v>
      </c>
      <c r="G300" s="840" t="s">
        <v>1276</v>
      </c>
      <c r="H300" s="840" t="s">
        <v>1276</v>
      </c>
      <c r="I300" s="841" t="s">
        <v>1045</v>
      </c>
      <c r="J300" s="841" t="s">
        <v>10371</v>
      </c>
      <c r="K300" s="839" t="s">
        <v>10548</v>
      </c>
      <c r="L300" s="842">
        <v>42685</v>
      </c>
      <c r="M300" s="842">
        <v>42865</v>
      </c>
      <c r="N300" s="842"/>
      <c r="O300" s="842"/>
      <c r="P300" s="842"/>
      <c r="Q300" s="842"/>
      <c r="R300" s="842"/>
      <c r="S300" s="842"/>
      <c r="T300" s="842"/>
      <c r="U300" s="842"/>
      <c r="V300" s="842"/>
      <c r="W300" s="842"/>
      <c r="X300" s="842"/>
      <c r="Y300" s="842"/>
      <c r="Z300" s="842"/>
      <c r="AA300" s="842"/>
      <c r="AB300" s="842"/>
      <c r="AC300" s="842"/>
      <c r="AD300" s="842"/>
      <c r="AE300" s="842"/>
      <c r="AF300" s="842"/>
      <c r="AG300" s="842"/>
      <c r="AH300" s="842"/>
      <c r="AI300" s="842"/>
      <c r="AJ300" s="842"/>
      <c r="AK300" s="842"/>
      <c r="AL300" s="842"/>
      <c r="AM300" s="843">
        <v>144.41095069444418</v>
      </c>
      <c r="AN300" s="844" t="s">
        <v>1098</v>
      </c>
      <c r="AO300" s="845">
        <v>4500000</v>
      </c>
      <c r="AP300" s="845">
        <v>250000</v>
      </c>
      <c r="AQ300" s="836"/>
      <c r="AR300" s="846"/>
      <c r="AS300" s="846"/>
      <c r="AT300" s="845"/>
      <c r="AU300" s="845"/>
      <c r="AV300" s="847"/>
      <c r="AW300" s="845"/>
      <c r="AX300" s="845">
        <v>100000</v>
      </c>
      <c r="AY300" s="847" t="s">
        <v>1314</v>
      </c>
      <c r="AZ300" s="848" t="s">
        <v>1215</v>
      </c>
      <c r="BA300" s="848" t="s">
        <v>1215</v>
      </c>
      <c r="BB300" s="847"/>
      <c r="BC300" s="849" t="s">
        <v>11992</v>
      </c>
      <c r="BD300" s="922" t="s">
        <v>11993</v>
      </c>
      <c r="BE300" s="921" t="s">
        <v>11994</v>
      </c>
      <c r="BF300" s="921" t="s">
        <v>11995</v>
      </c>
      <c r="BG300" s="921" t="s">
        <v>11996</v>
      </c>
      <c r="BH300" s="922"/>
      <c r="BI300" s="922" t="s">
        <v>11997</v>
      </c>
      <c r="BJ300" s="740" t="s">
        <v>11998</v>
      </c>
      <c r="BK300" s="941" t="s">
        <v>11999</v>
      </c>
      <c r="BL300" s="942"/>
    </row>
    <row r="301" spans="2:64" ht="14.1" customHeight="1">
      <c r="B301" s="915">
        <v>15</v>
      </c>
      <c r="C301" s="839" t="s">
        <v>10406</v>
      </c>
      <c r="D301" s="916" t="s">
        <v>10407</v>
      </c>
      <c r="E301" s="840" t="s">
        <v>10408</v>
      </c>
      <c r="F301" s="840" t="s">
        <v>1060</v>
      </c>
      <c r="G301" s="840" t="s">
        <v>1276</v>
      </c>
      <c r="H301" s="840" t="s">
        <v>1276</v>
      </c>
      <c r="I301" s="841" t="s">
        <v>1045</v>
      </c>
      <c r="J301" s="841"/>
      <c r="K301" s="847" t="s">
        <v>10409</v>
      </c>
      <c r="L301" s="917">
        <v>42359</v>
      </c>
      <c r="M301" s="917"/>
      <c r="N301" s="917"/>
      <c r="O301" s="917"/>
      <c r="P301" s="917"/>
      <c r="Q301" s="917"/>
      <c r="R301" s="917"/>
      <c r="S301" s="917"/>
      <c r="T301" s="917"/>
      <c r="U301" s="917"/>
      <c r="V301" s="917"/>
      <c r="W301" s="918"/>
      <c r="X301" s="917"/>
      <c r="Y301" s="917">
        <v>42370</v>
      </c>
      <c r="Z301" s="917">
        <v>42735</v>
      </c>
      <c r="AA301" s="917">
        <v>42551</v>
      </c>
      <c r="AB301" s="917">
        <v>42582</v>
      </c>
      <c r="AC301" s="917">
        <v>42735</v>
      </c>
      <c r="AD301" s="917">
        <v>42916</v>
      </c>
      <c r="AE301" s="917"/>
      <c r="AF301" s="917"/>
      <c r="AG301" s="917"/>
      <c r="AH301" s="917"/>
      <c r="AI301" s="917"/>
      <c r="AJ301" s="917"/>
      <c r="AK301" s="917"/>
      <c r="AL301" s="917"/>
      <c r="AM301" s="919">
        <v>90.262217708332173</v>
      </c>
      <c r="AN301" s="844" t="s">
        <v>1098</v>
      </c>
      <c r="AO301" s="845">
        <v>4750000</v>
      </c>
      <c r="AP301" s="845">
        <v>550000</v>
      </c>
      <c r="AQ301" s="848"/>
      <c r="AR301" s="920"/>
      <c r="AS301" s="848"/>
      <c r="AT301" s="920"/>
      <c r="AU301" s="920">
        <v>500000</v>
      </c>
      <c r="AV301" s="848"/>
      <c r="AW301" s="848"/>
      <c r="AX301" s="848">
        <v>100000</v>
      </c>
      <c r="AY301" s="847" t="s">
        <v>1351</v>
      </c>
      <c r="AZ301" s="848" t="s">
        <v>1215</v>
      </c>
      <c r="BA301" s="848" t="s">
        <v>1215</v>
      </c>
      <c r="BB301" s="847" t="s">
        <v>10410</v>
      </c>
      <c r="BC301" s="849" t="s">
        <v>10411</v>
      </c>
      <c r="BD301" s="921"/>
      <c r="BE301" s="921" t="s">
        <v>10412</v>
      </c>
      <c r="BF301" s="943" t="s">
        <v>10413</v>
      </c>
      <c r="BG301" s="921" t="s">
        <v>10414</v>
      </c>
      <c r="BH301" s="922"/>
      <c r="BI301" s="922" t="s">
        <v>10415</v>
      </c>
      <c r="BJ301" s="740" t="s">
        <v>10416</v>
      </c>
      <c r="BK301" s="944" t="s">
        <v>10417</v>
      </c>
      <c r="BL301" s="945" t="s">
        <v>10418</v>
      </c>
    </row>
    <row r="302" spans="2:64" ht="14.1" customHeight="1">
      <c r="B302" s="915">
        <v>27</v>
      </c>
      <c r="C302" s="839" t="s">
        <v>10527</v>
      </c>
      <c r="D302" s="916" t="s">
        <v>10528</v>
      </c>
      <c r="E302" s="840" t="s">
        <v>10529</v>
      </c>
      <c r="F302" s="840" t="s">
        <v>1302</v>
      </c>
      <c r="G302" s="840" t="s">
        <v>1231</v>
      </c>
      <c r="H302" s="840" t="s">
        <v>1231</v>
      </c>
      <c r="I302" s="841" t="s">
        <v>10445</v>
      </c>
      <c r="J302" s="841" t="s">
        <v>10371</v>
      </c>
      <c r="K302" s="847" t="s">
        <v>8431</v>
      </c>
      <c r="L302" s="917">
        <v>42675</v>
      </c>
      <c r="M302" s="917">
        <v>42735</v>
      </c>
      <c r="N302" s="917">
        <v>42794</v>
      </c>
      <c r="O302" s="917"/>
      <c r="P302" s="917"/>
      <c r="Q302" s="917"/>
      <c r="R302" s="917"/>
      <c r="S302" s="917"/>
      <c r="T302" s="917"/>
      <c r="U302" s="917"/>
      <c r="V302" s="917"/>
      <c r="W302" s="918"/>
      <c r="X302" s="917"/>
      <c r="Y302" s="917"/>
      <c r="Z302" s="917"/>
      <c r="AA302" s="917"/>
      <c r="AB302" s="917"/>
      <c r="AC302" s="917"/>
      <c r="AD302" s="917"/>
      <c r="AE302" s="917"/>
      <c r="AF302" s="917"/>
      <c r="AG302" s="917"/>
      <c r="AH302" s="917"/>
      <c r="AI302" s="917"/>
      <c r="AJ302" s="917"/>
      <c r="AK302" s="917"/>
      <c r="AL302" s="917"/>
      <c r="AM302" s="919">
        <v>-31.737782291667827</v>
      </c>
      <c r="AN302" s="844" t="s">
        <v>1099</v>
      </c>
      <c r="AO302" s="845">
        <v>7600000</v>
      </c>
      <c r="AP302" s="845">
        <v>500000</v>
      </c>
      <c r="AQ302" s="848"/>
      <c r="AR302" s="920">
        <v>4000000</v>
      </c>
      <c r="AS302" s="848">
        <v>1700000</v>
      </c>
      <c r="AT302" s="920"/>
      <c r="AU302" s="920"/>
      <c r="AV302" s="848">
        <v>3500000</v>
      </c>
      <c r="AW302" s="848">
        <v>500000</v>
      </c>
      <c r="AX302" s="848">
        <v>200000</v>
      </c>
      <c r="AY302" s="847" t="s">
        <v>1314</v>
      </c>
      <c r="AZ302" s="848" t="s">
        <v>1215</v>
      </c>
      <c r="BA302" s="848" t="s">
        <v>1215</v>
      </c>
      <c r="BB302" s="847" t="s">
        <v>10530</v>
      </c>
      <c r="BC302" s="849" t="s">
        <v>10531</v>
      </c>
      <c r="BD302" s="921" t="s">
        <v>10532</v>
      </c>
      <c r="BE302" s="921" t="s">
        <v>10533</v>
      </c>
      <c r="BF302" s="943" t="s">
        <v>10534</v>
      </c>
      <c r="BG302" s="921" t="s">
        <v>10535</v>
      </c>
      <c r="BH302" s="922" t="s">
        <v>10536</v>
      </c>
      <c r="BI302" s="922"/>
      <c r="BJ302" s="740" t="s">
        <v>10537</v>
      </c>
      <c r="BK302" s="944" t="s">
        <v>10227</v>
      </c>
      <c r="BL302" s="945" t="s">
        <v>10538</v>
      </c>
    </row>
    <row r="303" spans="2:64" ht="14.1" customHeight="1">
      <c r="B303" s="915">
        <v>35</v>
      </c>
      <c r="C303" s="839" t="s">
        <v>9960</v>
      </c>
      <c r="D303" s="916" t="s">
        <v>9961</v>
      </c>
      <c r="E303" s="840">
        <v>29193</v>
      </c>
      <c r="F303" s="840" t="s">
        <v>1302</v>
      </c>
      <c r="G303" s="840" t="s">
        <v>1276</v>
      </c>
      <c r="H303" s="840" t="s">
        <v>1276</v>
      </c>
      <c r="I303" s="841" t="s">
        <v>1044</v>
      </c>
      <c r="J303" s="841" t="s">
        <v>10371</v>
      </c>
      <c r="K303" s="847" t="s">
        <v>8431</v>
      </c>
      <c r="L303" s="917">
        <v>42716</v>
      </c>
      <c r="M303" s="917">
        <v>42805</v>
      </c>
      <c r="N303" s="917"/>
      <c r="O303" s="917"/>
      <c r="P303" s="917"/>
      <c r="Q303" s="917"/>
      <c r="R303" s="917"/>
      <c r="S303" s="917"/>
      <c r="T303" s="917"/>
      <c r="U303" s="917"/>
      <c r="V303" s="917"/>
      <c r="W303" s="918"/>
      <c r="X303" s="917"/>
      <c r="Y303" s="917"/>
      <c r="Z303" s="917"/>
      <c r="AA303" s="917"/>
      <c r="AB303" s="917"/>
      <c r="AC303" s="917"/>
      <c r="AD303" s="917"/>
      <c r="AE303" s="917"/>
      <c r="AF303" s="917"/>
      <c r="AG303" s="917"/>
      <c r="AH303" s="917"/>
      <c r="AI303" s="917"/>
      <c r="AJ303" s="917"/>
      <c r="AK303" s="917"/>
      <c r="AL303" s="917"/>
      <c r="AM303" s="919">
        <v>-20.737782291667827</v>
      </c>
      <c r="AN303" s="844" t="s">
        <v>1099</v>
      </c>
      <c r="AO303" s="845">
        <v>8250000</v>
      </c>
      <c r="AP303" s="845">
        <v>500000</v>
      </c>
      <c r="AQ303" s="848"/>
      <c r="AR303" s="920"/>
      <c r="AS303" s="848"/>
      <c r="AT303" s="920"/>
      <c r="AU303" s="920"/>
      <c r="AV303" s="848"/>
      <c r="AW303" s="848">
        <v>500000</v>
      </c>
      <c r="AX303" s="848">
        <v>200000</v>
      </c>
      <c r="AY303" s="847" t="s">
        <v>1351</v>
      </c>
      <c r="AZ303" s="848" t="s">
        <v>1215</v>
      </c>
      <c r="BA303" s="848" t="s">
        <v>1215</v>
      </c>
      <c r="BB303" s="847"/>
      <c r="BC303" s="849" t="s">
        <v>9963</v>
      </c>
      <c r="BD303" s="921" t="s">
        <v>9964</v>
      </c>
      <c r="BE303" s="921" t="s">
        <v>9965</v>
      </c>
      <c r="BF303" s="943"/>
      <c r="BG303" s="921"/>
      <c r="BH303" s="922" t="s">
        <v>10599</v>
      </c>
      <c r="BI303" s="922"/>
      <c r="BJ303" s="740" t="s">
        <v>9967</v>
      </c>
      <c r="BK303" s="944" t="s">
        <v>10600</v>
      </c>
      <c r="BL303" s="945" t="s">
        <v>10601</v>
      </c>
    </row>
    <row r="304" spans="2:64" ht="14.1" customHeight="1">
      <c r="B304" s="915">
        <v>36</v>
      </c>
      <c r="C304" s="839" t="s">
        <v>10602</v>
      </c>
      <c r="D304" s="916" t="s">
        <v>10603</v>
      </c>
      <c r="E304" s="840" t="s">
        <v>10604</v>
      </c>
      <c r="F304" s="840" t="s">
        <v>1302</v>
      </c>
      <c r="G304" s="840" t="s">
        <v>1276</v>
      </c>
      <c r="H304" s="840" t="s">
        <v>1276</v>
      </c>
      <c r="I304" s="841" t="s">
        <v>1044</v>
      </c>
      <c r="J304" s="841" t="s">
        <v>10371</v>
      </c>
      <c r="K304" s="847" t="s">
        <v>1258</v>
      </c>
      <c r="L304" s="917">
        <v>42731</v>
      </c>
      <c r="M304" s="917">
        <v>42820</v>
      </c>
      <c r="N304" s="917"/>
      <c r="O304" s="917"/>
      <c r="P304" s="917"/>
      <c r="Q304" s="917"/>
      <c r="R304" s="917"/>
      <c r="S304" s="917"/>
      <c r="T304" s="917"/>
      <c r="U304" s="917"/>
      <c r="V304" s="917"/>
      <c r="W304" s="918"/>
      <c r="X304" s="917"/>
      <c r="Y304" s="917"/>
      <c r="Z304" s="917"/>
      <c r="AA304" s="917"/>
      <c r="AB304" s="917"/>
      <c r="AC304" s="917"/>
      <c r="AD304" s="917"/>
      <c r="AE304" s="917"/>
      <c r="AF304" s="917"/>
      <c r="AG304" s="917"/>
      <c r="AH304" s="917"/>
      <c r="AI304" s="917"/>
      <c r="AJ304" s="917"/>
      <c r="AK304" s="917"/>
      <c r="AL304" s="917"/>
      <c r="AM304" s="919">
        <v>-5.7377822916678269</v>
      </c>
      <c r="AN304" s="844" t="s">
        <v>1099</v>
      </c>
      <c r="AO304" s="845">
        <v>2528815</v>
      </c>
      <c r="AP304" s="845">
        <v>100000</v>
      </c>
      <c r="AQ304" s="848"/>
      <c r="AR304" s="920"/>
      <c r="AS304" s="848"/>
      <c r="AT304" s="920"/>
      <c r="AU304" s="920"/>
      <c r="AV304" s="848"/>
      <c r="AW304" s="848"/>
      <c r="AX304" s="848"/>
      <c r="AY304" s="847" t="s">
        <v>1351</v>
      </c>
      <c r="AZ304" s="848" t="s">
        <v>1215</v>
      </c>
      <c r="BA304" s="848" t="s">
        <v>1215</v>
      </c>
      <c r="BB304" s="847"/>
      <c r="BC304" s="849" t="s">
        <v>10605</v>
      </c>
      <c r="BD304" s="921" t="s">
        <v>10606</v>
      </c>
      <c r="BE304" s="921" t="s">
        <v>10607</v>
      </c>
      <c r="BF304" s="943" t="s">
        <v>10608</v>
      </c>
      <c r="BG304" s="921"/>
      <c r="BH304" s="922"/>
      <c r="BI304" s="922"/>
      <c r="BJ304" s="740"/>
      <c r="BK304" s="944" t="s">
        <v>10609</v>
      </c>
      <c r="BL304" s="945" t="s">
        <v>10601</v>
      </c>
    </row>
    <row r="305" spans="2:64" ht="14.1" customHeight="1">
      <c r="B305" s="915">
        <v>44</v>
      </c>
      <c r="C305" s="839"/>
      <c r="D305" s="916" t="s">
        <v>10673</v>
      </c>
      <c r="E305" s="840" t="s">
        <v>10674</v>
      </c>
      <c r="F305" s="840" t="s">
        <v>1302</v>
      </c>
      <c r="G305" s="840" t="s">
        <v>1319</v>
      </c>
      <c r="H305" s="840" t="s">
        <v>1319</v>
      </c>
      <c r="I305" s="841" t="s">
        <v>1044</v>
      </c>
      <c r="J305" s="841" t="s">
        <v>10371</v>
      </c>
      <c r="K305" s="847" t="s">
        <v>10675</v>
      </c>
      <c r="L305" s="917">
        <v>42767</v>
      </c>
      <c r="M305" s="917">
        <v>42855</v>
      </c>
      <c r="N305" s="917"/>
      <c r="O305" s="917"/>
      <c r="P305" s="917"/>
      <c r="Q305" s="917"/>
      <c r="R305" s="917"/>
      <c r="S305" s="917"/>
      <c r="T305" s="917"/>
      <c r="U305" s="917"/>
      <c r="V305" s="917"/>
      <c r="W305" s="918"/>
      <c r="X305" s="917"/>
      <c r="Y305" s="917"/>
      <c r="Z305" s="917"/>
      <c r="AA305" s="917"/>
      <c r="AB305" s="917"/>
      <c r="AC305" s="917"/>
      <c r="AD305" s="917"/>
      <c r="AE305" s="917"/>
      <c r="AF305" s="917"/>
      <c r="AG305" s="917"/>
      <c r="AH305" s="917"/>
      <c r="AI305" s="917"/>
      <c r="AJ305" s="917"/>
      <c r="AK305" s="917"/>
      <c r="AL305" s="917"/>
      <c r="AM305" s="919">
        <v>29.262217708332173</v>
      </c>
      <c r="AN305" s="844" t="s">
        <v>1099</v>
      </c>
      <c r="AO305" s="845">
        <v>11000000</v>
      </c>
      <c r="AP305" s="845">
        <v>1000000</v>
      </c>
      <c r="AQ305" s="848"/>
      <c r="AR305" s="920">
        <v>1000000</v>
      </c>
      <c r="AS305" s="848"/>
      <c r="AT305" s="920"/>
      <c r="AU305" s="920"/>
      <c r="AV305" s="848"/>
      <c r="AW305" s="848">
        <v>500000</v>
      </c>
      <c r="AX305" s="848">
        <v>250000</v>
      </c>
      <c r="AY305" s="847" t="s">
        <v>1351</v>
      </c>
      <c r="AZ305" s="848" t="s">
        <v>1215</v>
      </c>
      <c r="BA305" s="848" t="s">
        <v>1215</v>
      </c>
      <c r="BB305" s="847"/>
      <c r="BC305" s="849" t="s">
        <v>10676</v>
      </c>
      <c r="BD305" s="921" t="s">
        <v>10677</v>
      </c>
      <c r="BE305" s="921" t="s">
        <v>10678</v>
      </c>
      <c r="BF305" s="943" t="s">
        <v>10679</v>
      </c>
      <c r="BG305" s="921" t="s">
        <v>10680</v>
      </c>
      <c r="BH305" s="922"/>
      <c r="BI305" s="922"/>
      <c r="BJ305" s="740" t="s">
        <v>10681</v>
      </c>
      <c r="BK305" s="944" t="s">
        <v>10682</v>
      </c>
      <c r="BL305" s="945"/>
    </row>
    <row r="306" spans="2:64" ht="14.1" customHeight="1">
      <c r="B306" s="915">
        <v>115</v>
      </c>
      <c r="C306" s="839"/>
      <c r="D306" s="916" t="s">
        <v>11284</v>
      </c>
      <c r="E306" s="840" t="s">
        <v>11285</v>
      </c>
      <c r="F306" s="840"/>
      <c r="G306" s="840"/>
      <c r="H306" s="840"/>
      <c r="I306" s="841" t="s">
        <v>1197</v>
      </c>
      <c r="J306" s="841"/>
      <c r="K306" s="847" t="s">
        <v>11286</v>
      </c>
      <c r="L306" s="917">
        <v>42790</v>
      </c>
      <c r="M306" s="917">
        <v>42878</v>
      </c>
      <c r="N306" s="917"/>
      <c r="O306" s="917"/>
      <c r="P306" s="917"/>
      <c r="Q306" s="917"/>
      <c r="R306" s="917"/>
      <c r="S306" s="917"/>
      <c r="T306" s="917"/>
      <c r="U306" s="917"/>
      <c r="V306" s="917"/>
      <c r="W306" s="918"/>
      <c r="X306" s="917"/>
      <c r="Y306" s="917"/>
      <c r="Z306" s="917"/>
      <c r="AA306" s="917"/>
      <c r="AB306" s="917"/>
      <c r="AC306" s="917"/>
      <c r="AD306" s="917"/>
      <c r="AE306" s="917"/>
      <c r="AF306" s="917"/>
      <c r="AG306" s="917"/>
      <c r="AH306" s="917"/>
      <c r="AI306" s="917"/>
      <c r="AJ306" s="917"/>
      <c r="AK306" s="917"/>
      <c r="AL306" s="917"/>
      <c r="AM306" s="919">
        <v>52.262217708332173</v>
      </c>
      <c r="AN306" s="844" t="s">
        <v>1098</v>
      </c>
      <c r="AO306" s="845">
        <v>10000000</v>
      </c>
      <c r="AP306" s="845">
        <v>1000000</v>
      </c>
      <c r="AQ306" s="848" t="s">
        <v>1324</v>
      </c>
      <c r="AR306" s="920"/>
      <c r="AS306" s="848">
        <v>3300000</v>
      </c>
      <c r="AT306" s="920"/>
      <c r="AU306" s="920"/>
      <c r="AV306" s="848" t="s">
        <v>1324</v>
      </c>
      <c r="AW306" s="848">
        <v>500000</v>
      </c>
      <c r="AX306" s="848">
        <v>200000</v>
      </c>
      <c r="AY306" s="847" t="s">
        <v>1351</v>
      </c>
      <c r="AZ306" s="848" t="s">
        <v>1215</v>
      </c>
      <c r="BA306" s="848" t="s">
        <v>1215</v>
      </c>
      <c r="BB306" s="847"/>
      <c r="BC306" s="849" t="s">
        <v>11287</v>
      </c>
      <c r="BD306" s="921"/>
      <c r="BE306" s="921" t="s">
        <v>11288</v>
      </c>
      <c r="BF306" s="943"/>
      <c r="BG306" s="921"/>
      <c r="BH306" s="922"/>
      <c r="BI306" s="922"/>
      <c r="BJ306" s="740" t="s">
        <v>11289</v>
      </c>
      <c r="BK306" s="944" t="s">
        <v>11290</v>
      </c>
      <c r="BL306" s="945"/>
    </row>
  </sheetData>
  <mergeCells count="42">
    <mergeCell ref="G3:G4"/>
    <mergeCell ref="B3:B4"/>
    <mergeCell ref="C3:C4"/>
    <mergeCell ref="D3:D4"/>
    <mergeCell ref="E3:E4"/>
    <mergeCell ref="F3:F4"/>
    <mergeCell ref="AN3:AN4"/>
    <mergeCell ref="H3:H4"/>
    <mergeCell ref="I3:I4"/>
    <mergeCell ref="J3:J4"/>
    <mergeCell ref="K3:K4"/>
    <mergeCell ref="L3:M3"/>
    <mergeCell ref="N3:R3"/>
    <mergeCell ref="Y3:Z3"/>
    <mergeCell ref="AA3:AG3"/>
    <mergeCell ref="AH3:AI3"/>
    <mergeCell ref="AJ3:AK3"/>
    <mergeCell ref="AM3:AM4"/>
    <mergeCell ref="AZ3:AZ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BL3:BL4"/>
    <mergeCell ref="BA3:BA4"/>
    <mergeCell ref="BB3:BB4"/>
    <mergeCell ref="BC3:BC4"/>
    <mergeCell ref="BD3:BD4"/>
    <mergeCell ref="BE3:BE4"/>
    <mergeCell ref="BF3:BF4"/>
    <mergeCell ref="BG3:BG4"/>
    <mergeCell ref="BH3:BH4"/>
    <mergeCell ref="BI3:BI4"/>
    <mergeCell ref="BJ3:BJ4"/>
    <mergeCell ref="BK3:BK4"/>
  </mergeCells>
  <conditionalFormatting sqref="AN228:AN306 AN3:AN4">
    <cfRule type="containsText" dxfId="7405" priority="24" operator="containsText" text="warning">
      <formula>NOT(ISERROR(SEARCH("warning",AN3)))</formula>
    </cfRule>
  </conditionalFormatting>
  <conditionalFormatting sqref="BA129">
    <cfRule type="expression" dxfId="7404" priority="17" stopIfTrue="1">
      <formula>IF(OR(#REF!="not",#REF!="resign",#REF!="resign",#REF!="end",#REF!="terminated",#REF!="permanent"),"TRUE","FALSE")</formula>
    </cfRule>
  </conditionalFormatting>
  <conditionalFormatting sqref="BA130">
    <cfRule type="expression" dxfId="7403" priority="16" stopIfTrue="1">
      <formula>IF(OR(#REF!="not",#REF!="resign",#REF!="resign",#REF!="end",#REF!="terminated",#REF!="permanent"),"TRUE","FALSE")</formula>
    </cfRule>
  </conditionalFormatting>
  <conditionalFormatting sqref="BA131">
    <cfRule type="expression" dxfId="7402" priority="15" stopIfTrue="1">
      <formula>IF(OR(#REF!="not",#REF!="resign",#REF!="resign",#REF!="end",#REF!="terminated",#REF!="permanent"),"TRUE","FALSE")</formula>
    </cfRule>
  </conditionalFormatting>
  <conditionalFormatting sqref="BA134">
    <cfRule type="expression" dxfId="7401" priority="14" stopIfTrue="1">
      <formula>IF(OR(#REF!="not",#REF!="resign",#REF!="resign",#REF!="end",#REF!="terminated",#REF!="permanent"),"TRUE","FALSE")</formula>
    </cfRule>
  </conditionalFormatting>
  <conditionalFormatting sqref="BA130">
    <cfRule type="expression" dxfId="7400" priority="13" stopIfTrue="1">
      <formula>IF(OR(#REF!="not",#REF!="resign",#REF!="resign",#REF!="end",#REF!="terminated",#REF!="permanent"),"TRUE","FALSE")</formula>
    </cfRule>
  </conditionalFormatting>
  <conditionalFormatting sqref="BA131 BA134">
    <cfRule type="expression" dxfId="7399" priority="12" stopIfTrue="1">
      <formula>IF(OR(#REF!="not",#REF!="resign",#REF!="resign",#REF!="end",#REF!="terminated",#REF!="permanent"),"TRUE","FALSE")</formula>
    </cfRule>
  </conditionalFormatting>
  <conditionalFormatting sqref="AM5:AN5">
    <cfRule type="expression" dxfId="7398" priority="10" stopIfTrue="1">
      <formula>IF($O5="warning",TRUE,FALSE)</formula>
    </cfRule>
  </conditionalFormatting>
  <conditionalFormatting sqref="AM5">
    <cfRule type="expression" dxfId="7397" priority="9" stopIfTrue="1">
      <formula>IF($P5="warning",TRUE,FALSE)</formula>
    </cfRule>
  </conditionalFormatting>
  <conditionalFormatting sqref="AN5">
    <cfRule type="containsText" dxfId="7396" priority="6" operator="containsText" text="warning">
      <formula>NOT(ISERROR(SEARCH("warning",AN5)))</formula>
    </cfRule>
    <cfRule type="expression" dxfId="7395" priority="8" stopIfTrue="1">
      <formula>IF($O5="warning",TRUE,FALSE)</formula>
    </cfRule>
  </conditionalFormatting>
  <conditionalFormatting sqref="AM5">
    <cfRule type="expression" dxfId="7394" priority="7" stopIfTrue="1">
      <formula>IF($P5="warning",TRUE,FALSE)</formula>
    </cfRule>
  </conditionalFormatting>
  <conditionalFormatting sqref="AM6:AN134">
    <cfRule type="expression" dxfId="7393" priority="5" stopIfTrue="1">
      <formula>IF($O6="warning",TRUE,FALSE)</formula>
    </cfRule>
  </conditionalFormatting>
  <conditionalFormatting sqref="AM6:AM134">
    <cfRule type="expression" dxfId="7392" priority="4" stopIfTrue="1">
      <formula>IF($P6="warning",TRUE,FALSE)</formula>
    </cfRule>
  </conditionalFormatting>
  <conditionalFormatting sqref="AN6:AN134">
    <cfRule type="containsText" dxfId="7391" priority="1" operator="containsText" text="warning">
      <formula>NOT(ISERROR(SEARCH("warning",AN6)))</formula>
    </cfRule>
    <cfRule type="expression" dxfId="7390" priority="3" stopIfTrue="1">
      <formula>IF($O6="warning",TRUE,FALSE)</formula>
    </cfRule>
  </conditionalFormatting>
  <conditionalFormatting sqref="AM6:AM134">
    <cfRule type="expression" dxfId="7389" priority="2" stopIfTrue="1">
      <formula>IF($P6="warning",TRUE,FALSE)</formula>
    </cfRule>
  </conditionalFormatting>
  <hyperlinks>
    <hyperlink ref="BJ128" r:id="rId1"/>
    <hyperlink ref="BJ132" r:id="rId2"/>
    <hyperlink ref="BJ133" r:id="rId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BA59"/>
  <sheetViews>
    <sheetView topLeftCell="B3" workbookViewId="0">
      <pane xSplit="3" ySplit="2" topLeftCell="BA5" activePane="bottomRight" state="frozen"/>
      <selection activeCell="B3" sqref="B3"/>
      <selection pane="topRight" activeCell="E3" sqref="E3"/>
      <selection pane="bottomLeft" activeCell="B5" sqref="B5"/>
      <selection pane="bottomRight" activeCell="B3" sqref="B3:BA4"/>
    </sheetView>
  </sheetViews>
  <sheetFormatPr defaultRowHeight="15"/>
  <cols>
    <col min="1" max="1" width="9.140625" style="850"/>
    <col min="2" max="2" width="5.85546875" style="850" customWidth="1"/>
    <col min="3" max="3" width="9.140625" style="850"/>
    <col min="4" max="4" width="21.5703125" style="850" bestFit="1" customWidth="1"/>
    <col min="5" max="5" width="28" style="850" bestFit="1" customWidth="1"/>
    <col min="6" max="6" width="3.5703125" style="850" bestFit="1" customWidth="1"/>
    <col min="7" max="7" width="5.5703125" style="850" customWidth="1"/>
    <col min="8" max="8" width="7.42578125" style="850" bestFit="1" customWidth="1"/>
    <col min="9" max="9" width="16.28515625" style="850" bestFit="1" customWidth="1"/>
    <col min="10" max="10" width="8.140625" style="850" bestFit="1" customWidth="1"/>
    <col min="11" max="11" width="26.85546875" style="850" bestFit="1" customWidth="1"/>
    <col min="12" max="12" width="9.5703125" style="850" bestFit="1" customWidth="1"/>
    <col min="13" max="13" width="15" style="850" bestFit="1" customWidth="1"/>
    <col min="14" max="14" width="8.28515625" style="850" bestFit="1" customWidth="1"/>
    <col min="15" max="15" width="8.42578125" style="850" bestFit="1" customWidth="1"/>
    <col min="16" max="16" width="8.5703125" style="850" bestFit="1" customWidth="1"/>
    <col min="17" max="17" width="8.28515625" style="850" bestFit="1" customWidth="1"/>
    <col min="18" max="18" width="8.42578125" style="850" bestFit="1" customWidth="1"/>
    <col min="19" max="20" width="8.28515625" style="850" bestFit="1" customWidth="1"/>
    <col min="21" max="21" width="8.5703125" style="850" bestFit="1" customWidth="1"/>
    <col min="22" max="22" width="8.42578125" style="850" bestFit="1" customWidth="1"/>
    <col min="23" max="23" width="7.7109375" style="850" bestFit="1" customWidth="1"/>
    <col min="24" max="25" width="8.28515625" style="850" bestFit="1" customWidth="1"/>
    <col min="26" max="27" width="8.42578125" style="850" bestFit="1" customWidth="1"/>
    <col min="28" max="28" width="8.5703125" style="850" bestFit="1" customWidth="1"/>
    <col min="29" max="30" width="8.28515625" style="850" bestFit="1" customWidth="1"/>
    <col min="31" max="31" width="8.140625" style="850" bestFit="1" customWidth="1"/>
    <col min="32" max="32" width="9.5703125" style="850" customWidth="1"/>
    <col min="33" max="33" width="9.5703125" style="850" bestFit="1" customWidth="1"/>
    <col min="34" max="34" width="9.140625" style="850" bestFit="1" customWidth="1"/>
    <col min="35" max="35" width="10.7109375" style="850" bestFit="1" customWidth="1"/>
    <col min="36" max="36" width="30.7109375" style="850" bestFit="1" customWidth="1"/>
    <col min="37" max="37" width="11.42578125" style="850" bestFit="1" customWidth="1"/>
    <col min="38" max="38" width="7.42578125" style="850" bestFit="1" customWidth="1"/>
    <col min="39" max="39" width="9.7109375" style="850" bestFit="1" customWidth="1"/>
    <col min="40" max="40" width="9" style="850" bestFit="1" customWidth="1"/>
    <col min="41" max="41" width="8.7109375" style="850" bestFit="1" customWidth="1"/>
    <col min="42" max="42" width="7.42578125" style="850" bestFit="1" customWidth="1"/>
    <col min="43" max="43" width="34.85546875" style="850" customWidth="1"/>
    <col min="44" max="44" width="25" style="850" bestFit="1" customWidth="1"/>
    <col min="45" max="45" width="35.7109375" style="850" customWidth="1"/>
    <col min="46" max="46" width="23.42578125" style="955" customWidth="1"/>
    <col min="47" max="47" width="22.5703125" style="955" customWidth="1"/>
    <col min="48" max="48" width="15.85546875" style="955" bestFit="1" customWidth="1"/>
    <col min="49" max="49" width="16.28515625" style="955" bestFit="1" customWidth="1"/>
    <col min="50" max="50" width="10.42578125" style="955" bestFit="1" customWidth="1"/>
    <col min="51" max="51" width="18.85546875" style="955" customWidth="1"/>
    <col min="52" max="52" width="32" style="955" customWidth="1"/>
    <col min="53" max="53" width="18.140625" style="955" bestFit="1" customWidth="1"/>
    <col min="54" max="16384" width="9.140625" style="850"/>
  </cols>
  <sheetData>
    <row r="2" spans="2:53" ht="15.75" thickBot="1"/>
    <row r="3" spans="2:53" ht="16.5" thickTop="1" thickBot="1">
      <c r="B3" s="1019" t="s">
        <v>1351</v>
      </c>
      <c r="C3" s="1019" t="s">
        <v>1352</v>
      </c>
      <c r="D3" s="1019" t="s">
        <v>1353</v>
      </c>
      <c r="E3" s="1019" t="s">
        <v>1354</v>
      </c>
      <c r="F3" s="1019" t="s">
        <v>1059</v>
      </c>
      <c r="G3" s="1021" t="s">
        <v>6934</v>
      </c>
      <c r="H3" s="1019" t="s">
        <v>6943</v>
      </c>
      <c r="I3" s="1019" t="s">
        <v>1043</v>
      </c>
      <c r="J3" s="1019" t="s">
        <v>6935</v>
      </c>
      <c r="K3" s="1019" t="s">
        <v>1356</v>
      </c>
      <c r="L3" s="1072" t="s">
        <v>1247</v>
      </c>
      <c r="M3" s="1073"/>
      <c r="N3" s="851"/>
      <c r="O3" s="851"/>
      <c r="P3" s="851"/>
      <c r="Q3" s="851"/>
      <c r="R3" s="851"/>
      <c r="S3" s="1072" t="s">
        <v>1259</v>
      </c>
      <c r="T3" s="1073"/>
      <c r="U3" s="1072" t="s">
        <v>10229</v>
      </c>
      <c r="V3" s="1073"/>
      <c r="W3" s="1072" t="s">
        <v>1357</v>
      </c>
      <c r="X3" s="1073"/>
      <c r="Y3" s="852"/>
      <c r="Z3" s="853"/>
      <c r="AA3" s="1074" t="s">
        <v>4891</v>
      </c>
      <c r="AB3" s="1075"/>
      <c r="AC3" s="1072" t="s">
        <v>1357</v>
      </c>
      <c r="AD3" s="1073"/>
      <c r="AE3" s="1019" t="s">
        <v>1260</v>
      </c>
      <c r="AF3" s="1019" t="s">
        <v>1251</v>
      </c>
      <c r="AG3" s="1068" t="s">
        <v>1248</v>
      </c>
      <c r="AH3" s="1068" t="s">
        <v>6936</v>
      </c>
      <c r="AI3" s="1068" t="s">
        <v>8489</v>
      </c>
      <c r="AJ3" s="1068" t="s">
        <v>12000</v>
      </c>
      <c r="AK3" s="1068" t="s">
        <v>12001</v>
      </c>
      <c r="AL3" s="1068" t="s">
        <v>8490</v>
      </c>
      <c r="AM3" s="1068" t="s">
        <v>12002</v>
      </c>
      <c r="AN3" s="1019" t="s">
        <v>1265</v>
      </c>
      <c r="AO3" s="1019" t="s">
        <v>1323</v>
      </c>
      <c r="AP3" s="1019" t="s">
        <v>6943</v>
      </c>
      <c r="AQ3" s="1019" t="s">
        <v>1251</v>
      </c>
      <c r="AR3" s="1019" t="s">
        <v>1261</v>
      </c>
      <c r="AS3" s="1019" t="s">
        <v>1253</v>
      </c>
      <c r="AT3" s="1025" t="s">
        <v>1230</v>
      </c>
      <c r="AU3" s="1025" t="s">
        <v>1272</v>
      </c>
      <c r="AV3" s="1025" t="s">
        <v>673</v>
      </c>
      <c r="AW3" s="1025" t="s">
        <v>1202</v>
      </c>
      <c r="AX3" s="1025" t="s">
        <v>1290</v>
      </c>
      <c r="AY3" s="1025" t="s">
        <v>3030</v>
      </c>
      <c r="AZ3" s="1025" t="s">
        <v>1042</v>
      </c>
      <c r="BA3" s="1066" t="s">
        <v>811</v>
      </c>
    </row>
    <row r="4" spans="2:53" ht="16.5" thickTop="1" thickBot="1">
      <c r="B4" s="1020"/>
      <c r="C4" s="1030"/>
      <c r="D4" s="1030"/>
      <c r="E4" s="1030"/>
      <c r="F4" s="1030"/>
      <c r="G4" s="1076"/>
      <c r="H4" s="1030"/>
      <c r="I4" s="1020"/>
      <c r="J4" s="1020"/>
      <c r="K4" s="1030"/>
      <c r="L4" s="854" t="s">
        <v>1256</v>
      </c>
      <c r="M4" s="854" t="s">
        <v>1257</v>
      </c>
      <c r="N4" s="854">
        <v>1</v>
      </c>
      <c r="O4" s="854">
        <v>2</v>
      </c>
      <c r="P4" s="854">
        <v>3</v>
      </c>
      <c r="Q4" s="854">
        <v>4</v>
      </c>
      <c r="R4" s="854">
        <v>5</v>
      </c>
      <c r="S4" s="854" t="s">
        <v>1256</v>
      </c>
      <c r="T4" s="854" t="s">
        <v>1257</v>
      </c>
      <c r="U4" s="854">
        <v>1</v>
      </c>
      <c r="V4" s="854">
        <v>2</v>
      </c>
      <c r="W4" s="854" t="s">
        <v>1256</v>
      </c>
      <c r="X4" s="854" t="s">
        <v>1257</v>
      </c>
      <c r="Y4" s="855">
        <v>1</v>
      </c>
      <c r="Z4" s="855"/>
      <c r="AA4" s="856" t="s">
        <v>1256</v>
      </c>
      <c r="AB4" s="856" t="s">
        <v>10239</v>
      </c>
      <c r="AC4" s="854" t="s">
        <v>1256</v>
      </c>
      <c r="AD4" s="854" t="s">
        <v>1257</v>
      </c>
      <c r="AE4" s="1030"/>
      <c r="AF4" s="1030"/>
      <c r="AG4" s="1033"/>
      <c r="AH4" s="1033"/>
      <c r="AI4" s="1033"/>
      <c r="AJ4" s="1069"/>
      <c r="AK4" s="1070"/>
      <c r="AL4" s="1033"/>
      <c r="AM4" s="1071"/>
      <c r="AN4" s="1020"/>
      <c r="AO4" s="1020"/>
      <c r="AP4" s="1020"/>
      <c r="AQ4" s="1020"/>
      <c r="AR4" s="1020"/>
      <c r="AS4" s="1020"/>
      <c r="AT4" s="1026"/>
      <c r="AU4" s="1026"/>
      <c r="AV4" s="1026"/>
      <c r="AW4" s="1026"/>
      <c r="AX4" s="1026"/>
      <c r="AY4" s="1026"/>
      <c r="AZ4" s="1026"/>
      <c r="BA4" s="1067"/>
    </row>
    <row r="5" spans="2:53" s="933" customFormat="1" ht="21.75" thickTop="1">
      <c r="B5" s="947">
        <v>1</v>
      </c>
      <c r="C5" s="948" t="s">
        <v>12003</v>
      </c>
      <c r="D5" s="949" t="s">
        <v>12004</v>
      </c>
      <c r="E5" s="950">
        <v>29554</v>
      </c>
      <c r="F5" s="950" t="s">
        <v>1060</v>
      </c>
      <c r="G5" s="950" t="s">
        <v>1231</v>
      </c>
      <c r="H5" s="950" t="s">
        <v>9827</v>
      </c>
      <c r="I5" s="804" t="s">
        <v>1045</v>
      </c>
      <c r="J5" s="804" t="s">
        <v>12005</v>
      </c>
      <c r="K5" s="949" t="s">
        <v>12006</v>
      </c>
      <c r="L5" s="951">
        <v>41640</v>
      </c>
      <c r="M5" s="951">
        <v>42004</v>
      </c>
      <c r="N5" s="951">
        <v>42369</v>
      </c>
      <c r="O5" s="951"/>
      <c r="P5" s="951"/>
      <c r="Q5" s="951"/>
      <c r="R5" s="951"/>
      <c r="S5" s="951">
        <v>42370</v>
      </c>
      <c r="T5" s="951">
        <v>42735</v>
      </c>
      <c r="U5" s="951"/>
      <c r="V5" s="951"/>
      <c r="W5" s="952"/>
      <c r="X5" s="952"/>
      <c r="Y5" s="952"/>
      <c r="Z5" s="952"/>
      <c r="AA5" s="952">
        <v>42736</v>
      </c>
      <c r="AB5" s="952">
        <v>42766</v>
      </c>
      <c r="AC5" s="952">
        <v>42767</v>
      </c>
      <c r="AD5" s="952">
        <v>43100</v>
      </c>
      <c r="AE5" s="232">
        <f ca="1">SUM(AD5-NOW())</f>
        <v>264.84127800926217</v>
      </c>
      <c r="AF5" s="266" t="str">
        <f t="shared" ref="AF5:AF33" ca="1" si="0">IF(AE5&lt;=40,"WARNING","ACTIVE")</f>
        <v>ACTIVE</v>
      </c>
      <c r="AG5" s="953">
        <v>5440010</v>
      </c>
      <c r="AH5" s="953">
        <v>250000</v>
      </c>
      <c r="AI5" s="953"/>
      <c r="AJ5" s="953"/>
      <c r="AK5" s="953"/>
      <c r="AL5" s="953">
        <v>750000</v>
      </c>
      <c r="AM5" s="953"/>
      <c r="AN5" s="953">
        <v>628903</v>
      </c>
      <c r="AO5" s="954" t="s">
        <v>1215</v>
      </c>
      <c r="AP5" s="954" t="s">
        <v>1215</v>
      </c>
      <c r="AQ5" s="804"/>
      <c r="AR5" s="804"/>
      <c r="AS5" s="225" t="s">
        <v>12007</v>
      </c>
      <c r="AT5" s="809" t="s">
        <v>12008</v>
      </c>
      <c r="AU5" s="809" t="s">
        <v>12009</v>
      </c>
      <c r="AV5" s="956" t="s">
        <v>12010</v>
      </c>
      <c r="AW5" s="809" t="s">
        <v>12011</v>
      </c>
      <c r="AX5" s="809">
        <v>11022667684</v>
      </c>
      <c r="AY5" s="809" t="s">
        <v>479</v>
      </c>
      <c r="AZ5" s="809" t="s">
        <v>12012</v>
      </c>
      <c r="BA5" s="957"/>
    </row>
    <row r="6" spans="2:53" s="933" customFormat="1" ht="31.5">
      <c r="B6" s="947">
        <v>2</v>
      </c>
      <c r="C6" s="948" t="s">
        <v>12013</v>
      </c>
      <c r="D6" s="949" t="s">
        <v>12014</v>
      </c>
      <c r="E6" s="950" t="s">
        <v>12015</v>
      </c>
      <c r="F6" s="950" t="s">
        <v>1060</v>
      </c>
      <c r="G6" s="950" t="s">
        <v>1358</v>
      </c>
      <c r="H6" s="950" t="s">
        <v>9827</v>
      </c>
      <c r="I6" s="804" t="s">
        <v>1045</v>
      </c>
      <c r="J6" s="804" t="s">
        <v>12005</v>
      </c>
      <c r="K6" s="949" t="s">
        <v>12006</v>
      </c>
      <c r="L6" s="951">
        <v>41640</v>
      </c>
      <c r="M6" s="951">
        <v>41820</v>
      </c>
      <c r="N6" s="951">
        <v>42004</v>
      </c>
      <c r="O6" s="951">
        <v>42369</v>
      </c>
      <c r="P6" s="951"/>
      <c r="Q6" s="951"/>
      <c r="R6" s="951"/>
      <c r="S6" s="951">
        <v>42370</v>
      </c>
      <c r="T6" s="951">
        <v>42735</v>
      </c>
      <c r="U6" s="951"/>
      <c r="V6" s="951"/>
      <c r="W6" s="952"/>
      <c r="X6" s="952"/>
      <c r="Y6" s="952"/>
      <c r="Z6" s="952"/>
      <c r="AA6" s="952">
        <v>42736</v>
      </c>
      <c r="AB6" s="952">
        <v>42766</v>
      </c>
      <c r="AC6" s="952">
        <v>42767</v>
      </c>
      <c r="AD6" s="952">
        <v>43100</v>
      </c>
      <c r="AE6" s="232">
        <f t="shared" ref="AE6:AE17" ca="1" si="1">SUM(AD6-NOW())</f>
        <v>264.84127800926217</v>
      </c>
      <c r="AF6" s="266" t="str">
        <f t="shared" ca="1" si="0"/>
        <v>ACTIVE</v>
      </c>
      <c r="AG6" s="953">
        <v>5700000</v>
      </c>
      <c r="AH6" s="953">
        <v>250000</v>
      </c>
      <c r="AI6" s="953"/>
      <c r="AJ6" s="953"/>
      <c r="AK6" s="953"/>
      <c r="AL6" s="953">
        <v>750000</v>
      </c>
      <c r="AM6" s="953"/>
      <c r="AN6" s="953">
        <v>658960</v>
      </c>
      <c r="AO6" s="954" t="s">
        <v>1215</v>
      </c>
      <c r="AP6" s="954" t="s">
        <v>1215</v>
      </c>
      <c r="AQ6" s="804"/>
      <c r="AR6" s="804"/>
      <c r="AS6" s="225" t="s">
        <v>12016</v>
      </c>
      <c r="AT6" s="809" t="s">
        <v>12017</v>
      </c>
      <c r="AU6" s="809" t="s">
        <v>12018</v>
      </c>
      <c r="AV6" s="956" t="s">
        <v>12019</v>
      </c>
      <c r="AW6" s="809" t="s">
        <v>12020</v>
      </c>
      <c r="AX6" s="809">
        <v>11027795670</v>
      </c>
      <c r="AY6" s="809" t="s">
        <v>12021</v>
      </c>
      <c r="AZ6" s="809" t="s">
        <v>12022</v>
      </c>
      <c r="BA6" s="957"/>
    </row>
    <row r="7" spans="2:53" s="933" customFormat="1" ht="42">
      <c r="B7" s="947">
        <v>3</v>
      </c>
      <c r="C7" s="948" t="s">
        <v>12023</v>
      </c>
      <c r="D7" s="949" t="s">
        <v>12024</v>
      </c>
      <c r="E7" s="950" t="s">
        <v>12025</v>
      </c>
      <c r="F7" s="950" t="s">
        <v>1302</v>
      </c>
      <c r="G7" s="950" t="s">
        <v>930</v>
      </c>
      <c r="H7" s="950" t="s">
        <v>930</v>
      </c>
      <c r="I7" s="804" t="s">
        <v>1045</v>
      </c>
      <c r="J7" s="804" t="s">
        <v>12005</v>
      </c>
      <c r="K7" s="949" t="s">
        <v>12026</v>
      </c>
      <c r="L7" s="951">
        <v>42026</v>
      </c>
      <c r="M7" s="951">
        <v>42216</v>
      </c>
      <c r="N7" s="951">
        <v>42369</v>
      </c>
      <c r="O7" s="951">
        <v>42735</v>
      </c>
      <c r="P7" s="951">
        <v>42756</v>
      </c>
      <c r="Q7" s="951"/>
      <c r="R7" s="951"/>
      <c r="S7" s="951">
        <v>42757</v>
      </c>
      <c r="T7" s="951">
        <v>43100</v>
      </c>
      <c r="U7" s="951"/>
      <c r="V7" s="951"/>
      <c r="W7" s="952"/>
      <c r="X7" s="952"/>
      <c r="Y7" s="952"/>
      <c r="Z7" s="952"/>
      <c r="AA7" s="952"/>
      <c r="AB7" s="952"/>
      <c r="AC7" s="952"/>
      <c r="AD7" s="952"/>
      <c r="AE7" s="232">
        <f ca="1">SUM(T7-NOW())</f>
        <v>264.84127800926217</v>
      </c>
      <c r="AF7" s="266" t="str">
        <f t="shared" ca="1" si="0"/>
        <v>ACTIVE</v>
      </c>
      <c r="AG7" s="953">
        <v>7150000.0000000009</v>
      </c>
      <c r="AH7" s="953"/>
      <c r="AI7" s="953"/>
      <c r="AJ7" s="953"/>
      <c r="AK7" s="953"/>
      <c r="AL7" s="953"/>
      <c r="AM7" s="953"/>
      <c r="AN7" s="953" t="s">
        <v>1351</v>
      </c>
      <c r="AO7" s="954" t="s">
        <v>1215</v>
      </c>
      <c r="AP7" s="954" t="s">
        <v>1215</v>
      </c>
      <c r="AQ7" s="804" t="s">
        <v>12027</v>
      </c>
      <c r="AR7" s="804"/>
      <c r="AS7" s="225" t="s">
        <v>12028</v>
      </c>
      <c r="AT7" s="809" t="s">
        <v>12029</v>
      </c>
      <c r="AU7" s="809" t="s">
        <v>12030</v>
      </c>
      <c r="AV7" s="956"/>
      <c r="AW7" s="809" t="s">
        <v>12031</v>
      </c>
      <c r="AX7" s="809" t="s">
        <v>12032</v>
      </c>
      <c r="AY7" s="809" t="s">
        <v>12033</v>
      </c>
      <c r="AZ7" s="809" t="s">
        <v>12034</v>
      </c>
      <c r="BA7" s="957"/>
    </row>
    <row r="8" spans="2:53" s="933" customFormat="1" ht="21">
      <c r="B8" s="947">
        <v>4</v>
      </c>
      <c r="C8" s="948" t="s">
        <v>12035</v>
      </c>
      <c r="D8" s="949" t="s">
        <v>12036</v>
      </c>
      <c r="E8" s="950">
        <v>28333</v>
      </c>
      <c r="F8" s="950" t="s">
        <v>1060</v>
      </c>
      <c r="G8" s="950" t="s">
        <v>1319</v>
      </c>
      <c r="H8" s="950" t="s">
        <v>9827</v>
      </c>
      <c r="I8" s="804" t="s">
        <v>1045</v>
      </c>
      <c r="J8" s="804" t="s">
        <v>12005</v>
      </c>
      <c r="K8" s="949" t="s">
        <v>12006</v>
      </c>
      <c r="L8" s="951">
        <v>41640</v>
      </c>
      <c r="M8" s="951">
        <v>41820</v>
      </c>
      <c r="N8" s="951">
        <v>42004</v>
      </c>
      <c r="O8" s="951">
        <v>42369</v>
      </c>
      <c r="P8" s="951"/>
      <c r="Q8" s="951"/>
      <c r="R8" s="951"/>
      <c r="S8" s="951">
        <v>42370</v>
      </c>
      <c r="T8" s="951">
        <v>42735</v>
      </c>
      <c r="U8" s="951"/>
      <c r="V8" s="951"/>
      <c r="W8" s="952"/>
      <c r="X8" s="952"/>
      <c r="Y8" s="952"/>
      <c r="Z8" s="952"/>
      <c r="AA8" s="952">
        <v>42736</v>
      </c>
      <c r="AB8" s="952">
        <v>42766</v>
      </c>
      <c r="AC8" s="952">
        <v>42767</v>
      </c>
      <c r="AD8" s="952">
        <v>43100</v>
      </c>
      <c r="AE8" s="232">
        <f t="shared" ca="1" si="1"/>
        <v>264.84127800926217</v>
      </c>
      <c r="AF8" s="266" t="str">
        <f t="shared" ca="1" si="0"/>
        <v>ACTIVE</v>
      </c>
      <c r="AG8" s="953">
        <v>3355750</v>
      </c>
      <c r="AH8" s="953">
        <v>0</v>
      </c>
      <c r="AI8" s="953">
        <v>0</v>
      </c>
      <c r="AJ8" s="953"/>
      <c r="AK8" s="953"/>
      <c r="AL8" s="953">
        <v>0</v>
      </c>
      <c r="AM8" s="953"/>
      <c r="AN8" s="953" t="s">
        <v>1351</v>
      </c>
      <c r="AO8" s="954" t="s">
        <v>1215</v>
      </c>
      <c r="AP8" s="954" t="s">
        <v>1215</v>
      </c>
      <c r="AQ8" s="804" t="s">
        <v>12037</v>
      </c>
      <c r="AR8" s="804"/>
      <c r="AS8" s="225" t="s">
        <v>12038</v>
      </c>
      <c r="AT8" s="809" t="s">
        <v>12039</v>
      </c>
      <c r="AU8" s="809" t="s">
        <v>12040</v>
      </c>
      <c r="AV8" s="956"/>
      <c r="AW8" s="809" t="s">
        <v>12041</v>
      </c>
      <c r="AX8" s="809"/>
      <c r="AY8" s="809" t="s">
        <v>12042</v>
      </c>
      <c r="AZ8" s="809" t="s">
        <v>12043</v>
      </c>
      <c r="BA8" s="957"/>
    </row>
    <row r="9" spans="2:53" s="933" customFormat="1" ht="31.5">
      <c r="B9" s="947">
        <v>5</v>
      </c>
      <c r="C9" s="948" t="s">
        <v>12044</v>
      </c>
      <c r="D9" s="949" t="s">
        <v>12045</v>
      </c>
      <c r="E9" s="950" t="s">
        <v>12046</v>
      </c>
      <c r="F9" s="950" t="s">
        <v>1060</v>
      </c>
      <c r="G9" s="950" t="s">
        <v>1358</v>
      </c>
      <c r="H9" s="950" t="s">
        <v>1358</v>
      </c>
      <c r="I9" s="804" t="s">
        <v>1045</v>
      </c>
      <c r="J9" s="804" t="s">
        <v>12005</v>
      </c>
      <c r="K9" s="949" t="s">
        <v>8543</v>
      </c>
      <c r="L9" s="951">
        <v>42268</v>
      </c>
      <c r="M9" s="951">
        <v>42369</v>
      </c>
      <c r="N9" s="951">
        <v>42735</v>
      </c>
      <c r="O9" s="951">
        <v>42998</v>
      </c>
      <c r="P9" s="951"/>
      <c r="Q9" s="951"/>
      <c r="R9" s="951"/>
      <c r="S9" s="951">
        <v>42999</v>
      </c>
      <c r="T9" s="951">
        <v>43100</v>
      </c>
      <c r="U9" s="951"/>
      <c r="V9" s="951"/>
      <c r="W9" s="952"/>
      <c r="X9" s="952"/>
      <c r="Y9" s="952"/>
      <c r="Z9" s="952"/>
      <c r="AA9" s="952"/>
      <c r="AB9" s="952"/>
      <c r="AC9" s="952"/>
      <c r="AD9" s="952"/>
      <c r="AE9" s="232">
        <f ca="1">SUM(T9-NOW())</f>
        <v>264.84127800926217</v>
      </c>
      <c r="AF9" s="266" t="str">
        <f t="shared" ca="1" si="0"/>
        <v>ACTIVE</v>
      </c>
      <c r="AG9" s="953">
        <v>4500000</v>
      </c>
      <c r="AH9" s="953">
        <v>250000</v>
      </c>
      <c r="AI9" s="953"/>
      <c r="AJ9" s="953"/>
      <c r="AK9" s="953">
        <v>100000</v>
      </c>
      <c r="AL9" s="953">
        <v>500000</v>
      </c>
      <c r="AM9" s="953"/>
      <c r="AN9" s="953" t="s">
        <v>8582</v>
      </c>
      <c r="AO9" s="954" t="s">
        <v>1215</v>
      </c>
      <c r="AP9" s="954" t="s">
        <v>1215</v>
      </c>
      <c r="AQ9" s="804"/>
      <c r="AR9" s="804"/>
      <c r="AS9" s="225" t="s">
        <v>12047</v>
      </c>
      <c r="AT9" s="809">
        <v>81555999577</v>
      </c>
      <c r="AU9" s="809" t="s">
        <v>12048</v>
      </c>
      <c r="AV9" s="956" t="s">
        <v>12049</v>
      </c>
      <c r="AW9" s="809" t="s">
        <v>12050</v>
      </c>
      <c r="AX9" s="809" t="s">
        <v>591</v>
      </c>
      <c r="AY9" s="809" t="s">
        <v>12051</v>
      </c>
      <c r="AZ9" s="809" t="s">
        <v>12052</v>
      </c>
      <c r="BA9" s="957"/>
    </row>
    <row r="10" spans="2:53" s="933" customFormat="1" ht="31.5">
      <c r="B10" s="947">
        <v>6</v>
      </c>
      <c r="C10" s="948" t="s">
        <v>12053</v>
      </c>
      <c r="D10" s="949" t="s">
        <v>12054</v>
      </c>
      <c r="E10" s="950">
        <v>29819</v>
      </c>
      <c r="F10" s="950" t="s">
        <v>1060</v>
      </c>
      <c r="G10" s="950" t="s">
        <v>1276</v>
      </c>
      <c r="H10" s="950" t="s">
        <v>1276</v>
      </c>
      <c r="I10" s="804" t="s">
        <v>12055</v>
      </c>
      <c r="J10" s="804" t="s">
        <v>12056</v>
      </c>
      <c r="K10" s="949" t="s">
        <v>10352</v>
      </c>
      <c r="L10" s="951">
        <v>41593</v>
      </c>
      <c r="M10" s="951">
        <v>42004</v>
      </c>
      <c r="N10" s="951">
        <v>42185</v>
      </c>
      <c r="O10" s="951">
        <v>42369</v>
      </c>
      <c r="P10" s="951"/>
      <c r="Q10" s="951"/>
      <c r="R10" s="951"/>
      <c r="S10" s="951">
        <v>42370</v>
      </c>
      <c r="T10" s="951">
        <v>42735</v>
      </c>
      <c r="U10" s="951">
        <v>42688</v>
      </c>
      <c r="V10" s="951"/>
      <c r="W10" s="952"/>
      <c r="X10" s="952"/>
      <c r="Y10" s="952"/>
      <c r="Z10" s="952"/>
      <c r="AA10" s="952">
        <v>42689</v>
      </c>
      <c r="AB10" s="952">
        <v>42718</v>
      </c>
      <c r="AC10" s="952">
        <v>42719</v>
      </c>
      <c r="AD10" s="952">
        <v>43100</v>
      </c>
      <c r="AE10" s="232">
        <f t="shared" ca="1" si="1"/>
        <v>264.84127800926217</v>
      </c>
      <c r="AF10" s="266" t="str">
        <f t="shared" ca="1" si="0"/>
        <v>ACTIVE</v>
      </c>
      <c r="AG10" s="953">
        <v>5698645</v>
      </c>
      <c r="AH10" s="953">
        <v>250000</v>
      </c>
      <c r="AI10" s="953">
        <v>0</v>
      </c>
      <c r="AJ10" s="953"/>
      <c r="AK10" s="953"/>
      <c r="AL10" s="953">
        <v>500000</v>
      </c>
      <c r="AM10" s="953"/>
      <c r="AN10" s="953"/>
      <c r="AO10" s="954" t="s">
        <v>1215</v>
      </c>
      <c r="AP10" s="954" t="s">
        <v>1215</v>
      </c>
      <c r="AQ10" s="804" t="s">
        <v>12057</v>
      </c>
      <c r="AR10" s="804"/>
      <c r="AS10" s="225" t="s">
        <v>12058</v>
      </c>
      <c r="AT10" s="809">
        <v>81345904321</v>
      </c>
      <c r="AU10" s="809" t="s">
        <v>12059</v>
      </c>
      <c r="AV10" s="956"/>
      <c r="AW10" s="809" t="s">
        <v>12060</v>
      </c>
      <c r="AX10" s="809">
        <v>8026814775</v>
      </c>
      <c r="AY10" s="809" t="s">
        <v>479</v>
      </c>
      <c r="AZ10" s="809" t="s">
        <v>12061</v>
      </c>
      <c r="BA10" s="957"/>
    </row>
    <row r="11" spans="2:53" s="933" customFormat="1" ht="42">
      <c r="B11" s="947">
        <v>7</v>
      </c>
      <c r="C11" s="948" t="s">
        <v>12062</v>
      </c>
      <c r="D11" s="949" t="s">
        <v>12063</v>
      </c>
      <c r="E11" s="950">
        <v>30191</v>
      </c>
      <c r="F11" s="950" t="s">
        <v>1060</v>
      </c>
      <c r="G11" s="950" t="s">
        <v>1280</v>
      </c>
      <c r="H11" s="950" t="s">
        <v>12064</v>
      </c>
      <c r="I11" s="804" t="s">
        <v>12065</v>
      </c>
      <c r="J11" s="804" t="s">
        <v>12056</v>
      </c>
      <c r="K11" s="949" t="s">
        <v>10352</v>
      </c>
      <c r="L11" s="951">
        <v>41593</v>
      </c>
      <c r="M11" s="951">
        <v>42004</v>
      </c>
      <c r="N11" s="951">
        <v>42369</v>
      </c>
      <c r="O11" s="951"/>
      <c r="P11" s="951"/>
      <c r="Q11" s="951"/>
      <c r="R11" s="951"/>
      <c r="S11" s="951">
        <v>42370</v>
      </c>
      <c r="T11" s="951">
        <v>42735</v>
      </c>
      <c r="U11" s="951">
        <v>42688</v>
      </c>
      <c r="V11" s="951"/>
      <c r="W11" s="952"/>
      <c r="X11" s="952"/>
      <c r="Y11" s="952"/>
      <c r="Z11" s="952"/>
      <c r="AA11" s="952">
        <v>42689</v>
      </c>
      <c r="AB11" s="952">
        <v>42718</v>
      </c>
      <c r="AC11" s="952">
        <v>42719</v>
      </c>
      <c r="AD11" s="952">
        <v>43100</v>
      </c>
      <c r="AE11" s="232">
        <f t="shared" ca="1" si="1"/>
        <v>264.84127800926217</v>
      </c>
      <c r="AF11" s="266" t="str">
        <f t="shared" ca="1" si="0"/>
        <v>ACTIVE</v>
      </c>
      <c r="AG11" s="953">
        <v>5167277.5</v>
      </c>
      <c r="AH11" s="953">
        <v>250000</v>
      </c>
      <c r="AI11" s="953">
        <v>0</v>
      </c>
      <c r="AJ11" s="953"/>
      <c r="AK11" s="953"/>
      <c r="AL11" s="953">
        <v>500000</v>
      </c>
      <c r="AM11" s="953"/>
      <c r="AN11" s="953" t="s">
        <v>1215</v>
      </c>
      <c r="AO11" s="954" t="s">
        <v>1215</v>
      </c>
      <c r="AP11" s="954" t="s">
        <v>1215</v>
      </c>
      <c r="AQ11" s="804" t="s">
        <v>12066</v>
      </c>
      <c r="AR11" s="804"/>
      <c r="AS11" s="225" t="s">
        <v>12067</v>
      </c>
      <c r="AT11" s="809" t="s">
        <v>12068</v>
      </c>
      <c r="AU11" s="809" t="s">
        <v>12069</v>
      </c>
      <c r="AV11" s="956"/>
      <c r="AW11" s="809" t="s">
        <v>12070</v>
      </c>
      <c r="AX11" s="809">
        <v>13001795502</v>
      </c>
      <c r="AY11" s="809" t="s">
        <v>479</v>
      </c>
      <c r="AZ11" s="809" t="s">
        <v>12071</v>
      </c>
      <c r="BA11" s="957"/>
    </row>
    <row r="12" spans="2:53" s="933" customFormat="1" ht="31.5">
      <c r="B12" s="947">
        <v>8</v>
      </c>
      <c r="C12" s="948" t="s">
        <v>12072</v>
      </c>
      <c r="D12" s="949" t="s">
        <v>12073</v>
      </c>
      <c r="E12" s="950">
        <v>30464</v>
      </c>
      <c r="F12" s="950" t="s">
        <v>1060</v>
      </c>
      <c r="G12" s="950" t="s">
        <v>1280</v>
      </c>
      <c r="H12" s="950" t="s">
        <v>12064</v>
      </c>
      <c r="I12" s="804" t="s">
        <v>1045</v>
      </c>
      <c r="J12" s="804" t="s">
        <v>12056</v>
      </c>
      <c r="K12" s="949" t="s">
        <v>10352</v>
      </c>
      <c r="L12" s="951">
        <v>41593</v>
      </c>
      <c r="M12" s="951">
        <v>42004</v>
      </c>
      <c r="N12" s="951">
        <v>42369</v>
      </c>
      <c r="O12" s="951"/>
      <c r="P12" s="951"/>
      <c r="Q12" s="951"/>
      <c r="R12" s="951"/>
      <c r="S12" s="951">
        <v>42370</v>
      </c>
      <c r="T12" s="951">
        <v>42735</v>
      </c>
      <c r="U12" s="951">
        <v>42688</v>
      </c>
      <c r="V12" s="951"/>
      <c r="W12" s="952"/>
      <c r="X12" s="952"/>
      <c r="Y12" s="952"/>
      <c r="Z12" s="952"/>
      <c r="AA12" s="952">
        <v>42689</v>
      </c>
      <c r="AB12" s="952">
        <v>42718</v>
      </c>
      <c r="AC12" s="952">
        <v>42719</v>
      </c>
      <c r="AD12" s="952">
        <v>43100</v>
      </c>
      <c r="AE12" s="232">
        <f t="shared" ca="1" si="1"/>
        <v>264.84127800926217</v>
      </c>
      <c r="AF12" s="266" t="str">
        <f t="shared" ca="1" si="0"/>
        <v>ACTIVE</v>
      </c>
      <c r="AG12" s="953">
        <v>6500000</v>
      </c>
      <c r="AH12" s="953">
        <v>250000</v>
      </c>
      <c r="AI12" s="953">
        <v>0</v>
      </c>
      <c r="AJ12" s="953"/>
      <c r="AK12" s="953"/>
      <c r="AL12" s="953">
        <v>500000</v>
      </c>
      <c r="AM12" s="953"/>
      <c r="AN12" s="953" t="s">
        <v>1215</v>
      </c>
      <c r="AO12" s="954" t="s">
        <v>1215</v>
      </c>
      <c r="AP12" s="954" t="s">
        <v>1215</v>
      </c>
      <c r="AQ12" s="804" t="s">
        <v>12074</v>
      </c>
      <c r="AR12" s="804"/>
      <c r="AS12" s="225" t="s">
        <v>12075</v>
      </c>
      <c r="AT12" s="809" t="s">
        <v>12076</v>
      </c>
      <c r="AU12" s="809" t="s">
        <v>12077</v>
      </c>
      <c r="AV12" s="956"/>
      <c r="AW12" s="809" t="s">
        <v>12078</v>
      </c>
      <c r="AX12" s="809">
        <v>13001795718</v>
      </c>
      <c r="AY12" s="809" t="s">
        <v>12079</v>
      </c>
      <c r="AZ12" s="809" t="s">
        <v>12080</v>
      </c>
      <c r="BA12" s="957"/>
    </row>
    <row r="13" spans="2:53" s="933" customFormat="1" ht="21">
      <c r="B13" s="947">
        <v>9</v>
      </c>
      <c r="C13" s="948" t="s">
        <v>12081</v>
      </c>
      <c r="D13" s="949" t="s">
        <v>12082</v>
      </c>
      <c r="E13" s="950">
        <v>26943</v>
      </c>
      <c r="F13" s="950" t="s">
        <v>1060</v>
      </c>
      <c r="G13" s="950" t="s">
        <v>930</v>
      </c>
      <c r="H13" s="950" t="s">
        <v>9827</v>
      </c>
      <c r="I13" s="804" t="s">
        <v>1045</v>
      </c>
      <c r="J13" s="804" t="s">
        <v>12056</v>
      </c>
      <c r="K13" s="949" t="s">
        <v>10352</v>
      </c>
      <c r="L13" s="951">
        <v>41593</v>
      </c>
      <c r="M13" s="951">
        <v>42004</v>
      </c>
      <c r="N13" s="951">
        <v>42369</v>
      </c>
      <c r="O13" s="951"/>
      <c r="P13" s="951"/>
      <c r="Q13" s="951"/>
      <c r="R13" s="951"/>
      <c r="S13" s="951">
        <v>42370</v>
      </c>
      <c r="T13" s="951">
        <v>42735</v>
      </c>
      <c r="U13" s="951">
        <v>42688</v>
      </c>
      <c r="V13" s="951"/>
      <c r="W13" s="952"/>
      <c r="X13" s="952"/>
      <c r="Y13" s="952"/>
      <c r="Z13" s="952"/>
      <c r="AA13" s="952">
        <v>42689</v>
      </c>
      <c r="AB13" s="952">
        <v>42718</v>
      </c>
      <c r="AC13" s="952">
        <v>42719</v>
      </c>
      <c r="AD13" s="952">
        <v>43100</v>
      </c>
      <c r="AE13" s="232">
        <f t="shared" ca="1" si="1"/>
        <v>264.84127800926217</v>
      </c>
      <c r="AF13" s="266" t="str">
        <f t="shared" ca="1" si="0"/>
        <v>ACTIVE</v>
      </c>
      <c r="AG13" s="953">
        <v>9904009</v>
      </c>
      <c r="AH13" s="953">
        <v>250000</v>
      </c>
      <c r="AI13" s="953">
        <v>0</v>
      </c>
      <c r="AJ13" s="953"/>
      <c r="AK13" s="953"/>
      <c r="AL13" s="953"/>
      <c r="AM13" s="953"/>
      <c r="AN13" s="953" t="s">
        <v>1215</v>
      </c>
      <c r="AO13" s="954" t="s">
        <v>1215</v>
      </c>
      <c r="AP13" s="954" t="s">
        <v>1215</v>
      </c>
      <c r="AQ13" s="804" t="s">
        <v>12083</v>
      </c>
      <c r="AR13" s="804"/>
      <c r="AS13" s="225" t="s">
        <v>12084</v>
      </c>
      <c r="AT13" s="809" t="s">
        <v>12085</v>
      </c>
      <c r="AU13" s="809" t="s">
        <v>12086</v>
      </c>
      <c r="AV13" s="956"/>
      <c r="AW13" s="809" t="s">
        <v>12087</v>
      </c>
      <c r="AX13" s="809" t="s">
        <v>12088</v>
      </c>
      <c r="AY13" s="809" t="s">
        <v>12089</v>
      </c>
      <c r="AZ13" s="809" t="s">
        <v>12090</v>
      </c>
      <c r="BA13" s="957"/>
    </row>
    <row r="14" spans="2:53" s="933" customFormat="1" ht="31.5">
      <c r="B14" s="947">
        <v>10</v>
      </c>
      <c r="C14" s="948" t="s">
        <v>12091</v>
      </c>
      <c r="D14" s="949" t="s">
        <v>12092</v>
      </c>
      <c r="E14" s="950" t="s">
        <v>12093</v>
      </c>
      <c r="F14" s="950" t="s">
        <v>1060</v>
      </c>
      <c r="G14" s="950" t="s">
        <v>1280</v>
      </c>
      <c r="H14" s="950" t="s">
        <v>1280</v>
      </c>
      <c r="I14" s="804" t="s">
        <v>1045</v>
      </c>
      <c r="J14" s="804" t="s">
        <v>12056</v>
      </c>
      <c r="K14" s="949" t="s">
        <v>10352</v>
      </c>
      <c r="L14" s="951">
        <v>41791</v>
      </c>
      <c r="M14" s="951">
        <v>41973</v>
      </c>
      <c r="N14" s="951">
        <v>42004</v>
      </c>
      <c r="O14" s="951">
        <v>42369</v>
      </c>
      <c r="P14" s="951">
        <v>42521</v>
      </c>
      <c r="Q14" s="951"/>
      <c r="R14" s="951"/>
      <c r="S14" s="951">
        <v>42522</v>
      </c>
      <c r="T14" s="951">
        <v>42735</v>
      </c>
      <c r="U14" s="951">
        <v>42886</v>
      </c>
      <c r="V14" s="951"/>
      <c r="W14" s="952"/>
      <c r="X14" s="952"/>
      <c r="Y14" s="952"/>
      <c r="Z14" s="952"/>
      <c r="AA14" s="952">
        <v>42887</v>
      </c>
      <c r="AB14" s="952">
        <v>42916</v>
      </c>
      <c r="AC14" s="952">
        <v>42917</v>
      </c>
      <c r="AD14" s="952">
        <v>43100</v>
      </c>
      <c r="AE14" s="232">
        <f t="shared" ca="1" si="1"/>
        <v>264.84127800926217</v>
      </c>
      <c r="AF14" s="266" t="str">
        <f t="shared" ca="1" si="0"/>
        <v>ACTIVE</v>
      </c>
      <c r="AG14" s="953">
        <v>9571037</v>
      </c>
      <c r="AH14" s="953">
        <v>250000</v>
      </c>
      <c r="AI14" s="953" t="s">
        <v>1324</v>
      </c>
      <c r="AJ14" s="953"/>
      <c r="AK14" s="953"/>
      <c r="AL14" s="953">
        <v>500000</v>
      </c>
      <c r="AM14" s="953"/>
      <c r="AN14" s="953" t="s">
        <v>12094</v>
      </c>
      <c r="AO14" s="954" t="s">
        <v>1215</v>
      </c>
      <c r="AP14" s="954" t="s">
        <v>1215</v>
      </c>
      <c r="AQ14" s="804" t="s">
        <v>12095</v>
      </c>
      <c r="AR14" s="804"/>
      <c r="AS14" s="225" t="s">
        <v>12096</v>
      </c>
      <c r="AT14" s="809" t="s">
        <v>12097</v>
      </c>
      <c r="AU14" s="809" t="s">
        <v>12098</v>
      </c>
      <c r="AV14" s="956" t="s">
        <v>12099</v>
      </c>
      <c r="AW14" s="809" t="s">
        <v>12100</v>
      </c>
      <c r="AX14" s="809">
        <v>12005445460</v>
      </c>
      <c r="AY14" s="809" t="s">
        <v>479</v>
      </c>
      <c r="AZ14" s="809" t="s">
        <v>12101</v>
      </c>
      <c r="BA14" s="957"/>
    </row>
    <row r="15" spans="2:53" s="933" customFormat="1" ht="31.5">
      <c r="B15" s="947">
        <v>11</v>
      </c>
      <c r="C15" s="948" t="s">
        <v>12102</v>
      </c>
      <c r="D15" s="949" t="s">
        <v>12103</v>
      </c>
      <c r="E15" s="950" t="s">
        <v>12104</v>
      </c>
      <c r="F15" s="950" t="s">
        <v>1060</v>
      </c>
      <c r="G15" s="950" t="s">
        <v>1276</v>
      </c>
      <c r="H15" s="950" t="s">
        <v>1276</v>
      </c>
      <c r="I15" s="804" t="s">
        <v>11111</v>
      </c>
      <c r="J15" s="804" t="s">
        <v>12056</v>
      </c>
      <c r="K15" s="949" t="s">
        <v>10352</v>
      </c>
      <c r="L15" s="951">
        <v>41791</v>
      </c>
      <c r="M15" s="951">
        <v>41973</v>
      </c>
      <c r="N15" s="951">
        <v>42004</v>
      </c>
      <c r="O15" s="951">
        <v>42369</v>
      </c>
      <c r="P15" s="951">
        <v>42521</v>
      </c>
      <c r="Q15" s="951"/>
      <c r="R15" s="951"/>
      <c r="S15" s="951">
        <v>42522</v>
      </c>
      <c r="T15" s="951">
        <v>42735</v>
      </c>
      <c r="U15" s="951">
        <v>42886</v>
      </c>
      <c r="V15" s="951"/>
      <c r="W15" s="952"/>
      <c r="X15" s="952"/>
      <c r="Y15" s="952"/>
      <c r="Z15" s="952"/>
      <c r="AA15" s="952">
        <v>42887</v>
      </c>
      <c r="AB15" s="952">
        <v>42916</v>
      </c>
      <c r="AC15" s="952">
        <v>42917</v>
      </c>
      <c r="AD15" s="952">
        <v>43100</v>
      </c>
      <c r="AE15" s="232">
        <f t="shared" ca="1" si="1"/>
        <v>264.84127800926217</v>
      </c>
      <c r="AF15" s="266" t="str">
        <f t="shared" ca="1" si="0"/>
        <v>ACTIVE</v>
      </c>
      <c r="AG15" s="953">
        <v>6500000</v>
      </c>
      <c r="AH15" s="953">
        <v>600000</v>
      </c>
      <c r="AI15" s="953"/>
      <c r="AJ15" s="953"/>
      <c r="AK15" s="953"/>
      <c r="AL15" s="953">
        <v>500000</v>
      </c>
      <c r="AM15" s="953"/>
      <c r="AN15" s="953" t="s">
        <v>1215</v>
      </c>
      <c r="AO15" s="954" t="s">
        <v>1215</v>
      </c>
      <c r="AP15" s="954" t="s">
        <v>1215</v>
      </c>
      <c r="AQ15" s="804" t="s">
        <v>12105</v>
      </c>
      <c r="AR15" s="804"/>
      <c r="AS15" s="225" t="s">
        <v>12106</v>
      </c>
      <c r="AT15" s="809" t="s">
        <v>12107</v>
      </c>
      <c r="AU15" s="809" t="s">
        <v>12108</v>
      </c>
      <c r="AV15" s="956" t="s">
        <v>12109</v>
      </c>
      <c r="AW15" s="809" t="s">
        <v>12110</v>
      </c>
      <c r="AX15" s="809">
        <v>12040507837</v>
      </c>
      <c r="AY15" s="809" t="s">
        <v>12111</v>
      </c>
      <c r="AZ15" s="809" t="s">
        <v>12112</v>
      </c>
      <c r="BA15" s="957"/>
    </row>
    <row r="16" spans="2:53" s="933" customFormat="1" ht="21">
      <c r="B16" s="947">
        <v>12</v>
      </c>
      <c r="C16" s="948" t="s">
        <v>12113</v>
      </c>
      <c r="D16" s="949" t="s">
        <v>12114</v>
      </c>
      <c r="E16" s="950" t="s">
        <v>12115</v>
      </c>
      <c r="F16" s="950" t="s">
        <v>1060</v>
      </c>
      <c r="G16" s="950" t="s">
        <v>1276</v>
      </c>
      <c r="H16" s="950" t="s">
        <v>1276</v>
      </c>
      <c r="I16" s="804" t="s">
        <v>1045</v>
      </c>
      <c r="J16" s="804" t="s">
        <v>12056</v>
      </c>
      <c r="K16" s="949" t="s">
        <v>12116</v>
      </c>
      <c r="L16" s="951">
        <v>41821</v>
      </c>
      <c r="M16" s="951">
        <v>42004</v>
      </c>
      <c r="N16" s="951">
        <v>42369</v>
      </c>
      <c r="O16" s="951">
        <v>42551</v>
      </c>
      <c r="P16" s="951"/>
      <c r="Q16" s="951"/>
      <c r="R16" s="951"/>
      <c r="S16" s="951">
        <v>42552</v>
      </c>
      <c r="T16" s="951">
        <v>42735</v>
      </c>
      <c r="U16" s="951">
        <v>42916</v>
      </c>
      <c r="V16" s="951"/>
      <c r="W16" s="952"/>
      <c r="X16" s="952"/>
      <c r="Y16" s="952"/>
      <c r="Z16" s="952"/>
      <c r="AA16" s="952">
        <v>42917</v>
      </c>
      <c r="AB16" s="952">
        <v>42947</v>
      </c>
      <c r="AC16" s="952">
        <v>42948</v>
      </c>
      <c r="AD16" s="952">
        <v>43100</v>
      </c>
      <c r="AE16" s="232">
        <f t="shared" ca="1" si="1"/>
        <v>264.84127800926217</v>
      </c>
      <c r="AF16" s="266" t="str">
        <f t="shared" ca="1" si="0"/>
        <v>ACTIVE</v>
      </c>
      <c r="AG16" s="953">
        <v>6245859</v>
      </c>
      <c r="AH16" s="953" t="s">
        <v>1314</v>
      </c>
      <c r="AI16" s="953" t="s">
        <v>1324</v>
      </c>
      <c r="AJ16" s="953"/>
      <c r="AK16" s="953"/>
      <c r="AL16" s="953" t="s">
        <v>1314</v>
      </c>
      <c r="AM16" s="953"/>
      <c r="AN16" s="953">
        <v>936416</v>
      </c>
      <c r="AO16" s="954" t="s">
        <v>1215</v>
      </c>
      <c r="AP16" s="954" t="s">
        <v>1215</v>
      </c>
      <c r="AQ16" s="804" t="s">
        <v>12117</v>
      </c>
      <c r="AR16" s="804"/>
      <c r="AS16" s="225" t="s">
        <v>12118</v>
      </c>
      <c r="AT16" s="809" t="s">
        <v>12119</v>
      </c>
      <c r="AU16" s="809" t="s">
        <v>12120</v>
      </c>
      <c r="AV16" s="956"/>
      <c r="AW16" s="809" t="s">
        <v>12121</v>
      </c>
      <c r="AX16" s="809">
        <v>11011478499</v>
      </c>
      <c r="AY16" s="809" t="s">
        <v>479</v>
      </c>
      <c r="AZ16" s="809" t="s">
        <v>12122</v>
      </c>
      <c r="BA16" s="957"/>
    </row>
    <row r="17" spans="2:53" s="933" customFormat="1" ht="42">
      <c r="B17" s="947">
        <v>13</v>
      </c>
      <c r="C17" s="948" t="s">
        <v>12123</v>
      </c>
      <c r="D17" s="949" t="s">
        <v>12124</v>
      </c>
      <c r="E17" s="950">
        <v>32753</v>
      </c>
      <c r="F17" s="950" t="s">
        <v>1302</v>
      </c>
      <c r="G17" s="950" t="s">
        <v>1280</v>
      </c>
      <c r="H17" s="950" t="s">
        <v>1280</v>
      </c>
      <c r="I17" s="804" t="s">
        <v>12125</v>
      </c>
      <c r="J17" s="804" t="s">
        <v>12126</v>
      </c>
      <c r="K17" s="949" t="s">
        <v>9802</v>
      </c>
      <c r="L17" s="951">
        <v>41000</v>
      </c>
      <c r="M17" s="951">
        <v>41090</v>
      </c>
      <c r="N17" s="951">
        <v>41182</v>
      </c>
      <c r="O17" s="951">
        <v>41364</v>
      </c>
      <c r="P17" s="951">
        <v>41455</v>
      </c>
      <c r="Q17" s="951">
        <v>41547</v>
      </c>
      <c r="R17" s="951">
        <v>41729</v>
      </c>
      <c r="S17" s="951">
        <v>41730</v>
      </c>
      <c r="T17" s="951">
        <v>41820</v>
      </c>
      <c r="U17" s="951">
        <v>42004</v>
      </c>
      <c r="V17" s="951">
        <v>42094</v>
      </c>
      <c r="W17" s="952">
        <v>42125</v>
      </c>
      <c r="X17" s="952">
        <v>42369</v>
      </c>
      <c r="Y17" s="952">
        <v>42735</v>
      </c>
      <c r="Z17" s="952">
        <v>42825</v>
      </c>
      <c r="AA17" s="952">
        <v>42826</v>
      </c>
      <c r="AB17" s="952">
        <v>42886</v>
      </c>
      <c r="AC17" s="952">
        <v>42887</v>
      </c>
      <c r="AD17" s="952">
        <v>43100</v>
      </c>
      <c r="AE17" s="232">
        <f t="shared" ca="1" si="1"/>
        <v>264.84127800926217</v>
      </c>
      <c r="AF17" s="266" t="str">
        <f t="shared" ca="1" si="0"/>
        <v>ACTIVE</v>
      </c>
      <c r="AG17" s="953">
        <v>3355750</v>
      </c>
      <c r="AH17" s="953">
        <v>0</v>
      </c>
      <c r="AI17" s="953"/>
      <c r="AJ17" s="953"/>
      <c r="AK17" s="953"/>
      <c r="AL17" s="953"/>
      <c r="AM17" s="953"/>
      <c r="AN17" s="953">
        <v>780347</v>
      </c>
      <c r="AO17" s="954" t="s">
        <v>1054</v>
      </c>
      <c r="AP17" s="954" t="s">
        <v>1054</v>
      </c>
      <c r="AQ17" s="804" t="s">
        <v>12127</v>
      </c>
      <c r="AR17" s="804" t="s">
        <v>12128</v>
      </c>
      <c r="AS17" s="225" t="s">
        <v>12129</v>
      </c>
      <c r="AT17" s="809" t="s">
        <v>12130</v>
      </c>
      <c r="AU17" s="809" t="s">
        <v>12131</v>
      </c>
      <c r="AV17" s="956"/>
      <c r="AW17" s="809" t="s">
        <v>12132</v>
      </c>
      <c r="AX17" s="809">
        <v>0</v>
      </c>
      <c r="AY17" s="809" t="s">
        <v>12133</v>
      </c>
      <c r="AZ17" s="809" t="s">
        <v>12134</v>
      </c>
      <c r="BA17" s="957"/>
    </row>
    <row r="18" spans="2:53" s="933" customFormat="1" ht="21">
      <c r="B18" s="947">
        <v>14</v>
      </c>
      <c r="C18" s="948" t="s">
        <v>12135</v>
      </c>
      <c r="D18" s="949" t="s">
        <v>12136</v>
      </c>
      <c r="E18" s="950" t="s">
        <v>12137</v>
      </c>
      <c r="F18" s="950" t="s">
        <v>1060</v>
      </c>
      <c r="G18" s="950" t="s">
        <v>1276</v>
      </c>
      <c r="H18" s="950" t="s">
        <v>1276</v>
      </c>
      <c r="I18" s="804" t="s">
        <v>12138</v>
      </c>
      <c r="J18" s="804" t="s">
        <v>12056</v>
      </c>
      <c r="K18" s="949" t="s">
        <v>929</v>
      </c>
      <c r="L18" s="951">
        <v>42541</v>
      </c>
      <c r="M18" s="951">
        <v>42632</v>
      </c>
      <c r="N18" s="951">
        <v>42735</v>
      </c>
      <c r="O18" s="951">
        <v>43100</v>
      </c>
      <c r="P18" s="951"/>
      <c r="Q18" s="951"/>
      <c r="R18" s="951"/>
      <c r="S18" s="951"/>
      <c r="T18" s="951"/>
      <c r="U18" s="951"/>
      <c r="V18" s="951"/>
      <c r="W18" s="952"/>
      <c r="X18" s="952"/>
      <c r="Y18" s="952"/>
      <c r="Z18" s="952"/>
      <c r="AA18" s="952"/>
      <c r="AB18" s="952"/>
      <c r="AC18" s="952"/>
      <c r="AD18" s="952"/>
      <c r="AE18" s="232">
        <f ca="1">SUM(O18-NOW())</f>
        <v>264.84127800926217</v>
      </c>
      <c r="AF18" s="266" t="str">
        <f t="shared" ca="1" si="0"/>
        <v>ACTIVE</v>
      </c>
      <c r="AG18" s="953">
        <v>4000000</v>
      </c>
      <c r="AH18" s="953">
        <v>500000</v>
      </c>
      <c r="AI18" s="953" t="s">
        <v>1324</v>
      </c>
      <c r="AJ18" s="953"/>
      <c r="AK18" s="953"/>
      <c r="AL18" s="953">
        <v>500000</v>
      </c>
      <c r="AM18" s="953"/>
      <c r="AN18" s="953" t="s">
        <v>8755</v>
      </c>
      <c r="AO18" s="954" t="s">
        <v>1054</v>
      </c>
      <c r="AP18" s="954" t="s">
        <v>1054</v>
      </c>
      <c r="AQ18" s="804"/>
      <c r="AR18" s="804"/>
      <c r="AS18" s="225" t="s">
        <v>12139</v>
      </c>
      <c r="AT18" s="809" t="s">
        <v>12140</v>
      </c>
      <c r="AU18" s="809" t="s">
        <v>12141</v>
      </c>
      <c r="AV18" s="956" t="s">
        <v>12142</v>
      </c>
      <c r="AW18" s="809">
        <v>0</v>
      </c>
      <c r="AX18" s="809">
        <v>0</v>
      </c>
      <c r="AY18" s="809" t="s">
        <v>12143</v>
      </c>
      <c r="AZ18" s="809" t="s">
        <v>12144</v>
      </c>
      <c r="BA18" s="957"/>
    </row>
    <row r="19" spans="2:53" s="933" customFormat="1" ht="21">
      <c r="B19" s="947">
        <v>15</v>
      </c>
      <c r="C19" s="948" t="s">
        <v>12145</v>
      </c>
      <c r="D19" s="949" t="s">
        <v>12146</v>
      </c>
      <c r="E19" s="950" t="s">
        <v>12147</v>
      </c>
      <c r="F19" s="950" t="s">
        <v>1060</v>
      </c>
      <c r="G19" s="950" t="s">
        <v>1358</v>
      </c>
      <c r="H19" s="950" t="s">
        <v>1358</v>
      </c>
      <c r="I19" s="804" t="s">
        <v>12148</v>
      </c>
      <c r="J19" s="804" t="s">
        <v>12056</v>
      </c>
      <c r="K19" s="949" t="s">
        <v>12149</v>
      </c>
      <c r="L19" s="951">
        <v>42660</v>
      </c>
      <c r="M19" s="951">
        <v>42735</v>
      </c>
      <c r="N19" s="951">
        <v>43100</v>
      </c>
      <c r="O19" s="951"/>
      <c r="P19" s="951"/>
      <c r="Q19" s="951"/>
      <c r="R19" s="951"/>
      <c r="S19" s="951"/>
      <c r="T19" s="951"/>
      <c r="U19" s="951"/>
      <c r="V19" s="951"/>
      <c r="W19" s="952"/>
      <c r="X19" s="952"/>
      <c r="Y19" s="952"/>
      <c r="Z19" s="952"/>
      <c r="AA19" s="952"/>
      <c r="AB19" s="952"/>
      <c r="AC19" s="952"/>
      <c r="AD19" s="952"/>
      <c r="AE19" s="232">
        <f ca="1">SUM(N19-NOW())</f>
        <v>264.84127800926217</v>
      </c>
      <c r="AF19" s="266" t="str">
        <f t="shared" ca="1" si="0"/>
        <v>ACTIVE</v>
      </c>
      <c r="AG19" s="953">
        <v>4026000</v>
      </c>
      <c r="AH19" s="953">
        <v>250000</v>
      </c>
      <c r="AI19" s="953"/>
      <c r="AJ19" s="953"/>
      <c r="AK19" s="953"/>
      <c r="AL19" s="953">
        <v>750000</v>
      </c>
      <c r="AM19" s="953"/>
      <c r="AN19" s="953" t="s">
        <v>1351</v>
      </c>
      <c r="AO19" s="954" t="s">
        <v>1215</v>
      </c>
      <c r="AP19" s="954" t="s">
        <v>1215</v>
      </c>
      <c r="AQ19" s="804"/>
      <c r="AR19" s="804"/>
      <c r="AS19" s="225" t="s">
        <v>12150</v>
      </c>
      <c r="AT19" s="809" t="s">
        <v>12151</v>
      </c>
      <c r="AU19" s="809" t="s">
        <v>12152</v>
      </c>
      <c r="AV19" s="956" t="s">
        <v>12153</v>
      </c>
      <c r="AW19" s="809" t="s">
        <v>12154</v>
      </c>
      <c r="AX19" s="809"/>
      <c r="AY19" s="809"/>
      <c r="AZ19" s="809" t="s">
        <v>12155</v>
      </c>
      <c r="BA19" s="957" t="s">
        <v>12156</v>
      </c>
    </row>
    <row r="20" spans="2:53" s="933" customFormat="1" ht="21">
      <c r="B20" s="947">
        <v>16</v>
      </c>
      <c r="C20" s="948" t="s">
        <v>12157</v>
      </c>
      <c r="D20" s="949" t="s">
        <v>9680</v>
      </c>
      <c r="E20" s="950" t="s">
        <v>9681</v>
      </c>
      <c r="F20" s="950" t="s">
        <v>1302</v>
      </c>
      <c r="G20" s="950" t="s">
        <v>1358</v>
      </c>
      <c r="H20" s="950" t="s">
        <v>1358</v>
      </c>
      <c r="I20" s="804" t="s">
        <v>12158</v>
      </c>
      <c r="J20" s="804" t="s">
        <v>12056</v>
      </c>
      <c r="K20" s="949" t="s">
        <v>9522</v>
      </c>
      <c r="L20" s="951">
        <v>42727</v>
      </c>
      <c r="M20" s="951">
        <v>42814</v>
      </c>
      <c r="N20" s="951">
        <v>42906</v>
      </c>
      <c r="O20" s="951"/>
      <c r="P20" s="951"/>
      <c r="Q20" s="951"/>
      <c r="R20" s="951"/>
      <c r="S20" s="951"/>
      <c r="T20" s="951"/>
      <c r="U20" s="951"/>
      <c r="V20" s="951"/>
      <c r="W20" s="952"/>
      <c r="X20" s="952"/>
      <c r="Y20" s="952"/>
      <c r="Z20" s="952"/>
      <c r="AA20" s="952"/>
      <c r="AB20" s="952"/>
      <c r="AC20" s="952"/>
      <c r="AD20" s="952"/>
      <c r="AE20" s="232">
        <f ca="1">SUM(N20-NOW())</f>
        <v>70.841278009262169</v>
      </c>
      <c r="AF20" s="266" t="str">
        <f t="shared" ca="1" si="0"/>
        <v>ACTIVE</v>
      </c>
      <c r="AG20" s="953">
        <v>7000000</v>
      </c>
      <c r="AH20" s="953">
        <v>500000</v>
      </c>
      <c r="AI20" s="953">
        <v>2500000</v>
      </c>
      <c r="AJ20" s="953"/>
      <c r="AK20" s="953">
        <v>250000</v>
      </c>
      <c r="AL20" s="953">
        <v>500000</v>
      </c>
      <c r="AM20" s="953"/>
      <c r="AN20" s="953" t="s">
        <v>1351</v>
      </c>
      <c r="AO20" s="954" t="s">
        <v>1215</v>
      </c>
      <c r="AP20" s="954" t="s">
        <v>1215</v>
      </c>
      <c r="AQ20" s="804"/>
      <c r="AR20" s="804"/>
      <c r="AS20" s="225" t="s">
        <v>12159</v>
      </c>
      <c r="AT20" s="809" t="s">
        <v>12160</v>
      </c>
      <c r="AU20" s="809" t="s">
        <v>9684</v>
      </c>
      <c r="AV20" s="956" t="s">
        <v>9685</v>
      </c>
      <c r="AW20" s="809" t="s">
        <v>12161</v>
      </c>
      <c r="AX20" s="809"/>
      <c r="AY20" s="809"/>
      <c r="AZ20" s="809" t="s">
        <v>9689</v>
      </c>
      <c r="BA20" s="957"/>
    </row>
    <row r="21" spans="2:53" s="933" customFormat="1" ht="21">
      <c r="B21" s="947">
        <v>17</v>
      </c>
      <c r="C21" s="948" t="s">
        <v>12162</v>
      </c>
      <c r="D21" s="949" t="s">
        <v>12163</v>
      </c>
      <c r="E21" s="950" t="s">
        <v>12164</v>
      </c>
      <c r="F21" s="950" t="s">
        <v>1302</v>
      </c>
      <c r="G21" s="950" t="s">
        <v>1231</v>
      </c>
      <c r="H21" s="950" t="s">
        <v>1231</v>
      </c>
      <c r="I21" s="804" t="s">
        <v>12158</v>
      </c>
      <c r="J21" s="804" t="s">
        <v>12056</v>
      </c>
      <c r="K21" s="949" t="s">
        <v>12165</v>
      </c>
      <c r="L21" s="951">
        <v>42730</v>
      </c>
      <c r="M21" s="951">
        <v>42814</v>
      </c>
      <c r="N21" s="951">
        <v>42906</v>
      </c>
      <c r="O21" s="951"/>
      <c r="P21" s="951"/>
      <c r="Q21" s="951"/>
      <c r="R21" s="951"/>
      <c r="S21" s="951"/>
      <c r="T21" s="951"/>
      <c r="U21" s="951"/>
      <c r="V21" s="951"/>
      <c r="W21" s="952"/>
      <c r="X21" s="952"/>
      <c r="Y21" s="952"/>
      <c r="Z21" s="952"/>
      <c r="AA21" s="952"/>
      <c r="AB21" s="952"/>
      <c r="AC21" s="952"/>
      <c r="AD21" s="952"/>
      <c r="AE21" s="232">
        <f ca="1">SUM(N21-NOW())</f>
        <v>70.841278009262169</v>
      </c>
      <c r="AF21" s="266" t="str">
        <f t="shared" ca="1" si="0"/>
        <v>ACTIVE</v>
      </c>
      <c r="AG21" s="953">
        <v>8500000</v>
      </c>
      <c r="AH21" s="953">
        <v>500000</v>
      </c>
      <c r="AI21" s="953">
        <v>2500000</v>
      </c>
      <c r="AJ21" s="953"/>
      <c r="AK21" s="953">
        <v>250000</v>
      </c>
      <c r="AL21" s="953">
        <v>500000</v>
      </c>
      <c r="AM21" s="953">
        <v>1000000</v>
      </c>
      <c r="AN21" s="953" t="s">
        <v>1351</v>
      </c>
      <c r="AO21" s="954" t="s">
        <v>1215</v>
      </c>
      <c r="AP21" s="954" t="s">
        <v>1215</v>
      </c>
      <c r="AQ21" s="804"/>
      <c r="AR21" s="804"/>
      <c r="AS21" s="225" t="s">
        <v>12166</v>
      </c>
      <c r="AT21" s="809"/>
      <c r="AU21" s="809" t="s">
        <v>12167</v>
      </c>
      <c r="AV21" s="956" t="s">
        <v>12168</v>
      </c>
      <c r="AW21" s="809"/>
      <c r="AX21" s="809" t="s">
        <v>12169</v>
      </c>
      <c r="AY21" s="809" t="s">
        <v>12170</v>
      </c>
      <c r="AZ21" s="809" t="s">
        <v>12171</v>
      </c>
      <c r="BA21" s="957"/>
    </row>
    <row r="22" spans="2:53" s="933" customFormat="1" ht="21">
      <c r="B22" s="947"/>
      <c r="C22" s="948"/>
      <c r="D22" s="949" t="s">
        <v>12172</v>
      </c>
      <c r="E22" s="950" t="s">
        <v>12173</v>
      </c>
      <c r="F22" s="950" t="s">
        <v>1302</v>
      </c>
      <c r="G22" s="950" t="s">
        <v>1276</v>
      </c>
      <c r="H22" s="950" t="s">
        <v>1276</v>
      </c>
      <c r="I22" s="804" t="s">
        <v>12174</v>
      </c>
      <c r="J22" s="804"/>
      <c r="K22" s="949" t="s">
        <v>12175</v>
      </c>
      <c r="L22" s="951" t="s">
        <v>6561</v>
      </c>
      <c r="M22" s="951">
        <v>43100</v>
      </c>
      <c r="N22" s="951"/>
      <c r="O22" s="951"/>
      <c r="P22" s="951"/>
      <c r="Q22" s="951"/>
      <c r="R22" s="951"/>
      <c r="S22" s="951"/>
      <c r="T22" s="951"/>
      <c r="U22" s="951"/>
      <c r="V22" s="951"/>
      <c r="W22" s="952"/>
      <c r="X22" s="952"/>
      <c r="Y22" s="952"/>
      <c r="Z22" s="952"/>
      <c r="AA22" s="952"/>
      <c r="AB22" s="952"/>
      <c r="AC22" s="952"/>
      <c r="AD22" s="952"/>
      <c r="AE22" s="232">
        <f ca="1">SUM(M22-NOW())</f>
        <v>264.84127800926217</v>
      </c>
      <c r="AF22" s="266" t="str">
        <f t="shared" ca="1" si="0"/>
        <v>ACTIVE</v>
      </c>
      <c r="AG22" s="953">
        <v>5665000</v>
      </c>
      <c r="AH22" s="953">
        <v>300000</v>
      </c>
      <c r="AI22" s="953">
        <v>6000000</v>
      </c>
      <c r="AJ22" s="953" t="s">
        <v>1324</v>
      </c>
      <c r="AK22" s="953">
        <v>300000</v>
      </c>
      <c r="AL22" s="953">
        <v>465000</v>
      </c>
      <c r="AM22" s="953" t="s">
        <v>1324</v>
      </c>
      <c r="AN22" s="953" t="s">
        <v>1351</v>
      </c>
      <c r="AO22" s="954" t="s">
        <v>1215</v>
      </c>
      <c r="AP22" s="954" t="s">
        <v>1215</v>
      </c>
      <c r="AQ22" s="804"/>
      <c r="AR22" s="804"/>
      <c r="AS22" s="225" t="s">
        <v>12176</v>
      </c>
      <c r="AT22" s="809">
        <v>85354404477</v>
      </c>
      <c r="AU22" s="809" t="s">
        <v>12893</v>
      </c>
      <c r="AV22" s="809" t="s">
        <v>12894</v>
      </c>
      <c r="AW22" s="809" t="s">
        <v>591</v>
      </c>
      <c r="AX22" s="809" t="s">
        <v>12895</v>
      </c>
      <c r="AY22" s="809"/>
      <c r="AZ22" s="684" t="s">
        <v>12892</v>
      </c>
      <c r="BA22" s="957"/>
    </row>
    <row r="23" spans="2:53" s="933" customFormat="1" ht="21">
      <c r="B23" s="947"/>
      <c r="C23" s="948"/>
      <c r="D23" s="949" t="s">
        <v>12177</v>
      </c>
      <c r="E23" s="950" t="s">
        <v>12178</v>
      </c>
      <c r="F23" s="950" t="s">
        <v>1060</v>
      </c>
      <c r="G23" s="950" t="s">
        <v>1190</v>
      </c>
      <c r="H23" s="950" t="s">
        <v>1190</v>
      </c>
      <c r="I23" s="804" t="s">
        <v>1045</v>
      </c>
      <c r="J23" s="804"/>
      <c r="K23" s="949" t="s">
        <v>8543</v>
      </c>
      <c r="L23" s="951" t="s">
        <v>6561</v>
      </c>
      <c r="M23" s="951">
        <v>43190</v>
      </c>
      <c r="N23" s="951"/>
      <c r="O23" s="951"/>
      <c r="P23" s="951"/>
      <c r="Q23" s="951"/>
      <c r="R23" s="951"/>
      <c r="S23" s="951"/>
      <c r="T23" s="951"/>
      <c r="U23" s="951"/>
      <c r="V23" s="951"/>
      <c r="W23" s="952"/>
      <c r="X23" s="952"/>
      <c r="Y23" s="952"/>
      <c r="Z23" s="952"/>
      <c r="AA23" s="952"/>
      <c r="AB23" s="952"/>
      <c r="AC23" s="952"/>
      <c r="AD23" s="952"/>
      <c r="AE23" s="232">
        <f t="shared" ref="AE23:AE33" ca="1" si="2">SUM(M23-NOW())</f>
        <v>354.84127800926217</v>
      </c>
      <c r="AF23" s="266" t="str">
        <f t="shared" ca="1" si="0"/>
        <v>ACTIVE</v>
      </c>
      <c r="AG23" s="953">
        <v>9000000</v>
      </c>
      <c r="AH23" s="953" t="s">
        <v>1324</v>
      </c>
      <c r="AI23" s="953" t="s">
        <v>1324</v>
      </c>
      <c r="AJ23" s="953" t="s">
        <v>1324</v>
      </c>
      <c r="AK23" s="953" t="s">
        <v>1324</v>
      </c>
      <c r="AL23" s="953">
        <v>500000</v>
      </c>
      <c r="AM23" s="953">
        <v>1019178</v>
      </c>
      <c r="AN23" s="953" t="s">
        <v>1351</v>
      </c>
      <c r="AO23" s="954" t="s">
        <v>1215</v>
      </c>
      <c r="AP23" s="954" t="s">
        <v>12896</v>
      </c>
      <c r="AQ23" s="804"/>
      <c r="AR23" s="804"/>
      <c r="AS23" s="225" t="s">
        <v>12179</v>
      </c>
      <c r="AT23" s="809"/>
      <c r="AU23" s="809" t="s">
        <v>12897</v>
      </c>
      <c r="AV23" s="956"/>
      <c r="AW23" s="809"/>
      <c r="AX23" s="809"/>
      <c r="AY23" s="809"/>
      <c r="AZ23" s="684" t="s">
        <v>12898</v>
      </c>
      <c r="BA23" s="957"/>
    </row>
    <row r="24" spans="2:53" s="933" customFormat="1" ht="21">
      <c r="B24" s="947"/>
      <c r="C24" s="948"/>
      <c r="D24" s="949" t="s">
        <v>12180</v>
      </c>
      <c r="E24" s="950" t="s">
        <v>12181</v>
      </c>
      <c r="F24" s="950" t="s">
        <v>1302</v>
      </c>
      <c r="G24" s="950" t="s">
        <v>1319</v>
      </c>
      <c r="H24" s="950" t="s">
        <v>1319</v>
      </c>
      <c r="I24" s="804" t="s">
        <v>1045</v>
      </c>
      <c r="J24" s="804"/>
      <c r="K24" s="949" t="s">
        <v>12182</v>
      </c>
      <c r="L24" s="951" t="s">
        <v>6561</v>
      </c>
      <c r="M24" s="951">
        <v>43100</v>
      </c>
      <c r="N24" s="951"/>
      <c r="O24" s="951"/>
      <c r="P24" s="951"/>
      <c r="Q24" s="951"/>
      <c r="R24" s="951"/>
      <c r="S24" s="951"/>
      <c r="T24" s="951"/>
      <c r="U24" s="951"/>
      <c r="V24" s="951"/>
      <c r="W24" s="952"/>
      <c r="X24" s="952"/>
      <c r="Y24" s="952"/>
      <c r="Z24" s="952"/>
      <c r="AA24" s="952"/>
      <c r="AB24" s="952"/>
      <c r="AC24" s="952"/>
      <c r="AD24" s="952"/>
      <c r="AE24" s="232">
        <f t="shared" ca="1" si="2"/>
        <v>264.84127800926217</v>
      </c>
      <c r="AF24" s="266" t="str">
        <f t="shared" ca="1" si="0"/>
        <v>ACTIVE</v>
      </c>
      <c r="AG24" s="962">
        <v>12267300</v>
      </c>
      <c r="AH24" s="953" t="s">
        <v>1324</v>
      </c>
      <c r="AI24" s="953" t="s">
        <v>1324</v>
      </c>
      <c r="AJ24" s="953" t="s">
        <v>1324</v>
      </c>
      <c r="AK24" s="953">
        <v>300000</v>
      </c>
      <c r="AL24" s="953">
        <v>465000</v>
      </c>
      <c r="AM24" s="953" t="s">
        <v>1324</v>
      </c>
      <c r="AN24" s="953" t="s">
        <v>1351</v>
      </c>
      <c r="AO24" s="954" t="s">
        <v>1215</v>
      </c>
      <c r="AP24" s="954" t="s">
        <v>1215</v>
      </c>
      <c r="AQ24" s="804"/>
      <c r="AR24" s="804"/>
      <c r="AS24" s="225" t="s">
        <v>12183</v>
      </c>
      <c r="AT24" s="809" t="s">
        <v>12902</v>
      </c>
      <c r="AU24" s="809" t="s">
        <v>12901</v>
      </c>
      <c r="AV24" s="809" t="s">
        <v>12899</v>
      </c>
      <c r="AW24" s="809" t="s">
        <v>12900</v>
      </c>
      <c r="AX24" s="809"/>
      <c r="AY24" s="809" t="s">
        <v>12904</v>
      </c>
      <c r="AZ24" s="684" t="s">
        <v>12903</v>
      </c>
      <c r="BA24" s="957"/>
    </row>
    <row r="25" spans="2:53" s="933" customFormat="1" ht="21">
      <c r="B25" s="947"/>
      <c r="C25" s="948"/>
      <c r="D25" s="949" t="s">
        <v>12184</v>
      </c>
      <c r="E25" s="950" t="s">
        <v>12185</v>
      </c>
      <c r="F25" s="950" t="s">
        <v>1302</v>
      </c>
      <c r="G25" s="950" t="s">
        <v>1358</v>
      </c>
      <c r="H25" s="950" t="s">
        <v>1358</v>
      </c>
      <c r="I25" s="804" t="s">
        <v>1045</v>
      </c>
      <c r="J25" s="804"/>
      <c r="K25" s="949" t="s">
        <v>12186</v>
      </c>
      <c r="L25" s="951" t="s">
        <v>6561</v>
      </c>
      <c r="M25" s="951">
        <v>43100</v>
      </c>
      <c r="N25" s="951"/>
      <c r="O25" s="951"/>
      <c r="P25" s="951"/>
      <c r="Q25" s="951"/>
      <c r="R25" s="951"/>
      <c r="S25" s="951"/>
      <c r="T25" s="951"/>
      <c r="U25" s="951"/>
      <c r="V25" s="951"/>
      <c r="W25" s="952"/>
      <c r="X25" s="952"/>
      <c r="Y25" s="952"/>
      <c r="Z25" s="952"/>
      <c r="AA25" s="952"/>
      <c r="AB25" s="952"/>
      <c r="AC25" s="952"/>
      <c r="AD25" s="952"/>
      <c r="AE25" s="232">
        <f t="shared" ca="1" si="2"/>
        <v>264.84127800926217</v>
      </c>
      <c r="AF25" s="266" t="str">
        <f t="shared" ca="1" si="0"/>
        <v>ACTIVE</v>
      </c>
      <c r="AG25" s="962">
        <v>3575000</v>
      </c>
      <c r="AH25" s="953">
        <v>550000</v>
      </c>
      <c r="AI25" s="953" t="s">
        <v>1324</v>
      </c>
      <c r="AJ25" s="953" t="s">
        <v>1324</v>
      </c>
      <c r="AK25" s="953">
        <v>300000</v>
      </c>
      <c r="AL25" s="953" t="s">
        <v>1324</v>
      </c>
      <c r="AM25" s="953" t="s">
        <v>1324</v>
      </c>
      <c r="AN25" s="953" t="s">
        <v>1351</v>
      </c>
      <c r="AO25" s="954" t="s">
        <v>1215</v>
      </c>
      <c r="AP25" s="954" t="s">
        <v>1215</v>
      </c>
      <c r="AQ25" s="804"/>
      <c r="AR25" s="804"/>
      <c r="AS25" s="225" t="s">
        <v>12187</v>
      </c>
      <c r="AT25" s="809" t="s">
        <v>12909</v>
      </c>
      <c r="AU25" s="809" t="s">
        <v>12907</v>
      </c>
      <c r="AV25" s="809" t="s">
        <v>12905</v>
      </c>
      <c r="AW25" s="809" t="s">
        <v>12906</v>
      </c>
      <c r="AX25" s="809"/>
      <c r="AY25" s="809" t="s">
        <v>12908</v>
      </c>
      <c r="AZ25" s="809" t="s">
        <v>12910</v>
      </c>
      <c r="BA25" s="957"/>
    </row>
    <row r="26" spans="2:53" s="933" customFormat="1" ht="21">
      <c r="B26" s="947"/>
      <c r="C26" s="948"/>
      <c r="D26" s="949" t="s">
        <v>12188</v>
      </c>
      <c r="E26" s="950" t="s">
        <v>12189</v>
      </c>
      <c r="F26" s="950" t="s">
        <v>1302</v>
      </c>
      <c r="G26" s="950" t="s">
        <v>1319</v>
      </c>
      <c r="H26" s="950" t="s">
        <v>1319</v>
      </c>
      <c r="I26" s="804" t="s">
        <v>1045</v>
      </c>
      <c r="J26" s="804"/>
      <c r="K26" s="949" t="s">
        <v>12190</v>
      </c>
      <c r="L26" s="951" t="s">
        <v>6561</v>
      </c>
      <c r="M26" s="951">
        <v>43100</v>
      </c>
      <c r="N26" s="951"/>
      <c r="O26" s="951"/>
      <c r="P26" s="951"/>
      <c r="Q26" s="951"/>
      <c r="R26" s="951"/>
      <c r="S26" s="951"/>
      <c r="T26" s="951"/>
      <c r="U26" s="951"/>
      <c r="V26" s="951"/>
      <c r="W26" s="952"/>
      <c r="X26" s="952"/>
      <c r="Y26" s="952"/>
      <c r="Z26" s="952"/>
      <c r="AA26" s="952"/>
      <c r="AB26" s="952"/>
      <c r="AC26" s="952"/>
      <c r="AD26" s="952"/>
      <c r="AE26" s="232">
        <f t="shared" ca="1" si="2"/>
        <v>264.84127800926217</v>
      </c>
      <c r="AF26" s="266" t="str">
        <f t="shared" ca="1" si="0"/>
        <v>ACTIVE</v>
      </c>
      <c r="AG26" s="962">
        <v>12869850</v>
      </c>
      <c r="AH26" s="953">
        <v>1050000</v>
      </c>
      <c r="AI26" s="953" t="s">
        <v>1324</v>
      </c>
      <c r="AJ26" s="953" t="s">
        <v>1324</v>
      </c>
      <c r="AK26" s="953">
        <v>300000</v>
      </c>
      <c r="AL26" s="953">
        <v>465000</v>
      </c>
      <c r="AM26" s="953" t="s">
        <v>1324</v>
      </c>
      <c r="AN26" s="953" t="s">
        <v>1351</v>
      </c>
      <c r="AO26" s="954" t="s">
        <v>1215</v>
      </c>
      <c r="AP26" s="954" t="s">
        <v>1215</v>
      </c>
      <c r="AQ26" s="804"/>
      <c r="AR26" s="804"/>
      <c r="AS26" s="225" t="s">
        <v>12191</v>
      </c>
      <c r="AT26" s="809" t="s">
        <v>12915</v>
      </c>
      <c r="AU26" s="809" t="s">
        <v>12914</v>
      </c>
      <c r="AV26" s="809" t="s">
        <v>12912</v>
      </c>
      <c r="AW26" s="809" t="s">
        <v>12911</v>
      </c>
      <c r="AX26" s="809"/>
      <c r="AY26" s="809" t="s">
        <v>12913</v>
      </c>
      <c r="AZ26" s="809" t="s">
        <v>12916</v>
      </c>
      <c r="BA26" s="957"/>
    </row>
    <row r="27" spans="2:53" s="933" customFormat="1" ht="21">
      <c r="B27" s="947"/>
      <c r="C27" s="948"/>
      <c r="D27" s="949" t="s">
        <v>12192</v>
      </c>
      <c r="E27" s="950" t="s">
        <v>12193</v>
      </c>
      <c r="F27" s="950" t="s">
        <v>1302</v>
      </c>
      <c r="G27" s="950" t="s">
        <v>1319</v>
      </c>
      <c r="H27" s="950" t="s">
        <v>1319</v>
      </c>
      <c r="I27" s="804" t="s">
        <v>1045</v>
      </c>
      <c r="J27" s="804"/>
      <c r="K27" s="949" t="s">
        <v>12190</v>
      </c>
      <c r="L27" s="951" t="s">
        <v>6561</v>
      </c>
      <c r="M27" s="951">
        <v>43100</v>
      </c>
      <c r="N27" s="951"/>
      <c r="O27" s="951"/>
      <c r="P27" s="951"/>
      <c r="Q27" s="951"/>
      <c r="R27" s="951"/>
      <c r="S27" s="951"/>
      <c r="T27" s="951"/>
      <c r="U27" s="951"/>
      <c r="V27" s="951"/>
      <c r="W27" s="952"/>
      <c r="X27" s="952"/>
      <c r="Y27" s="952"/>
      <c r="Z27" s="952"/>
      <c r="AA27" s="952"/>
      <c r="AB27" s="952"/>
      <c r="AC27" s="952"/>
      <c r="AD27" s="952"/>
      <c r="AE27" s="232">
        <f t="shared" ca="1" si="2"/>
        <v>264.84127800926217</v>
      </c>
      <c r="AF27" s="266" t="str">
        <f t="shared" ca="1" si="0"/>
        <v>ACTIVE</v>
      </c>
      <c r="AG27" s="962">
        <v>4950000</v>
      </c>
      <c r="AH27" s="953">
        <v>550000</v>
      </c>
      <c r="AI27" s="953" t="s">
        <v>1324</v>
      </c>
      <c r="AJ27" s="953" t="s">
        <v>1324</v>
      </c>
      <c r="AK27" s="953">
        <v>300000</v>
      </c>
      <c r="AL27" s="953">
        <v>750000</v>
      </c>
      <c r="AM27" s="953" t="s">
        <v>1324</v>
      </c>
      <c r="AN27" s="954">
        <v>858382</v>
      </c>
      <c r="AO27" s="954">
        <v>858382</v>
      </c>
      <c r="AP27" s="954" t="s">
        <v>1215</v>
      </c>
      <c r="AQ27" s="804"/>
      <c r="AR27" s="804"/>
      <c r="AS27" s="225" t="s">
        <v>12194</v>
      </c>
      <c r="AT27" s="809" t="s">
        <v>12917</v>
      </c>
      <c r="AU27" s="809" t="s">
        <v>12919</v>
      </c>
      <c r="AV27" s="809" t="s">
        <v>12920</v>
      </c>
      <c r="AW27" s="809" t="s">
        <v>12921</v>
      </c>
      <c r="AX27" s="809"/>
      <c r="AY27" s="809"/>
      <c r="AZ27" s="684" t="s">
        <v>12918</v>
      </c>
      <c r="BA27" s="957"/>
    </row>
    <row r="28" spans="2:53" s="933" customFormat="1" ht="31.5">
      <c r="B28" s="947"/>
      <c r="C28" s="948"/>
      <c r="D28" s="949" t="s">
        <v>12195</v>
      </c>
      <c r="E28" s="950" t="s">
        <v>12196</v>
      </c>
      <c r="F28" s="950" t="s">
        <v>1302</v>
      </c>
      <c r="G28" s="950" t="s">
        <v>1231</v>
      </c>
      <c r="H28" s="950" t="s">
        <v>1231</v>
      </c>
      <c r="I28" s="804" t="s">
        <v>12197</v>
      </c>
      <c r="J28" s="804"/>
      <c r="K28" s="949" t="s">
        <v>12198</v>
      </c>
      <c r="L28" s="951" t="s">
        <v>6561</v>
      </c>
      <c r="M28" s="951">
        <v>43100</v>
      </c>
      <c r="N28" s="951"/>
      <c r="O28" s="951"/>
      <c r="P28" s="951"/>
      <c r="Q28" s="951"/>
      <c r="R28" s="951"/>
      <c r="S28" s="951"/>
      <c r="T28" s="951"/>
      <c r="U28" s="951"/>
      <c r="V28" s="951"/>
      <c r="W28" s="952"/>
      <c r="X28" s="952"/>
      <c r="Y28" s="952"/>
      <c r="Z28" s="952"/>
      <c r="AA28" s="952"/>
      <c r="AB28" s="952"/>
      <c r="AC28" s="952"/>
      <c r="AD28" s="952"/>
      <c r="AE28" s="232">
        <f t="shared" ca="1" si="2"/>
        <v>264.84127800926217</v>
      </c>
      <c r="AF28" s="266" t="str">
        <f t="shared" ca="1" si="0"/>
        <v>ACTIVE</v>
      </c>
      <c r="AG28" s="962">
        <v>5500000</v>
      </c>
      <c r="AH28" s="953">
        <v>250000</v>
      </c>
      <c r="AI28" s="953" t="s">
        <v>1324</v>
      </c>
      <c r="AJ28" s="953" t="s">
        <v>1324</v>
      </c>
      <c r="AK28" s="953">
        <v>300000</v>
      </c>
      <c r="AL28" s="953">
        <v>750000</v>
      </c>
      <c r="AM28" s="953" t="s">
        <v>1324</v>
      </c>
      <c r="AN28" s="954">
        <v>953757</v>
      </c>
      <c r="AO28" s="954">
        <v>953757</v>
      </c>
      <c r="AP28" s="954" t="s">
        <v>1215</v>
      </c>
      <c r="AQ28" s="804"/>
      <c r="AR28" s="804"/>
      <c r="AS28" s="225" t="s">
        <v>12199</v>
      </c>
      <c r="AT28" s="809" t="s">
        <v>12927</v>
      </c>
      <c r="AU28" s="809" t="s">
        <v>12928</v>
      </c>
      <c r="AV28" s="809" t="s">
        <v>12929</v>
      </c>
      <c r="AW28" s="809" t="s">
        <v>12930</v>
      </c>
      <c r="AX28" s="809"/>
      <c r="AY28" s="809" t="s">
        <v>12932</v>
      </c>
      <c r="AZ28" s="684" t="s">
        <v>12931</v>
      </c>
      <c r="BA28" s="957"/>
    </row>
    <row r="29" spans="2:53" s="933" customFormat="1" ht="21">
      <c r="B29" s="947"/>
      <c r="C29" s="948"/>
      <c r="D29" s="949" t="s">
        <v>12200</v>
      </c>
      <c r="E29" s="950" t="s">
        <v>12201</v>
      </c>
      <c r="F29" s="950" t="s">
        <v>1302</v>
      </c>
      <c r="G29" s="950" t="s">
        <v>1231</v>
      </c>
      <c r="H29" s="950" t="s">
        <v>1231</v>
      </c>
      <c r="I29" s="804" t="s">
        <v>1045</v>
      </c>
      <c r="J29" s="804"/>
      <c r="K29" s="949" t="s">
        <v>12186</v>
      </c>
      <c r="L29" s="951" t="s">
        <v>6561</v>
      </c>
      <c r="M29" s="951">
        <v>43100</v>
      </c>
      <c r="N29" s="951"/>
      <c r="O29" s="951"/>
      <c r="P29" s="951"/>
      <c r="Q29" s="951"/>
      <c r="R29" s="951"/>
      <c r="S29" s="951"/>
      <c r="T29" s="951"/>
      <c r="U29" s="951"/>
      <c r="V29" s="951"/>
      <c r="W29" s="952"/>
      <c r="X29" s="952"/>
      <c r="Y29" s="952"/>
      <c r="Z29" s="952"/>
      <c r="AA29" s="952"/>
      <c r="AB29" s="952"/>
      <c r="AC29" s="952"/>
      <c r="AD29" s="952"/>
      <c r="AE29" s="232">
        <f t="shared" ca="1" si="2"/>
        <v>264.84127800926217</v>
      </c>
      <c r="AF29" s="266" t="str">
        <f t="shared" ca="1" si="0"/>
        <v>ACTIVE</v>
      </c>
      <c r="AG29" s="962">
        <v>4125000</v>
      </c>
      <c r="AH29" s="953">
        <v>200000</v>
      </c>
      <c r="AI29" s="953" t="s">
        <v>1324</v>
      </c>
      <c r="AJ29" s="953">
        <v>400000</v>
      </c>
      <c r="AK29" s="953">
        <v>300000</v>
      </c>
      <c r="AL29" s="953">
        <v>750000</v>
      </c>
      <c r="AM29" s="953">
        <v>600000</v>
      </c>
      <c r="AN29" s="954">
        <v>715318</v>
      </c>
      <c r="AO29" s="954">
        <v>715318</v>
      </c>
      <c r="AP29" s="954" t="s">
        <v>1215</v>
      </c>
      <c r="AQ29" s="804"/>
      <c r="AR29" s="804"/>
      <c r="AS29" s="225" t="s">
        <v>12202</v>
      </c>
      <c r="AT29" s="809"/>
      <c r="AU29" s="809" t="s">
        <v>12922</v>
      </c>
      <c r="AV29" s="809" t="s">
        <v>12925</v>
      </c>
      <c r="AW29" s="809" t="s">
        <v>12924</v>
      </c>
      <c r="AX29" s="809"/>
      <c r="AY29" s="809" t="s">
        <v>12926</v>
      </c>
      <c r="AZ29" s="684" t="s">
        <v>12923</v>
      </c>
      <c r="BA29" s="957"/>
    </row>
    <row r="30" spans="2:53" s="933" customFormat="1" ht="21">
      <c r="B30" s="947"/>
      <c r="C30" s="948"/>
      <c r="D30" s="949" t="s">
        <v>12203</v>
      </c>
      <c r="E30" s="950" t="s">
        <v>12204</v>
      </c>
      <c r="F30" s="950" t="s">
        <v>1302</v>
      </c>
      <c r="G30" s="950" t="s">
        <v>1276</v>
      </c>
      <c r="H30" s="950" t="s">
        <v>1276</v>
      </c>
      <c r="I30" s="804" t="s">
        <v>1045</v>
      </c>
      <c r="J30" s="804"/>
      <c r="K30" s="949" t="s">
        <v>12175</v>
      </c>
      <c r="L30" s="951" t="s">
        <v>6561</v>
      </c>
      <c r="M30" s="951">
        <v>43100</v>
      </c>
      <c r="N30" s="951"/>
      <c r="O30" s="951"/>
      <c r="P30" s="951"/>
      <c r="Q30" s="951"/>
      <c r="R30" s="951"/>
      <c r="S30" s="951"/>
      <c r="T30" s="951"/>
      <c r="U30" s="951"/>
      <c r="V30" s="951"/>
      <c r="W30" s="952"/>
      <c r="X30" s="952"/>
      <c r="Y30" s="952"/>
      <c r="Z30" s="952"/>
      <c r="AA30" s="952"/>
      <c r="AB30" s="952"/>
      <c r="AC30" s="952"/>
      <c r="AD30" s="952"/>
      <c r="AE30" s="232">
        <f t="shared" ca="1" si="2"/>
        <v>264.84127800926217</v>
      </c>
      <c r="AF30" s="266" t="str">
        <f t="shared" ca="1" si="0"/>
        <v>ACTIVE</v>
      </c>
      <c r="AG30" s="962">
        <v>6710000</v>
      </c>
      <c r="AH30" s="953">
        <v>300000</v>
      </c>
      <c r="AI30" s="953" t="s">
        <v>1324</v>
      </c>
      <c r="AJ30" s="953" t="s">
        <v>1324</v>
      </c>
      <c r="AK30" s="953" t="s">
        <v>1324</v>
      </c>
      <c r="AL30" s="953" t="s">
        <v>1324</v>
      </c>
      <c r="AM30" s="953" t="s">
        <v>1324</v>
      </c>
      <c r="AN30" s="953" t="s">
        <v>1351</v>
      </c>
      <c r="AO30" s="954" t="s">
        <v>1215</v>
      </c>
      <c r="AP30" s="954" t="s">
        <v>1215</v>
      </c>
      <c r="AQ30" s="804"/>
      <c r="AR30" s="804"/>
      <c r="AS30" s="225" t="s">
        <v>12205</v>
      </c>
      <c r="AT30" s="809" t="s">
        <v>12933</v>
      </c>
      <c r="AU30" s="809" t="s">
        <v>12934</v>
      </c>
      <c r="AV30" s="809" t="s">
        <v>12935</v>
      </c>
      <c r="AW30" s="809" t="s">
        <v>12936</v>
      </c>
      <c r="AX30" s="809" t="s">
        <v>12937</v>
      </c>
      <c r="AY30" s="809" t="s">
        <v>12938</v>
      </c>
      <c r="AZ30" s="684" t="s">
        <v>12939</v>
      </c>
      <c r="BA30" s="957"/>
    </row>
    <row r="31" spans="2:53" s="933" customFormat="1" ht="21">
      <c r="B31" s="947"/>
      <c r="C31" s="948"/>
      <c r="D31" s="949" t="s">
        <v>12206</v>
      </c>
      <c r="E31" s="950" t="s">
        <v>12207</v>
      </c>
      <c r="F31" s="950" t="s">
        <v>1060</v>
      </c>
      <c r="G31" s="950" t="s">
        <v>1319</v>
      </c>
      <c r="H31" s="950" t="s">
        <v>1319</v>
      </c>
      <c r="I31" s="804" t="s">
        <v>1045</v>
      </c>
      <c r="J31" s="804"/>
      <c r="K31" s="949" t="s">
        <v>8543</v>
      </c>
      <c r="L31" s="951" t="s">
        <v>6561</v>
      </c>
      <c r="M31" s="951">
        <v>43008</v>
      </c>
      <c r="N31" s="951"/>
      <c r="O31" s="951"/>
      <c r="P31" s="951"/>
      <c r="Q31" s="951"/>
      <c r="R31" s="951"/>
      <c r="S31" s="951"/>
      <c r="T31" s="951"/>
      <c r="U31" s="951"/>
      <c r="V31" s="951"/>
      <c r="W31" s="952"/>
      <c r="X31" s="952"/>
      <c r="Y31" s="952"/>
      <c r="Z31" s="952"/>
      <c r="AA31" s="952"/>
      <c r="AB31" s="952"/>
      <c r="AC31" s="952"/>
      <c r="AD31" s="952"/>
      <c r="AE31" s="232">
        <f t="shared" ca="1" si="2"/>
        <v>172.84127800926217</v>
      </c>
      <c r="AF31" s="266" t="str">
        <f t="shared" ca="1" si="0"/>
        <v>ACTIVE</v>
      </c>
      <c r="AG31" s="962">
        <v>5000000</v>
      </c>
      <c r="AH31" s="953">
        <v>250000</v>
      </c>
      <c r="AI31" s="953" t="s">
        <v>1324</v>
      </c>
      <c r="AJ31" s="953" t="s">
        <v>1324</v>
      </c>
      <c r="AK31" s="953" t="s">
        <v>1324</v>
      </c>
      <c r="AL31" s="953">
        <v>600000</v>
      </c>
      <c r="AM31" s="953" t="s">
        <v>1324</v>
      </c>
      <c r="AN31" s="954">
        <v>520231</v>
      </c>
      <c r="AO31" s="954">
        <v>520231</v>
      </c>
      <c r="AP31" s="954" t="s">
        <v>1215</v>
      </c>
      <c r="AQ31" s="804"/>
      <c r="AR31" s="804"/>
      <c r="AS31" s="225" t="s">
        <v>12208</v>
      </c>
      <c r="AT31" s="809" t="s">
        <v>12940</v>
      </c>
      <c r="AU31" s="809" t="s">
        <v>12782</v>
      </c>
      <c r="AV31" s="809" t="s">
        <v>12783</v>
      </c>
      <c r="AW31" s="809" t="s">
        <v>12941</v>
      </c>
      <c r="AX31" s="809"/>
      <c r="AY31" s="809"/>
      <c r="AZ31" s="684" t="s">
        <v>12942</v>
      </c>
      <c r="BA31" s="957"/>
    </row>
    <row r="32" spans="2:53" s="933" customFormat="1" ht="21">
      <c r="B32" s="947"/>
      <c r="C32" s="948"/>
      <c r="D32" s="949" t="s">
        <v>12209</v>
      </c>
      <c r="E32" s="950" t="s">
        <v>12210</v>
      </c>
      <c r="F32" s="950" t="s">
        <v>1060</v>
      </c>
      <c r="G32" s="950" t="s">
        <v>1276</v>
      </c>
      <c r="H32" s="950" t="s">
        <v>1276</v>
      </c>
      <c r="I32" s="804" t="s">
        <v>12211</v>
      </c>
      <c r="J32" s="804"/>
      <c r="K32" s="949" t="s">
        <v>12175</v>
      </c>
      <c r="L32" s="951" t="s">
        <v>6561</v>
      </c>
      <c r="M32" s="951">
        <v>43100</v>
      </c>
      <c r="N32" s="951"/>
      <c r="O32" s="951"/>
      <c r="P32" s="951"/>
      <c r="Q32" s="951"/>
      <c r="R32" s="951"/>
      <c r="S32" s="951"/>
      <c r="T32" s="951"/>
      <c r="U32" s="951"/>
      <c r="V32" s="951"/>
      <c r="W32" s="952"/>
      <c r="X32" s="952"/>
      <c r="Y32" s="952"/>
      <c r="Z32" s="952"/>
      <c r="AA32" s="952"/>
      <c r="AB32" s="952"/>
      <c r="AC32" s="952"/>
      <c r="AD32" s="952"/>
      <c r="AE32" s="232">
        <f t="shared" ca="1" si="2"/>
        <v>264.84127800926217</v>
      </c>
      <c r="AF32" s="266" t="str">
        <f t="shared" ca="1" si="0"/>
        <v>ACTIVE</v>
      </c>
      <c r="AG32" s="962">
        <v>3630000</v>
      </c>
      <c r="AH32" s="953">
        <v>250000</v>
      </c>
      <c r="AI32" s="953" t="s">
        <v>1324</v>
      </c>
      <c r="AJ32" s="953" t="s">
        <v>1324</v>
      </c>
      <c r="AK32" s="953">
        <v>200000</v>
      </c>
      <c r="AL32" s="953">
        <v>400000</v>
      </c>
      <c r="AM32" s="953" t="s">
        <v>1324</v>
      </c>
      <c r="AN32" s="954">
        <v>750000</v>
      </c>
      <c r="AO32" s="954">
        <v>750000</v>
      </c>
      <c r="AP32" s="954" t="s">
        <v>1215</v>
      </c>
      <c r="AQ32" s="804"/>
      <c r="AR32" s="804"/>
      <c r="AS32" s="225" t="s">
        <v>12212</v>
      </c>
      <c r="AT32" s="809" t="s">
        <v>12947</v>
      </c>
      <c r="AU32" s="809" t="s">
        <v>12943</v>
      </c>
      <c r="AV32" s="809" t="s">
        <v>12946</v>
      </c>
      <c r="AW32" s="809" t="s">
        <v>12945</v>
      </c>
      <c r="AX32" s="809" t="s">
        <v>12944</v>
      </c>
      <c r="AY32" s="809"/>
      <c r="AZ32" s="684" t="s">
        <v>12948</v>
      </c>
      <c r="BA32" s="957"/>
    </row>
    <row r="33" spans="2:53" s="933" customFormat="1" ht="21">
      <c r="B33" s="947"/>
      <c r="C33" s="948"/>
      <c r="D33" s="949" t="s">
        <v>12213</v>
      </c>
      <c r="E33" s="950" t="s">
        <v>12214</v>
      </c>
      <c r="F33" s="950" t="s">
        <v>1302</v>
      </c>
      <c r="G33" s="950" t="s">
        <v>1319</v>
      </c>
      <c r="H33" s="950" t="s">
        <v>1319</v>
      </c>
      <c r="I33" s="804" t="s">
        <v>1045</v>
      </c>
      <c r="J33" s="804"/>
      <c r="K33" s="949" t="s">
        <v>12182</v>
      </c>
      <c r="L33" s="951" t="s">
        <v>6561</v>
      </c>
      <c r="M33" s="951">
        <v>43100</v>
      </c>
      <c r="N33" s="951"/>
      <c r="O33" s="951"/>
      <c r="P33" s="951"/>
      <c r="Q33" s="951"/>
      <c r="R33" s="951"/>
      <c r="S33" s="951"/>
      <c r="T33" s="951"/>
      <c r="U33" s="951"/>
      <c r="V33" s="951"/>
      <c r="W33" s="952"/>
      <c r="X33" s="952"/>
      <c r="Y33" s="952"/>
      <c r="Z33" s="952"/>
      <c r="AA33" s="952"/>
      <c r="AB33" s="952"/>
      <c r="AC33" s="952"/>
      <c r="AD33" s="952"/>
      <c r="AE33" s="232">
        <f t="shared" ca="1" si="2"/>
        <v>264.84127800926217</v>
      </c>
      <c r="AF33" s="266" t="str">
        <f t="shared" ca="1" si="0"/>
        <v>ACTIVE</v>
      </c>
      <c r="AG33" s="962">
        <v>7700000</v>
      </c>
      <c r="AH33" s="953" t="s">
        <v>1324</v>
      </c>
      <c r="AI33" s="953" t="s">
        <v>1324</v>
      </c>
      <c r="AJ33" s="953" t="s">
        <v>1324</v>
      </c>
      <c r="AK33" s="953" t="s">
        <v>1324</v>
      </c>
      <c r="AL33" s="953">
        <v>500000</v>
      </c>
      <c r="AM33" s="953" t="s">
        <v>1324</v>
      </c>
      <c r="AN33" s="954">
        <v>1335260</v>
      </c>
      <c r="AO33" s="954">
        <v>1335260</v>
      </c>
      <c r="AP33" s="954" t="s">
        <v>1215</v>
      </c>
      <c r="AQ33" s="804"/>
      <c r="AR33" s="804"/>
      <c r="AS33" s="225" t="s">
        <v>12215</v>
      </c>
      <c r="AT33" s="809" t="s">
        <v>12949</v>
      </c>
      <c r="AU33" s="809" t="s">
        <v>12950</v>
      </c>
      <c r="AV33" s="809" t="s">
        <v>12952</v>
      </c>
      <c r="AW33" s="809" t="s">
        <v>12951</v>
      </c>
      <c r="AX33" s="809" t="s">
        <v>1203</v>
      </c>
      <c r="AY33" s="809" t="s">
        <v>12954</v>
      </c>
      <c r="AZ33" s="684" t="s">
        <v>12953</v>
      </c>
      <c r="BA33" s="957"/>
    </row>
    <row r="55" spans="2:53" ht="15.75" thickBot="1"/>
    <row r="56" spans="2:53" ht="15.75" thickBot="1">
      <c r="B56" s="767" t="s">
        <v>1365</v>
      </c>
      <c r="C56" s="768"/>
    </row>
    <row r="57" spans="2:53">
      <c r="B57" s="857">
        <v>53</v>
      </c>
      <c r="C57" s="822" t="s">
        <v>12216</v>
      </c>
      <c r="D57" s="858" t="s">
        <v>12217</v>
      </c>
      <c r="E57" s="859" t="s">
        <v>12218</v>
      </c>
      <c r="F57" s="822" t="s">
        <v>1060</v>
      </c>
      <c r="G57" s="822" t="s">
        <v>1276</v>
      </c>
      <c r="H57" s="822" t="s">
        <v>1276</v>
      </c>
      <c r="I57" s="860" t="s">
        <v>12138</v>
      </c>
      <c r="J57" s="777"/>
      <c r="K57" s="860" t="s">
        <v>929</v>
      </c>
      <c r="L57" s="774">
        <v>42479</v>
      </c>
      <c r="M57" s="774">
        <v>42569</v>
      </c>
      <c r="N57" s="774" t="s">
        <v>1324</v>
      </c>
      <c r="O57" s="774"/>
      <c r="P57" s="774"/>
      <c r="Q57" s="774"/>
      <c r="R57" s="774"/>
      <c r="S57" s="774"/>
      <c r="T57" s="774"/>
      <c r="U57" s="774"/>
      <c r="V57" s="774"/>
      <c r="W57" s="792"/>
      <c r="X57" s="774"/>
      <c r="Y57" s="774"/>
      <c r="Z57" s="792"/>
      <c r="AA57" s="792"/>
      <c r="AB57" s="792"/>
      <c r="AC57" s="792"/>
      <c r="AD57" s="792"/>
      <c r="AE57" s="776">
        <v>-256.738247800924</v>
      </c>
      <c r="AF57" s="777" t="s">
        <v>1099</v>
      </c>
      <c r="AG57" s="861">
        <v>2435000</v>
      </c>
      <c r="AH57" s="861">
        <v>250000</v>
      </c>
      <c r="AI57" s="861"/>
      <c r="AJ57" s="861"/>
      <c r="AK57" s="861">
        <v>100000</v>
      </c>
      <c r="AL57" s="861">
        <v>500000</v>
      </c>
      <c r="AM57" s="861"/>
      <c r="AN57" s="862" t="s">
        <v>8755</v>
      </c>
      <c r="AO57" s="861"/>
      <c r="AP57" s="861"/>
      <c r="AQ57" s="861"/>
      <c r="AR57" s="860"/>
      <c r="AS57" s="860" t="s">
        <v>12219</v>
      </c>
      <c r="AT57" s="958" t="s">
        <v>12220</v>
      </c>
      <c r="AU57" s="827" t="s">
        <v>12221</v>
      </c>
      <c r="AV57" s="958" t="s">
        <v>12222</v>
      </c>
      <c r="AW57" s="827"/>
      <c r="AX57" s="827"/>
      <c r="AY57" s="959" t="s">
        <v>12223</v>
      </c>
      <c r="AZ57" s="960" t="s">
        <v>12224</v>
      </c>
      <c r="BA57" s="961" t="s">
        <v>12225</v>
      </c>
    </row>
    <row r="58" spans="2:53">
      <c r="B58" s="857">
        <v>54</v>
      </c>
      <c r="C58" s="822" t="s">
        <v>12226</v>
      </c>
      <c r="D58" s="858" t="s">
        <v>12227</v>
      </c>
      <c r="E58" s="859" t="s">
        <v>12228</v>
      </c>
      <c r="F58" s="822" t="s">
        <v>1060</v>
      </c>
      <c r="G58" s="822" t="s">
        <v>1190</v>
      </c>
      <c r="H58" s="822" t="s">
        <v>1190</v>
      </c>
      <c r="I58" s="860" t="s">
        <v>12229</v>
      </c>
      <c r="J58" s="777"/>
      <c r="K58" s="860" t="s">
        <v>10352</v>
      </c>
      <c r="L58" s="774">
        <v>42366</v>
      </c>
      <c r="M58" s="774">
        <v>42456</v>
      </c>
      <c r="N58" s="774">
        <v>42735</v>
      </c>
      <c r="O58" s="774"/>
      <c r="P58" s="774"/>
      <c r="Q58" s="774"/>
      <c r="R58" s="774"/>
      <c r="S58" s="774"/>
      <c r="T58" s="774"/>
      <c r="U58" s="774"/>
      <c r="V58" s="774"/>
      <c r="W58" s="792"/>
      <c r="X58" s="774"/>
      <c r="Y58" s="774"/>
      <c r="Z58" s="792"/>
      <c r="AA58" s="792"/>
      <c r="AB58" s="792"/>
      <c r="AC58" s="792"/>
      <c r="AD58" s="792"/>
      <c r="AE58" s="776">
        <v>-90.738247800924</v>
      </c>
      <c r="AF58" s="777" t="s">
        <v>1099</v>
      </c>
      <c r="AG58" s="861">
        <v>3500000</v>
      </c>
      <c r="AH58" s="861">
        <v>250000</v>
      </c>
      <c r="AI58" s="861"/>
      <c r="AJ58" s="861"/>
      <c r="AK58" s="861"/>
      <c r="AL58" s="861">
        <v>500000</v>
      </c>
      <c r="AM58" s="861"/>
      <c r="AN58" s="862" t="s">
        <v>8755</v>
      </c>
      <c r="AO58" s="861"/>
      <c r="AP58" s="861"/>
      <c r="AQ58" s="861"/>
      <c r="AR58" s="860"/>
      <c r="AS58" s="860" t="s">
        <v>12230</v>
      </c>
      <c r="AT58" s="958">
        <v>82198477007</v>
      </c>
      <c r="AU58" s="827" t="s">
        <v>12231</v>
      </c>
      <c r="AV58" s="958" t="s">
        <v>12232</v>
      </c>
      <c r="AW58" s="827"/>
      <c r="AX58" s="827"/>
      <c r="AY58" s="959" t="s">
        <v>12233</v>
      </c>
      <c r="AZ58" s="960" t="s">
        <v>12234</v>
      </c>
      <c r="BA58" s="961" t="s">
        <v>12235</v>
      </c>
    </row>
    <row r="59" spans="2:53">
      <c r="B59" s="857">
        <v>2</v>
      </c>
      <c r="C59" s="822" t="s">
        <v>12236</v>
      </c>
      <c r="D59" s="858" t="s">
        <v>12237</v>
      </c>
      <c r="E59" s="859" t="s">
        <v>12238</v>
      </c>
      <c r="F59" s="822" t="s">
        <v>1060</v>
      </c>
      <c r="G59" s="822" t="s">
        <v>1280</v>
      </c>
      <c r="H59" s="822" t="s">
        <v>1280</v>
      </c>
      <c r="I59" s="860" t="s">
        <v>1045</v>
      </c>
      <c r="J59" s="777" t="s">
        <v>12005</v>
      </c>
      <c r="K59" s="860" t="s">
        <v>12006</v>
      </c>
      <c r="L59" s="774">
        <v>41640</v>
      </c>
      <c r="M59" s="774">
        <v>41820</v>
      </c>
      <c r="N59" s="774">
        <v>42004</v>
      </c>
      <c r="O59" s="774">
        <v>42369</v>
      </c>
      <c r="P59" s="774"/>
      <c r="Q59" s="774"/>
      <c r="R59" s="774"/>
      <c r="S59" s="774">
        <v>42370</v>
      </c>
      <c r="T59" s="774">
        <v>42735</v>
      </c>
      <c r="U59" s="774"/>
      <c r="V59" s="774"/>
      <c r="W59" s="792"/>
      <c r="X59" s="774"/>
      <c r="Y59" s="774"/>
      <c r="Z59" s="792"/>
      <c r="AA59" s="792"/>
      <c r="AB59" s="792"/>
      <c r="AC59" s="792"/>
      <c r="AD59" s="792"/>
      <c r="AE59" s="776">
        <v>0.52709131944720866</v>
      </c>
      <c r="AF59" s="777" t="s">
        <v>1099</v>
      </c>
      <c r="AG59" s="861">
        <v>4026000</v>
      </c>
      <c r="AH59" s="861">
        <v>250000</v>
      </c>
      <c r="AI59" s="861" t="s">
        <v>1324</v>
      </c>
      <c r="AJ59" s="861"/>
      <c r="AK59" s="861"/>
      <c r="AL59" s="861">
        <v>750000</v>
      </c>
      <c r="AM59" s="861"/>
      <c r="AN59" s="862" t="s">
        <v>1351</v>
      </c>
      <c r="AO59" s="861" t="s">
        <v>1215</v>
      </c>
      <c r="AP59" s="861" t="s">
        <v>1215</v>
      </c>
      <c r="AQ59" s="861" t="s">
        <v>12239</v>
      </c>
      <c r="AR59" s="860"/>
      <c r="AS59" s="860" t="s">
        <v>12240</v>
      </c>
      <c r="AT59" s="958" t="s">
        <v>12241</v>
      </c>
      <c r="AU59" s="827" t="s">
        <v>12242</v>
      </c>
      <c r="AV59" s="958" t="s">
        <v>12243</v>
      </c>
      <c r="AW59" s="827" t="s">
        <v>12244</v>
      </c>
      <c r="AX59" s="827">
        <v>12026497623</v>
      </c>
      <c r="AY59" s="959" t="s">
        <v>479</v>
      </c>
      <c r="AZ59" s="960" t="s">
        <v>12245</v>
      </c>
      <c r="BA59" s="961" t="s">
        <v>4679</v>
      </c>
    </row>
  </sheetData>
  <mergeCells count="39">
    <mergeCell ref="G3:G4"/>
    <mergeCell ref="B3:B4"/>
    <mergeCell ref="C3:C4"/>
    <mergeCell ref="D3:D4"/>
    <mergeCell ref="E3:E4"/>
    <mergeCell ref="F3:F4"/>
    <mergeCell ref="AF3:AF4"/>
    <mergeCell ref="H3:H4"/>
    <mergeCell ref="I3:I4"/>
    <mergeCell ref="J3:J4"/>
    <mergeCell ref="K3:K4"/>
    <mergeCell ref="L3:M3"/>
    <mergeCell ref="S3:T3"/>
    <mergeCell ref="U3:V3"/>
    <mergeCell ref="W3:X3"/>
    <mergeCell ref="AA3:AB3"/>
    <mergeCell ref="AC3:AD3"/>
    <mergeCell ref="AE3:AE4"/>
    <mergeCell ref="AR3:AR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Y3:AY4"/>
    <mergeCell ref="AZ3:AZ4"/>
    <mergeCell ref="BA3:BA4"/>
    <mergeCell ref="AS3:AS4"/>
    <mergeCell ref="AT3:AT4"/>
    <mergeCell ref="AU3:AU4"/>
    <mergeCell ref="AV3:AV4"/>
    <mergeCell ref="AW3:AW4"/>
    <mergeCell ref="AX3:AX4"/>
  </mergeCells>
  <conditionalFormatting sqref="D3:D5">
    <cfRule type="duplicateValues" dxfId="7388" priority="91" stopIfTrue="1"/>
  </conditionalFormatting>
  <conditionalFormatting sqref="AF57:AF59 AF3:AF4">
    <cfRule type="containsText" dxfId="7387" priority="90" operator="containsText" text="warning">
      <formula>NOT(ISERROR(SEARCH("warning",AF3)))</formula>
    </cfRule>
  </conditionalFormatting>
  <conditionalFormatting sqref="D6:D33">
    <cfRule type="duplicateValues" dxfId="7386" priority="55" stopIfTrue="1"/>
  </conditionalFormatting>
  <conditionalFormatting sqref="AF57:AF59">
    <cfRule type="expression" dxfId="7385" priority="53" stopIfTrue="1">
      <formula>IF(OR(#REF!="not",#REF!="resign",#REF!="permanent",#REF!="terminated"),"true","false")</formula>
    </cfRule>
  </conditionalFormatting>
  <conditionalFormatting sqref="AF57:AF59">
    <cfRule type="expression" dxfId="7384" priority="52" stopIfTrue="1">
      <formula>IF(OR(#REF!="not",#REF!="resign",#REF!="permanent",#REF!="terminated"),"true","false")</formula>
    </cfRule>
  </conditionalFormatting>
  <conditionalFormatting sqref="AE57:AF59">
    <cfRule type="expression" dxfId="7383" priority="51" stopIfTrue="1">
      <formula>IF(OR(#REF!="PERMANENT",#REF!="RESIGN",#REF!="NOT EXTEND"),"TRUE","FALSE")</formula>
    </cfRule>
  </conditionalFormatting>
  <conditionalFormatting sqref="AE57:AF59">
    <cfRule type="expression" dxfId="7382" priority="50" stopIfTrue="1">
      <formula>IF(OR(#REF!="PERMANENT",#REF!="RESIGN",#REF!="NOT EXTEND"),"TRUE","FALSE")</formula>
    </cfRule>
  </conditionalFormatting>
  <conditionalFormatting sqref="AF57:AF59">
    <cfRule type="expression" dxfId="7381" priority="49" stopIfTrue="1">
      <formula>IF(OR(#REF!="not",#REF!="resign",#REF!="permanent",#REF!="terminated"),"true","false")</formula>
    </cfRule>
  </conditionalFormatting>
  <conditionalFormatting sqref="AE57:AF59">
    <cfRule type="expression" dxfId="7380" priority="48" stopIfTrue="1">
      <formula>IF(OR(#REF!="PERMANENT",#REF!="RESIGN",#REF!="NOT EXTEND"),"TRUE","FALSE")</formula>
    </cfRule>
  </conditionalFormatting>
  <conditionalFormatting sqref="S57:AD59">
    <cfRule type="expression" dxfId="7379" priority="47" stopIfTrue="1">
      <formula>IF(OR($CH17="not",$CH17="resign",$CH17="permanent",$CH17="terminated"),"true","false")</formula>
    </cfRule>
  </conditionalFormatting>
  <conditionalFormatting sqref="D57:D59">
    <cfRule type="duplicateValues" dxfId="7378" priority="46" stopIfTrue="1"/>
  </conditionalFormatting>
  <conditionalFormatting sqref="AZ57:BA59 O57:X59 AE57:AX59 C57:M59">
    <cfRule type="expression" dxfId="7377" priority="45" stopIfTrue="1">
      <formula>IF(OR(#REF!="not",#REF!="resign",#REF!="permanent",#REF!="terminated"),"true","false")</formula>
    </cfRule>
  </conditionalFormatting>
  <conditionalFormatting sqref="AE57:AF59">
    <cfRule type="expression" dxfId="7376" priority="44" stopIfTrue="1">
      <formula>IF(OR(#REF!="not",#REF!="resign",#REF!="permanent",#REF!="terminated"),"true","false")</formula>
    </cfRule>
  </conditionalFormatting>
  <conditionalFormatting sqref="AE57:AF59">
    <cfRule type="expression" dxfId="7375" priority="43" stopIfTrue="1">
      <formula>IF(OR(#REF!="not",#REF!="resign",#REF!="resign",#REF!="end",#REF!="terminated",#REF!="permanent"),"TRUE","FALSE")</formula>
    </cfRule>
  </conditionalFormatting>
  <conditionalFormatting sqref="AF57:AF59">
    <cfRule type="expression" dxfId="7374" priority="42" stopIfTrue="1">
      <formula>IF(OR(#REF!="not",#REF!="resign",#REF!="permanent",#REF!="terminated"),"true","false")</formula>
    </cfRule>
  </conditionalFormatting>
  <conditionalFormatting sqref="AF57:AF59">
    <cfRule type="expression" dxfId="7373" priority="41" stopIfTrue="1">
      <formula>IF(OR(#REF!="not",#REF!="resign",#REF!="permanent",#REF!="terminated"),"true","false")</formula>
    </cfRule>
  </conditionalFormatting>
  <conditionalFormatting sqref="AE57:AF59">
    <cfRule type="expression" dxfId="7372" priority="40" stopIfTrue="1">
      <formula>IF(OR(#REF!="not",#REF!="resign",#REF!="permanent",#REF!="terminated"),"true","false")</formula>
    </cfRule>
  </conditionalFormatting>
  <conditionalFormatting sqref="AE57:AF59">
    <cfRule type="expression" dxfId="7371" priority="39" stopIfTrue="1">
      <formula>IF(OR(#REF!="not",#REF!="resign",#REF!="permanent",#REF!="terminated"),"true","false")</formula>
    </cfRule>
  </conditionalFormatting>
  <conditionalFormatting sqref="AG24:AG33">
    <cfRule type="expression" dxfId="7370" priority="37" stopIfTrue="1">
      <formula>IF(OR(#REF!="not",#REF!="resign",#REF!="permanent",#REF!="terminated"),"true","false")</formula>
    </cfRule>
  </conditionalFormatting>
  <conditionalFormatting sqref="AG24:AG33">
    <cfRule type="containsText" dxfId="7369" priority="36" operator="containsText" text="warning">
      <formula>NOT(ISERROR(SEARCH("warning",AG24)))</formula>
    </cfRule>
  </conditionalFormatting>
  <conditionalFormatting sqref="AG24:AG33">
    <cfRule type="expression" dxfId="7368" priority="35" stopIfTrue="1">
      <formula>IF(OR($BW24="not",$BW24="resign",$BW24="permanent",$BW24="terminated"),"true","false")</formula>
    </cfRule>
  </conditionalFormatting>
  <conditionalFormatting sqref="AG24:AG33">
    <cfRule type="expression" dxfId="7367" priority="34" stopIfTrue="1">
      <formula>IF(OR($BV24="not",$BV24="resign",$BV24="permanent",$BV24="terminated"),"true","false")</formula>
    </cfRule>
  </conditionalFormatting>
  <conditionalFormatting sqref="AG24:AG33">
    <cfRule type="expression" dxfId="7366" priority="33" stopIfTrue="1">
      <formula>IF(OR($BW24="not",$BW24="resign",$BW24="permanent",$BW24="terminated"),"true","false")</formula>
    </cfRule>
  </conditionalFormatting>
  <conditionalFormatting sqref="AG24:AG33">
    <cfRule type="expression" dxfId="7365" priority="32" stopIfTrue="1">
      <formula>IF(OR($BW24="not",$BW24="resign",$BW24="permanent",$BW24="terminated"),"true","false")</formula>
    </cfRule>
  </conditionalFormatting>
  <conditionalFormatting sqref="AG24:AG33">
    <cfRule type="expression" dxfId="7364" priority="31" stopIfTrue="1">
      <formula>IF(OR($BW24="not",$BW24="resign",$BW24="permanent",$BW24="terminated"),"true","false")</formula>
    </cfRule>
  </conditionalFormatting>
  <conditionalFormatting sqref="AG24:AG33">
    <cfRule type="expression" dxfId="7363" priority="30" stopIfTrue="1">
      <formula>IF(OR($BV24="not",$BV24="resign",$BV24="permanent",$BV24="terminated"),"true","false")</formula>
    </cfRule>
  </conditionalFormatting>
  <conditionalFormatting sqref="AG24:AG33">
    <cfRule type="expression" dxfId="7362" priority="29" stopIfTrue="1">
      <formula>IF(OR($BW24="not",$BW24="resign",$BW24="permanent",$BW24="terminated"),"true","false")</formula>
    </cfRule>
  </conditionalFormatting>
  <conditionalFormatting sqref="AG24:AG33">
    <cfRule type="expression" dxfId="7361" priority="28" stopIfTrue="1">
      <formula>IF(OR($BV24="not",$BV24="resign",$BV24="permanent",$BV24="terminated"),"true","false")</formula>
    </cfRule>
  </conditionalFormatting>
  <conditionalFormatting sqref="AG24:AG33">
    <cfRule type="expression" dxfId="7360" priority="27" stopIfTrue="1">
      <formula>IF(OR($BW24="not",$BW24="resign",$BW24="permanent",$BW24="terminated"),"true","false")</formula>
    </cfRule>
  </conditionalFormatting>
  <conditionalFormatting sqref="AG24:AG33">
    <cfRule type="expression" dxfId="7359" priority="26" stopIfTrue="1">
      <formula>IF(OR($BW24="not",$BW24="resign",$BW24="permanent",$BW24="terminated"),"true","false")</formula>
    </cfRule>
  </conditionalFormatting>
  <conditionalFormatting sqref="AG24:AG33">
    <cfRule type="expression" dxfId="7358" priority="25" stopIfTrue="1">
      <formula>IF(OR($BW24="not",$BW24="resign",$BW24="permanent",$BW24="terminated"),"true","false")</formula>
    </cfRule>
  </conditionalFormatting>
  <conditionalFormatting sqref="AG24:AG33">
    <cfRule type="expression" dxfId="7357" priority="24" stopIfTrue="1">
      <formula>IF(OR($BV24="not",$BV24="resign",$BV24="permanent",$BV24="terminated"),"true","false")</formula>
    </cfRule>
  </conditionalFormatting>
  <conditionalFormatting sqref="AG24:AG33">
    <cfRule type="expression" dxfId="7356" priority="23" stopIfTrue="1">
      <formula>IF(OR($BW24="not",$BW24="resign",$BW24="permanent",$BW24="terminated"),"true","false")</formula>
    </cfRule>
  </conditionalFormatting>
  <conditionalFormatting sqref="AG24:AG33">
    <cfRule type="expression" dxfId="7355" priority="22" stopIfTrue="1">
      <formula>IF(OR($BV24="not",$BV24="resign",$BV24="permanent",$BV24="terminated"),"true","false")</formula>
    </cfRule>
  </conditionalFormatting>
  <conditionalFormatting sqref="AG24:AG33">
    <cfRule type="expression" dxfId="7354" priority="21" stopIfTrue="1">
      <formula>IF(OR($BW24="not",$BW24="resign",$BW24="permanent",$BW24="terminated"),"true","false")</formula>
    </cfRule>
  </conditionalFormatting>
  <conditionalFormatting sqref="AG24:AG33">
    <cfRule type="expression" dxfId="7353" priority="20" stopIfTrue="1">
      <formula>IF(OR($BW24="not",$BW24="resign",$BW24="permanent",$BW24="terminated"),"true","false")</formula>
    </cfRule>
  </conditionalFormatting>
  <conditionalFormatting sqref="AG24:AG33">
    <cfRule type="expression" dxfId="7352" priority="19" stopIfTrue="1">
      <formula>IF(OR($BW24="not",$BW24="resign",$BW24="permanent",$BW24="terminated"),"true","false")</formula>
    </cfRule>
  </conditionalFormatting>
  <conditionalFormatting sqref="AG24:AG33">
    <cfRule type="expression" dxfId="7351" priority="18" stopIfTrue="1">
      <formula>IF(OR($BV24="not",$BV24="resign",$BV24="permanent",$BV24="terminated"),"true","false")</formula>
    </cfRule>
  </conditionalFormatting>
  <conditionalFormatting sqref="AG24:AG33">
    <cfRule type="expression" dxfId="7350" priority="17" stopIfTrue="1">
      <formula>IF(OR($BW24="not",$BW24="resign",$BW24="permanent",$BW24="terminated"),"true","false")</formula>
    </cfRule>
  </conditionalFormatting>
  <conditionalFormatting sqref="AG24:AG33">
    <cfRule type="expression" dxfId="7349" priority="16" stopIfTrue="1">
      <formula>IF(OR($BV24="not",$BV24="resign",$BV24="permanent",$BV24="terminated"),"true","false")</formula>
    </cfRule>
  </conditionalFormatting>
  <conditionalFormatting sqref="AG24:AG33">
    <cfRule type="expression" dxfId="7348" priority="15" stopIfTrue="1">
      <formula>IF(OR($BW24="not",$BW24="resign",$BW24="permanent",$BW24="terminated"),"true","false")</formula>
    </cfRule>
  </conditionalFormatting>
  <conditionalFormatting sqref="AG24:AG33">
    <cfRule type="expression" dxfId="7347" priority="14" stopIfTrue="1">
      <formula>IF(OR($BV24="not",$BV24="resign",$BV24="permanent",$BV24="terminated"),"true","false")</formula>
    </cfRule>
  </conditionalFormatting>
  <conditionalFormatting sqref="AG24:AG33">
    <cfRule type="expression" dxfId="7346" priority="13" stopIfTrue="1">
      <formula>IF(OR($BW24="not",$BW24="resign",$BW24="permanent",$BW24="terminated"),"true","false")</formula>
    </cfRule>
  </conditionalFormatting>
  <conditionalFormatting sqref="AG24:AG33">
    <cfRule type="expression" dxfId="7345" priority="12" stopIfTrue="1">
      <formula>IF(OR($BV24="not",$BV24="resign",$BV24="permanent",$BV24="terminated"),"true","false")</formula>
    </cfRule>
  </conditionalFormatting>
  <conditionalFormatting sqref="AG24:AG33">
    <cfRule type="expression" dxfId="7344" priority="11" stopIfTrue="1">
      <formula>IF(OR($BU24="not",$BU24="resign",$BU24="permanent",$BU24="terminated"),"true","false")</formula>
    </cfRule>
  </conditionalFormatting>
  <conditionalFormatting sqref="AE5:AF5">
    <cfRule type="expression" dxfId="7343" priority="10" stopIfTrue="1">
      <formula>IF($O5="warning",TRUE,FALSE)</formula>
    </cfRule>
  </conditionalFormatting>
  <conditionalFormatting sqref="AE5">
    <cfRule type="expression" dxfId="7342" priority="9" stopIfTrue="1">
      <formula>IF($P5="warning",TRUE,FALSE)</formula>
    </cfRule>
  </conditionalFormatting>
  <conditionalFormatting sqref="AF5">
    <cfRule type="containsText" dxfId="7341" priority="6" operator="containsText" text="warning">
      <formula>NOT(ISERROR(SEARCH("warning",AF5)))</formula>
    </cfRule>
    <cfRule type="expression" dxfId="7340" priority="8" stopIfTrue="1">
      <formula>IF($O5="warning",TRUE,FALSE)</formula>
    </cfRule>
  </conditionalFormatting>
  <conditionalFormatting sqref="AE5">
    <cfRule type="expression" dxfId="7339" priority="7" stopIfTrue="1">
      <formula>IF($P5="warning",TRUE,FALSE)</formula>
    </cfRule>
  </conditionalFormatting>
  <conditionalFormatting sqref="AE6:AF33">
    <cfRule type="expression" dxfId="7338" priority="5" stopIfTrue="1">
      <formula>IF($O6="warning",TRUE,FALSE)</formula>
    </cfRule>
  </conditionalFormatting>
  <conditionalFormatting sqref="AE6:AE33">
    <cfRule type="expression" dxfId="7337" priority="4" stopIfTrue="1">
      <formula>IF($P6="warning",TRUE,FALSE)</formula>
    </cfRule>
  </conditionalFormatting>
  <conditionalFormatting sqref="AF6:AF33">
    <cfRule type="containsText" dxfId="7336" priority="1" operator="containsText" text="warning">
      <formula>NOT(ISERROR(SEARCH("warning",AF6)))</formula>
    </cfRule>
    <cfRule type="expression" dxfId="7335" priority="3" stopIfTrue="1">
      <formula>IF($O6="warning",TRUE,FALSE)</formula>
    </cfRule>
  </conditionalFormatting>
  <conditionalFormatting sqref="AE6:AE33">
    <cfRule type="expression" dxfId="7334" priority="2" stopIfTrue="1">
      <formula>IF($P6="warning",TRUE,FALSE)</formula>
    </cfRule>
  </conditionalFormatting>
  <hyperlinks>
    <hyperlink ref="AZ22" r:id="rId1"/>
    <hyperlink ref="AZ23" r:id="rId2"/>
    <hyperlink ref="AZ24" r:id="rId3"/>
    <hyperlink ref="AZ27" r:id="rId4"/>
    <hyperlink ref="AZ29" r:id="rId5"/>
    <hyperlink ref="AZ28" r:id="rId6"/>
    <hyperlink ref="AZ30" r:id="rId7"/>
    <hyperlink ref="AZ31" r:id="rId8"/>
    <hyperlink ref="AZ32" r:id="rId9"/>
    <hyperlink ref="AZ33" r:id="rId1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BL34"/>
  <sheetViews>
    <sheetView topLeftCell="B3" workbookViewId="0">
      <pane xSplit="3" ySplit="2" topLeftCell="AR5" activePane="bottomRight" state="frozen"/>
      <selection activeCell="B3" sqref="B3"/>
      <selection pane="topRight" activeCell="E3" sqref="E3"/>
      <selection pane="bottomLeft" activeCell="B5" sqref="B5"/>
      <selection pane="bottomRight" activeCell="B3" sqref="B3:AR4"/>
    </sheetView>
  </sheetViews>
  <sheetFormatPr defaultRowHeight="15"/>
  <cols>
    <col min="1" max="1" width="9.140625" style="850"/>
    <col min="2" max="2" width="4.85546875" style="850" customWidth="1"/>
    <col min="3" max="3" width="9.140625" style="850"/>
    <col min="4" max="4" width="21.5703125" style="850" bestFit="1" customWidth="1"/>
    <col min="5" max="5" width="27.140625" style="850" bestFit="1" customWidth="1"/>
    <col min="6" max="6" width="3.5703125" style="850" bestFit="1" customWidth="1"/>
    <col min="7" max="7" width="11.140625" style="850" bestFit="1" customWidth="1"/>
    <col min="8" max="8" width="10.42578125" style="850" bestFit="1" customWidth="1"/>
    <col min="9" max="9" width="9.7109375" style="850" customWidth="1"/>
    <col min="10" max="10" width="14.42578125" style="850" customWidth="1"/>
    <col min="11" max="11" width="11.28515625" style="850" bestFit="1" customWidth="1"/>
    <col min="12" max="12" width="8.28515625" style="850" bestFit="1" customWidth="1"/>
    <col min="13" max="13" width="8.5703125" style="850" bestFit="1" customWidth="1"/>
    <col min="14" max="14" width="8.140625" style="850" bestFit="1" customWidth="1"/>
    <col min="15" max="15" width="8.42578125" style="850" bestFit="1" customWidth="1"/>
    <col min="16" max="16" width="8.28515625" style="850" bestFit="1" customWidth="1"/>
    <col min="17" max="17" width="8.140625" style="850" bestFit="1" customWidth="1"/>
    <col min="18" max="18" width="1.85546875" style="850" bestFit="1" customWidth="1"/>
    <col min="19" max="19" width="8.140625" style="850" bestFit="1" customWidth="1"/>
    <col min="20" max="20" width="7.28515625" style="850" bestFit="1" customWidth="1"/>
    <col min="21" max="21" width="8.85546875" style="850" bestFit="1" customWidth="1"/>
    <col min="22" max="22" width="9.5703125" style="850" bestFit="1" customWidth="1"/>
    <col min="23" max="23" width="9.140625" style="850"/>
    <col min="24" max="24" width="9.7109375" style="850" bestFit="1" customWidth="1"/>
    <col min="25" max="25" width="17.5703125" style="850" bestFit="1" customWidth="1"/>
    <col min="26" max="26" width="10" style="850" bestFit="1" customWidth="1"/>
    <col min="27" max="27" width="11.42578125" style="850" bestFit="1" customWidth="1"/>
    <col min="28" max="28" width="7.42578125" style="850" bestFit="1" customWidth="1"/>
    <col min="29" max="29" width="8.85546875" style="850" bestFit="1" customWidth="1"/>
    <col min="30" max="30" width="25.28515625" style="850" customWidth="1"/>
    <col min="31" max="31" width="6.5703125" style="850" bestFit="1" customWidth="1"/>
    <col min="32" max="32" width="4.28515625" style="850" bestFit="1" customWidth="1"/>
    <col min="33" max="33" width="11.85546875" style="850" customWidth="1"/>
    <col min="34" max="34" width="32.5703125" style="850" bestFit="1" customWidth="1"/>
    <col min="35" max="35" width="6.28515625" style="850" bestFit="1" customWidth="1"/>
    <col min="36" max="36" width="44.140625" style="850" customWidth="1"/>
    <col min="37" max="37" width="20.28515625" style="850" customWidth="1"/>
    <col min="38" max="38" width="21.140625" style="850" bestFit="1" customWidth="1"/>
    <col min="39" max="39" width="16.140625" style="850" bestFit="1" customWidth="1"/>
    <col min="40" max="40" width="16.28515625" style="850" bestFit="1" customWidth="1"/>
    <col min="41" max="42" width="12.140625" style="850" bestFit="1" customWidth="1"/>
    <col min="43" max="43" width="44.42578125" style="850" bestFit="1" customWidth="1"/>
    <col min="44" max="44" width="20" style="850" bestFit="1" customWidth="1"/>
    <col min="45" max="16384" width="9.140625" style="850"/>
  </cols>
  <sheetData>
    <row r="2" spans="2:44" ht="15.75" thickBot="1"/>
    <row r="3" spans="2:44" ht="16.5" thickTop="1" thickBot="1">
      <c r="B3" s="1019" t="s">
        <v>1351</v>
      </c>
      <c r="C3" s="1019" t="s">
        <v>1352</v>
      </c>
      <c r="D3" s="1019" t="s">
        <v>1353</v>
      </c>
      <c r="E3" s="1019" t="s">
        <v>1354</v>
      </c>
      <c r="F3" s="1019" t="s">
        <v>1059</v>
      </c>
      <c r="G3" s="1019" t="s">
        <v>6934</v>
      </c>
      <c r="H3" s="1019" t="s">
        <v>1043</v>
      </c>
      <c r="I3" s="1019" t="s">
        <v>6935</v>
      </c>
      <c r="J3" s="1019" t="s">
        <v>1356</v>
      </c>
      <c r="K3" s="1072" t="s">
        <v>1247</v>
      </c>
      <c r="L3" s="1073"/>
      <c r="M3" s="1072" t="s">
        <v>323</v>
      </c>
      <c r="N3" s="1078"/>
      <c r="O3" s="1078"/>
      <c r="P3" s="1078"/>
      <c r="Q3" s="1078"/>
      <c r="R3" s="1073"/>
      <c r="S3" s="1019" t="s">
        <v>1260</v>
      </c>
      <c r="T3" s="1019" t="s">
        <v>1251</v>
      </c>
      <c r="U3" s="1079" t="s">
        <v>12246</v>
      </c>
      <c r="V3" s="1068" t="s">
        <v>1248</v>
      </c>
      <c r="W3" s="1068" t="s">
        <v>6936</v>
      </c>
      <c r="X3" s="1068" t="s">
        <v>12002</v>
      </c>
      <c r="Y3" s="1068" t="s">
        <v>12247</v>
      </c>
      <c r="Z3" s="1068" t="s">
        <v>10231</v>
      </c>
      <c r="AA3" s="1068" t="s">
        <v>12001</v>
      </c>
      <c r="AB3" s="1068" t="s">
        <v>8490</v>
      </c>
      <c r="AC3" s="1068" t="s">
        <v>4717</v>
      </c>
      <c r="AD3" s="1068" t="s">
        <v>12248</v>
      </c>
      <c r="AE3" s="1019" t="s">
        <v>1265</v>
      </c>
      <c r="AF3" s="1019" t="s">
        <v>1323</v>
      </c>
      <c r="AG3" s="1019" t="s">
        <v>6943</v>
      </c>
      <c r="AH3" s="1019" t="s">
        <v>1251</v>
      </c>
      <c r="AI3" s="1019" t="s">
        <v>1261</v>
      </c>
      <c r="AJ3" s="1019" t="s">
        <v>1253</v>
      </c>
      <c r="AK3" s="1019" t="s">
        <v>1230</v>
      </c>
      <c r="AL3" s="1019" t="s">
        <v>1272</v>
      </c>
      <c r="AM3" s="1019" t="s">
        <v>673</v>
      </c>
      <c r="AN3" s="1019" t="s">
        <v>1202</v>
      </c>
      <c r="AO3" s="1019" t="s">
        <v>1290</v>
      </c>
      <c r="AP3" s="1019" t="s">
        <v>3030</v>
      </c>
      <c r="AQ3" s="1019" t="s">
        <v>1042</v>
      </c>
      <c r="AR3" s="1017" t="s">
        <v>811</v>
      </c>
    </row>
    <row r="4" spans="2:44" ht="16.5" thickTop="1" thickBot="1">
      <c r="B4" s="1020"/>
      <c r="C4" s="1030"/>
      <c r="D4" s="1030"/>
      <c r="E4" s="1030"/>
      <c r="F4" s="1030"/>
      <c r="G4" s="1030"/>
      <c r="H4" s="1020"/>
      <c r="I4" s="1020"/>
      <c r="J4" s="1030"/>
      <c r="K4" s="854" t="s">
        <v>1256</v>
      </c>
      <c r="L4" s="854" t="s">
        <v>1257</v>
      </c>
      <c r="M4" s="854">
        <v>1</v>
      </c>
      <c r="N4" s="854">
        <v>2</v>
      </c>
      <c r="O4" s="854">
        <v>3</v>
      </c>
      <c r="P4" s="854">
        <v>4</v>
      </c>
      <c r="Q4" s="854">
        <v>5</v>
      </c>
      <c r="R4" s="854">
        <v>6</v>
      </c>
      <c r="S4" s="1030"/>
      <c r="T4" s="1030"/>
      <c r="U4" s="1080"/>
      <c r="V4" s="1033"/>
      <c r="W4" s="1033"/>
      <c r="X4" s="1033"/>
      <c r="Y4" s="1071"/>
      <c r="Z4" s="1033"/>
      <c r="AA4" s="1070"/>
      <c r="AB4" s="1033"/>
      <c r="AC4" s="1071"/>
      <c r="AD4" s="1071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77"/>
      <c r="AQ4" s="1020"/>
      <c r="AR4" s="1018"/>
    </row>
    <row r="5" spans="2:44" s="933" customFormat="1" ht="21.75" thickTop="1">
      <c r="B5" s="985" t="s">
        <v>1164</v>
      </c>
      <c r="C5" s="948" t="s">
        <v>12249</v>
      </c>
      <c r="D5" s="949" t="s">
        <v>12250</v>
      </c>
      <c r="E5" s="950" t="s">
        <v>12251</v>
      </c>
      <c r="F5" s="950" t="s">
        <v>1302</v>
      </c>
      <c r="G5" s="950" t="s">
        <v>1231</v>
      </c>
      <c r="H5" s="804" t="s">
        <v>2148</v>
      </c>
      <c r="I5" s="804" t="s">
        <v>8801</v>
      </c>
      <c r="J5" s="949" t="s">
        <v>12252</v>
      </c>
      <c r="K5" s="951">
        <v>42713</v>
      </c>
      <c r="L5" s="951">
        <v>42894</v>
      </c>
      <c r="M5" s="951"/>
      <c r="N5" s="951"/>
      <c r="O5" s="951"/>
      <c r="P5" s="951"/>
      <c r="Q5" s="951"/>
      <c r="R5" s="951"/>
      <c r="S5" s="232">
        <f ca="1">SUM(L5-NOW())</f>
        <v>58.841278009262169</v>
      </c>
      <c r="T5" s="266" t="str">
        <f t="shared" ref="T5:T21" ca="1" si="0">IF(S5&lt;=40,"WARNING","ACTIVE")</f>
        <v>ACTIVE</v>
      </c>
      <c r="U5" s="953">
        <v>6500000</v>
      </c>
      <c r="V5" s="953">
        <v>5500000</v>
      </c>
      <c r="W5" s="953">
        <v>150000</v>
      </c>
      <c r="X5" s="953"/>
      <c r="Y5" s="953"/>
      <c r="Z5" s="953"/>
      <c r="AA5" s="953">
        <v>200000</v>
      </c>
      <c r="AB5" s="953"/>
      <c r="AC5" s="953">
        <v>650000</v>
      </c>
      <c r="AD5" s="953"/>
      <c r="AE5" s="953" t="s">
        <v>1351</v>
      </c>
      <c r="AF5" s="954" t="s">
        <v>1215</v>
      </c>
      <c r="AG5" s="954" t="s">
        <v>1215</v>
      </c>
      <c r="AH5" s="804"/>
      <c r="AI5" s="804"/>
      <c r="AJ5" s="225" t="s">
        <v>12253</v>
      </c>
      <c r="AK5" s="986" t="s">
        <v>12254</v>
      </c>
      <c r="AL5" s="225" t="s">
        <v>12255</v>
      </c>
      <c r="AM5" s="986" t="s">
        <v>12256</v>
      </c>
      <c r="AN5" s="986"/>
      <c r="AO5" s="225"/>
      <c r="AP5" s="225"/>
      <c r="AQ5" s="987" t="s">
        <v>12257</v>
      </c>
      <c r="AR5" s="949"/>
    </row>
    <row r="6" spans="2:44" s="933" customFormat="1" ht="21">
      <c r="B6" s="985" t="s">
        <v>1165</v>
      </c>
      <c r="C6" s="948" t="s">
        <v>12258</v>
      </c>
      <c r="D6" s="949" t="s">
        <v>12259</v>
      </c>
      <c r="E6" s="950" t="s">
        <v>12260</v>
      </c>
      <c r="F6" s="950" t="s">
        <v>1302</v>
      </c>
      <c r="G6" s="950" t="s">
        <v>1319</v>
      </c>
      <c r="H6" s="804" t="s">
        <v>1045</v>
      </c>
      <c r="I6" s="804" t="s">
        <v>8801</v>
      </c>
      <c r="J6" s="949" t="s">
        <v>12261</v>
      </c>
      <c r="K6" s="951">
        <v>42713</v>
      </c>
      <c r="L6" s="951">
        <v>42894</v>
      </c>
      <c r="M6" s="951"/>
      <c r="N6" s="951"/>
      <c r="O6" s="951"/>
      <c r="P6" s="951"/>
      <c r="Q6" s="951"/>
      <c r="R6" s="951"/>
      <c r="S6" s="232">
        <f t="shared" ref="S6:S20" ca="1" si="1">SUM(L6-NOW())</f>
        <v>58.841278009262169</v>
      </c>
      <c r="T6" s="266" t="str">
        <f t="shared" ca="1" si="0"/>
        <v>ACTIVE</v>
      </c>
      <c r="U6" s="953"/>
      <c r="V6" s="953">
        <v>14000000</v>
      </c>
      <c r="W6" s="953">
        <v>1000000</v>
      </c>
      <c r="X6" s="953">
        <v>1250000</v>
      </c>
      <c r="Y6" s="953"/>
      <c r="Z6" s="953"/>
      <c r="AA6" s="953">
        <v>250000</v>
      </c>
      <c r="AB6" s="953">
        <v>500000</v>
      </c>
      <c r="AC6" s="953">
        <v>1000000</v>
      </c>
      <c r="AD6" s="953"/>
      <c r="AE6" s="953" t="s">
        <v>1351</v>
      </c>
      <c r="AF6" s="954" t="s">
        <v>1215</v>
      </c>
      <c r="AG6" s="954" t="s">
        <v>1215</v>
      </c>
      <c r="AH6" s="804"/>
      <c r="AI6" s="804"/>
      <c r="AJ6" s="225" t="s">
        <v>12262</v>
      </c>
      <c r="AK6" s="986" t="s">
        <v>12263</v>
      </c>
      <c r="AL6" s="225" t="s">
        <v>12264</v>
      </c>
      <c r="AM6" s="986" t="s">
        <v>12265</v>
      </c>
      <c r="AN6" s="986" t="s">
        <v>12266</v>
      </c>
      <c r="AO6" s="225" t="s">
        <v>12267</v>
      </c>
      <c r="AP6" s="225"/>
      <c r="AQ6" s="987" t="s">
        <v>12268</v>
      </c>
      <c r="AR6" s="949"/>
    </row>
    <row r="7" spans="2:44" s="933" customFormat="1" ht="21">
      <c r="B7" s="985" t="s">
        <v>1166</v>
      </c>
      <c r="C7" s="948" t="s">
        <v>12278</v>
      </c>
      <c r="D7" s="949" t="s">
        <v>12279</v>
      </c>
      <c r="E7" s="950" t="s">
        <v>12280</v>
      </c>
      <c r="F7" s="950" t="s">
        <v>1302</v>
      </c>
      <c r="G7" s="950" t="s">
        <v>1358</v>
      </c>
      <c r="H7" s="804" t="s">
        <v>2148</v>
      </c>
      <c r="I7" s="804" t="s">
        <v>8801</v>
      </c>
      <c r="J7" s="949" t="s">
        <v>12252</v>
      </c>
      <c r="K7" s="951">
        <v>42713</v>
      </c>
      <c r="L7" s="951">
        <v>42894</v>
      </c>
      <c r="M7" s="951"/>
      <c r="N7" s="951"/>
      <c r="O7" s="951"/>
      <c r="P7" s="951"/>
      <c r="Q7" s="951"/>
      <c r="R7" s="951"/>
      <c r="S7" s="232">
        <f t="shared" ca="1" si="1"/>
        <v>58.841278009262169</v>
      </c>
      <c r="T7" s="266" t="str">
        <f t="shared" ca="1" si="0"/>
        <v>ACTIVE</v>
      </c>
      <c r="U7" s="953">
        <v>7300000</v>
      </c>
      <c r="V7" s="953">
        <v>4300000</v>
      </c>
      <c r="W7" s="953">
        <v>200000</v>
      </c>
      <c r="X7" s="953"/>
      <c r="Y7" s="953"/>
      <c r="Z7" s="953">
        <v>2350000</v>
      </c>
      <c r="AA7" s="953">
        <v>150000</v>
      </c>
      <c r="AB7" s="953">
        <v>500000</v>
      </c>
      <c r="AC7" s="953"/>
      <c r="AD7" s="953"/>
      <c r="AE7" s="953" t="s">
        <v>1351</v>
      </c>
      <c r="AF7" s="954" t="s">
        <v>1215</v>
      </c>
      <c r="AG7" s="954" t="s">
        <v>1215</v>
      </c>
      <c r="AH7" s="804" t="s">
        <v>12281</v>
      </c>
      <c r="AI7" s="804"/>
      <c r="AJ7" s="225" t="s">
        <v>12282</v>
      </c>
      <c r="AK7" s="986" t="s">
        <v>12283</v>
      </c>
      <c r="AL7" s="225" t="s">
        <v>12284</v>
      </c>
      <c r="AM7" s="986" t="s">
        <v>12285</v>
      </c>
      <c r="AN7" s="986" t="s">
        <v>12286</v>
      </c>
      <c r="AO7" s="225" t="s">
        <v>12287</v>
      </c>
      <c r="AP7" s="225" t="s">
        <v>12288</v>
      </c>
      <c r="AQ7" s="987" t="s">
        <v>12289</v>
      </c>
      <c r="AR7" s="949"/>
    </row>
    <row r="8" spans="2:44" s="933" customFormat="1" ht="21">
      <c r="B8" s="985" t="s">
        <v>1167</v>
      </c>
      <c r="C8" s="948" t="s">
        <v>12290</v>
      </c>
      <c r="D8" s="949" t="s">
        <v>12291</v>
      </c>
      <c r="E8" s="950" t="s">
        <v>12292</v>
      </c>
      <c r="F8" s="950" t="s">
        <v>1302</v>
      </c>
      <c r="G8" s="950" t="s">
        <v>1302</v>
      </c>
      <c r="H8" s="804" t="s">
        <v>2148</v>
      </c>
      <c r="I8" s="804" t="s">
        <v>8801</v>
      </c>
      <c r="J8" s="949" t="s">
        <v>12252</v>
      </c>
      <c r="K8" s="951">
        <v>42713</v>
      </c>
      <c r="L8" s="951">
        <v>42894</v>
      </c>
      <c r="M8" s="951"/>
      <c r="N8" s="951"/>
      <c r="O8" s="951"/>
      <c r="P8" s="951"/>
      <c r="Q8" s="951"/>
      <c r="R8" s="951"/>
      <c r="S8" s="232">
        <f t="shared" ca="1" si="1"/>
        <v>58.841278009262169</v>
      </c>
      <c r="T8" s="266" t="str">
        <f t="shared" ca="1" si="0"/>
        <v>ACTIVE</v>
      </c>
      <c r="U8" s="953">
        <v>7000000</v>
      </c>
      <c r="V8" s="953">
        <v>4300000</v>
      </c>
      <c r="W8" s="953">
        <v>200000</v>
      </c>
      <c r="X8" s="953"/>
      <c r="Y8" s="953"/>
      <c r="Z8" s="953">
        <v>2350000</v>
      </c>
      <c r="AA8" s="953">
        <v>150000</v>
      </c>
      <c r="AB8" s="953"/>
      <c r="AC8" s="953"/>
      <c r="AD8" s="953"/>
      <c r="AE8" s="953" t="s">
        <v>1351</v>
      </c>
      <c r="AF8" s="954" t="s">
        <v>1215</v>
      </c>
      <c r="AG8" s="954" t="s">
        <v>1215</v>
      </c>
      <c r="AH8" s="804"/>
      <c r="AI8" s="804"/>
      <c r="AJ8" s="225" t="s">
        <v>12293</v>
      </c>
      <c r="AK8" s="986" t="s">
        <v>12294</v>
      </c>
      <c r="AL8" s="225" t="s">
        <v>12295</v>
      </c>
      <c r="AM8" s="986" t="s">
        <v>12296</v>
      </c>
      <c r="AN8" s="986" t="s">
        <v>12297</v>
      </c>
      <c r="AO8" s="225"/>
      <c r="AP8" s="225"/>
      <c r="AQ8" s="987" t="s">
        <v>12298</v>
      </c>
      <c r="AR8" s="949"/>
    </row>
    <row r="9" spans="2:44" s="933" customFormat="1" ht="31.5">
      <c r="B9" s="985" t="s">
        <v>1168</v>
      </c>
      <c r="C9" s="948" t="s">
        <v>8275</v>
      </c>
      <c r="D9" s="949" t="s">
        <v>8276</v>
      </c>
      <c r="E9" s="950" t="s">
        <v>8277</v>
      </c>
      <c r="F9" s="950" t="s">
        <v>1302</v>
      </c>
      <c r="G9" s="950" t="s">
        <v>1280</v>
      </c>
      <c r="H9" s="804" t="s">
        <v>7445</v>
      </c>
      <c r="I9" s="804" t="s">
        <v>12299</v>
      </c>
      <c r="J9" s="949" t="s">
        <v>12300</v>
      </c>
      <c r="K9" s="951">
        <v>42522</v>
      </c>
      <c r="L9" s="951">
        <v>42582</v>
      </c>
      <c r="M9" s="951">
        <v>42613</v>
      </c>
      <c r="N9" s="951">
        <v>42674</v>
      </c>
      <c r="O9" s="951">
        <v>42704</v>
      </c>
      <c r="P9" s="951">
        <v>42735</v>
      </c>
      <c r="Q9" s="951">
        <v>42916</v>
      </c>
      <c r="R9" s="951"/>
      <c r="S9" s="232">
        <f ca="1">SUM(Q9-NOW())</f>
        <v>80.841278009262169</v>
      </c>
      <c r="T9" s="266" t="str">
        <f t="shared" ca="1" si="0"/>
        <v>ACTIVE</v>
      </c>
      <c r="U9" s="953"/>
      <c r="V9" s="953">
        <v>4000000</v>
      </c>
      <c r="W9" s="953">
        <v>200000</v>
      </c>
      <c r="X9" s="953"/>
      <c r="Y9" s="953"/>
      <c r="Z9" s="953"/>
      <c r="AA9" s="953"/>
      <c r="AB9" s="953">
        <v>500000</v>
      </c>
      <c r="AC9" s="953"/>
      <c r="AD9" s="953"/>
      <c r="AE9" s="953" t="s">
        <v>1314</v>
      </c>
      <c r="AF9" s="954" t="s">
        <v>1054</v>
      </c>
      <c r="AG9" s="954" t="s">
        <v>12301</v>
      </c>
      <c r="AH9" s="804" t="s">
        <v>12302</v>
      </c>
      <c r="AI9" s="804"/>
      <c r="AJ9" s="225" t="s">
        <v>8280</v>
      </c>
      <c r="AK9" s="986" t="s">
        <v>8281</v>
      </c>
      <c r="AL9" s="225" t="s">
        <v>8282</v>
      </c>
      <c r="AM9" s="986" t="s">
        <v>8283</v>
      </c>
      <c r="AN9" s="988" t="s">
        <v>12983</v>
      </c>
      <c r="AO9" s="225">
        <v>0</v>
      </c>
      <c r="AP9" s="225" t="s">
        <v>8284</v>
      </c>
      <c r="AQ9" s="987" t="s">
        <v>8285</v>
      </c>
      <c r="AR9" s="949"/>
    </row>
    <row r="10" spans="2:44" s="933" customFormat="1" ht="21">
      <c r="B10" s="985" t="s">
        <v>1169</v>
      </c>
      <c r="C10" s="948" t="s">
        <v>12303</v>
      </c>
      <c r="D10" s="949" t="s">
        <v>12304</v>
      </c>
      <c r="E10" s="950" t="s">
        <v>12305</v>
      </c>
      <c r="F10" s="950" t="s">
        <v>1060</v>
      </c>
      <c r="G10" s="950" t="s">
        <v>1276</v>
      </c>
      <c r="H10" s="804" t="s">
        <v>2148</v>
      </c>
      <c r="I10" s="804" t="s">
        <v>8801</v>
      </c>
      <c r="J10" s="949" t="s">
        <v>12306</v>
      </c>
      <c r="K10" s="951">
        <v>42719</v>
      </c>
      <c r="L10" s="951">
        <v>42900</v>
      </c>
      <c r="M10" s="951"/>
      <c r="N10" s="951"/>
      <c r="O10" s="951"/>
      <c r="P10" s="951"/>
      <c r="Q10" s="951"/>
      <c r="R10" s="951"/>
      <c r="S10" s="232">
        <f t="shared" ca="1" si="1"/>
        <v>64.841278009262169</v>
      </c>
      <c r="T10" s="266" t="str">
        <f t="shared" ca="1" si="0"/>
        <v>ACTIVE</v>
      </c>
      <c r="U10" s="953"/>
      <c r="V10" s="953">
        <v>6000000</v>
      </c>
      <c r="W10" s="953">
        <v>500000</v>
      </c>
      <c r="X10" s="953"/>
      <c r="Y10" s="953"/>
      <c r="Z10" s="953"/>
      <c r="AA10" s="953">
        <v>200000</v>
      </c>
      <c r="AB10" s="953">
        <v>500000</v>
      </c>
      <c r="AC10" s="953"/>
      <c r="AD10" s="953"/>
      <c r="AE10" s="953" t="s">
        <v>1351</v>
      </c>
      <c r="AF10" s="954" t="s">
        <v>1215</v>
      </c>
      <c r="AG10" s="954" t="s">
        <v>1215</v>
      </c>
      <c r="AH10" s="804"/>
      <c r="AI10" s="804"/>
      <c r="AJ10" s="225" t="s">
        <v>12307</v>
      </c>
      <c r="AK10" s="986" t="s">
        <v>12308</v>
      </c>
      <c r="AL10" s="225" t="s">
        <v>12309</v>
      </c>
      <c r="AM10" s="986" t="s">
        <v>12310</v>
      </c>
      <c r="AN10" s="986" t="s">
        <v>12311</v>
      </c>
      <c r="AO10" s="225"/>
      <c r="AP10" s="225"/>
      <c r="AQ10" s="987" t="s">
        <v>12312</v>
      </c>
      <c r="AR10" s="949"/>
    </row>
    <row r="11" spans="2:44" s="933" customFormat="1" ht="21">
      <c r="B11" s="985" t="s">
        <v>1170</v>
      </c>
      <c r="C11" s="948" t="s">
        <v>12313</v>
      </c>
      <c r="D11" s="949" t="s">
        <v>12314</v>
      </c>
      <c r="E11" s="950" t="s">
        <v>12315</v>
      </c>
      <c r="F11" s="950" t="s">
        <v>1302</v>
      </c>
      <c r="G11" s="950" t="s">
        <v>1276</v>
      </c>
      <c r="H11" s="804" t="s">
        <v>2148</v>
      </c>
      <c r="I11" s="804" t="s">
        <v>8801</v>
      </c>
      <c r="J11" s="949" t="s">
        <v>12316</v>
      </c>
      <c r="K11" s="951">
        <v>42723</v>
      </c>
      <c r="L11" s="951">
        <v>42904</v>
      </c>
      <c r="M11" s="951"/>
      <c r="N11" s="951"/>
      <c r="O11" s="951"/>
      <c r="P11" s="951"/>
      <c r="Q11" s="951"/>
      <c r="R11" s="951"/>
      <c r="S11" s="232">
        <f t="shared" ca="1" si="1"/>
        <v>68.841278009262169</v>
      </c>
      <c r="T11" s="266" t="str">
        <f t="shared" ca="1" si="0"/>
        <v>ACTIVE</v>
      </c>
      <c r="U11" s="953"/>
      <c r="V11" s="953">
        <v>8000000</v>
      </c>
      <c r="W11" s="953">
        <v>150000</v>
      </c>
      <c r="X11" s="953"/>
      <c r="Y11" s="953"/>
      <c r="Z11" s="953"/>
      <c r="AA11" s="953">
        <v>200000</v>
      </c>
      <c r="AB11" s="953"/>
      <c r="AC11" s="953">
        <v>650000</v>
      </c>
      <c r="AD11" s="953"/>
      <c r="AE11" s="953" t="s">
        <v>1351</v>
      </c>
      <c r="AF11" s="954" t="s">
        <v>1215</v>
      </c>
      <c r="AG11" s="954" t="s">
        <v>1215</v>
      </c>
      <c r="AH11" s="804"/>
      <c r="AI11" s="804"/>
      <c r="AJ11" s="225" t="s">
        <v>12317</v>
      </c>
      <c r="AK11" s="986" t="s">
        <v>12318</v>
      </c>
      <c r="AL11" s="225" t="s">
        <v>12319</v>
      </c>
      <c r="AM11" s="986" t="s">
        <v>12320</v>
      </c>
      <c r="AN11" s="986" t="s">
        <v>12321</v>
      </c>
      <c r="AO11" s="225" t="s">
        <v>12322</v>
      </c>
      <c r="AP11" s="225"/>
      <c r="AQ11" s="987" t="s">
        <v>12323</v>
      </c>
      <c r="AR11" s="949"/>
    </row>
    <row r="12" spans="2:44" s="933" customFormat="1" ht="21">
      <c r="B12" s="985" t="s">
        <v>1171</v>
      </c>
      <c r="C12" s="948" t="s">
        <v>12324</v>
      </c>
      <c r="D12" s="949" t="s">
        <v>12325</v>
      </c>
      <c r="E12" s="950" t="s">
        <v>12326</v>
      </c>
      <c r="F12" s="950" t="s">
        <v>1302</v>
      </c>
      <c r="G12" s="950" t="s">
        <v>1280</v>
      </c>
      <c r="H12" s="804" t="s">
        <v>2148</v>
      </c>
      <c r="I12" s="804" t="s">
        <v>8801</v>
      </c>
      <c r="J12" s="949" t="s">
        <v>12327</v>
      </c>
      <c r="K12" s="951">
        <v>42719</v>
      </c>
      <c r="L12" s="951">
        <v>42900</v>
      </c>
      <c r="M12" s="951"/>
      <c r="N12" s="951"/>
      <c r="O12" s="951"/>
      <c r="P12" s="951"/>
      <c r="Q12" s="951"/>
      <c r="R12" s="951"/>
      <c r="S12" s="232">
        <f t="shared" ca="1" si="1"/>
        <v>64.841278009262169</v>
      </c>
      <c r="T12" s="266" t="str">
        <f t="shared" ca="1" si="0"/>
        <v>ACTIVE</v>
      </c>
      <c r="U12" s="953"/>
      <c r="V12" s="953">
        <v>19000000</v>
      </c>
      <c r="W12" s="953">
        <v>1000000</v>
      </c>
      <c r="X12" s="953">
        <v>1250000</v>
      </c>
      <c r="Y12" s="953"/>
      <c r="Z12" s="953"/>
      <c r="AA12" s="953">
        <v>250000</v>
      </c>
      <c r="AB12" s="953">
        <v>500000</v>
      </c>
      <c r="AC12" s="953">
        <v>2000000</v>
      </c>
      <c r="AD12" s="953"/>
      <c r="AE12" s="953" t="s">
        <v>1351</v>
      </c>
      <c r="AF12" s="954" t="s">
        <v>1215</v>
      </c>
      <c r="AG12" s="954" t="s">
        <v>1215</v>
      </c>
      <c r="AH12" s="804"/>
      <c r="AI12" s="804"/>
      <c r="AJ12" s="225" t="s">
        <v>12328</v>
      </c>
      <c r="AK12" s="986" t="s">
        <v>12329</v>
      </c>
      <c r="AL12" s="225" t="s">
        <v>12330</v>
      </c>
      <c r="AM12" s="986" t="s">
        <v>12331</v>
      </c>
      <c r="AN12" s="986" t="s">
        <v>12332</v>
      </c>
      <c r="AO12" s="225">
        <v>11023336982</v>
      </c>
      <c r="AP12" s="225"/>
      <c r="AQ12" s="987" t="s">
        <v>12333</v>
      </c>
      <c r="AR12" s="949"/>
    </row>
    <row r="13" spans="2:44" s="933" customFormat="1" ht="21">
      <c r="B13" s="985" t="s">
        <v>1172</v>
      </c>
      <c r="C13" s="948"/>
      <c r="D13" s="949" t="s">
        <v>12334</v>
      </c>
      <c r="E13" s="950" t="s">
        <v>12335</v>
      </c>
      <c r="F13" s="950" t="s">
        <v>1302</v>
      </c>
      <c r="G13" s="950" t="s">
        <v>1231</v>
      </c>
      <c r="H13" s="804" t="s">
        <v>1045</v>
      </c>
      <c r="I13" s="804" t="s">
        <v>8801</v>
      </c>
      <c r="J13" s="949" t="s">
        <v>12261</v>
      </c>
      <c r="K13" s="951">
        <v>42776</v>
      </c>
      <c r="L13" s="951">
        <v>42925</v>
      </c>
      <c r="M13" s="951"/>
      <c r="N13" s="951"/>
      <c r="O13" s="951"/>
      <c r="P13" s="951"/>
      <c r="Q13" s="951"/>
      <c r="R13" s="951"/>
      <c r="S13" s="232">
        <f t="shared" ca="1" si="1"/>
        <v>89.841278009262169</v>
      </c>
      <c r="T13" s="266" t="str">
        <f t="shared" ca="1" si="0"/>
        <v>ACTIVE</v>
      </c>
      <c r="U13" s="953"/>
      <c r="V13" s="953">
        <v>22000000</v>
      </c>
      <c r="W13" s="953">
        <v>1000000</v>
      </c>
      <c r="X13" s="953">
        <v>1250000</v>
      </c>
      <c r="Y13" s="953"/>
      <c r="Z13" s="953"/>
      <c r="AA13" s="953">
        <v>250000</v>
      </c>
      <c r="AB13" s="953">
        <v>500000</v>
      </c>
      <c r="AC13" s="953"/>
      <c r="AD13" s="953"/>
      <c r="AE13" s="953" t="s">
        <v>1351</v>
      </c>
      <c r="AF13" s="954" t="s">
        <v>1215</v>
      </c>
      <c r="AG13" s="954" t="s">
        <v>1215</v>
      </c>
      <c r="AH13" s="804"/>
      <c r="AI13" s="804"/>
      <c r="AJ13" s="225" t="s">
        <v>12336</v>
      </c>
      <c r="AK13" s="986" t="s">
        <v>12337</v>
      </c>
      <c r="AL13" s="225" t="s">
        <v>12338</v>
      </c>
      <c r="AM13" s="986" t="s">
        <v>12339</v>
      </c>
      <c r="AN13" s="986" t="s">
        <v>12340</v>
      </c>
      <c r="AO13" s="225"/>
      <c r="AP13" s="225" t="s">
        <v>12341</v>
      </c>
      <c r="AQ13" s="987" t="s">
        <v>12342</v>
      </c>
      <c r="AR13" s="949"/>
    </row>
    <row r="14" spans="2:44" s="933" customFormat="1" ht="31.5">
      <c r="B14" s="985" t="s">
        <v>1173</v>
      </c>
      <c r="C14" s="948" t="s">
        <v>12343</v>
      </c>
      <c r="D14" s="949" t="s">
        <v>12344</v>
      </c>
      <c r="E14" s="950" t="s">
        <v>12345</v>
      </c>
      <c r="F14" s="950" t="s">
        <v>1302</v>
      </c>
      <c r="G14" s="950" t="s">
        <v>1280</v>
      </c>
      <c r="H14" s="804" t="s">
        <v>2148</v>
      </c>
      <c r="I14" s="804" t="s">
        <v>8801</v>
      </c>
      <c r="J14" s="949" t="s">
        <v>12252</v>
      </c>
      <c r="K14" s="951">
        <v>42745</v>
      </c>
      <c r="L14" s="951">
        <v>42916</v>
      </c>
      <c r="M14" s="951"/>
      <c r="N14" s="951"/>
      <c r="O14" s="951"/>
      <c r="P14" s="951"/>
      <c r="Q14" s="951"/>
      <c r="R14" s="951"/>
      <c r="S14" s="232">
        <f t="shared" ca="1" si="1"/>
        <v>80.841278009262169</v>
      </c>
      <c r="T14" s="266" t="str">
        <f t="shared" ca="1" si="0"/>
        <v>ACTIVE</v>
      </c>
      <c r="U14" s="953"/>
      <c r="V14" s="953">
        <v>5500000</v>
      </c>
      <c r="W14" s="953">
        <v>150000</v>
      </c>
      <c r="X14" s="953"/>
      <c r="Y14" s="953"/>
      <c r="Z14" s="953"/>
      <c r="AA14" s="953">
        <v>200000</v>
      </c>
      <c r="AB14" s="953">
        <v>500000</v>
      </c>
      <c r="AC14" s="953">
        <v>650000</v>
      </c>
      <c r="AD14" s="953"/>
      <c r="AE14" s="953" t="s">
        <v>1314</v>
      </c>
      <c r="AF14" s="954" t="s">
        <v>1054</v>
      </c>
      <c r="AG14" s="954" t="s">
        <v>12346</v>
      </c>
      <c r="AH14" s="804"/>
      <c r="AI14" s="804"/>
      <c r="AJ14" s="225" t="s">
        <v>12347</v>
      </c>
      <c r="AK14" s="986" t="s">
        <v>12348</v>
      </c>
      <c r="AL14" s="225" t="s">
        <v>12349</v>
      </c>
      <c r="AM14" s="986" t="s">
        <v>12350</v>
      </c>
      <c r="AN14" s="986" t="s">
        <v>12351</v>
      </c>
      <c r="AO14" s="225"/>
      <c r="AP14" s="225"/>
      <c r="AQ14" s="987" t="s">
        <v>12352</v>
      </c>
      <c r="AR14" s="949"/>
    </row>
    <row r="15" spans="2:44" s="933" customFormat="1" ht="21">
      <c r="B15" s="985" t="s">
        <v>1174</v>
      </c>
      <c r="C15" s="948" t="s">
        <v>12353</v>
      </c>
      <c r="D15" s="949" t="s">
        <v>12354</v>
      </c>
      <c r="E15" s="950" t="s">
        <v>12355</v>
      </c>
      <c r="F15" s="950" t="s">
        <v>1302</v>
      </c>
      <c r="G15" s="950" t="s">
        <v>1231</v>
      </c>
      <c r="H15" s="804" t="s">
        <v>2148</v>
      </c>
      <c r="I15" s="804" t="s">
        <v>8801</v>
      </c>
      <c r="J15" s="949" t="s">
        <v>12252</v>
      </c>
      <c r="K15" s="951">
        <v>42744</v>
      </c>
      <c r="L15" s="951">
        <v>42916</v>
      </c>
      <c r="M15" s="951"/>
      <c r="N15" s="951"/>
      <c r="O15" s="951"/>
      <c r="P15" s="951"/>
      <c r="Q15" s="951"/>
      <c r="R15" s="951"/>
      <c r="S15" s="232">
        <f t="shared" ca="1" si="1"/>
        <v>80.841278009262169</v>
      </c>
      <c r="T15" s="266" t="str">
        <f t="shared" ca="1" si="0"/>
        <v>ACTIVE</v>
      </c>
      <c r="U15" s="953"/>
      <c r="V15" s="953">
        <v>5500000</v>
      </c>
      <c r="W15" s="953">
        <v>150000</v>
      </c>
      <c r="X15" s="953"/>
      <c r="Y15" s="953"/>
      <c r="Z15" s="953"/>
      <c r="AA15" s="953">
        <v>200000</v>
      </c>
      <c r="AB15" s="953">
        <v>500000</v>
      </c>
      <c r="AC15" s="953">
        <v>650000</v>
      </c>
      <c r="AD15" s="953"/>
      <c r="AE15" s="953" t="s">
        <v>1314</v>
      </c>
      <c r="AF15" s="954" t="s">
        <v>1054</v>
      </c>
      <c r="AG15" s="954" t="s">
        <v>12346</v>
      </c>
      <c r="AH15" s="804"/>
      <c r="AI15" s="804"/>
      <c r="AJ15" s="225" t="s">
        <v>12356</v>
      </c>
      <c r="AK15" s="986" t="s">
        <v>12357</v>
      </c>
      <c r="AL15" s="225" t="s">
        <v>12358</v>
      </c>
      <c r="AM15" s="986" t="s">
        <v>12359</v>
      </c>
      <c r="AN15" s="986" t="s">
        <v>12360</v>
      </c>
      <c r="AO15" s="225"/>
      <c r="AP15" s="225"/>
      <c r="AQ15" s="987" t="s">
        <v>12361</v>
      </c>
      <c r="AR15" s="949"/>
    </row>
    <row r="16" spans="2:44" s="933" customFormat="1" ht="52.5">
      <c r="B16" s="985" t="s">
        <v>1175</v>
      </c>
      <c r="C16" s="948" t="s">
        <v>12362</v>
      </c>
      <c r="D16" s="949" t="s">
        <v>12363</v>
      </c>
      <c r="E16" s="950" t="s">
        <v>12364</v>
      </c>
      <c r="F16" s="950" t="s">
        <v>1302</v>
      </c>
      <c r="G16" s="950" t="s">
        <v>1276</v>
      </c>
      <c r="H16" s="804" t="s">
        <v>2148</v>
      </c>
      <c r="I16" s="804" t="s">
        <v>8801</v>
      </c>
      <c r="J16" s="949" t="s">
        <v>9102</v>
      </c>
      <c r="K16" s="951">
        <v>42719</v>
      </c>
      <c r="L16" s="951">
        <v>42900</v>
      </c>
      <c r="M16" s="951"/>
      <c r="N16" s="951"/>
      <c r="O16" s="951"/>
      <c r="P16" s="951"/>
      <c r="Q16" s="951"/>
      <c r="R16" s="951"/>
      <c r="S16" s="232">
        <f t="shared" ca="1" si="1"/>
        <v>64.841278009262169</v>
      </c>
      <c r="T16" s="266" t="str">
        <f t="shared" ca="1" si="0"/>
        <v>ACTIVE</v>
      </c>
      <c r="U16" s="953"/>
      <c r="V16" s="953">
        <v>2900000</v>
      </c>
      <c r="W16" s="953">
        <v>150000</v>
      </c>
      <c r="X16" s="953"/>
      <c r="Y16" s="953">
        <v>300000</v>
      </c>
      <c r="Z16" s="953"/>
      <c r="AA16" s="953"/>
      <c r="AB16" s="953"/>
      <c r="AC16" s="953"/>
      <c r="AD16" s="953" t="s">
        <v>12365</v>
      </c>
      <c r="AE16" s="953" t="s">
        <v>1351</v>
      </c>
      <c r="AF16" s="954" t="s">
        <v>1215</v>
      </c>
      <c r="AG16" s="954" t="s">
        <v>1215</v>
      </c>
      <c r="AH16" s="804"/>
      <c r="AI16" s="804"/>
      <c r="AJ16" s="225" t="s">
        <v>12366</v>
      </c>
      <c r="AK16" s="986" t="s">
        <v>12367</v>
      </c>
      <c r="AL16" s="225" t="s">
        <v>12368</v>
      </c>
      <c r="AM16" s="986" t="s">
        <v>12369</v>
      </c>
      <c r="AN16" s="986"/>
      <c r="AO16" s="225"/>
      <c r="AP16" s="225" t="s">
        <v>12370</v>
      </c>
      <c r="AQ16" s="987" t="s">
        <v>12371</v>
      </c>
      <c r="AR16" s="949" t="s">
        <v>12372</v>
      </c>
    </row>
    <row r="17" spans="2:64" s="933" customFormat="1" ht="21">
      <c r="B17" s="985" t="s">
        <v>1176</v>
      </c>
      <c r="C17" s="948"/>
      <c r="D17" s="949" t="s">
        <v>12378</v>
      </c>
      <c r="E17" s="950" t="s">
        <v>12379</v>
      </c>
      <c r="F17" s="950" t="s">
        <v>1302</v>
      </c>
      <c r="G17" s="950" t="s">
        <v>1276</v>
      </c>
      <c r="H17" s="804" t="s">
        <v>1045</v>
      </c>
      <c r="I17" s="804" t="s">
        <v>8801</v>
      </c>
      <c r="J17" s="949" t="s">
        <v>12380</v>
      </c>
      <c r="K17" s="951" t="s">
        <v>6762</v>
      </c>
      <c r="L17" s="951">
        <v>42894</v>
      </c>
      <c r="M17" s="951"/>
      <c r="N17" s="951"/>
      <c r="O17" s="951"/>
      <c r="P17" s="951"/>
      <c r="Q17" s="951"/>
      <c r="R17" s="951"/>
      <c r="S17" s="232">
        <f t="shared" ca="1" si="1"/>
        <v>58.841278009262169</v>
      </c>
      <c r="T17" s="266" t="str">
        <f t="shared" ca="1" si="0"/>
        <v>ACTIVE</v>
      </c>
      <c r="U17" s="953"/>
      <c r="V17" s="953">
        <v>2800000</v>
      </c>
      <c r="W17" s="953" t="s">
        <v>1324</v>
      </c>
      <c r="X17" s="953">
        <v>25000</v>
      </c>
      <c r="Y17" s="953"/>
      <c r="Z17" s="953"/>
      <c r="AA17" s="953" t="s">
        <v>1324</v>
      </c>
      <c r="AB17" s="953" t="s">
        <v>1324</v>
      </c>
      <c r="AC17" s="953"/>
      <c r="AD17" s="953"/>
      <c r="AE17" s="953">
        <v>15000</v>
      </c>
      <c r="AF17" s="954" t="s">
        <v>1215</v>
      </c>
      <c r="AG17" s="954" t="s">
        <v>12346</v>
      </c>
      <c r="AH17" s="804"/>
      <c r="AI17" s="804"/>
      <c r="AJ17" s="225" t="s">
        <v>12381</v>
      </c>
      <c r="AK17" s="986" t="s">
        <v>12382</v>
      </c>
      <c r="AL17" s="225" t="s">
        <v>12383</v>
      </c>
      <c r="AM17" s="986" t="s">
        <v>12384</v>
      </c>
      <c r="AN17" s="986"/>
      <c r="AO17" s="225"/>
      <c r="AP17" s="225"/>
      <c r="AQ17" s="987" t="s">
        <v>12385</v>
      </c>
      <c r="AR17" s="949"/>
    </row>
    <row r="18" spans="2:64" s="933" customFormat="1" ht="21">
      <c r="B18" s="985" t="s">
        <v>1177</v>
      </c>
      <c r="C18" s="948"/>
      <c r="D18" s="949" t="s">
        <v>12386</v>
      </c>
      <c r="E18" s="950" t="s">
        <v>12387</v>
      </c>
      <c r="F18" s="950" t="s">
        <v>1060</v>
      </c>
      <c r="G18" s="950" t="s">
        <v>1276</v>
      </c>
      <c r="H18" s="804" t="s">
        <v>2148</v>
      </c>
      <c r="I18" s="804" t="s">
        <v>8801</v>
      </c>
      <c r="J18" s="949" t="s">
        <v>12388</v>
      </c>
      <c r="K18" s="951" t="s">
        <v>6679</v>
      </c>
      <c r="L18" s="951">
        <v>42990</v>
      </c>
      <c r="M18" s="951"/>
      <c r="N18" s="951"/>
      <c r="O18" s="951"/>
      <c r="P18" s="951"/>
      <c r="Q18" s="951"/>
      <c r="R18" s="951"/>
      <c r="S18" s="232">
        <f t="shared" ca="1" si="1"/>
        <v>154.84127800926217</v>
      </c>
      <c r="T18" s="266" t="str">
        <f t="shared" ca="1" si="0"/>
        <v>ACTIVE</v>
      </c>
      <c r="U18" s="953"/>
      <c r="V18" s="953">
        <v>4800000</v>
      </c>
      <c r="W18" s="953">
        <v>500000</v>
      </c>
      <c r="X18" s="953" t="s">
        <v>1324</v>
      </c>
      <c r="Y18" s="953"/>
      <c r="Z18" s="953"/>
      <c r="AA18" s="953">
        <v>200000</v>
      </c>
      <c r="AB18" s="953">
        <v>500000</v>
      </c>
      <c r="AC18" s="953"/>
      <c r="AD18" s="953"/>
      <c r="AE18" s="953" t="s">
        <v>1351</v>
      </c>
      <c r="AF18" s="954" t="s">
        <v>1215</v>
      </c>
      <c r="AG18" s="954" t="s">
        <v>1215</v>
      </c>
      <c r="AH18" s="804"/>
      <c r="AI18" s="804"/>
      <c r="AJ18" s="225" t="s">
        <v>12389</v>
      </c>
      <c r="AK18" s="986">
        <v>82225103629</v>
      </c>
      <c r="AL18" s="225" t="s">
        <v>12390</v>
      </c>
      <c r="AM18" s="986" t="s">
        <v>12391</v>
      </c>
      <c r="AN18" s="986">
        <v>0</v>
      </c>
      <c r="AO18" s="225"/>
      <c r="AP18" s="225"/>
      <c r="AQ18" s="987" t="s">
        <v>12392</v>
      </c>
      <c r="AR18" s="949"/>
    </row>
    <row r="19" spans="2:64" s="933" customFormat="1" ht="21">
      <c r="B19" s="985" t="s">
        <v>1178</v>
      </c>
      <c r="C19" s="948"/>
      <c r="D19" s="949" t="s">
        <v>12399</v>
      </c>
      <c r="E19" s="950" t="s">
        <v>12400</v>
      </c>
      <c r="F19" s="950" t="s">
        <v>1302</v>
      </c>
      <c r="G19" s="950" t="s">
        <v>1231</v>
      </c>
      <c r="H19" s="804" t="s">
        <v>1045</v>
      </c>
      <c r="I19" s="804" t="s">
        <v>8801</v>
      </c>
      <c r="J19" s="949" t="s">
        <v>12380</v>
      </c>
      <c r="K19" s="951" t="s">
        <v>6762</v>
      </c>
      <c r="L19" s="951">
        <v>42894</v>
      </c>
      <c r="M19" s="951"/>
      <c r="N19" s="951"/>
      <c r="O19" s="951"/>
      <c r="P19" s="951"/>
      <c r="Q19" s="951"/>
      <c r="R19" s="951"/>
      <c r="S19" s="232">
        <f t="shared" ca="1" si="1"/>
        <v>58.841278009262169</v>
      </c>
      <c r="T19" s="266" t="str">
        <f t="shared" ca="1" si="0"/>
        <v>ACTIVE</v>
      </c>
      <c r="U19" s="953"/>
      <c r="V19" s="953">
        <v>2800000</v>
      </c>
      <c r="W19" s="953" t="s">
        <v>1324</v>
      </c>
      <c r="X19" s="953">
        <v>25000</v>
      </c>
      <c r="Y19" s="953"/>
      <c r="Z19" s="953"/>
      <c r="AA19" s="953" t="s">
        <v>1324</v>
      </c>
      <c r="AB19" s="953" t="s">
        <v>1324</v>
      </c>
      <c r="AC19" s="953"/>
      <c r="AD19" s="953"/>
      <c r="AE19" s="953">
        <v>15000</v>
      </c>
      <c r="AF19" s="954" t="s">
        <v>1215</v>
      </c>
      <c r="AG19" s="954" t="s">
        <v>12346</v>
      </c>
      <c r="AH19" s="804"/>
      <c r="AI19" s="804"/>
      <c r="AJ19" s="225" t="s">
        <v>12401</v>
      </c>
      <c r="AK19" s="986" t="s">
        <v>12402</v>
      </c>
      <c r="AL19" s="225" t="s">
        <v>12956</v>
      </c>
      <c r="AM19" s="986" t="s">
        <v>12955</v>
      </c>
      <c r="AN19" s="986"/>
      <c r="AO19" s="225"/>
      <c r="AP19" s="225"/>
      <c r="AQ19" s="987" t="s">
        <v>12403</v>
      </c>
      <c r="AR19" s="949"/>
    </row>
    <row r="20" spans="2:64" ht="14.1" customHeight="1">
      <c r="B20" s="985" t="s">
        <v>1179</v>
      </c>
      <c r="C20" s="948"/>
      <c r="D20" s="949" t="s">
        <v>12984</v>
      </c>
      <c r="E20" s="950" t="s">
        <v>12985</v>
      </c>
      <c r="F20" s="950" t="s">
        <v>1302</v>
      </c>
      <c r="G20" s="950" t="s">
        <v>12988</v>
      </c>
      <c r="H20" s="804" t="s">
        <v>1045</v>
      </c>
      <c r="I20" s="804" t="s">
        <v>8801</v>
      </c>
      <c r="J20" s="949" t="s">
        <v>12380</v>
      </c>
      <c r="K20" s="951" t="s">
        <v>6762</v>
      </c>
      <c r="L20" s="951">
        <v>42894</v>
      </c>
      <c r="M20" s="951"/>
      <c r="N20" s="951"/>
      <c r="O20" s="951"/>
      <c r="P20" s="951"/>
      <c r="Q20" s="951"/>
      <c r="R20" s="951"/>
      <c r="S20" s="232">
        <f t="shared" ca="1" si="1"/>
        <v>58.841278009262169</v>
      </c>
      <c r="T20" s="266" t="str">
        <f t="shared" ca="1" si="0"/>
        <v>ACTIVE</v>
      </c>
      <c r="U20" s="953"/>
      <c r="V20" s="953">
        <v>2800000</v>
      </c>
      <c r="W20" s="953" t="s">
        <v>1324</v>
      </c>
      <c r="X20" s="953">
        <v>25000</v>
      </c>
      <c r="Y20" s="953" t="s">
        <v>1324</v>
      </c>
      <c r="Z20" s="953" t="s">
        <v>1324</v>
      </c>
      <c r="AA20" s="953" t="s">
        <v>1324</v>
      </c>
      <c r="AB20" s="953"/>
      <c r="AC20" s="953"/>
      <c r="AD20" s="953"/>
      <c r="AE20" s="953">
        <v>15000</v>
      </c>
      <c r="AF20" s="954" t="s">
        <v>1215</v>
      </c>
      <c r="AG20" s="954" t="s">
        <v>12346</v>
      </c>
      <c r="AH20" s="804"/>
      <c r="AI20" s="804"/>
      <c r="AJ20" s="225" t="s">
        <v>12986</v>
      </c>
      <c r="AK20" s="986"/>
      <c r="AL20" s="225"/>
      <c r="AM20" s="986" t="s">
        <v>12987</v>
      </c>
      <c r="AN20" s="986"/>
      <c r="AO20" s="225"/>
      <c r="AP20" s="225"/>
      <c r="AQ20" s="987"/>
      <c r="AR20" s="949"/>
    </row>
    <row r="21" spans="2:64" s="993" customFormat="1" ht="21">
      <c r="B21" s="985" t="s">
        <v>1180</v>
      </c>
      <c r="C21" s="994"/>
      <c r="D21" s="995" t="s">
        <v>11365</v>
      </c>
      <c r="E21" s="905" t="s">
        <v>11366</v>
      </c>
      <c r="F21" s="905" t="s">
        <v>1302</v>
      </c>
      <c r="G21" s="905" t="s">
        <v>1358</v>
      </c>
      <c r="H21" s="818" t="s">
        <v>1045</v>
      </c>
      <c r="I21" s="804" t="s">
        <v>8801</v>
      </c>
      <c r="J21" s="995" t="s">
        <v>11367</v>
      </c>
      <c r="K21" s="996" t="s">
        <v>11368</v>
      </c>
      <c r="L21" s="996">
        <v>42998</v>
      </c>
      <c r="M21" s="996"/>
      <c r="N21" s="996"/>
      <c r="O21" s="996"/>
      <c r="P21" s="996"/>
      <c r="Q21" s="996"/>
      <c r="R21" s="996"/>
      <c r="S21" s="232">
        <f ca="1">SUM(L21-NOW())</f>
        <v>162.84127800926217</v>
      </c>
      <c r="T21" s="266" t="str">
        <f t="shared" ca="1" si="0"/>
        <v>ACTIVE</v>
      </c>
      <c r="U21" s="997"/>
      <c r="V21" s="997">
        <v>16000000</v>
      </c>
      <c r="W21" s="997">
        <v>1000000</v>
      </c>
      <c r="X21" s="997">
        <v>1250000</v>
      </c>
      <c r="Y21" s="997"/>
      <c r="Z21" s="997"/>
      <c r="AA21" s="997">
        <v>250000</v>
      </c>
      <c r="AB21" s="997">
        <v>500000</v>
      </c>
      <c r="AC21" s="997">
        <v>3500000</v>
      </c>
      <c r="AD21" s="997"/>
      <c r="AE21" s="997" t="s">
        <v>1351</v>
      </c>
      <c r="AF21" s="824" t="s">
        <v>1215</v>
      </c>
      <c r="AG21" s="824" t="s">
        <v>1215</v>
      </c>
      <c r="AH21" s="818"/>
      <c r="AI21" s="818"/>
      <c r="AJ21" s="242" t="s">
        <v>11369</v>
      </c>
      <c r="AK21" s="884" t="s">
        <v>11370</v>
      </c>
      <c r="AL21" s="242" t="s">
        <v>11371</v>
      </c>
      <c r="AM21" s="884" t="s">
        <v>11372</v>
      </c>
      <c r="AN21" s="884" t="s">
        <v>11373</v>
      </c>
      <c r="AO21" s="242" t="s">
        <v>11374</v>
      </c>
      <c r="AP21" s="242"/>
      <c r="AQ21" s="886" t="s">
        <v>11375</v>
      </c>
      <c r="AR21" s="995" t="s">
        <v>6534</v>
      </c>
      <c r="AT21" s="998"/>
      <c r="AU21" s="998"/>
      <c r="BB21" s="841"/>
      <c r="BK21" s="999"/>
      <c r="BL21" s="1000"/>
    </row>
    <row r="30" spans="2:64" ht="15.75" thickBot="1"/>
    <row r="31" spans="2:64" ht="15.75" thickBot="1">
      <c r="B31" s="864" t="s">
        <v>1365</v>
      </c>
      <c r="C31" s="865"/>
    </row>
    <row r="32" spans="2:64">
      <c r="B32" s="814">
        <v>3</v>
      </c>
      <c r="C32" s="815" t="s">
        <v>12269</v>
      </c>
      <c r="D32" s="816" t="s">
        <v>12270</v>
      </c>
      <c r="E32" s="817" t="s">
        <v>12271</v>
      </c>
      <c r="F32" s="817" t="s">
        <v>1302</v>
      </c>
      <c r="G32" s="817" t="s">
        <v>1358</v>
      </c>
      <c r="H32" s="860" t="s">
        <v>1045</v>
      </c>
      <c r="I32" s="860" t="s">
        <v>8801</v>
      </c>
      <c r="J32" s="816" t="s">
        <v>12261</v>
      </c>
      <c r="K32" s="774">
        <v>42713</v>
      </c>
      <c r="L32" s="774">
        <v>42894</v>
      </c>
      <c r="M32" s="774"/>
      <c r="N32" s="774"/>
      <c r="O32" s="774"/>
      <c r="P32" s="774"/>
      <c r="Q32" s="774"/>
      <c r="R32" s="774"/>
      <c r="S32" s="776">
        <v>68.253628703700087</v>
      </c>
      <c r="T32" s="777" t="s">
        <v>1098</v>
      </c>
      <c r="U32" s="821"/>
      <c r="V32" s="821">
        <v>16000000</v>
      </c>
      <c r="W32" s="821">
        <v>1000000</v>
      </c>
      <c r="X32" s="821">
        <v>1250000</v>
      </c>
      <c r="Y32" s="821"/>
      <c r="Z32" s="821"/>
      <c r="AA32" s="821">
        <v>250000</v>
      </c>
      <c r="AB32" s="821">
        <v>500000</v>
      </c>
      <c r="AC32" s="821">
        <v>3500000</v>
      </c>
      <c r="AD32" s="821"/>
      <c r="AE32" s="821" t="s">
        <v>1351</v>
      </c>
      <c r="AF32" s="823" t="s">
        <v>1215</v>
      </c>
      <c r="AG32" s="823" t="s">
        <v>1215</v>
      </c>
      <c r="AH32" s="860"/>
      <c r="AI32" s="860"/>
      <c r="AJ32" s="872" t="s">
        <v>12272</v>
      </c>
      <c r="AK32" s="863"/>
      <c r="AL32" s="872" t="s">
        <v>12273</v>
      </c>
      <c r="AM32" s="863" t="s">
        <v>12274</v>
      </c>
      <c r="AN32" s="863" t="s">
        <v>12275</v>
      </c>
      <c r="AO32" s="872"/>
      <c r="AP32" s="872"/>
      <c r="AQ32" s="923" t="s">
        <v>12276</v>
      </c>
      <c r="AR32" s="816" t="s">
        <v>12277</v>
      </c>
    </row>
    <row r="33" spans="2:44">
      <c r="B33" s="814">
        <v>14</v>
      </c>
      <c r="C33" s="815"/>
      <c r="D33" s="816" t="s">
        <v>11339</v>
      </c>
      <c r="E33" s="817" t="s">
        <v>12373</v>
      </c>
      <c r="F33" s="817"/>
      <c r="G33" s="817"/>
      <c r="H33" s="860" t="s">
        <v>1045</v>
      </c>
      <c r="I33" s="860" t="s">
        <v>8801</v>
      </c>
      <c r="J33" s="816" t="s">
        <v>9102</v>
      </c>
      <c r="K33" s="774" t="s">
        <v>12374</v>
      </c>
      <c r="L33" s="774">
        <v>42893</v>
      </c>
      <c r="M33" s="774"/>
      <c r="N33" s="774"/>
      <c r="O33" s="774"/>
      <c r="P33" s="774"/>
      <c r="Q33" s="774"/>
      <c r="R33" s="774"/>
      <c r="S33" s="776">
        <v>67.253628703700087</v>
      </c>
      <c r="T33" s="777" t="s">
        <v>1098</v>
      </c>
      <c r="U33" s="821"/>
      <c r="V33" s="821">
        <v>3000000</v>
      </c>
      <c r="W33" s="821">
        <v>150000</v>
      </c>
      <c r="X33" s="821" t="s">
        <v>1324</v>
      </c>
      <c r="Y33" s="821">
        <v>300000</v>
      </c>
      <c r="Z33" s="821" t="s">
        <v>1324</v>
      </c>
      <c r="AA33" s="821"/>
      <c r="AB33" s="821"/>
      <c r="AC33" s="821">
        <v>200000</v>
      </c>
      <c r="AD33" s="821" t="s">
        <v>12375</v>
      </c>
      <c r="AE33" s="821" t="s">
        <v>1314</v>
      </c>
      <c r="AF33" s="823" t="s">
        <v>1054</v>
      </c>
      <c r="AG33" s="823" t="s">
        <v>1054</v>
      </c>
      <c r="AH33" s="860"/>
      <c r="AI33" s="860"/>
      <c r="AJ33" s="872" t="s">
        <v>12376</v>
      </c>
      <c r="AK33" s="863">
        <v>81251169600</v>
      </c>
      <c r="AL33" s="872"/>
      <c r="AM33" s="863"/>
      <c r="AN33" s="863"/>
      <c r="AO33" s="872"/>
      <c r="AP33" s="872"/>
      <c r="AQ33" s="923" t="s">
        <v>12377</v>
      </c>
      <c r="AR33" s="816" t="s">
        <v>1281</v>
      </c>
    </row>
    <row r="34" spans="2:44">
      <c r="B34" s="814"/>
      <c r="C34" s="815"/>
      <c r="D34" s="816" t="s">
        <v>12393</v>
      </c>
      <c r="E34" s="817" t="s">
        <v>12394</v>
      </c>
      <c r="F34" s="817" t="s">
        <v>1302</v>
      </c>
      <c r="G34" s="817" t="s">
        <v>1280</v>
      </c>
      <c r="H34" s="860" t="s">
        <v>1045</v>
      </c>
      <c r="I34" s="860" t="s">
        <v>8801</v>
      </c>
      <c r="J34" s="816" t="s">
        <v>12380</v>
      </c>
      <c r="K34" s="774" t="s">
        <v>6762</v>
      </c>
      <c r="L34" s="774">
        <v>42894</v>
      </c>
      <c r="M34" s="774"/>
      <c r="N34" s="774"/>
      <c r="O34" s="774"/>
      <c r="P34" s="774"/>
      <c r="Q34" s="774"/>
      <c r="R34" s="774"/>
      <c r="S34" s="776">
        <v>68.253628703700087</v>
      </c>
      <c r="T34" s="777" t="s">
        <v>1098</v>
      </c>
      <c r="U34" s="821"/>
      <c r="V34" s="821">
        <v>2800000</v>
      </c>
      <c r="W34" s="821" t="s">
        <v>1324</v>
      </c>
      <c r="X34" s="821">
        <v>25000</v>
      </c>
      <c r="Y34" s="821"/>
      <c r="Z34" s="821"/>
      <c r="AA34" s="821" t="s">
        <v>1324</v>
      </c>
      <c r="AB34" s="821" t="s">
        <v>1324</v>
      </c>
      <c r="AC34" s="821"/>
      <c r="AD34" s="821"/>
      <c r="AE34" s="821">
        <v>15000</v>
      </c>
      <c r="AF34" s="823" t="s">
        <v>1215</v>
      </c>
      <c r="AG34" s="823" t="s">
        <v>12346</v>
      </c>
      <c r="AH34" s="860"/>
      <c r="AI34" s="860"/>
      <c r="AJ34" s="872" t="s">
        <v>12395</v>
      </c>
      <c r="AK34" s="863" t="s">
        <v>12396</v>
      </c>
      <c r="AL34" s="872"/>
      <c r="AM34" s="863" t="s">
        <v>12397</v>
      </c>
      <c r="AN34" s="863"/>
      <c r="AO34" s="872"/>
      <c r="AP34" s="872"/>
      <c r="AQ34" s="923" t="s">
        <v>12398</v>
      </c>
      <c r="AR34" s="816" t="s">
        <v>1281</v>
      </c>
    </row>
  </sheetData>
  <mergeCells count="37">
    <mergeCell ref="G3:G4"/>
    <mergeCell ref="B3:B4"/>
    <mergeCell ref="C3:C4"/>
    <mergeCell ref="D3:D4"/>
    <mergeCell ref="E3:E4"/>
    <mergeCell ref="F3:F4"/>
    <mergeCell ref="Y3:Y4"/>
    <mergeCell ref="H3:H4"/>
    <mergeCell ref="I3:I4"/>
    <mergeCell ref="J3:J4"/>
    <mergeCell ref="K3:L3"/>
    <mergeCell ref="M3:R3"/>
    <mergeCell ref="S3:S4"/>
    <mergeCell ref="T3:T4"/>
    <mergeCell ref="U3:U4"/>
    <mergeCell ref="V3:V4"/>
    <mergeCell ref="W3:W4"/>
    <mergeCell ref="X3:X4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R3:AR4"/>
    <mergeCell ref="AL3:AL4"/>
    <mergeCell ref="AM3:AM4"/>
    <mergeCell ref="AN3:AN4"/>
    <mergeCell ref="AO3:AO4"/>
    <mergeCell ref="AP3:AP4"/>
    <mergeCell ref="AQ3:AQ4"/>
  </mergeCells>
  <conditionalFormatting sqref="T32 S33:T34">
    <cfRule type="expression" dxfId="7333" priority="129" stopIfTrue="1">
      <formula>IF(OR(#REF!="not",#REF!="resign",#REF!="permanent",#REF!="terminated"),"true","false")</formula>
    </cfRule>
  </conditionalFormatting>
  <conditionalFormatting sqref="T32:T34">
    <cfRule type="expression" dxfId="7332" priority="128" stopIfTrue="1">
      <formula>IF(OR(#REF!="PERMANENT",#REF!="RESIGN",#REF!="NOT EXTEND"),"TRUE","FALSE")</formula>
    </cfRule>
  </conditionalFormatting>
  <conditionalFormatting sqref="T32:T34">
    <cfRule type="expression" dxfId="7331" priority="127" stopIfTrue="1">
      <formula>IF(OR(#REF!="PERMANENT",#REF!="RESIGN",#REF!="NOT EXTEND"),"TRUE","FALSE")</formula>
    </cfRule>
  </conditionalFormatting>
  <conditionalFormatting sqref="T32:T34">
    <cfRule type="expression" dxfId="7330" priority="126" stopIfTrue="1">
      <formula>IF(OR(#REF!="not",#REF!="resign",#REF!="permanent",#REF!="terminated"),"true","false")</formula>
    </cfRule>
  </conditionalFormatting>
  <conditionalFormatting sqref="T32:T34">
    <cfRule type="expression" dxfId="7329" priority="125" stopIfTrue="1">
      <formula>IF(OR(#REF!="PERMANENT",#REF!="RESIGN",#REF!="NOT EXTEND"),"TRUE","FALSE")</formula>
    </cfRule>
  </conditionalFormatting>
  <conditionalFormatting sqref="T32:T34">
    <cfRule type="expression" dxfId="7328" priority="124" stopIfTrue="1">
      <formula>IF(OR(#REF!="not",#REF!="resign",#REF!="permanent",#REF!="terminated"),"true","false")</formula>
    </cfRule>
  </conditionalFormatting>
  <conditionalFormatting sqref="S32:T34">
    <cfRule type="expression" dxfId="7327" priority="123" stopIfTrue="1">
      <formula>IF(OR(#REF!="not",#REF!="resign",#REF!="permanent",#REF!="terminated"),"true","false")</formula>
    </cfRule>
  </conditionalFormatting>
  <conditionalFormatting sqref="T32:T34">
    <cfRule type="expression" dxfId="7326" priority="122" stopIfTrue="1">
      <formula>IF(OR(#REF!="PERMANENT",#REF!="RESIGN",#REF!="NOT EXTEND"),"TRUE","FALSE")</formula>
    </cfRule>
  </conditionalFormatting>
  <conditionalFormatting sqref="S32:S34">
    <cfRule type="expression" dxfId="7325" priority="121" stopIfTrue="1">
      <formula>IF(OR(#REF!="not",#REF!="resign",#REF!="permanent",#REF!="terminated"),"true","false")</formula>
    </cfRule>
  </conditionalFormatting>
  <conditionalFormatting sqref="T32:T34">
    <cfRule type="expression" dxfId="7324" priority="120" stopIfTrue="1">
      <formula>IF(OR(#REF!="not",#REF!="resign",#REF!="resign",#REF!="end",#REF!="terminated",#REF!="permanent"),"TRUE","FALSE")</formula>
    </cfRule>
  </conditionalFormatting>
  <conditionalFormatting sqref="T32:T34">
    <cfRule type="expression" dxfId="7323" priority="119" stopIfTrue="1">
      <formula>IF(OR(#REF!="PERMANENT",#REF!="RESIGN",#REF!="NOT EXTEND"),"TRUE","FALSE")</formula>
    </cfRule>
  </conditionalFormatting>
  <conditionalFormatting sqref="T32:T34">
    <cfRule type="expression" dxfId="7322" priority="118" stopIfTrue="1">
      <formula>IF(OR(#REF!="not",#REF!="resign",#REF!="permanent",#REF!="terminated"),"true","false")</formula>
    </cfRule>
  </conditionalFormatting>
  <conditionalFormatting sqref="T32:T34">
    <cfRule type="expression" dxfId="7321" priority="117" stopIfTrue="1">
      <formula>IF(OR(#REF!="not",#REF!="resign",#REF!="permanent",#REF!="terminated"),"true","false")</formula>
    </cfRule>
  </conditionalFormatting>
  <conditionalFormatting sqref="T32:T34">
    <cfRule type="expression" dxfId="7320" priority="116" stopIfTrue="1">
      <formula>IF(OR(#REF!="not",#REF!="resign",#REF!="permanent",#REF!="terminated"),"true","false")</formula>
    </cfRule>
  </conditionalFormatting>
  <conditionalFormatting sqref="T32:T34">
    <cfRule type="expression" dxfId="7319" priority="115" stopIfTrue="1">
      <formula>IF(OR(#REF!="not",#REF!="resign",#REF!="permanent",#REF!="terminated"),"true","false")</formula>
    </cfRule>
  </conditionalFormatting>
  <conditionalFormatting sqref="D3:D5">
    <cfRule type="duplicateValues" dxfId="7318" priority="114" stopIfTrue="1"/>
  </conditionalFormatting>
  <conditionalFormatting sqref="T32:T34 T3:T4">
    <cfRule type="containsText" dxfId="7317" priority="113" operator="containsText" text="warning">
      <formula>NOT(ISERROR(SEARCH("warning",T3)))</formula>
    </cfRule>
  </conditionalFormatting>
  <conditionalFormatting sqref="S32:T32">
    <cfRule type="expression" dxfId="7316" priority="112" stopIfTrue="1">
      <formula>IF(OR(#REF!="not",#REF!="resign",#REF!="permanent",#REF!="terminated"),"true","false")</formula>
    </cfRule>
  </conditionalFormatting>
  <conditionalFormatting sqref="T32">
    <cfRule type="expression" dxfId="7315" priority="111" stopIfTrue="1">
      <formula>IF(OR(#REF!="not",#REF!="resign",#REF!="resign",#REF!="end",#REF!="terminated",#REF!="permanent"),"TRUE","FALSE")</formula>
    </cfRule>
  </conditionalFormatting>
  <conditionalFormatting sqref="T32">
    <cfRule type="expression" dxfId="7314" priority="110" stopIfTrue="1">
      <formula>IF(OR(#REF!="not",#REF!="resign",#REF!="permanent",#REF!="terminated"),"true","false")</formula>
    </cfRule>
  </conditionalFormatting>
  <conditionalFormatting sqref="T33:T34">
    <cfRule type="expression" dxfId="7313" priority="71" stopIfTrue="1">
      <formula>IF(OR(#REF!="not",#REF!="resign",#REF!="resign",#REF!="end",#REF!="terminated",#REF!="permanent"),"TRUE","FALSE")</formula>
    </cfRule>
  </conditionalFormatting>
  <conditionalFormatting sqref="T33:T34">
    <cfRule type="expression" dxfId="7312" priority="70" stopIfTrue="1">
      <formula>IF(OR(#REF!="not",#REF!="resign",#REF!="permanent",#REF!="terminated"),"true","false")</formula>
    </cfRule>
  </conditionalFormatting>
  <conditionalFormatting sqref="D33:D34">
    <cfRule type="duplicateValues" dxfId="7311" priority="54" stopIfTrue="1"/>
  </conditionalFormatting>
  <conditionalFormatting sqref="D32">
    <cfRule type="duplicateValues" dxfId="7310" priority="191" stopIfTrue="1"/>
  </conditionalFormatting>
  <conditionalFormatting sqref="D6:D19">
    <cfRule type="duplicateValues" dxfId="7309" priority="320" stopIfTrue="1"/>
  </conditionalFormatting>
  <conditionalFormatting sqref="D20">
    <cfRule type="duplicateValues" dxfId="7308" priority="50" stopIfTrue="1"/>
  </conditionalFormatting>
  <conditionalFormatting sqref="D21">
    <cfRule type="duplicateValues" dxfId="7307" priority="30" stopIfTrue="1"/>
  </conditionalFormatting>
  <conditionalFormatting sqref="S5:T5">
    <cfRule type="expression" dxfId="7306" priority="10" stopIfTrue="1">
      <formula>IF($O5="warning",TRUE,FALSE)</formula>
    </cfRule>
  </conditionalFormatting>
  <conditionalFormatting sqref="S5">
    <cfRule type="expression" dxfId="7305" priority="9" stopIfTrue="1">
      <formula>IF($P5="warning",TRUE,FALSE)</formula>
    </cfRule>
  </conditionalFormatting>
  <conditionalFormatting sqref="T5">
    <cfRule type="containsText" dxfId="7304" priority="6" operator="containsText" text="warning">
      <formula>NOT(ISERROR(SEARCH("warning",T5)))</formula>
    </cfRule>
    <cfRule type="expression" dxfId="7303" priority="8" stopIfTrue="1">
      <formula>IF($O5="warning",TRUE,FALSE)</formula>
    </cfRule>
  </conditionalFormatting>
  <conditionalFormatting sqref="S5">
    <cfRule type="expression" dxfId="7302" priority="7" stopIfTrue="1">
      <formula>IF($P5="warning",TRUE,FALSE)</formula>
    </cfRule>
  </conditionalFormatting>
  <conditionalFormatting sqref="S6:T21">
    <cfRule type="expression" dxfId="7301" priority="5" stopIfTrue="1">
      <formula>IF($O6="warning",TRUE,FALSE)</formula>
    </cfRule>
  </conditionalFormatting>
  <conditionalFormatting sqref="S6:S21">
    <cfRule type="expression" dxfId="7300" priority="4" stopIfTrue="1">
      <formula>IF($P6="warning",TRUE,FALSE)</formula>
    </cfRule>
  </conditionalFormatting>
  <conditionalFormatting sqref="T6:T21">
    <cfRule type="containsText" dxfId="7299" priority="1" operator="containsText" text="warning">
      <formula>NOT(ISERROR(SEARCH("warning",T6)))</formula>
    </cfRule>
    <cfRule type="expression" dxfId="7298" priority="3" stopIfTrue="1">
      <formula>IF($O6="warning",TRUE,FALSE)</formula>
    </cfRule>
  </conditionalFormatting>
  <conditionalFormatting sqref="S6:S21">
    <cfRule type="expression" dxfId="7297" priority="2" stopIfTrue="1">
      <formula>IF($P6="warning",TRUE,FALSE)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BA25"/>
  <sheetViews>
    <sheetView topLeftCell="B2" workbookViewId="0">
      <pane xSplit="3" ySplit="3" topLeftCell="BA5" activePane="bottomRight" state="frozen"/>
      <selection activeCell="B2" sqref="B2"/>
      <selection pane="topRight" activeCell="E2" sqref="E2"/>
      <selection pane="bottomLeft" activeCell="B5" sqref="B5"/>
      <selection pane="bottomRight" activeCell="B3" sqref="B3:BA4"/>
    </sheetView>
  </sheetViews>
  <sheetFormatPr defaultRowHeight="15"/>
  <cols>
    <col min="1" max="1" width="9.140625" style="750"/>
    <col min="2" max="2" width="4.85546875" style="750" customWidth="1"/>
    <col min="3" max="3" width="10.42578125" style="750" bestFit="1" customWidth="1"/>
    <col min="4" max="4" width="25.85546875" style="750" bestFit="1" customWidth="1"/>
    <col min="5" max="5" width="22.7109375" style="750" bestFit="1" customWidth="1"/>
    <col min="6" max="6" width="3.5703125" style="750" bestFit="1" customWidth="1"/>
    <col min="7" max="7" width="11.140625" style="750" bestFit="1" customWidth="1"/>
    <col min="8" max="8" width="7.42578125" style="750" bestFit="1" customWidth="1"/>
    <col min="9" max="9" width="17.28515625" style="750" customWidth="1"/>
    <col min="10" max="10" width="7.5703125" style="750" bestFit="1" customWidth="1"/>
    <col min="11" max="11" width="31.85546875" style="750" bestFit="1" customWidth="1"/>
    <col min="12" max="12" width="8.42578125" style="750" bestFit="1" customWidth="1"/>
    <col min="13" max="15" width="8.5703125" style="750" bestFit="1" customWidth="1"/>
    <col min="16" max="16" width="8.42578125" style="750" bestFit="1" customWidth="1"/>
    <col min="17" max="17" width="8.5703125" style="750" bestFit="1" customWidth="1"/>
    <col min="18" max="18" width="8.42578125" style="750" bestFit="1" customWidth="1"/>
    <col min="19" max="20" width="8.28515625" style="750" bestFit="1" customWidth="1"/>
    <col min="21" max="22" width="7.5703125" style="750" bestFit="1" customWidth="1"/>
    <col min="23" max="23" width="8.28515625" style="750" bestFit="1" customWidth="1"/>
    <col min="24" max="24" width="8.42578125" style="750" bestFit="1" customWidth="1"/>
    <col min="25" max="25" width="8.5703125" style="750" bestFit="1" customWidth="1"/>
    <col min="26" max="28" width="8.42578125" style="750" bestFit="1" customWidth="1"/>
    <col min="29" max="29" width="8.28515625" style="750" bestFit="1" customWidth="1"/>
    <col min="30" max="30" width="8.42578125" style="750" bestFit="1" customWidth="1"/>
    <col min="31" max="31" width="8.28515625" style="750" bestFit="1" customWidth="1"/>
    <col min="32" max="32" width="12.7109375" style="750" bestFit="1" customWidth="1"/>
    <col min="33" max="33" width="10" style="750" bestFit="1" customWidth="1"/>
    <col min="34" max="34" width="12.140625" style="750" bestFit="1" customWidth="1"/>
    <col min="35" max="36" width="10.85546875" style="750" bestFit="1" customWidth="1"/>
    <col min="37" max="38" width="9.5703125" style="750" bestFit="1" customWidth="1"/>
    <col min="39" max="39" width="12" style="750" bestFit="1" customWidth="1"/>
    <col min="40" max="40" width="13" style="750" bestFit="1" customWidth="1"/>
    <col min="41" max="41" width="7.42578125" style="750" bestFit="1" customWidth="1"/>
    <col min="42" max="42" width="4.140625" style="750" bestFit="1" customWidth="1"/>
    <col min="43" max="43" width="7.42578125" style="750" bestFit="1" customWidth="1"/>
    <col min="44" max="44" width="47.5703125" style="750" customWidth="1"/>
    <col min="45" max="45" width="39.85546875" style="750" customWidth="1"/>
    <col min="46" max="46" width="18.7109375" style="750" customWidth="1"/>
    <col min="47" max="47" width="24.85546875" style="750" bestFit="1" customWidth="1"/>
    <col min="48" max="48" width="17.28515625" style="750" bestFit="1" customWidth="1"/>
    <col min="49" max="49" width="19.28515625" style="750" bestFit="1" customWidth="1"/>
    <col min="50" max="50" width="12" style="750" bestFit="1" customWidth="1"/>
    <col min="51" max="51" width="14.85546875" style="750" customWidth="1"/>
    <col min="52" max="52" width="33.140625" style="750" customWidth="1"/>
    <col min="53" max="53" width="58.28515625" style="750" bestFit="1" customWidth="1"/>
    <col min="54" max="16384" width="9.140625" style="750"/>
  </cols>
  <sheetData>
    <row r="2" spans="2:53" ht="15.75" thickBot="1"/>
    <row r="3" spans="2:53" ht="16.5" thickTop="1" thickBot="1">
      <c r="B3" s="1019" t="s">
        <v>1351</v>
      </c>
      <c r="C3" s="1019" t="s">
        <v>1352</v>
      </c>
      <c r="D3" s="1019" t="s">
        <v>1353</v>
      </c>
      <c r="E3" s="1019" t="s">
        <v>1354</v>
      </c>
      <c r="F3" s="1019" t="s">
        <v>1059</v>
      </c>
      <c r="G3" s="1019" t="s">
        <v>6934</v>
      </c>
      <c r="H3" s="1019" t="s">
        <v>6943</v>
      </c>
      <c r="I3" s="1019" t="s">
        <v>1043</v>
      </c>
      <c r="J3" s="1019" t="s">
        <v>6935</v>
      </c>
      <c r="K3" s="1019" t="s">
        <v>1356</v>
      </c>
      <c r="L3" s="1072" t="s">
        <v>1247</v>
      </c>
      <c r="M3" s="1073"/>
      <c r="N3" s="1072" t="s">
        <v>10228</v>
      </c>
      <c r="O3" s="1078"/>
      <c r="P3" s="1078"/>
      <c r="Q3" s="1078"/>
      <c r="R3" s="1078"/>
      <c r="S3" s="1078"/>
      <c r="T3" s="1073"/>
      <c r="U3" s="866"/>
      <c r="V3" s="1072" t="s">
        <v>1259</v>
      </c>
      <c r="W3" s="1073"/>
      <c r="X3" s="1072" t="s">
        <v>12404</v>
      </c>
      <c r="Y3" s="1078"/>
      <c r="Z3" s="1078"/>
      <c r="AA3" s="1081" t="s">
        <v>10230</v>
      </c>
      <c r="AB3" s="1082"/>
      <c r="AC3" s="1072" t="s">
        <v>1247</v>
      </c>
      <c r="AD3" s="1073"/>
      <c r="AE3" s="852"/>
      <c r="AF3" s="1019" t="s">
        <v>1260</v>
      </c>
      <c r="AG3" s="1068" t="s">
        <v>1251</v>
      </c>
      <c r="AH3" s="1068" t="s">
        <v>1248</v>
      </c>
      <c r="AI3" s="1068" t="s">
        <v>6936</v>
      </c>
      <c r="AJ3" s="1068" t="s">
        <v>8489</v>
      </c>
      <c r="AK3" s="1068" t="s">
        <v>8490</v>
      </c>
      <c r="AL3" s="1068" t="s">
        <v>6941</v>
      </c>
      <c r="AM3" s="1068" t="s">
        <v>12405</v>
      </c>
      <c r="AN3" s="1019" t="s">
        <v>12406</v>
      </c>
      <c r="AO3" s="1019" t="s">
        <v>1265</v>
      </c>
      <c r="AP3" s="1019" t="s">
        <v>1323</v>
      </c>
      <c r="AQ3" s="1019" t="s">
        <v>6943</v>
      </c>
      <c r="AR3" s="1019" t="s">
        <v>1251</v>
      </c>
      <c r="AS3" s="1019" t="s">
        <v>1253</v>
      </c>
      <c r="AT3" s="1019" t="s">
        <v>1230</v>
      </c>
      <c r="AU3" s="1019" t="s">
        <v>1272</v>
      </c>
      <c r="AV3" s="1019" t="s">
        <v>673</v>
      </c>
      <c r="AW3" s="1019" t="s">
        <v>1202</v>
      </c>
      <c r="AX3" s="1019" t="s">
        <v>1290</v>
      </c>
      <c r="AY3" s="1019" t="s">
        <v>3030</v>
      </c>
      <c r="AZ3" s="1019" t="s">
        <v>1042</v>
      </c>
      <c r="BA3" s="1017" t="s">
        <v>811</v>
      </c>
    </row>
    <row r="4" spans="2:53" ht="16.5" thickTop="1" thickBot="1">
      <c r="B4" s="1020"/>
      <c r="C4" s="1030"/>
      <c r="D4" s="1030"/>
      <c r="E4" s="1030"/>
      <c r="F4" s="1030"/>
      <c r="G4" s="1030"/>
      <c r="H4" s="1030"/>
      <c r="I4" s="1020"/>
      <c r="J4" s="1020"/>
      <c r="K4" s="1030"/>
      <c r="L4" s="854" t="s">
        <v>1256</v>
      </c>
      <c r="M4" s="854" t="s">
        <v>1257</v>
      </c>
      <c r="N4" s="854">
        <v>1</v>
      </c>
      <c r="O4" s="854">
        <v>2</v>
      </c>
      <c r="P4" s="854">
        <v>3</v>
      </c>
      <c r="Q4" s="854">
        <v>4</v>
      </c>
      <c r="R4" s="854">
        <v>5</v>
      </c>
      <c r="S4" s="854">
        <v>6</v>
      </c>
      <c r="T4" s="854">
        <v>7</v>
      </c>
      <c r="U4" s="854"/>
      <c r="V4" s="854" t="s">
        <v>1256</v>
      </c>
      <c r="W4" s="854" t="s">
        <v>1257</v>
      </c>
      <c r="X4" s="854">
        <v>1</v>
      </c>
      <c r="Y4" s="854">
        <v>2</v>
      </c>
      <c r="Z4" s="854">
        <v>3</v>
      </c>
      <c r="AA4" s="867" t="s">
        <v>10237</v>
      </c>
      <c r="AB4" s="867" t="s">
        <v>1257</v>
      </c>
      <c r="AC4" s="854" t="s">
        <v>1256</v>
      </c>
      <c r="AD4" s="854" t="s">
        <v>1257</v>
      </c>
      <c r="AE4" s="855">
        <v>1</v>
      </c>
      <c r="AF4" s="1030"/>
      <c r="AG4" s="1033"/>
      <c r="AH4" s="1033"/>
      <c r="AI4" s="1033"/>
      <c r="AJ4" s="1033"/>
      <c r="AK4" s="1033"/>
      <c r="AL4" s="1033"/>
      <c r="AM4" s="1033"/>
      <c r="AN4" s="103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18"/>
    </row>
    <row r="5" spans="2:53" s="933" customFormat="1" ht="42.75" thickTop="1">
      <c r="B5" s="963">
        <v>1</v>
      </c>
      <c r="C5" s="949" t="s">
        <v>12407</v>
      </c>
      <c r="D5" s="949" t="s">
        <v>12408</v>
      </c>
      <c r="E5" s="950">
        <v>28857</v>
      </c>
      <c r="F5" s="950" t="s">
        <v>1302</v>
      </c>
      <c r="G5" s="950" t="s">
        <v>1280</v>
      </c>
      <c r="H5" s="950" t="s">
        <v>1280</v>
      </c>
      <c r="I5" s="804" t="s">
        <v>1045</v>
      </c>
      <c r="J5" s="804" t="s">
        <v>12409</v>
      </c>
      <c r="K5" s="949" t="s">
        <v>12410</v>
      </c>
      <c r="L5" s="951">
        <v>41593</v>
      </c>
      <c r="M5" s="951">
        <v>42004</v>
      </c>
      <c r="N5" s="951">
        <v>42185</v>
      </c>
      <c r="O5" s="951">
        <v>42369</v>
      </c>
      <c r="P5" s="951"/>
      <c r="Q5" s="951"/>
      <c r="R5" s="951"/>
      <c r="S5" s="951"/>
      <c r="T5" s="951"/>
      <c r="U5" s="951"/>
      <c r="V5" s="951">
        <v>42370</v>
      </c>
      <c r="W5" s="951">
        <v>42735</v>
      </c>
      <c r="X5" s="951">
        <v>42688</v>
      </c>
      <c r="Y5" s="951"/>
      <c r="Z5" s="952"/>
      <c r="AA5" s="952">
        <v>42689</v>
      </c>
      <c r="AB5" s="952">
        <v>42718</v>
      </c>
      <c r="AC5" s="952">
        <v>42719</v>
      </c>
      <c r="AD5" s="952">
        <v>42916</v>
      </c>
      <c r="AE5" s="952"/>
      <c r="AF5" s="232">
        <f ca="1">SUM(AD5-NOW())</f>
        <v>80.841278009262169</v>
      </c>
      <c r="AG5" s="266" t="str">
        <f t="shared" ref="AG5:AG14" ca="1" si="0">IF(AF5&lt;=40,"WARNING","ACTIVE")</f>
        <v>ACTIVE</v>
      </c>
      <c r="AH5" s="964">
        <v>7056000</v>
      </c>
      <c r="AI5" s="965">
        <v>550000</v>
      </c>
      <c r="AJ5" s="965">
        <v>0</v>
      </c>
      <c r="AK5" s="965">
        <v>500000</v>
      </c>
      <c r="AL5" s="965">
        <v>200000</v>
      </c>
      <c r="AM5" s="965"/>
      <c r="AN5" s="965"/>
      <c r="AO5" s="966" t="s">
        <v>8582</v>
      </c>
      <c r="AP5" s="954" t="s">
        <v>1215</v>
      </c>
      <c r="AQ5" s="954" t="s">
        <v>1215</v>
      </c>
      <c r="AR5" s="804" t="s">
        <v>12411</v>
      </c>
      <c r="AS5" s="225" t="s">
        <v>12412</v>
      </c>
      <c r="AT5" s="225" t="s">
        <v>12413</v>
      </c>
      <c r="AU5" s="225" t="s">
        <v>12414</v>
      </c>
      <c r="AV5" s="225"/>
      <c r="AW5" s="225" t="s">
        <v>12415</v>
      </c>
      <c r="AX5" s="225" t="s">
        <v>8506</v>
      </c>
      <c r="AY5" s="225" t="s">
        <v>12416</v>
      </c>
      <c r="AZ5" s="225" t="s">
        <v>12417</v>
      </c>
      <c r="BA5" s="949"/>
    </row>
    <row r="6" spans="2:53" s="933" customFormat="1" ht="21">
      <c r="B6" s="963">
        <v>2</v>
      </c>
      <c r="C6" s="949" t="s">
        <v>12418</v>
      </c>
      <c r="D6" s="949" t="s">
        <v>12419</v>
      </c>
      <c r="E6" s="950">
        <v>31335</v>
      </c>
      <c r="F6" s="950" t="s">
        <v>1302</v>
      </c>
      <c r="G6" s="950" t="s">
        <v>1280</v>
      </c>
      <c r="H6" s="950" t="s">
        <v>1280</v>
      </c>
      <c r="I6" s="804" t="s">
        <v>8971</v>
      </c>
      <c r="J6" s="804" t="s">
        <v>12409</v>
      </c>
      <c r="K6" s="949" t="s">
        <v>12420</v>
      </c>
      <c r="L6" s="951">
        <v>41640</v>
      </c>
      <c r="M6" s="951">
        <v>41820</v>
      </c>
      <c r="N6" s="951">
        <v>42004</v>
      </c>
      <c r="O6" s="951">
        <v>42063</v>
      </c>
      <c r="P6" s="951">
        <v>42124</v>
      </c>
      <c r="Q6" s="951">
        <v>42216</v>
      </c>
      <c r="R6" s="951">
        <v>42369</v>
      </c>
      <c r="S6" s="951"/>
      <c r="T6" s="951"/>
      <c r="U6" s="951"/>
      <c r="V6" s="951">
        <v>42370</v>
      </c>
      <c r="W6" s="951">
        <v>42551</v>
      </c>
      <c r="X6" s="951">
        <v>42643</v>
      </c>
      <c r="Y6" s="951">
        <v>42735</v>
      </c>
      <c r="Z6" s="952"/>
      <c r="AA6" s="952">
        <v>42736</v>
      </c>
      <c r="AB6" s="952">
        <v>42766</v>
      </c>
      <c r="AC6" s="952">
        <v>42767</v>
      </c>
      <c r="AD6" s="952">
        <v>42825</v>
      </c>
      <c r="AE6" s="952">
        <v>43008</v>
      </c>
      <c r="AF6" s="232">
        <f ca="1">SUM(AE6-NOW())</f>
        <v>172.84127800926217</v>
      </c>
      <c r="AG6" s="266" t="str">
        <f t="shared" ca="1" si="0"/>
        <v>ACTIVE</v>
      </c>
      <c r="AH6" s="964">
        <v>7350000</v>
      </c>
      <c r="AI6" s="965">
        <v>500000</v>
      </c>
      <c r="AJ6" s="965">
        <v>3500000</v>
      </c>
      <c r="AK6" s="965"/>
      <c r="AL6" s="965">
        <v>200000</v>
      </c>
      <c r="AM6" s="965"/>
      <c r="AN6" s="965"/>
      <c r="AO6" s="966" t="s">
        <v>1351</v>
      </c>
      <c r="AP6" s="954" t="s">
        <v>1215</v>
      </c>
      <c r="AQ6" s="954" t="s">
        <v>1215</v>
      </c>
      <c r="AR6" s="804" t="s">
        <v>12421</v>
      </c>
      <c r="AS6" s="225" t="s">
        <v>12422</v>
      </c>
      <c r="AT6" s="225" t="s">
        <v>12423</v>
      </c>
      <c r="AU6" s="225" t="s">
        <v>12424</v>
      </c>
      <c r="AV6" s="225" t="s">
        <v>12425</v>
      </c>
      <c r="AW6" s="225" t="s">
        <v>12426</v>
      </c>
      <c r="AX6" s="225" t="s">
        <v>8506</v>
      </c>
      <c r="AY6" s="225" t="s">
        <v>12427</v>
      </c>
      <c r="AZ6" s="225" t="s">
        <v>12428</v>
      </c>
      <c r="BA6" s="949"/>
    </row>
    <row r="7" spans="2:53" s="933" customFormat="1" ht="21">
      <c r="B7" s="963">
        <v>3</v>
      </c>
      <c r="C7" s="949" t="s">
        <v>12429</v>
      </c>
      <c r="D7" s="949" t="s">
        <v>12430</v>
      </c>
      <c r="E7" s="950" t="s">
        <v>12431</v>
      </c>
      <c r="F7" s="950" t="s">
        <v>1302</v>
      </c>
      <c r="G7" s="950" t="s">
        <v>1358</v>
      </c>
      <c r="H7" s="950" t="s">
        <v>1358</v>
      </c>
      <c r="I7" s="804" t="s">
        <v>8857</v>
      </c>
      <c r="J7" s="804" t="s">
        <v>12409</v>
      </c>
      <c r="K7" s="949" t="s">
        <v>10372</v>
      </c>
      <c r="L7" s="951">
        <v>41702</v>
      </c>
      <c r="M7" s="951">
        <v>41790</v>
      </c>
      <c r="N7" s="951">
        <v>41882</v>
      </c>
      <c r="O7" s="951">
        <v>42004</v>
      </c>
      <c r="P7" s="951">
        <v>42094</v>
      </c>
      <c r="Q7" s="951">
        <v>42155</v>
      </c>
      <c r="R7" s="951">
        <v>42185</v>
      </c>
      <c r="S7" s="951">
        <v>42216</v>
      </c>
      <c r="T7" s="951">
        <v>42369</v>
      </c>
      <c r="U7" s="951">
        <v>42432</v>
      </c>
      <c r="V7" s="951">
        <v>42433</v>
      </c>
      <c r="W7" s="951">
        <v>42551</v>
      </c>
      <c r="X7" s="951">
        <v>42735</v>
      </c>
      <c r="Y7" s="951">
        <v>42794</v>
      </c>
      <c r="Z7" s="952"/>
      <c r="AA7" s="952">
        <v>42795</v>
      </c>
      <c r="AB7" s="952">
        <v>42825</v>
      </c>
      <c r="AC7" s="952">
        <v>42826</v>
      </c>
      <c r="AD7" s="952">
        <v>43008</v>
      </c>
      <c r="AE7" s="952"/>
      <c r="AF7" s="232">
        <f ca="1">SUM(AD7-NOW())</f>
        <v>172.84127800926217</v>
      </c>
      <c r="AG7" s="266" t="str">
        <f t="shared" ca="1" si="0"/>
        <v>ACTIVE</v>
      </c>
      <c r="AH7" s="964">
        <v>7350000</v>
      </c>
      <c r="AI7" s="965">
        <v>500000</v>
      </c>
      <c r="AJ7" s="965">
        <v>3500000</v>
      </c>
      <c r="AK7" s="965">
        <v>500000</v>
      </c>
      <c r="AL7" s="965">
        <v>200000</v>
      </c>
      <c r="AM7" s="965"/>
      <c r="AN7" s="965"/>
      <c r="AO7" s="966" t="s">
        <v>1351</v>
      </c>
      <c r="AP7" s="954" t="s">
        <v>1215</v>
      </c>
      <c r="AQ7" s="954" t="s">
        <v>1215</v>
      </c>
      <c r="AR7" s="804" t="s">
        <v>12432</v>
      </c>
      <c r="AS7" s="225" t="s">
        <v>12433</v>
      </c>
      <c r="AT7" s="225" t="s">
        <v>12434</v>
      </c>
      <c r="AU7" s="225" t="s">
        <v>12435</v>
      </c>
      <c r="AV7" s="225"/>
      <c r="AW7" s="225" t="s">
        <v>12436</v>
      </c>
      <c r="AX7" s="225">
        <v>0</v>
      </c>
      <c r="AY7" s="225" t="s">
        <v>12437</v>
      </c>
      <c r="AZ7" s="225" t="s">
        <v>12438</v>
      </c>
      <c r="BA7" s="949"/>
    </row>
    <row r="8" spans="2:53" s="933" customFormat="1" ht="31.5">
      <c r="B8" s="963">
        <v>4</v>
      </c>
      <c r="C8" s="949" t="s">
        <v>12439</v>
      </c>
      <c r="D8" s="949" t="s">
        <v>12440</v>
      </c>
      <c r="E8" s="950">
        <v>28613</v>
      </c>
      <c r="F8" s="950" t="s">
        <v>1302</v>
      </c>
      <c r="G8" s="950" t="s">
        <v>1358</v>
      </c>
      <c r="H8" s="950" t="s">
        <v>1358</v>
      </c>
      <c r="I8" s="804" t="s">
        <v>1045</v>
      </c>
      <c r="J8" s="804" t="s">
        <v>12409</v>
      </c>
      <c r="K8" s="949" t="s">
        <v>10372</v>
      </c>
      <c r="L8" s="951">
        <v>41593</v>
      </c>
      <c r="M8" s="951">
        <v>42004</v>
      </c>
      <c r="N8" s="951">
        <v>42124</v>
      </c>
      <c r="O8" s="951">
        <v>42247</v>
      </c>
      <c r="P8" s="951">
        <v>42369</v>
      </c>
      <c r="Q8" s="951"/>
      <c r="R8" s="951"/>
      <c r="S8" s="951"/>
      <c r="T8" s="951"/>
      <c r="U8" s="951"/>
      <c r="V8" s="951">
        <v>42370</v>
      </c>
      <c r="W8" s="951">
        <v>42551</v>
      </c>
      <c r="X8" s="951">
        <v>42735</v>
      </c>
      <c r="Y8" s="951">
        <v>42688</v>
      </c>
      <c r="Z8" s="952"/>
      <c r="AA8" s="952">
        <v>42689</v>
      </c>
      <c r="AB8" s="952">
        <v>42718</v>
      </c>
      <c r="AC8" s="952">
        <v>42719</v>
      </c>
      <c r="AD8" s="952">
        <v>42825</v>
      </c>
      <c r="AE8" s="952">
        <v>42916</v>
      </c>
      <c r="AF8" s="232">
        <f ca="1">SUM(AE8-NOW())</f>
        <v>80.841278009262169</v>
      </c>
      <c r="AG8" s="266" t="str">
        <f t="shared" ca="1" si="0"/>
        <v>ACTIVE</v>
      </c>
      <c r="AH8" s="964">
        <v>8625750</v>
      </c>
      <c r="AI8" s="965">
        <v>550000</v>
      </c>
      <c r="AJ8" s="965">
        <v>0</v>
      </c>
      <c r="AK8" s="965">
        <v>500000</v>
      </c>
      <c r="AL8" s="965"/>
      <c r="AM8" s="965"/>
      <c r="AN8" s="965"/>
      <c r="AO8" s="966" t="s">
        <v>1351</v>
      </c>
      <c r="AP8" s="954" t="s">
        <v>1215</v>
      </c>
      <c r="AQ8" s="954" t="s">
        <v>1215</v>
      </c>
      <c r="AR8" s="804" t="s">
        <v>12441</v>
      </c>
      <c r="AS8" s="225" t="s">
        <v>12442</v>
      </c>
      <c r="AT8" s="225" t="s">
        <v>12443</v>
      </c>
      <c r="AU8" s="225" t="s">
        <v>12444</v>
      </c>
      <c r="AV8" s="225"/>
      <c r="AW8" s="225" t="s">
        <v>12445</v>
      </c>
      <c r="AX8" s="225" t="s">
        <v>12446</v>
      </c>
      <c r="AY8" s="225" t="s">
        <v>12447</v>
      </c>
      <c r="AZ8" s="225" t="s">
        <v>12448</v>
      </c>
      <c r="BA8" s="949"/>
    </row>
    <row r="9" spans="2:53" s="933" customFormat="1" ht="31.5">
      <c r="B9" s="963">
        <v>5</v>
      </c>
      <c r="C9" s="949" t="s">
        <v>12449</v>
      </c>
      <c r="D9" s="949" t="s">
        <v>12450</v>
      </c>
      <c r="E9" s="950" t="s">
        <v>10395</v>
      </c>
      <c r="F9" s="950" t="s">
        <v>1302</v>
      </c>
      <c r="G9" s="950" t="s">
        <v>1231</v>
      </c>
      <c r="H9" s="950" t="s">
        <v>1231</v>
      </c>
      <c r="I9" s="804" t="s">
        <v>1045</v>
      </c>
      <c r="J9" s="804" t="s">
        <v>12409</v>
      </c>
      <c r="K9" s="949" t="s">
        <v>12451</v>
      </c>
      <c r="L9" s="951">
        <v>42044</v>
      </c>
      <c r="M9" s="951">
        <v>42185</v>
      </c>
      <c r="N9" s="951">
        <v>42277</v>
      </c>
      <c r="O9" s="951">
        <v>42369</v>
      </c>
      <c r="P9" s="951">
        <v>42735</v>
      </c>
      <c r="Q9" s="951">
        <v>42774</v>
      </c>
      <c r="R9" s="951"/>
      <c r="S9" s="951"/>
      <c r="T9" s="951"/>
      <c r="U9" s="951"/>
      <c r="V9" s="951">
        <v>42775</v>
      </c>
      <c r="W9" s="951">
        <v>42916</v>
      </c>
      <c r="X9" s="951"/>
      <c r="Y9" s="951"/>
      <c r="Z9" s="952"/>
      <c r="AA9" s="952"/>
      <c r="AB9" s="952"/>
      <c r="AC9" s="952"/>
      <c r="AD9" s="952"/>
      <c r="AE9" s="952"/>
      <c r="AF9" s="232">
        <f ca="1">SUM(W9-NOW())</f>
        <v>80.841278009262169</v>
      </c>
      <c r="AG9" s="266" t="str">
        <f t="shared" ca="1" si="0"/>
        <v>ACTIVE</v>
      </c>
      <c r="AH9" s="964">
        <v>6095000</v>
      </c>
      <c r="AI9" s="965">
        <v>500000</v>
      </c>
      <c r="AJ9" s="965"/>
      <c r="AK9" s="965">
        <v>500000</v>
      </c>
      <c r="AL9" s="965">
        <v>200000</v>
      </c>
      <c r="AM9" s="965"/>
      <c r="AN9" s="965"/>
      <c r="AO9" s="966" t="s">
        <v>8582</v>
      </c>
      <c r="AP9" s="954" t="s">
        <v>1215</v>
      </c>
      <c r="AQ9" s="954" t="s">
        <v>1215</v>
      </c>
      <c r="AR9" s="804" t="s">
        <v>12452</v>
      </c>
      <c r="AS9" s="225" t="s">
        <v>12453</v>
      </c>
      <c r="AT9" s="225" t="s">
        <v>12454</v>
      </c>
      <c r="AU9" s="225" t="s">
        <v>12455</v>
      </c>
      <c r="AV9" s="225" t="s">
        <v>12456</v>
      </c>
      <c r="AW9" s="225" t="s">
        <v>12457</v>
      </c>
      <c r="AX9" s="225">
        <v>14012991338</v>
      </c>
      <c r="AY9" s="225" t="s">
        <v>12458</v>
      </c>
      <c r="AZ9" s="225" t="s">
        <v>12459</v>
      </c>
      <c r="BA9" s="949"/>
    </row>
    <row r="10" spans="2:53" s="933" customFormat="1" ht="42">
      <c r="B10" s="963">
        <v>6</v>
      </c>
      <c r="C10" s="949" t="s">
        <v>12460</v>
      </c>
      <c r="D10" s="949" t="s">
        <v>12461</v>
      </c>
      <c r="E10" s="950" t="s">
        <v>12462</v>
      </c>
      <c r="F10" s="950" t="s">
        <v>1302</v>
      </c>
      <c r="G10" s="950" t="s">
        <v>1280</v>
      </c>
      <c r="H10" s="950" t="s">
        <v>1280</v>
      </c>
      <c r="I10" s="804" t="s">
        <v>1045</v>
      </c>
      <c r="J10" s="804" t="s">
        <v>12409</v>
      </c>
      <c r="K10" s="949" t="s">
        <v>12451</v>
      </c>
      <c r="L10" s="951">
        <v>42065</v>
      </c>
      <c r="M10" s="951">
        <v>42185</v>
      </c>
      <c r="N10" s="951">
        <v>42369</v>
      </c>
      <c r="O10" s="951">
        <v>42735</v>
      </c>
      <c r="P10" s="951">
        <v>42795</v>
      </c>
      <c r="Q10" s="951"/>
      <c r="R10" s="951"/>
      <c r="S10" s="951"/>
      <c r="T10" s="951"/>
      <c r="U10" s="951"/>
      <c r="V10" s="951">
        <v>42796</v>
      </c>
      <c r="W10" s="951">
        <v>42916</v>
      </c>
      <c r="X10" s="951"/>
      <c r="Y10" s="951"/>
      <c r="Z10" s="952"/>
      <c r="AA10" s="952"/>
      <c r="AB10" s="952"/>
      <c r="AC10" s="952"/>
      <c r="AD10" s="952"/>
      <c r="AE10" s="952"/>
      <c r="AF10" s="232">
        <f ca="1">SUM(W10-NOW())</f>
        <v>80.841278009262169</v>
      </c>
      <c r="AG10" s="266" t="str">
        <f t="shared" ca="1" si="0"/>
        <v>ACTIVE</v>
      </c>
      <c r="AH10" s="964">
        <v>7700000</v>
      </c>
      <c r="AI10" s="965">
        <v>500000</v>
      </c>
      <c r="AJ10" s="965"/>
      <c r="AK10" s="965">
        <v>500000</v>
      </c>
      <c r="AL10" s="965">
        <v>200000</v>
      </c>
      <c r="AM10" s="965"/>
      <c r="AN10" s="965"/>
      <c r="AO10" s="966" t="s">
        <v>8582</v>
      </c>
      <c r="AP10" s="954" t="s">
        <v>1215</v>
      </c>
      <c r="AQ10" s="954" t="s">
        <v>1215</v>
      </c>
      <c r="AR10" s="804" t="s">
        <v>12463</v>
      </c>
      <c r="AS10" s="225" t="s">
        <v>12464</v>
      </c>
      <c r="AT10" s="225" t="s">
        <v>12465</v>
      </c>
      <c r="AU10" s="225" t="s">
        <v>12466</v>
      </c>
      <c r="AV10" s="225" t="s">
        <v>12467</v>
      </c>
      <c r="AW10" s="225" t="s">
        <v>12468</v>
      </c>
      <c r="AX10" s="225">
        <v>14012991361</v>
      </c>
      <c r="AY10" s="225" t="s">
        <v>12469</v>
      </c>
      <c r="AZ10" s="225" t="s">
        <v>12470</v>
      </c>
      <c r="BA10" s="949"/>
    </row>
    <row r="11" spans="2:53" s="933" customFormat="1" ht="52.5">
      <c r="B11" s="963">
        <v>7</v>
      </c>
      <c r="C11" s="949" t="s">
        <v>12471</v>
      </c>
      <c r="D11" s="949" t="s">
        <v>12472</v>
      </c>
      <c r="E11" s="950" t="s">
        <v>12473</v>
      </c>
      <c r="F11" s="950" t="s">
        <v>1060</v>
      </c>
      <c r="G11" s="950" t="s">
        <v>1280</v>
      </c>
      <c r="H11" s="950" t="s">
        <v>9827</v>
      </c>
      <c r="I11" s="804" t="s">
        <v>1045</v>
      </c>
      <c r="J11" s="804" t="s">
        <v>12409</v>
      </c>
      <c r="K11" s="949" t="s">
        <v>12474</v>
      </c>
      <c r="L11" s="951">
        <v>41518</v>
      </c>
      <c r="M11" s="951">
        <v>41639</v>
      </c>
      <c r="N11" s="951">
        <v>41820</v>
      </c>
      <c r="O11" s="951">
        <v>42004</v>
      </c>
      <c r="P11" s="951">
        <v>42063</v>
      </c>
      <c r="Q11" s="951">
        <v>42124</v>
      </c>
      <c r="R11" s="951">
        <v>42185</v>
      </c>
      <c r="S11" s="951">
        <v>42369</v>
      </c>
      <c r="T11" s="951"/>
      <c r="U11" s="951"/>
      <c r="V11" s="951">
        <v>42370</v>
      </c>
      <c r="W11" s="951">
        <v>42551</v>
      </c>
      <c r="X11" s="951">
        <v>42735</v>
      </c>
      <c r="Y11" s="951">
        <v>42613</v>
      </c>
      <c r="Z11" s="952"/>
      <c r="AA11" s="952">
        <v>42614</v>
      </c>
      <c r="AB11" s="952">
        <v>42643</v>
      </c>
      <c r="AC11" s="952">
        <v>42644</v>
      </c>
      <c r="AD11" s="952">
        <v>42825</v>
      </c>
      <c r="AE11" s="952">
        <v>43008</v>
      </c>
      <c r="AF11" s="232">
        <f ca="1">SUM(AE11-NOW())</f>
        <v>172.84127800926217</v>
      </c>
      <c r="AG11" s="266" t="str">
        <f t="shared" ca="1" si="0"/>
        <v>ACTIVE</v>
      </c>
      <c r="AH11" s="964">
        <v>6298622</v>
      </c>
      <c r="AI11" s="965">
        <v>250000</v>
      </c>
      <c r="AJ11" s="965">
        <v>0</v>
      </c>
      <c r="AK11" s="965">
        <v>0</v>
      </c>
      <c r="AL11" s="965"/>
      <c r="AM11" s="965"/>
      <c r="AN11" s="965"/>
      <c r="AO11" s="966">
        <v>972182.08</v>
      </c>
      <c r="AP11" s="954" t="s">
        <v>1215</v>
      </c>
      <c r="AQ11" s="954" t="s">
        <v>1215</v>
      </c>
      <c r="AR11" s="804" t="s">
        <v>12475</v>
      </c>
      <c r="AS11" s="225" t="s">
        <v>12476</v>
      </c>
      <c r="AT11" s="225" t="s">
        <v>12477</v>
      </c>
      <c r="AU11" s="225" t="s">
        <v>12478</v>
      </c>
      <c r="AV11" s="225"/>
      <c r="AW11" s="225" t="s">
        <v>12479</v>
      </c>
      <c r="AX11" s="225">
        <v>8011947184</v>
      </c>
      <c r="AY11" s="225" t="s">
        <v>479</v>
      </c>
      <c r="AZ11" s="225" t="s">
        <v>12480</v>
      </c>
      <c r="BA11" s="949"/>
    </row>
    <row r="12" spans="2:53" s="933" customFormat="1" ht="52.5">
      <c r="B12" s="963">
        <v>8</v>
      </c>
      <c r="C12" s="949" t="s">
        <v>12481</v>
      </c>
      <c r="D12" s="949" t="s">
        <v>12482</v>
      </c>
      <c r="E12" s="950" t="s">
        <v>12483</v>
      </c>
      <c r="F12" s="950" t="s">
        <v>1060</v>
      </c>
      <c r="G12" s="950" t="s">
        <v>1276</v>
      </c>
      <c r="H12" s="950" t="s">
        <v>1276</v>
      </c>
      <c r="I12" s="804" t="s">
        <v>1045</v>
      </c>
      <c r="J12" s="804" t="s">
        <v>12409</v>
      </c>
      <c r="K12" s="949" t="s">
        <v>12484</v>
      </c>
      <c r="L12" s="951">
        <v>41518</v>
      </c>
      <c r="M12" s="951">
        <v>41639</v>
      </c>
      <c r="N12" s="951">
        <v>41820</v>
      </c>
      <c r="O12" s="951">
        <v>42004</v>
      </c>
      <c r="P12" s="951">
        <v>42035</v>
      </c>
      <c r="Q12" s="951">
        <v>42063</v>
      </c>
      <c r="R12" s="951">
        <v>42094</v>
      </c>
      <c r="S12" s="951">
        <v>42185</v>
      </c>
      <c r="T12" s="951">
        <v>42369</v>
      </c>
      <c r="U12" s="951"/>
      <c r="V12" s="951">
        <v>42370</v>
      </c>
      <c r="W12" s="951">
        <v>42551</v>
      </c>
      <c r="X12" s="951">
        <v>42735</v>
      </c>
      <c r="Y12" s="951">
        <v>42613</v>
      </c>
      <c r="Z12" s="952"/>
      <c r="AA12" s="952">
        <v>42614</v>
      </c>
      <c r="AB12" s="952">
        <v>42643</v>
      </c>
      <c r="AC12" s="952">
        <v>42644</v>
      </c>
      <c r="AD12" s="952">
        <v>42825</v>
      </c>
      <c r="AE12" s="952">
        <v>43008</v>
      </c>
      <c r="AF12" s="232">
        <f ca="1">SUM(AE12-NOW())</f>
        <v>172.84127800926217</v>
      </c>
      <c r="AG12" s="266" t="str">
        <f t="shared" ca="1" si="0"/>
        <v>ACTIVE</v>
      </c>
      <c r="AH12" s="964">
        <v>4273500</v>
      </c>
      <c r="AI12" s="965">
        <v>250000</v>
      </c>
      <c r="AJ12" s="965">
        <v>0</v>
      </c>
      <c r="AK12" s="965" t="s">
        <v>803</v>
      </c>
      <c r="AL12" s="965">
        <v>250000</v>
      </c>
      <c r="AM12" s="965"/>
      <c r="AN12" s="965"/>
      <c r="AO12" s="966">
        <v>554913</v>
      </c>
      <c r="AP12" s="954" t="s">
        <v>1215</v>
      </c>
      <c r="AQ12" s="954" t="s">
        <v>1215</v>
      </c>
      <c r="AR12" s="804" t="s">
        <v>12485</v>
      </c>
      <c r="AS12" s="225" t="s">
        <v>12486</v>
      </c>
      <c r="AT12" s="225" t="s">
        <v>12487</v>
      </c>
      <c r="AU12" s="225" t="s">
        <v>12488</v>
      </c>
      <c r="AV12" s="225"/>
      <c r="AW12" s="225" t="s">
        <v>12489</v>
      </c>
      <c r="AX12" s="225">
        <v>12011387961</v>
      </c>
      <c r="AY12" s="225" t="s">
        <v>12490</v>
      </c>
      <c r="AZ12" s="225" t="s">
        <v>12491</v>
      </c>
      <c r="BA12" s="949"/>
    </row>
    <row r="13" spans="2:53" s="933" customFormat="1" ht="31.5">
      <c r="B13" s="963">
        <v>9</v>
      </c>
      <c r="C13" s="949" t="s">
        <v>12492</v>
      </c>
      <c r="D13" s="949" t="s">
        <v>12493</v>
      </c>
      <c r="E13" s="950">
        <v>29496</v>
      </c>
      <c r="F13" s="950" t="s">
        <v>1060</v>
      </c>
      <c r="G13" s="950" t="s">
        <v>1276</v>
      </c>
      <c r="H13" s="950" t="s">
        <v>1276</v>
      </c>
      <c r="I13" s="804" t="s">
        <v>12148</v>
      </c>
      <c r="J13" s="804" t="s">
        <v>8513</v>
      </c>
      <c r="K13" s="949" t="s">
        <v>10352</v>
      </c>
      <c r="L13" s="951">
        <v>41593</v>
      </c>
      <c r="M13" s="951">
        <v>42004</v>
      </c>
      <c r="N13" s="951">
        <v>42035</v>
      </c>
      <c r="O13" s="951">
        <v>42094</v>
      </c>
      <c r="P13" s="951">
        <v>42124</v>
      </c>
      <c r="Q13" s="951">
        <v>42216</v>
      </c>
      <c r="R13" s="951">
        <v>42277</v>
      </c>
      <c r="S13" s="951">
        <v>42369</v>
      </c>
      <c r="T13" s="951"/>
      <c r="U13" s="951"/>
      <c r="V13" s="951">
        <v>42370</v>
      </c>
      <c r="W13" s="951">
        <v>42551</v>
      </c>
      <c r="X13" s="951">
        <v>42643</v>
      </c>
      <c r="Y13" s="951">
        <v>42735</v>
      </c>
      <c r="Z13" s="952">
        <v>42688</v>
      </c>
      <c r="AA13" s="952">
        <v>42689</v>
      </c>
      <c r="AB13" s="952">
        <v>42718</v>
      </c>
      <c r="AC13" s="952">
        <v>42719</v>
      </c>
      <c r="AD13" s="952">
        <v>42825</v>
      </c>
      <c r="AE13" s="952">
        <v>43008</v>
      </c>
      <c r="AF13" s="232">
        <f ca="1">SUM(AE13-NOW())</f>
        <v>172.84127800926217</v>
      </c>
      <c r="AG13" s="266" t="str">
        <f t="shared" ca="1" si="0"/>
        <v>ACTIVE</v>
      </c>
      <c r="AH13" s="964">
        <v>4614375</v>
      </c>
      <c r="AI13" s="965">
        <v>500000</v>
      </c>
      <c r="AJ13" s="965">
        <v>0</v>
      </c>
      <c r="AK13" s="965">
        <v>500000</v>
      </c>
      <c r="AL13" s="965"/>
      <c r="AM13" s="965"/>
      <c r="AN13" s="965"/>
      <c r="AO13" s="966" t="s">
        <v>1351</v>
      </c>
      <c r="AP13" s="954" t="s">
        <v>1215</v>
      </c>
      <c r="AQ13" s="954" t="s">
        <v>1215</v>
      </c>
      <c r="AR13" s="804" t="s">
        <v>12494</v>
      </c>
      <c r="AS13" s="225" t="s">
        <v>12495</v>
      </c>
      <c r="AT13" s="225" t="s">
        <v>12496</v>
      </c>
      <c r="AU13" s="225" t="s">
        <v>12497</v>
      </c>
      <c r="AV13" s="225"/>
      <c r="AW13" s="225" t="s">
        <v>12498</v>
      </c>
      <c r="AX13" s="225"/>
      <c r="AY13" s="225" t="s">
        <v>12499</v>
      </c>
      <c r="AZ13" s="225" t="s">
        <v>12500</v>
      </c>
      <c r="BA13" s="949"/>
    </row>
    <row r="14" spans="2:53" s="933" customFormat="1" ht="21">
      <c r="B14" s="963">
        <v>10</v>
      </c>
      <c r="C14" s="949" t="s">
        <v>9568</v>
      </c>
      <c r="D14" s="949" t="s">
        <v>9569</v>
      </c>
      <c r="E14" s="950" t="s">
        <v>9570</v>
      </c>
      <c r="F14" s="950" t="s">
        <v>1302</v>
      </c>
      <c r="G14" s="950" t="s">
        <v>1231</v>
      </c>
      <c r="H14" s="950" t="s">
        <v>1231</v>
      </c>
      <c r="I14" s="804" t="s">
        <v>1045</v>
      </c>
      <c r="J14" s="804" t="s">
        <v>8513</v>
      </c>
      <c r="K14" s="949" t="s">
        <v>12501</v>
      </c>
      <c r="L14" s="951">
        <v>42278</v>
      </c>
      <c r="M14" s="951">
        <v>42369</v>
      </c>
      <c r="N14" s="951">
        <v>42460</v>
      </c>
      <c r="O14" s="951">
        <v>42551</v>
      </c>
      <c r="P14" s="951">
        <v>42704</v>
      </c>
      <c r="Q14" s="951">
        <v>42735</v>
      </c>
      <c r="R14" s="951">
        <v>42825</v>
      </c>
      <c r="S14" s="951">
        <v>42916</v>
      </c>
      <c r="T14" s="951"/>
      <c r="U14" s="951"/>
      <c r="V14" s="951"/>
      <c r="W14" s="951"/>
      <c r="X14" s="951"/>
      <c r="Y14" s="951"/>
      <c r="Z14" s="952"/>
      <c r="AA14" s="952"/>
      <c r="AB14" s="952"/>
      <c r="AC14" s="952"/>
      <c r="AD14" s="952"/>
      <c r="AE14" s="952"/>
      <c r="AF14" s="232">
        <f ca="1">SUM(S14-NOW())</f>
        <v>80.841278009262169</v>
      </c>
      <c r="AG14" s="266" t="str">
        <f t="shared" ca="1" si="0"/>
        <v>ACTIVE</v>
      </c>
      <c r="AH14" s="964">
        <v>13500000</v>
      </c>
      <c r="AI14" s="965">
        <v>1000000</v>
      </c>
      <c r="AJ14" s="965">
        <v>0</v>
      </c>
      <c r="AK14" s="965">
        <v>500000</v>
      </c>
      <c r="AL14" s="965">
        <v>200000</v>
      </c>
      <c r="AM14" s="965">
        <v>0</v>
      </c>
      <c r="AN14" s="965"/>
      <c r="AO14" s="966" t="s">
        <v>8672</v>
      </c>
      <c r="AP14" s="954" t="s">
        <v>1215</v>
      </c>
      <c r="AQ14" s="954" t="s">
        <v>1215</v>
      </c>
      <c r="AR14" s="804" t="s">
        <v>12502</v>
      </c>
      <c r="AS14" s="225" t="s">
        <v>9571</v>
      </c>
      <c r="AT14" s="225" t="s">
        <v>9572</v>
      </c>
      <c r="AU14" s="225" t="s">
        <v>9573</v>
      </c>
      <c r="AV14" s="225" t="s">
        <v>9574</v>
      </c>
      <c r="AW14" s="225" t="s">
        <v>9575</v>
      </c>
      <c r="AX14" s="225">
        <v>14035444307</v>
      </c>
      <c r="AY14" s="225" t="s">
        <v>9576</v>
      </c>
      <c r="AZ14" s="225" t="s">
        <v>9577</v>
      </c>
      <c r="BA14" s="949"/>
    </row>
    <row r="15" spans="2:53" s="933" customFormat="1">
      <c r="AH15" s="967"/>
      <c r="AI15" s="967"/>
      <c r="AJ15" s="967"/>
      <c r="AK15" s="967"/>
      <c r="AL15" s="967"/>
      <c r="AM15" s="967"/>
      <c r="AN15" s="967"/>
      <c r="AO15" s="967"/>
    </row>
    <row r="16" spans="2:53">
      <c r="AH16" s="868"/>
      <c r="AI16" s="868"/>
      <c r="AJ16" s="868"/>
      <c r="AK16" s="868"/>
      <c r="AL16" s="868"/>
      <c r="AM16" s="868"/>
      <c r="AN16" s="868"/>
      <c r="AO16" s="868"/>
    </row>
    <row r="17" spans="2:53">
      <c r="AH17" s="868"/>
      <c r="AI17" s="868"/>
      <c r="AJ17" s="868"/>
      <c r="AK17" s="868"/>
      <c r="AL17" s="868"/>
      <c r="AM17" s="868"/>
      <c r="AN17" s="868"/>
      <c r="AO17" s="868"/>
    </row>
    <row r="18" spans="2:53">
      <c r="AH18" s="868"/>
      <c r="AI18" s="868"/>
      <c r="AJ18" s="868"/>
      <c r="AK18" s="868"/>
      <c r="AL18" s="868"/>
      <c r="AM18" s="868"/>
      <c r="AN18" s="868"/>
      <c r="AO18" s="868"/>
    </row>
    <row r="19" spans="2:53" ht="15.75" thickBot="1">
      <c r="AH19" s="868"/>
      <c r="AI19" s="868"/>
      <c r="AJ19" s="868"/>
      <c r="AK19" s="868"/>
      <c r="AL19" s="868"/>
      <c r="AM19" s="868"/>
      <c r="AN19" s="868"/>
      <c r="AO19" s="868"/>
    </row>
    <row r="20" spans="2:53" ht="15.75" thickBot="1">
      <c r="B20" s="864" t="s">
        <v>1365</v>
      </c>
      <c r="C20" s="865"/>
      <c r="AH20" s="868"/>
      <c r="AI20" s="868"/>
      <c r="AJ20" s="868"/>
      <c r="AK20" s="868"/>
      <c r="AL20" s="868"/>
      <c r="AM20" s="868"/>
      <c r="AN20" s="868"/>
      <c r="AO20" s="868"/>
    </row>
    <row r="21" spans="2:53" ht="21">
      <c r="B21" s="860">
        <v>17</v>
      </c>
      <c r="C21" s="816" t="s">
        <v>12503</v>
      </c>
      <c r="D21" s="816" t="s">
        <v>12504</v>
      </c>
      <c r="E21" s="817">
        <v>29419</v>
      </c>
      <c r="F21" s="817" t="s">
        <v>1302</v>
      </c>
      <c r="G21" s="817" t="s">
        <v>1280</v>
      </c>
      <c r="H21" s="817" t="s">
        <v>1280</v>
      </c>
      <c r="I21" s="818" t="s">
        <v>1196</v>
      </c>
      <c r="J21" s="818" t="s">
        <v>12409</v>
      </c>
      <c r="K21" s="816" t="s">
        <v>12505</v>
      </c>
      <c r="L21" s="774">
        <v>41593</v>
      </c>
      <c r="M21" s="774">
        <v>42004</v>
      </c>
      <c r="N21" s="774">
        <v>41973</v>
      </c>
      <c r="O21" s="774">
        <v>42094</v>
      </c>
      <c r="P21" s="774">
        <v>42124</v>
      </c>
      <c r="Q21" s="774">
        <v>42155</v>
      </c>
      <c r="R21" s="774">
        <v>42216</v>
      </c>
      <c r="S21" s="774">
        <v>42369</v>
      </c>
      <c r="T21" s="774"/>
      <c r="U21" s="774"/>
      <c r="V21" s="774">
        <v>42370</v>
      </c>
      <c r="W21" s="774">
        <v>42551</v>
      </c>
      <c r="X21" s="774"/>
      <c r="Y21" s="774"/>
      <c r="Z21" s="792"/>
      <c r="AA21" s="869"/>
      <c r="AB21" s="869"/>
      <c r="AC21" s="792"/>
      <c r="AD21" s="792"/>
      <c r="AE21" s="792"/>
      <c r="AF21" s="776">
        <v>-274.7466607638853</v>
      </c>
      <c r="AG21" s="777" t="s">
        <v>1099</v>
      </c>
      <c r="AH21" s="870">
        <v>32650000</v>
      </c>
      <c r="AI21" s="870">
        <v>0</v>
      </c>
      <c r="AJ21" s="870">
        <v>0</v>
      </c>
      <c r="AK21" s="871" t="s">
        <v>1351</v>
      </c>
      <c r="AL21" s="870"/>
      <c r="AM21" s="870"/>
      <c r="AN21" s="870"/>
      <c r="AO21" s="871" t="s">
        <v>1351</v>
      </c>
      <c r="AP21" s="823" t="s">
        <v>1351</v>
      </c>
      <c r="AQ21" s="823" t="s">
        <v>1215</v>
      </c>
      <c r="AR21" s="818"/>
      <c r="AS21" s="242" t="s">
        <v>12506</v>
      </c>
      <c r="AT21" s="242" t="s">
        <v>12507</v>
      </c>
      <c r="AU21" s="242" t="s">
        <v>12508</v>
      </c>
      <c r="AV21" s="242"/>
      <c r="AW21" s="872" t="s">
        <v>12509</v>
      </c>
      <c r="AX21" s="872">
        <v>10001881647</v>
      </c>
      <c r="AY21" s="872" t="s">
        <v>12510</v>
      </c>
      <c r="AZ21" s="242" t="s">
        <v>12511</v>
      </c>
      <c r="BA21" s="816" t="s">
        <v>12512</v>
      </c>
    </row>
    <row r="22" spans="2:53" ht="21">
      <c r="B22" s="860">
        <v>18</v>
      </c>
      <c r="C22" s="816" t="s">
        <v>12513</v>
      </c>
      <c r="D22" s="816" t="s">
        <v>12514</v>
      </c>
      <c r="E22" s="817" t="s">
        <v>11330</v>
      </c>
      <c r="F22" s="817" t="s">
        <v>1060</v>
      </c>
      <c r="G22" s="817" t="s">
        <v>1276</v>
      </c>
      <c r="H22" s="817" t="s">
        <v>1276</v>
      </c>
      <c r="I22" s="818" t="s">
        <v>8971</v>
      </c>
      <c r="J22" s="818" t="s">
        <v>12409</v>
      </c>
      <c r="K22" s="816" t="s">
        <v>10352</v>
      </c>
      <c r="L22" s="774">
        <v>42256</v>
      </c>
      <c r="M22" s="774">
        <v>42369</v>
      </c>
      <c r="N22" s="774">
        <v>42460</v>
      </c>
      <c r="O22" s="774">
        <v>42521</v>
      </c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92"/>
      <c r="AA22" s="869"/>
      <c r="AB22" s="869"/>
      <c r="AC22" s="792"/>
      <c r="AD22" s="792"/>
      <c r="AE22" s="792"/>
      <c r="AF22" s="776">
        <v>-304.7466607638853</v>
      </c>
      <c r="AG22" s="777" t="s">
        <v>1099</v>
      </c>
      <c r="AH22" s="870">
        <v>4000000</v>
      </c>
      <c r="AI22" s="870">
        <v>250000</v>
      </c>
      <c r="AJ22" s="870"/>
      <c r="AK22" s="871"/>
      <c r="AL22" s="870"/>
      <c r="AM22" s="870"/>
      <c r="AN22" s="870"/>
      <c r="AO22" s="871" t="s">
        <v>1351</v>
      </c>
      <c r="AP22" s="823" t="s">
        <v>1215</v>
      </c>
      <c r="AQ22" s="823" t="s">
        <v>1215</v>
      </c>
      <c r="AR22" s="818"/>
      <c r="AS22" s="242" t="s">
        <v>12515</v>
      </c>
      <c r="AT22" s="242">
        <v>85276863638</v>
      </c>
      <c r="AU22" s="242" t="s">
        <v>12516</v>
      </c>
      <c r="AV22" s="242" t="s">
        <v>11335</v>
      </c>
      <c r="AW22" s="872" t="s">
        <v>12517</v>
      </c>
      <c r="AX22" s="872" t="s">
        <v>12518</v>
      </c>
      <c r="AY22" s="872" t="s">
        <v>12519</v>
      </c>
      <c r="AZ22" s="242" t="s">
        <v>12520</v>
      </c>
      <c r="BA22" s="816" t="s">
        <v>3616</v>
      </c>
    </row>
    <row r="23" spans="2:53" ht="31.5">
      <c r="B23" s="860" t="s">
        <v>1164</v>
      </c>
      <c r="C23" s="816" t="s">
        <v>12521</v>
      </c>
      <c r="D23" s="816" t="s">
        <v>12522</v>
      </c>
      <c r="E23" s="817">
        <v>25500</v>
      </c>
      <c r="F23" s="817" t="s">
        <v>1302</v>
      </c>
      <c r="G23" s="817" t="s">
        <v>1319</v>
      </c>
      <c r="H23" s="817" t="s">
        <v>1319</v>
      </c>
      <c r="I23" s="818" t="s">
        <v>12523</v>
      </c>
      <c r="J23" s="818" t="s">
        <v>12409</v>
      </c>
      <c r="K23" s="816" t="s">
        <v>10372</v>
      </c>
      <c r="L23" s="774">
        <v>41593</v>
      </c>
      <c r="M23" s="774">
        <v>42004</v>
      </c>
      <c r="N23" s="774">
        <v>42094</v>
      </c>
      <c r="O23" s="774">
        <v>42124</v>
      </c>
      <c r="P23" s="774">
        <v>42185</v>
      </c>
      <c r="Q23" s="774">
        <v>42216</v>
      </c>
      <c r="R23" s="774">
        <v>42277</v>
      </c>
      <c r="S23" s="774">
        <v>42369</v>
      </c>
      <c r="T23" s="774"/>
      <c r="U23" s="774"/>
      <c r="V23" s="774">
        <v>42370</v>
      </c>
      <c r="W23" s="774">
        <v>42551</v>
      </c>
      <c r="X23" s="774">
        <v>42735</v>
      </c>
      <c r="Y23" s="774"/>
      <c r="Z23" s="792"/>
      <c r="AA23" s="869"/>
      <c r="AB23" s="869"/>
      <c r="AC23" s="792"/>
      <c r="AD23" s="792"/>
      <c r="AE23" s="792"/>
      <c r="AF23" s="776">
        <v>-701.7466607638853</v>
      </c>
      <c r="AG23" s="777" t="s">
        <v>1099</v>
      </c>
      <c r="AH23" s="870">
        <v>14680203.75</v>
      </c>
      <c r="AI23" s="870">
        <v>550000</v>
      </c>
      <c r="AJ23" s="870">
        <v>3500000</v>
      </c>
      <c r="AK23" s="871"/>
      <c r="AL23" s="870"/>
      <c r="AM23" s="870"/>
      <c r="AN23" s="870"/>
      <c r="AO23" s="871" t="s">
        <v>1351</v>
      </c>
      <c r="AP23" s="823" t="s">
        <v>1215</v>
      </c>
      <c r="AQ23" s="823" t="s">
        <v>1215</v>
      </c>
      <c r="AR23" s="818" t="s">
        <v>12524</v>
      </c>
      <c r="AS23" s="242" t="s">
        <v>12525</v>
      </c>
      <c r="AT23" s="242" t="s">
        <v>12526</v>
      </c>
      <c r="AU23" s="242" t="s">
        <v>12527</v>
      </c>
      <c r="AV23" s="242"/>
      <c r="AW23" s="872" t="s">
        <v>12528</v>
      </c>
      <c r="AX23" s="872">
        <v>0</v>
      </c>
      <c r="AY23" s="872" t="s">
        <v>12529</v>
      </c>
      <c r="AZ23" s="242" t="s">
        <v>12530</v>
      </c>
      <c r="BA23" s="816" t="s">
        <v>4679</v>
      </c>
    </row>
    <row r="24" spans="2:53" ht="31.5">
      <c r="B24" s="860" t="s">
        <v>1166</v>
      </c>
      <c r="C24" s="816" t="s">
        <v>12531</v>
      </c>
      <c r="D24" s="816" t="s">
        <v>12532</v>
      </c>
      <c r="E24" s="817">
        <v>28179</v>
      </c>
      <c r="F24" s="817" t="s">
        <v>1302</v>
      </c>
      <c r="G24" s="817" t="s">
        <v>1231</v>
      </c>
      <c r="H24" s="817" t="s">
        <v>1231</v>
      </c>
      <c r="I24" s="818" t="s">
        <v>8877</v>
      </c>
      <c r="J24" s="818" t="s">
        <v>12409</v>
      </c>
      <c r="K24" s="816" t="s">
        <v>12410</v>
      </c>
      <c r="L24" s="774">
        <v>41593</v>
      </c>
      <c r="M24" s="774">
        <v>42004</v>
      </c>
      <c r="N24" s="774">
        <v>42185</v>
      </c>
      <c r="O24" s="774">
        <v>42369</v>
      </c>
      <c r="P24" s="774"/>
      <c r="Q24" s="774"/>
      <c r="R24" s="774"/>
      <c r="S24" s="774"/>
      <c r="T24" s="774"/>
      <c r="U24" s="774"/>
      <c r="V24" s="774">
        <v>42370</v>
      </c>
      <c r="W24" s="774">
        <v>42551</v>
      </c>
      <c r="X24" s="774">
        <v>42582</v>
      </c>
      <c r="Y24" s="774">
        <v>42735</v>
      </c>
      <c r="Z24" s="792"/>
      <c r="AA24" s="869"/>
      <c r="AB24" s="869"/>
      <c r="AC24" s="792"/>
      <c r="AD24" s="792"/>
      <c r="AE24" s="792"/>
      <c r="AF24" s="776">
        <v>-456.7466607638853</v>
      </c>
      <c r="AG24" s="777" t="s">
        <v>1099</v>
      </c>
      <c r="AH24" s="870">
        <v>8025000.0000000009</v>
      </c>
      <c r="AI24" s="870">
        <v>550000</v>
      </c>
      <c r="AJ24" s="870">
        <v>3500000</v>
      </c>
      <c r="AK24" s="871"/>
      <c r="AL24" s="870">
        <v>200000</v>
      </c>
      <c r="AM24" s="870"/>
      <c r="AN24" s="870"/>
      <c r="AO24" s="871" t="s">
        <v>1351</v>
      </c>
      <c r="AP24" s="823" t="s">
        <v>1215</v>
      </c>
      <c r="AQ24" s="823" t="s">
        <v>1215</v>
      </c>
      <c r="AR24" s="818" t="s">
        <v>12533</v>
      </c>
      <c r="AS24" s="242" t="s">
        <v>12534</v>
      </c>
      <c r="AT24" s="242" t="s">
        <v>12535</v>
      </c>
      <c r="AU24" s="242" t="s">
        <v>12536</v>
      </c>
      <c r="AV24" s="242"/>
      <c r="AW24" s="872" t="s">
        <v>12537</v>
      </c>
      <c r="AX24" s="872" t="s">
        <v>12538</v>
      </c>
      <c r="AY24" s="872" t="s">
        <v>12539</v>
      </c>
      <c r="AZ24" s="242" t="s">
        <v>12540</v>
      </c>
      <c r="BA24" s="816" t="s">
        <v>4679</v>
      </c>
    </row>
    <row r="25" spans="2:53" ht="31.5">
      <c r="B25" s="860">
        <v>21</v>
      </c>
      <c r="C25" s="816" t="s">
        <v>12541</v>
      </c>
      <c r="D25" s="816" t="s">
        <v>12542</v>
      </c>
      <c r="E25" s="817">
        <v>31507</v>
      </c>
      <c r="F25" s="817" t="s">
        <v>1302</v>
      </c>
      <c r="G25" s="817" t="s">
        <v>1319</v>
      </c>
      <c r="H25" s="817" t="s">
        <v>1319</v>
      </c>
      <c r="I25" s="818" t="s">
        <v>7445</v>
      </c>
      <c r="J25" s="818" t="s">
        <v>12409</v>
      </c>
      <c r="K25" s="816" t="s">
        <v>10372</v>
      </c>
      <c r="L25" s="774">
        <v>42731</v>
      </c>
      <c r="M25" s="774">
        <v>42761</v>
      </c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92"/>
      <c r="AA25" s="869"/>
      <c r="AB25" s="869"/>
      <c r="AC25" s="792"/>
      <c r="AD25" s="792"/>
      <c r="AE25" s="792"/>
      <c r="AF25" s="776">
        <v>-64.746660763885302</v>
      </c>
      <c r="AG25" s="777" t="s">
        <v>1099</v>
      </c>
      <c r="AH25" s="870">
        <v>12000000</v>
      </c>
      <c r="AI25" s="870">
        <v>750000</v>
      </c>
      <c r="AJ25" s="870"/>
      <c r="AK25" s="871"/>
      <c r="AL25" s="870">
        <v>200000</v>
      </c>
      <c r="AM25" s="870"/>
      <c r="AN25" s="870">
        <v>1500000</v>
      </c>
      <c r="AO25" s="871" t="s">
        <v>8582</v>
      </c>
      <c r="AP25" s="823" t="s">
        <v>1215</v>
      </c>
      <c r="AQ25" s="823" t="s">
        <v>1215</v>
      </c>
      <c r="AR25" s="818"/>
      <c r="AS25" s="242" t="s">
        <v>12543</v>
      </c>
      <c r="AT25" s="242" t="s">
        <v>12544</v>
      </c>
      <c r="AU25" s="242" t="s">
        <v>12545</v>
      </c>
      <c r="AV25" s="242" t="s">
        <v>12546</v>
      </c>
      <c r="AW25" s="872" t="s">
        <v>12547</v>
      </c>
      <c r="AX25" s="872" t="s">
        <v>12548</v>
      </c>
      <c r="AY25" s="872"/>
      <c r="AZ25" s="242" t="s">
        <v>12549</v>
      </c>
      <c r="BA25" s="816" t="s">
        <v>1299</v>
      </c>
    </row>
  </sheetData>
  <mergeCells count="38">
    <mergeCell ref="G3:G4"/>
    <mergeCell ref="B3:B4"/>
    <mergeCell ref="C3:C4"/>
    <mergeCell ref="D3:D4"/>
    <mergeCell ref="E3:E4"/>
    <mergeCell ref="F3:F4"/>
    <mergeCell ref="AG3:AG4"/>
    <mergeCell ref="H3:H4"/>
    <mergeCell ref="I3:I4"/>
    <mergeCell ref="J3:J4"/>
    <mergeCell ref="K3:K4"/>
    <mergeCell ref="L3:M3"/>
    <mergeCell ref="N3:T3"/>
    <mergeCell ref="V3:W3"/>
    <mergeCell ref="X3:Z3"/>
    <mergeCell ref="AA3:AB3"/>
    <mergeCell ref="AC3:AD3"/>
    <mergeCell ref="AF3:AF4"/>
    <mergeCell ref="AS3:AS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Z3:AZ4"/>
    <mergeCell ref="BA3:BA4"/>
    <mergeCell ref="AT3:AT4"/>
    <mergeCell ref="AU3:AU4"/>
    <mergeCell ref="AV3:AV4"/>
    <mergeCell ref="AW3:AW4"/>
    <mergeCell ref="AX3:AX4"/>
    <mergeCell ref="AY3:AY4"/>
  </mergeCells>
  <conditionalFormatting sqref="D3:D5">
    <cfRule type="duplicateValues" dxfId="7296" priority="29" stopIfTrue="1"/>
  </conditionalFormatting>
  <conditionalFormatting sqref="AH5">
    <cfRule type="expression" dxfId="7295" priority="27" stopIfTrue="1">
      <formula>IF(OR($BD5="not",$BD5="resign",$BD5="resign",$BD5="end",$BD5="terminated",$BD5="permanent"),"TRUE","FALSE")</formula>
    </cfRule>
  </conditionalFormatting>
  <conditionalFormatting sqref="AH5">
    <cfRule type="expression" dxfId="7294" priority="26" stopIfTrue="1">
      <formula>IF(OR($BD5="not",$BD5="resign",$BD5="resign",$BD5="end",$BD5="terminated",$BD5="permanent"),"TRUE","FALSE")</formula>
    </cfRule>
  </conditionalFormatting>
  <conditionalFormatting sqref="AG3:AG4">
    <cfRule type="containsText" dxfId="7293" priority="25" operator="containsText" text="warning">
      <formula>NOT(ISERROR(SEARCH("warning",AG3)))</formula>
    </cfRule>
  </conditionalFormatting>
  <conditionalFormatting sqref="D6:D14">
    <cfRule type="duplicateValues" dxfId="7292" priority="21" stopIfTrue="1"/>
  </conditionalFormatting>
  <conditionalFormatting sqref="AH6:AH14">
    <cfRule type="expression" dxfId="7291" priority="19" stopIfTrue="1">
      <formula>IF(OR($BD6="not",$BD6="resign",$BD6="resign",$BD6="end",$BD6="terminated",$BD6="permanent"),"TRUE","FALSE")</formula>
    </cfRule>
  </conditionalFormatting>
  <conditionalFormatting sqref="AH6:AH14">
    <cfRule type="expression" dxfId="7290" priority="18" stopIfTrue="1">
      <formula>IF(OR($BD6="not",$BD6="resign",$BD6="resign",$BD6="end",$BD6="terminated",$BD6="permanent"),"TRUE","FALSE")</formula>
    </cfRule>
  </conditionalFormatting>
  <conditionalFormatting sqref="AG21:AG25">
    <cfRule type="expression" dxfId="7289" priority="16" stopIfTrue="1">
      <formula>IF(OR(#REF!="not",#REF!="resign",#REF!="permanent",#REF!="terminated"),"true","false")</formula>
    </cfRule>
  </conditionalFormatting>
  <conditionalFormatting sqref="AF21:AG25">
    <cfRule type="expression" dxfId="7288" priority="15" stopIfTrue="1">
      <formula>IF(OR($BX21="not",$BX21="resign",$BX21="permanent",$BX21="terminated"),"true","false")</formula>
    </cfRule>
  </conditionalFormatting>
  <conditionalFormatting sqref="AF21:AG25">
    <cfRule type="expression" dxfId="7287" priority="14" stopIfTrue="1">
      <formula>IF(OR($BW21="not",$BW21="resign",$BW21="permanent",$BW21="terminated"),"true","false")</formula>
    </cfRule>
  </conditionalFormatting>
  <conditionalFormatting sqref="D21:D25">
    <cfRule type="duplicateValues" dxfId="7286" priority="13" stopIfTrue="1"/>
  </conditionalFormatting>
  <conditionalFormatting sqref="AG21:AG25">
    <cfRule type="expression" dxfId="7285" priority="12" stopIfTrue="1">
      <formula>IF(OR($BV21="not",$BV21="resign",$BV21="permanent",$BV21="terminated"),"true","false")</formula>
    </cfRule>
  </conditionalFormatting>
  <conditionalFormatting sqref="AG21:AG25">
    <cfRule type="containsText" dxfId="7284" priority="11" operator="containsText" text="warning">
      <formula>NOT(ISERROR(SEARCH("warning",AG21)))</formula>
    </cfRule>
  </conditionalFormatting>
  <conditionalFormatting sqref="AF5:AG5">
    <cfRule type="expression" dxfId="7283" priority="10" stopIfTrue="1">
      <formula>IF($O5="warning",TRUE,FALSE)</formula>
    </cfRule>
  </conditionalFormatting>
  <conditionalFormatting sqref="AF5">
    <cfRule type="expression" dxfId="7282" priority="9" stopIfTrue="1">
      <formula>IF($P5="warning",TRUE,FALSE)</formula>
    </cfRule>
  </conditionalFormatting>
  <conditionalFormatting sqref="AG5">
    <cfRule type="containsText" dxfId="7281" priority="6" operator="containsText" text="warning">
      <formula>NOT(ISERROR(SEARCH("warning",AG5)))</formula>
    </cfRule>
    <cfRule type="expression" dxfId="7280" priority="8" stopIfTrue="1">
      <formula>IF($O5="warning",TRUE,FALSE)</formula>
    </cfRule>
  </conditionalFormatting>
  <conditionalFormatting sqref="AF5">
    <cfRule type="expression" dxfId="7279" priority="7" stopIfTrue="1">
      <formula>IF($P5="warning",TRUE,FALSE)</formula>
    </cfRule>
  </conditionalFormatting>
  <conditionalFormatting sqref="AF6:AG14">
    <cfRule type="expression" dxfId="7278" priority="5" stopIfTrue="1">
      <formula>IF($O6="warning",TRUE,FALSE)</formula>
    </cfRule>
  </conditionalFormatting>
  <conditionalFormatting sqref="AF6:AF14">
    <cfRule type="expression" dxfId="7277" priority="4" stopIfTrue="1">
      <formula>IF($P6="warning",TRUE,FALSE)</formula>
    </cfRule>
  </conditionalFormatting>
  <conditionalFormatting sqref="AG6:AG14">
    <cfRule type="containsText" dxfId="7276" priority="1" operator="containsText" text="warning">
      <formula>NOT(ISERROR(SEARCH("warning",AG6)))</formula>
    </cfRule>
    <cfRule type="expression" dxfId="7275" priority="3" stopIfTrue="1">
      <formula>IF($O6="warning",TRUE,FALSE)</formula>
    </cfRule>
  </conditionalFormatting>
  <conditionalFormatting sqref="AF6:AF14">
    <cfRule type="expression" dxfId="7274" priority="2" stopIfTrue="1">
      <formula>IF($P6="warning",TRUE,FALSE)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BB47"/>
  <sheetViews>
    <sheetView topLeftCell="B3" workbookViewId="0">
      <pane xSplit="3" ySplit="2" topLeftCell="BB5" activePane="bottomRight" state="frozen"/>
      <selection activeCell="B3" sqref="B3"/>
      <selection pane="topRight" activeCell="E3" sqref="E3"/>
      <selection pane="bottomLeft" activeCell="B5" sqref="B5"/>
      <selection pane="bottomRight" activeCell="B3" sqref="B3:BB4"/>
    </sheetView>
  </sheetViews>
  <sheetFormatPr defaultRowHeight="15"/>
  <cols>
    <col min="1" max="1" width="9.140625" style="750"/>
    <col min="2" max="2" width="5.42578125" style="750" customWidth="1"/>
    <col min="3" max="3" width="9.140625" style="750" bestFit="1" customWidth="1"/>
    <col min="4" max="4" width="21.5703125" style="750" bestFit="1" customWidth="1"/>
    <col min="5" max="5" width="21.140625" style="750" bestFit="1" customWidth="1"/>
    <col min="6" max="6" width="3.5703125" style="750" bestFit="1" customWidth="1"/>
    <col min="7" max="7" width="11.140625" style="750" bestFit="1" customWidth="1"/>
    <col min="8" max="8" width="7.42578125" style="750" bestFit="1" customWidth="1"/>
    <col min="9" max="9" width="9" style="750" bestFit="1" customWidth="1"/>
    <col min="10" max="10" width="12.42578125" style="750" bestFit="1" customWidth="1"/>
    <col min="11" max="11" width="32.140625" style="750" bestFit="1" customWidth="1"/>
    <col min="12" max="12" width="13.28515625" style="750" bestFit="1" customWidth="1"/>
    <col min="13" max="13" width="8.42578125" style="750" bestFit="1" customWidth="1"/>
    <col min="14" max="17" width="8.5703125" style="750" bestFit="1" customWidth="1"/>
    <col min="18" max="19" width="8.42578125" style="750" bestFit="1" customWidth="1"/>
    <col min="20" max="20" width="8.5703125" style="750" bestFit="1" customWidth="1"/>
    <col min="21" max="21" width="8.42578125" style="750" bestFit="1" customWidth="1"/>
    <col min="22" max="22" width="8.5703125" style="750" bestFit="1" customWidth="1"/>
    <col min="23" max="23" width="8.28515625" style="750" bestFit="1" customWidth="1"/>
    <col min="24" max="24" width="7.5703125" style="750" bestFit="1" customWidth="1"/>
    <col min="25" max="25" width="8.5703125" style="750" bestFit="1" customWidth="1"/>
    <col min="26" max="26" width="8.42578125" style="750" bestFit="1" customWidth="1"/>
    <col min="27" max="27" width="8.28515625" style="750" bestFit="1" customWidth="1"/>
    <col min="28" max="28" width="8.5703125" style="750" bestFit="1" customWidth="1"/>
    <col min="29" max="29" width="8.42578125" style="750" bestFit="1" customWidth="1"/>
    <col min="30" max="30" width="8.5703125" style="750" bestFit="1" customWidth="1"/>
    <col min="31" max="31" width="8.42578125" style="750" customWidth="1"/>
    <col min="32" max="32" width="8.28515625" style="750" bestFit="1" customWidth="1"/>
    <col min="33" max="33" width="8.140625" style="750" bestFit="1" customWidth="1"/>
    <col min="34" max="34" width="8.42578125" style="750" bestFit="1" customWidth="1"/>
    <col min="35" max="35" width="11.7109375" style="750" bestFit="1" customWidth="1"/>
    <col min="36" max="36" width="9.5703125" style="750" bestFit="1" customWidth="1"/>
    <col min="37" max="37" width="10.85546875" style="750" bestFit="1" customWidth="1"/>
    <col min="38" max="38" width="9.5703125" style="750" bestFit="1" customWidth="1"/>
    <col min="39" max="39" width="8.5703125" style="750" customWidth="1"/>
    <col min="40" max="40" width="10.85546875" style="750" bestFit="1" customWidth="1"/>
    <col min="41" max="41" width="8.7109375" style="750" customWidth="1"/>
    <col min="42" max="42" width="4.28515625" style="750" bestFit="1" customWidth="1"/>
    <col min="43" max="43" width="7.42578125" style="750" bestFit="1" customWidth="1"/>
    <col min="44" max="44" width="50.7109375" style="750" customWidth="1"/>
    <col min="45" max="45" width="15.42578125" style="750" customWidth="1"/>
    <col min="46" max="46" width="33.5703125" style="750" customWidth="1"/>
    <col min="47" max="47" width="24.140625" style="750" bestFit="1" customWidth="1"/>
    <col min="48" max="48" width="21.140625" style="750" bestFit="1" customWidth="1"/>
    <col min="49" max="49" width="14.85546875" style="750" bestFit="1" customWidth="1"/>
    <col min="50" max="50" width="16.28515625" style="750" bestFit="1" customWidth="1"/>
    <col min="51" max="51" width="13.140625" style="750" bestFit="1" customWidth="1"/>
    <col min="52" max="52" width="13.140625" style="750" customWidth="1"/>
    <col min="53" max="53" width="32.28515625" style="750" customWidth="1"/>
    <col min="54" max="54" width="22.28515625" style="750" bestFit="1" customWidth="1"/>
    <col min="55" max="16384" width="9.140625" style="750"/>
  </cols>
  <sheetData>
    <row r="2" spans="2:54" ht="15.75" thickBot="1"/>
    <row r="3" spans="2:54" ht="16.5" thickTop="1" thickBot="1">
      <c r="B3" s="1019" t="s">
        <v>1351</v>
      </c>
      <c r="C3" s="1019" t="s">
        <v>1352</v>
      </c>
      <c r="D3" s="1019" t="s">
        <v>1353</v>
      </c>
      <c r="E3" s="1019" t="s">
        <v>1354</v>
      </c>
      <c r="F3" s="1019" t="s">
        <v>1059</v>
      </c>
      <c r="G3" s="1019" t="s">
        <v>6934</v>
      </c>
      <c r="H3" s="1019" t="s">
        <v>6943</v>
      </c>
      <c r="I3" s="1019" t="s">
        <v>1043</v>
      </c>
      <c r="J3" s="1019" t="s">
        <v>6935</v>
      </c>
      <c r="K3" s="1019" t="s">
        <v>1356</v>
      </c>
      <c r="L3" s="1019" t="s">
        <v>12550</v>
      </c>
      <c r="M3" s="1072" t="s">
        <v>1247</v>
      </c>
      <c r="N3" s="1073"/>
      <c r="O3" s="851"/>
      <c r="P3" s="851"/>
      <c r="Q3" s="851"/>
      <c r="R3" s="851"/>
      <c r="S3" s="1072" t="s">
        <v>1259</v>
      </c>
      <c r="T3" s="1073"/>
      <c r="U3" s="1072" t="s">
        <v>10229</v>
      </c>
      <c r="V3" s="1073"/>
      <c r="W3" s="873"/>
      <c r="X3" s="1072" t="s">
        <v>1357</v>
      </c>
      <c r="Y3" s="1073"/>
      <c r="Z3" s="1072" t="s">
        <v>10228</v>
      </c>
      <c r="AA3" s="1073"/>
      <c r="AB3" s="852"/>
      <c r="AC3" s="1074" t="s">
        <v>8488</v>
      </c>
      <c r="AD3" s="1075"/>
      <c r="AE3" s="1072" t="s">
        <v>1357</v>
      </c>
      <c r="AF3" s="1073"/>
      <c r="AG3" s="1019" t="s">
        <v>1260</v>
      </c>
      <c r="AH3" s="1019" t="s">
        <v>1251</v>
      </c>
      <c r="AI3" s="1068" t="s">
        <v>1248</v>
      </c>
      <c r="AJ3" s="1068" t="s">
        <v>6936</v>
      </c>
      <c r="AK3" s="1068" t="s">
        <v>8489</v>
      </c>
      <c r="AL3" s="1068" t="s">
        <v>8490</v>
      </c>
      <c r="AM3" s="1068" t="s">
        <v>6941</v>
      </c>
      <c r="AN3" s="1068" t="s">
        <v>12551</v>
      </c>
      <c r="AO3" s="1068" t="s">
        <v>1265</v>
      </c>
      <c r="AP3" s="1019" t="s">
        <v>1323</v>
      </c>
      <c r="AQ3" s="1019" t="s">
        <v>6943</v>
      </c>
      <c r="AR3" s="1019" t="s">
        <v>1251</v>
      </c>
      <c r="AS3" s="1019" t="s">
        <v>1261</v>
      </c>
      <c r="AT3" s="1019" t="s">
        <v>1253</v>
      </c>
      <c r="AU3" s="1019" t="s">
        <v>1230</v>
      </c>
      <c r="AV3" s="1019" t="s">
        <v>1272</v>
      </c>
      <c r="AW3" s="1019" t="s">
        <v>673</v>
      </c>
      <c r="AX3" s="1019" t="s">
        <v>1202</v>
      </c>
      <c r="AY3" s="1019" t="s">
        <v>1290</v>
      </c>
      <c r="AZ3" s="1019" t="s">
        <v>3030</v>
      </c>
      <c r="BA3" s="1019" t="s">
        <v>1042</v>
      </c>
      <c r="BB3" s="1017" t="s">
        <v>811</v>
      </c>
    </row>
    <row r="4" spans="2:54" ht="16.5" thickTop="1" thickBot="1">
      <c r="B4" s="1020"/>
      <c r="C4" s="1030"/>
      <c r="D4" s="1030"/>
      <c r="E4" s="1030"/>
      <c r="F4" s="1030"/>
      <c r="G4" s="1030"/>
      <c r="H4" s="1030"/>
      <c r="I4" s="1020"/>
      <c r="J4" s="1020"/>
      <c r="K4" s="1030"/>
      <c r="L4" s="1083"/>
      <c r="M4" s="854" t="s">
        <v>1256</v>
      </c>
      <c r="N4" s="854" t="s">
        <v>1257</v>
      </c>
      <c r="O4" s="854">
        <v>1</v>
      </c>
      <c r="P4" s="854">
        <v>2</v>
      </c>
      <c r="Q4" s="874">
        <v>3</v>
      </c>
      <c r="R4" s="874">
        <v>4</v>
      </c>
      <c r="S4" s="874" t="s">
        <v>1256</v>
      </c>
      <c r="T4" s="874" t="s">
        <v>1257</v>
      </c>
      <c r="U4" s="874">
        <v>1</v>
      </c>
      <c r="V4" s="874">
        <v>2</v>
      </c>
      <c r="W4" s="874">
        <v>3</v>
      </c>
      <c r="X4" s="874" t="s">
        <v>1256</v>
      </c>
      <c r="Y4" s="874" t="s">
        <v>1257</v>
      </c>
      <c r="Z4" s="874">
        <v>1</v>
      </c>
      <c r="AA4" s="874">
        <v>2</v>
      </c>
      <c r="AB4" s="875">
        <v>3</v>
      </c>
      <c r="AC4" s="876" t="s">
        <v>1256</v>
      </c>
      <c r="AD4" s="876" t="s">
        <v>1257</v>
      </c>
      <c r="AE4" s="979" t="s">
        <v>1256</v>
      </c>
      <c r="AF4" s="979" t="s">
        <v>1257</v>
      </c>
      <c r="AG4" s="1030"/>
      <c r="AH4" s="1030"/>
      <c r="AI4" s="1033"/>
      <c r="AJ4" s="1033"/>
      <c r="AK4" s="1033"/>
      <c r="AL4" s="1033"/>
      <c r="AM4" s="1033"/>
      <c r="AN4" s="1033"/>
      <c r="AO4" s="1029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77"/>
      <c r="BB4" s="1018"/>
    </row>
    <row r="5" spans="2:54" s="933" customFormat="1" ht="32.25" thickTop="1">
      <c r="B5" s="947">
        <v>1</v>
      </c>
      <c r="C5" s="949" t="s">
        <v>12552</v>
      </c>
      <c r="D5" s="949" t="s">
        <v>12553</v>
      </c>
      <c r="E5" s="950">
        <v>29847</v>
      </c>
      <c r="F5" s="950" t="s">
        <v>1060</v>
      </c>
      <c r="G5" s="950" t="s">
        <v>1280</v>
      </c>
      <c r="H5" s="950" t="s">
        <v>9827</v>
      </c>
      <c r="I5" s="804" t="s">
        <v>1045</v>
      </c>
      <c r="J5" s="804" t="s">
        <v>10352</v>
      </c>
      <c r="K5" s="949" t="s">
        <v>10352</v>
      </c>
      <c r="L5" s="951"/>
      <c r="M5" s="951">
        <v>41593</v>
      </c>
      <c r="N5" s="951">
        <v>42004</v>
      </c>
      <c r="O5" s="951">
        <v>42185</v>
      </c>
      <c r="P5" s="951">
        <v>42369</v>
      </c>
      <c r="Q5" s="951"/>
      <c r="R5" s="951"/>
      <c r="S5" s="951">
        <v>42005</v>
      </c>
      <c r="T5" s="951">
        <v>42688</v>
      </c>
      <c r="U5" s="951"/>
      <c r="V5" s="951"/>
      <c r="W5" s="951"/>
      <c r="X5" s="951"/>
      <c r="Y5" s="951"/>
      <c r="Z5" s="951"/>
      <c r="AA5" s="951"/>
      <c r="AB5" s="951"/>
      <c r="AC5" s="951">
        <v>42689</v>
      </c>
      <c r="AD5" s="951">
        <v>42749</v>
      </c>
      <c r="AE5" s="952">
        <v>42750</v>
      </c>
      <c r="AF5" s="952">
        <v>43281</v>
      </c>
      <c r="AG5" s="232">
        <f ca="1">SUM(AF5-NOW())</f>
        <v>445.84127800926217</v>
      </c>
      <c r="AH5" s="266" t="str">
        <f t="shared" ref="AH5:AH24" ca="1" si="0">IF(AG5&lt;=40,"WARNING","ACTIVE")</f>
        <v>ACTIVE</v>
      </c>
      <c r="AI5" s="965">
        <v>6474785</v>
      </c>
      <c r="AJ5" s="965">
        <v>500000</v>
      </c>
      <c r="AK5" s="965">
        <v>0</v>
      </c>
      <c r="AL5" s="965"/>
      <c r="AM5" s="965">
        <v>200000</v>
      </c>
      <c r="AN5" s="965"/>
      <c r="AO5" s="966" t="s">
        <v>1215</v>
      </c>
      <c r="AP5" s="954" t="s">
        <v>1215</v>
      </c>
      <c r="AQ5" s="954" t="s">
        <v>1215</v>
      </c>
      <c r="AR5" s="804" t="s">
        <v>12554</v>
      </c>
      <c r="AS5" s="804"/>
      <c r="AT5" s="225" t="s">
        <v>12555</v>
      </c>
      <c r="AU5" s="225" t="s">
        <v>12556</v>
      </c>
      <c r="AV5" s="225" t="s">
        <v>12557</v>
      </c>
      <c r="AW5" s="225"/>
      <c r="AX5" s="225" t="s">
        <v>12558</v>
      </c>
      <c r="AY5" s="225">
        <v>11027795712</v>
      </c>
      <c r="AZ5" s="225" t="s">
        <v>479</v>
      </c>
      <c r="BA5" s="225" t="s">
        <v>12559</v>
      </c>
      <c r="BB5" s="949"/>
    </row>
    <row r="6" spans="2:54" s="933" customFormat="1" ht="31.5">
      <c r="B6" s="947">
        <v>2</v>
      </c>
      <c r="C6" s="949" t="s">
        <v>12560</v>
      </c>
      <c r="D6" s="949" t="s">
        <v>12561</v>
      </c>
      <c r="E6" s="950">
        <v>28764</v>
      </c>
      <c r="F6" s="950" t="s">
        <v>1302</v>
      </c>
      <c r="G6" s="950" t="s">
        <v>1358</v>
      </c>
      <c r="H6" s="950" t="s">
        <v>1358</v>
      </c>
      <c r="I6" s="804" t="s">
        <v>1045</v>
      </c>
      <c r="J6" s="804" t="s">
        <v>10352</v>
      </c>
      <c r="K6" s="949" t="s">
        <v>10352</v>
      </c>
      <c r="L6" s="951"/>
      <c r="M6" s="951">
        <v>41593</v>
      </c>
      <c r="N6" s="951">
        <v>42004</v>
      </c>
      <c r="O6" s="951">
        <v>42094</v>
      </c>
      <c r="P6" s="951">
        <v>42277</v>
      </c>
      <c r="Q6" s="951">
        <v>42322</v>
      </c>
      <c r="R6" s="951"/>
      <c r="S6" s="951">
        <v>42323</v>
      </c>
      <c r="T6" s="951">
        <v>42688</v>
      </c>
      <c r="U6" s="951"/>
      <c r="V6" s="951"/>
      <c r="W6" s="951"/>
      <c r="X6" s="951"/>
      <c r="Y6" s="951"/>
      <c r="Z6" s="951"/>
      <c r="AA6" s="951"/>
      <c r="AB6" s="951"/>
      <c r="AC6" s="951">
        <v>42689</v>
      </c>
      <c r="AD6" s="951">
        <v>42749</v>
      </c>
      <c r="AE6" s="952">
        <v>42750</v>
      </c>
      <c r="AF6" s="952">
        <v>43281</v>
      </c>
      <c r="AG6" s="232">
        <f t="shared" ref="AG6:AG22" ca="1" si="1">SUM(AF6-NOW())</f>
        <v>445.84127800926217</v>
      </c>
      <c r="AH6" s="266" t="str">
        <f t="shared" ca="1" si="0"/>
        <v>ACTIVE</v>
      </c>
      <c r="AI6" s="965">
        <v>6380839</v>
      </c>
      <c r="AJ6" s="965">
        <v>500000</v>
      </c>
      <c r="AK6" s="965">
        <v>0</v>
      </c>
      <c r="AL6" s="965">
        <v>500000</v>
      </c>
      <c r="AM6" s="965">
        <v>200000</v>
      </c>
      <c r="AN6" s="965"/>
      <c r="AO6" s="966" t="s">
        <v>1215</v>
      </c>
      <c r="AP6" s="954" t="s">
        <v>1215</v>
      </c>
      <c r="AQ6" s="954" t="s">
        <v>1215</v>
      </c>
      <c r="AR6" s="804" t="s">
        <v>12562</v>
      </c>
      <c r="AS6" s="804"/>
      <c r="AT6" s="225" t="s">
        <v>12563</v>
      </c>
      <c r="AU6" s="225" t="s">
        <v>12564</v>
      </c>
      <c r="AV6" s="225" t="s">
        <v>12565</v>
      </c>
      <c r="AW6" s="225"/>
      <c r="AX6" s="225" t="s">
        <v>12566</v>
      </c>
      <c r="AY6" s="225">
        <v>8026848054</v>
      </c>
      <c r="AZ6" s="225" t="s">
        <v>12567</v>
      </c>
      <c r="BA6" s="225" t="s">
        <v>12568</v>
      </c>
      <c r="BB6" s="949"/>
    </row>
    <row r="7" spans="2:54" s="933" customFormat="1" ht="21">
      <c r="B7" s="947">
        <v>3</v>
      </c>
      <c r="C7" s="949" t="s">
        <v>12569</v>
      </c>
      <c r="D7" s="949" t="s">
        <v>12570</v>
      </c>
      <c r="E7" s="950" t="s">
        <v>473</v>
      </c>
      <c r="F7" s="950" t="s">
        <v>1060</v>
      </c>
      <c r="G7" s="950" t="s">
        <v>1231</v>
      </c>
      <c r="H7" s="950" t="s">
        <v>930</v>
      </c>
      <c r="I7" s="804" t="s">
        <v>1045</v>
      </c>
      <c r="J7" s="804" t="s">
        <v>10352</v>
      </c>
      <c r="K7" s="949" t="s">
        <v>10352</v>
      </c>
      <c r="L7" s="951"/>
      <c r="M7" s="951">
        <v>41791</v>
      </c>
      <c r="N7" s="951">
        <v>41973</v>
      </c>
      <c r="O7" s="951">
        <v>42155</v>
      </c>
      <c r="P7" s="951">
        <v>42369</v>
      </c>
      <c r="Q7" s="951">
        <v>42521</v>
      </c>
      <c r="R7" s="951"/>
      <c r="S7" s="951">
        <v>42522</v>
      </c>
      <c r="T7" s="951">
        <v>42886</v>
      </c>
      <c r="U7" s="951"/>
      <c r="V7" s="951"/>
      <c r="W7" s="951"/>
      <c r="X7" s="951"/>
      <c r="Y7" s="951"/>
      <c r="Z7" s="951"/>
      <c r="AA7" s="951"/>
      <c r="AB7" s="951"/>
      <c r="AC7" s="951">
        <v>42887</v>
      </c>
      <c r="AD7" s="951">
        <v>42916</v>
      </c>
      <c r="AE7" s="952">
        <v>42917</v>
      </c>
      <c r="AF7" s="952">
        <v>43281</v>
      </c>
      <c r="AG7" s="232">
        <f t="shared" ca="1" si="1"/>
        <v>445.84127800926217</v>
      </c>
      <c r="AH7" s="266" t="str">
        <f t="shared" ca="1" si="0"/>
        <v>ACTIVE</v>
      </c>
      <c r="AI7" s="965">
        <v>6900000</v>
      </c>
      <c r="AJ7" s="965">
        <v>600000</v>
      </c>
      <c r="AK7" s="965" t="s">
        <v>1324</v>
      </c>
      <c r="AL7" s="965" t="s">
        <v>1351</v>
      </c>
      <c r="AM7" s="965">
        <v>200000</v>
      </c>
      <c r="AN7" s="965"/>
      <c r="AO7" s="966" t="s">
        <v>1215</v>
      </c>
      <c r="AP7" s="954" t="s">
        <v>1215</v>
      </c>
      <c r="AQ7" s="954" t="s">
        <v>1215</v>
      </c>
      <c r="AR7" s="804" t="s">
        <v>12571</v>
      </c>
      <c r="AS7" s="804"/>
      <c r="AT7" s="225" t="s">
        <v>12572</v>
      </c>
      <c r="AU7" s="225" t="s">
        <v>12573</v>
      </c>
      <c r="AV7" s="225" t="s">
        <v>12574</v>
      </c>
      <c r="AW7" s="225" t="s">
        <v>12575</v>
      </c>
      <c r="AX7" s="225" t="s">
        <v>12576</v>
      </c>
      <c r="AY7" s="225"/>
      <c r="AZ7" s="225" t="s">
        <v>12577</v>
      </c>
      <c r="BA7" s="225" t="s">
        <v>12578</v>
      </c>
      <c r="BB7" s="949"/>
    </row>
    <row r="8" spans="2:54" s="933" customFormat="1" ht="31.5">
      <c r="B8" s="947">
        <v>4</v>
      </c>
      <c r="C8" s="949" t="s">
        <v>12579</v>
      </c>
      <c r="D8" s="949" t="s">
        <v>12580</v>
      </c>
      <c r="E8" s="950" t="s">
        <v>12581</v>
      </c>
      <c r="F8" s="950" t="s">
        <v>1060</v>
      </c>
      <c r="G8" s="950" t="s">
        <v>1358</v>
      </c>
      <c r="H8" s="950" t="s">
        <v>1190</v>
      </c>
      <c r="I8" s="804" t="s">
        <v>1045</v>
      </c>
      <c r="J8" s="804" t="s">
        <v>10352</v>
      </c>
      <c r="K8" s="949" t="s">
        <v>10352</v>
      </c>
      <c r="L8" s="951"/>
      <c r="M8" s="951">
        <v>41791</v>
      </c>
      <c r="N8" s="951">
        <v>41973</v>
      </c>
      <c r="O8" s="951">
        <v>42155</v>
      </c>
      <c r="P8" s="951">
        <v>42369</v>
      </c>
      <c r="Q8" s="951">
        <v>42521</v>
      </c>
      <c r="R8" s="951"/>
      <c r="S8" s="951">
        <v>42522</v>
      </c>
      <c r="T8" s="951">
        <v>42886</v>
      </c>
      <c r="U8" s="951"/>
      <c r="V8" s="951"/>
      <c r="W8" s="951"/>
      <c r="X8" s="951"/>
      <c r="Y8" s="951"/>
      <c r="Z8" s="951"/>
      <c r="AA8" s="951"/>
      <c r="AB8" s="951"/>
      <c r="AC8" s="951">
        <v>42887</v>
      </c>
      <c r="AD8" s="951">
        <v>42916</v>
      </c>
      <c r="AE8" s="952">
        <v>42917</v>
      </c>
      <c r="AF8" s="952">
        <v>43281</v>
      </c>
      <c r="AG8" s="232">
        <f t="shared" ca="1" si="1"/>
        <v>445.84127800926217</v>
      </c>
      <c r="AH8" s="266" t="str">
        <f t="shared" ca="1" si="0"/>
        <v>ACTIVE</v>
      </c>
      <c r="AI8" s="965">
        <v>8957883</v>
      </c>
      <c r="AJ8" s="965">
        <v>500000</v>
      </c>
      <c r="AK8" s="965" t="s">
        <v>1324</v>
      </c>
      <c r="AL8" s="965">
        <v>500000</v>
      </c>
      <c r="AM8" s="965">
        <v>200000</v>
      </c>
      <c r="AN8" s="965"/>
      <c r="AO8" s="966" t="s">
        <v>1215</v>
      </c>
      <c r="AP8" s="954" t="s">
        <v>1215</v>
      </c>
      <c r="AQ8" s="954" t="s">
        <v>1215</v>
      </c>
      <c r="AR8" s="804" t="s">
        <v>12582</v>
      </c>
      <c r="AS8" s="804"/>
      <c r="AT8" s="225" t="s">
        <v>12583</v>
      </c>
      <c r="AU8" s="225" t="s">
        <v>12584</v>
      </c>
      <c r="AV8" s="225" t="s">
        <v>12585</v>
      </c>
      <c r="AW8" s="225" t="s">
        <v>12586</v>
      </c>
      <c r="AX8" s="225" t="s">
        <v>12587</v>
      </c>
      <c r="AY8" s="225">
        <v>0</v>
      </c>
      <c r="AZ8" s="225" t="s">
        <v>479</v>
      </c>
      <c r="BA8" s="225" t="s">
        <v>12588</v>
      </c>
      <c r="BB8" s="949"/>
    </row>
    <row r="9" spans="2:54" s="933" customFormat="1" ht="21">
      <c r="B9" s="947">
        <v>5</v>
      </c>
      <c r="C9" s="949" t="s">
        <v>12589</v>
      </c>
      <c r="D9" s="949" t="s">
        <v>12590</v>
      </c>
      <c r="E9" s="950" t="s">
        <v>12591</v>
      </c>
      <c r="F9" s="950" t="s">
        <v>1060</v>
      </c>
      <c r="G9" s="950" t="s">
        <v>1190</v>
      </c>
      <c r="H9" s="950" t="s">
        <v>1190</v>
      </c>
      <c r="I9" s="804" t="s">
        <v>1045</v>
      </c>
      <c r="J9" s="804" t="s">
        <v>10352</v>
      </c>
      <c r="K9" s="949" t="s">
        <v>10352</v>
      </c>
      <c r="L9" s="951"/>
      <c r="M9" s="951">
        <v>41791</v>
      </c>
      <c r="N9" s="951">
        <v>41973</v>
      </c>
      <c r="O9" s="951">
        <v>42155</v>
      </c>
      <c r="P9" s="951">
        <v>42369</v>
      </c>
      <c r="Q9" s="951">
        <v>42521</v>
      </c>
      <c r="R9" s="951"/>
      <c r="S9" s="951">
        <v>42522</v>
      </c>
      <c r="T9" s="951">
        <v>42886</v>
      </c>
      <c r="U9" s="951"/>
      <c r="V9" s="951"/>
      <c r="W9" s="951"/>
      <c r="X9" s="951"/>
      <c r="Y9" s="951"/>
      <c r="Z9" s="951"/>
      <c r="AA9" s="951"/>
      <c r="AB9" s="951"/>
      <c r="AC9" s="951">
        <v>42887</v>
      </c>
      <c r="AD9" s="951">
        <v>42916</v>
      </c>
      <c r="AE9" s="952">
        <v>42917</v>
      </c>
      <c r="AF9" s="952">
        <v>43281</v>
      </c>
      <c r="AG9" s="232">
        <f t="shared" ca="1" si="1"/>
        <v>445.84127800926217</v>
      </c>
      <c r="AH9" s="266" t="str">
        <f t="shared" ca="1" si="0"/>
        <v>ACTIVE</v>
      </c>
      <c r="AI9" s="965">
        <v>7717775</v>
      </c>
      <c r="AJ9" s="965">
        <v>600000</v>
      </c>
      <c r="AK9" s="965" t="s">
        <v>1324</v>
      </c>
      <c r="AL9" s="965" t="s">
        <v>1351</v>
      </c>
      <c r="AM9" s="965">
        <v>200000</v>
      </c>
      <c r="AN9" s="965"/>
      <c r="AO9" s="966" t="s">
        <v>1215</v>
      </c>
      <c r="AP9" s="954" t="s">
        <v>1215</v>
      </c>
      <c r="AQ9" s="954" t="s">
        <v>1215</v>
      </c>
      <c r="AR9" s="804" t="s">
        <v>12592</v>
      </c>
      <c r="AS9" s="804"/>
      <c r="AT9" s="225" t="s">
        <v>12593</v>
      </c>
      <c r="AU9" s="225" t="s">
        <v>12594</v>
      </c>
      <c r="AV9" s="225" t="s">
        <v>12595</v>
      </c>
      <c r="AW9" s="225" t="s">
        <v>12596</v>
      </c>
      <c r="AX9" s="225" t="s">
        <v>12597</v>
      </c>
      <c r="AY9" s="225">
        <v>14013435806</v>
      </c>
      <c r="AZ9" s="225" t="s">
        <v>12598</v>
      </c>
      <c r="BA9" s="225" t="s">
        <v>12599</v>
      </c>
      <c r="BB9" s="949"/>
    </row>
    <row r="10" spans="2:54" s="933" customFormat="1" ht="42">
      <c r="B10" s="947">
        <v>6</v>
      </c>
      <c r="C10" s="949" t="s">
        <v>12600</v>
      </c>
      <c r="D10" s="949" t="s">
        <v>12601</v>
      </c>
      <c r="E10" s="950" t="s">
        <v>12602</v>
      </c>
      <c r="F10" s="950" t="s">
        <v>1060</v>
      </c>
      <c r="G10" s="950" t="s">
        <v>1358</v>
      </c>
      <c r="H10" s="950" t="s">
        <v>1358</v>
      </c>
      <c r="I10" s="804" t="s">
        <v>1045</v>
      </c>
      <c r="J10" s="804" t="s">
        <v>10352</v>
      </c>
      <c r="K10" s="949" t="s">
        <v>10352</v>
      </c>
      <c r="L10" s="951"/>
      <c r="M10" s="951">
        <v>41791</v>
      </c>
      <c r="N10" s="951">
        <v>41973</v>
      </c>
      <c r="O10" s="951">
        <v>42155</v>
      </c>
      <c r="P10" s="951">
        <v>42369</v>
      </c>
      <c r="Q10" s="951">
        <v>42521</v>
      </c>
      <c r="R10" s="951"/>
      <c r="S10" s="951">
        <v>42522</v>
      </c>
      <c r="T10" s="951">
        <v>42886</v>
      </c>
      <c r="U10" s="951"/>
      <c r="V10" s="951"/>
      <c r="W10" s="951"/>
      <c r="X10" s="951"/>
      <c r="Y10" s="951"/>
      <c r="Z10" s="951"/>
      <c r="AA10" s="951"/>
      <c r="AB10" s="951"/>
      <c r="AC10" s="951">
        <v>42887</v>
      </c>
      <c r="AD10" s="951">
        <v>42916</v>
      </c>
      <c r="AE10" s="952">
        <v>42917</v>
      </c>
      <c r="AF10" s="952">
        <v>43281</v>
      </c>
      <c r="AG10" s="232">
        <f t="shared" ca="1" si="1"/>
        <v>445.84127800926217</v>
      </c>
      <c r="AH10" s="266" t="str">
        <f t="shared" ca="1" si="0"/>
        <v>ACTIVE</v>
      </c>
      <c r="AI10" s="965">
        <v>8250000</v>
      </c>
      <c r="AJ10" s="965">
        <v>500000</v>
      </c>
      <c r="AK10" s="965"/>
      <c r="AL10" s="965">
        <v>500000</v>
      </c>
      <c r="AM10" s="965" t="s">
        <v>12603</v>
      </c>
      <c r="AN10" s="965"/>
      <c r="AO10" s="966" t="s">
        <v>1215</v>
      </c>
      <c r="AP10" s="954" t="s">
        <v>1215</v>
      </c>
      <c r="AQ10" s="954" t="s">
        <v>1215</v>
      </c>
      <c r="AR10" s="804" t="s">
        <v>12604</v>
      </c>
      <c r="AS10" s="804"/>
      <c r="AT10" s="225" t="s">
        <v>12605</v>
      </c>
      <c r="AU10" s="225" t="s">
        <v>12606</v>
      </c>
      <c r="AV10" s="225" t="s">
        <v>12607</v>
      </c>
      <c r="AW10" s="225" t="s">
        <v>12608</v>
      </c>
      <c r="AX10" s="225" t="s">
        <v>12609</v>
      </c>
      <c r="AY10" s="225">
        <v>0</v>
      </c>
      <c r="AZ10" s="225" t="s">
        <v>12610</v>
      </c>
      <c r="BA10" s="225" t="s">
        <v>12611</v>
      </c>
      <c r="BB10" s="949"/>
    </row>
    <row r="11" spans="2:54" s="933" customFormat="1" ht="31.5">
      <c r="B11" s="947">
        <v>7</v>
      </c>
      <c r="C11" s="949" t="s">
        <v>12612</v>
      </c>
      <c r="D11" s="949" t="s">
        <v>12613</v>
      </c>
      <c r="E11" s="950" t="s">
        <v>12614</v>
      </c>
      <c r="F11" s="950" t="s">
        <v>1060</v>
      </c>
      <c r="G11" s="950" t="s">
        <v>1358</v>
      </c>
      <c r="H11" s="950" t="s">
        <v>1358</v>
      </c>
      <c r="I11" s="804" t="s">
        <v>1045</v>
      </c>
      <c r="J11" s="804" t="s">
        <v>10352</v>
      </c>
      <c r="K11" s="949" t="s">
        <v>12615</v>
      </c>
      <c r="L11" s="951"/>
      <c r="M11" s="951">
        <v>41991</v>
      </c>
      <c r="N11" s="951">
        <v>42185</v>
      </c>
      <c r="O11" s="951">
        <v>42369</v>
      </c>
      <c r="P11" s="951">
        <v>42721</v>
      </c>
      <c r="Q11" s="951"/>
      <c r="R11" s="951"/>
      <c r="S11" s="951">
        <v>42722</v>
      </c>
      <c r="T11" s="951">
        <v>43086</v>
      </c>
      <c r="U11" s="951"/>
      <c r="V11" s="951"/>
      <c r="W11" s="951"/>
      <c r="X11" s="951"/>
      <c r="Y11" s="951"/>
      <c r="Z11" s="951"/>
      <c r="AA11" s="951"/>
      <c r="AB11" s="951"/>
      <c r="AC11" s="951">
        <v>43087</v>
      </c>
      <c r="AD11" s="951">
        <v>43117</v>
      </c>
      <c r="AE11" s="952">
        <v>43118</v>
      </c>
      <c r="AF11" s="952">
        <v>43281</v>
      </c>
      <c r="AG11" s="232">
        <f t="shared" ca="1" si="1"/>
        <v>445.84127800926217</v>
      </c>
      <c r="AH11" s="266" t="str">
        <f t="shared" ca="1" si="0"/>
        <v>ACTIVE</v>
      </c>
      <c r="AI11" s="965">
        <v>10800000</v>
      </c>
      <c r="AJ11" s="965">
        <v>550000</v>
      </c>
      <c r="AK11" s="965"/>
      <c r="AL11" s="965">
        <v>500000</v>
      </c>
      <c r="AM11" s="965"/>
      <c r="AN11" s="965"/>
      <c r="AO11" s="966" t="s">
        <v>1351</v>
      </c>
      <c r="AP11" s="954" t="s">
        <v>1215</v>
      </c>
      <c r="AQ11" s="954" t="s">
        <v>1215</v>
      </c>
      <c r="AR11" s="804" t="s">
        <v>12616</v>
      </c>
      <c r="AS11" s="804"/>
      <c r="AT11" s="225" t="s">
        <v>12617</v>
      </c>
      <c r="AU11" s="225" t="s">
        <v>12618</v>
      </c>
      <c r="AV11" s="225" t="s">
        <v>12619</v>
      </c>
      <c r="AW11" s="225" t="s">
        <v>12620</v>
      </c>
      <c r="AX11" s="225" t="s">
        <v>12621</v>
      </c>
      <c r="AY11" s="225" t="s">
        <v>591</v>
      </c>
      <c r="AZ11" s="225" t="s">
        <v>12622</v>
      </c>
      <c r="BA11" s="225" t="s">
        <v>12623</v>
      </c>
      <c r="BB11" s="949"/>
    </row>
    <row r="12" spans="2:54" s="933" customFormat="1" ht="42">
      <c r="B12" s="947">
        <v>8</v>
      </c>
      <c r="C12" s="949" t="s">
        <v>12624</v>
      </c>
      <c r="D12" s="949" t="s">
        <v>12625</v>
      </c>
      <c r="E12" s="950">
        <v>30399</v>
      </c>
      <c r="F12" s="950" t="s">
        <v>1302</v>
      </c>
      <c r="G12" s="950" t="s">
        <v>1319</v>
      </c>
      <c r="H12" s="950" t="s">
        <v>1358</v>
      </c>
      <c r="I12" s="804" t="s">
        <v>12125</v>
      </c>
      <c r="J12" s="804" t="s">
        <v>12626</v>
      </c>
      <c r="K12" s="949" t="s">
        <v>9802</v>
      </c>
      <c r="L12" s="951">
        <v>40817</v>
      </c>
      <c r="M12" s="951">
        <v>42736</v>
      </c>
      <c r="N12" s="951">
        <v>43281</v>
      </c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2"/>
      <c r="AF12" s="952"/>
      <c r="AG12" s="232">
        <f ca="1">SUM(N12-NOW())</f>
        <v>445.84127800926217</v>
      </c>
      <c r="AH12" s="266" t="str">
        <f t="shared" ca="1" si="0"/>
        <v>ACTIVE</v>
      </c>
      <c r="AI12" s="965">
        <v>3367000</v>
      </c>
      <c r="AJ12" s="965">
        <v>0</v>
      </c>
      <c r="AK12" s="965"/>
      <c r="AL12" s="965"/>
      <c r="AM12" s="965"/>
      <c r="AN12" s="965"/>
      <c r="AO12" s="966">
        <v>1287572</v>
      </c>
      <c r="AP12" s="954" t="s">
        <v>1054</v>
      </c>
      <c r="AQ12" s="954" t="s">
        <v>1054</v>
      </c>
      <c r="AR12" s="804" t="s">
        <v>12627</v>
      </c>
      <c r="AS12" s="804" t="s">
        <v>12128</v>
      </c>
      <c r="AT12" s="225" t="s">
        <v>12628</v>
      </c>
      <c r="AU12" s="225" t="s">
        <v>12629</v>
      </c>
      <c r="AV12" s="225" t="s">
        <v>12630</v>
      </c>
      <c r="AW12" s="225"/>
      <c r="AX12" s="225" t="s">
        <v>12631</v>
      </c>
      <c r="AY12" s="225">
        <v>10027252062</v>
      </c>
      <c r="AZ12" s="225" t="s">
        <v>12632</v>
      </c>
      <c r="BA12" s="225" t="s">
        <v>12633</v>
      </c>
      <c r="BB12" s="949" t="s">
        <v>12634</v>
      </c>
    </row>
    <row r="13" spans="2:54" s="933" customFormat="1" ht="52.5">
      <c r="B13" s="947">
        <v>9</v>
      </c>
      <c r="C13" s="949" t="s">
        <v>12635</v>
      </c>
      <c r="D13" s="949" t="s">
        <v>12636</v>
      </c>
      <c r="E13" s="950">
        <v>32225</v>
      </c>
      <c r="F13" s="950" t="s">
        <v>1302</v>
      </c>
      <c r="G13" s="950" t="s">
        <v>1280</v>
      </c>
      <c r="H13" s="950" t="s">
        <v>1280</v>
      </c>
      <c r="I13" s="804" t="s">
        <v>12125</v>
      </c>
      <c r="J13" s="804" t="s">
        <v>12626</v>
      </c>
      <c r="K13" s="949" t="s">
        <v>9802</v>
      </c>
      <c r="L13" s="951">
        <v>40817</v>
      </c>
      <c r="M13" s="951">
        <v>42736</v>
      </c>
      <c r="N13" s="951">
        <v>43281</v>
      </c>
      <c r="O13" s="951"/>
      <c r="P13" s="951"/>
      <c r="Q13" s="951"/>
      <c r="R13" s="951"/>
      <c r="S13" s="951"/>
      <c r="T13" s="951"/>
      <c r="U13" s="951"/>
      <c r="V13" s="951"/>
      <c r="W13" s="951"/>
      <c r="X13" s="951"/>
      <c r="Y13" s="951"/>
      <c r="Z13" s="951"/>
      <c r="AA13" s="951"/>
      <c r="AB13" s="951"/>
      <c r="AC13" s="951"/>
      <c r="AD13" s="951"/>
      <c r="AE13" s="952"/>
      <c r="AF13" s="952"/>
      <c r="AG13" s="232">
        <f ca="1">SUM(N13-NOW())</f>
        <v>445.84127800926217</v>
      </c>
      <c r="AH13" s="266" t="str">
        <f t="shared" ca="1" si="0"/>
        <v>ACTIVE</v>
      </c>
      <c r="AI13" s="965">
        <v>3367000</v>
      </c>
      <c r="AJ13" s="965">
        <v>0</v>
      </c>
      <c r="AK13" s="965"/>
      <c r="AL13" s="965"/>
      <c r="AM13" s="965"/>
      <c r="AN13" s="965"/>
      <c r="AO13" s="966">
        <v>1287572</v>
      </c>
      <c r="AP13" s="954" t="s">
        <v>1054</v>
      </c>
      <c r="AQ13" s="954" t="s">
        <v>1054</v>
      </c>
      <c r="AR13" s="804" t="s">
        <v>12637</v>
      </c>
      <c r="AS13" s="804" t="s">
        <v>12128</v>
      </c>
      <c r="AT13" s="225" t="s">
        <v>12638</v>
      </c>
      <c r="AU13" s="225" t="s">
        <v>12639</v>
      </c>
      <c r="AV13" s="225" t="s">
        <v>12640</v>
      </c>
      <c r="AW13" s="225"/>
      <c r="AX13" s="225">
        <v>0</v>
      </c>
      <c r="AY13" s="225">
        <v>0</v>
      </c>
      <c r="AZ13" s="225" t="s">
        <v>12641</v>
      </c>
      <c r="BA13" s="225" t="s">
        <v>12642</v>
      </c>
      <c r="BB13" s="949" t="s">
        <v>12634</v>
      </c>
    </row>
    <row r="14" spans="2:54" s="933" customFormat="1" ht="31.5">
      <c r="B14" s="947">
        <v>10</v>
      </c>
      <c r="C14" s="949" t="s">
        <v>12643</v>
      </c>
      <c r="D14" s="949" t="s">
        <v>12644</v>
      </c>
      <c r="E14" s="950">
        <v>25457</v>
      </c>
      <c r="F14" s="950" t="s">
        <v>1060</v>
      </c>
      <c r="G14" s="950" t="s">
        <v>1276</v>
      </c>
      <c r="H14" s="950" t="s">
        <v>1276</v>
      </c>
      <c r="I14" s="804" t="s">
        <v>12125</v>
      </c>
      <c r="J14" s="804" t="s">
        <v>12645</v>
      </c>
      <c r="K14" s="949" t="s">
        <v>8543</v>
      </c>
      <c r="L14" s="951"/>
      <c r="M14" s="951">
        <v>40878</v>
      </c>
      <c r="N14" s="951">
        <v>41029</v>
      </c>
      <c r="O14" s="951">
        <v>41152</v>
      </c>
      <c r="P14" s="951">
        <v>41305</v>
      </c>
      <c r="Q14" s="951">
        <v>41455</v>
      </c>
      <c r="R14" s="951">
        <v>41578</v>
      </c>
      <c r="S14" s="951">
        <v>41579</v>
      </c>
      <c r="T14" s="951">
        <v>41729</v>
      </c>
      <c r="U14" s="951">
        <v>41851</v>
      </c>
      <c r="V14" s="951">
        <v>42004</v>
      </c>
      <c r="W14" s="951" t="s">
        <v>12646</v>
      </c>
      <c r="X14" s="951">
        <v>42036</v>
      </c>
      <c r="Y14" s="951">
        <v>42155</v>
      </c>
      <c r="Z14" s="951">
        <v>42308</v>
      </c>
      <c r="AA14" s="951">
        <v>42735</v>
      </c>
      <c r="AB14" s="951">
        <v>42766</v>
      </c>
      <c r="AC14" s="951">
        <v>42767</v>
      </c>
      <c r="AD14" s="951">
        <v>42825</v>
      </c>
      <c r="AE14" s="952">
        <v>42826</v>
      </c>
      <c r="AF14" s="952">
        <v>43281</v>
      </c>
      <c r="AG14" s="232">
        <f t="shared" ca="1" si="1"/>
        <v>445.84127800926217</v>
      </c>
      <c r="AH14" s="266" t="str">
        <f t="shared" ca="1" si="0"/>
        <v>ACTIVE</v>
      </c>
      <c r="AI14" s="965">
        <v>8734400</v>
      </c>
      <c r="AJ14" s="965">
        <v>500000</v>
      </c>
      <c r="AK14" s="965"/>
      <c r="AL14" s="965"/>
      <c r="AM14" s="965">
        <v>200000</v>
      </c>
      <c r="AN14" s="965"/>
      <c r="AO14" s="966" t="s">
        <v>1314</v>
      </c>
      <c r="AP14" s="954" t="s">
        <v>1054</v>
      </c>
      <c r="AQ14" s="954" t="s">
        <v>1054</v>
      </c>
      <c r="AR14" s="804" t="s">
        <v>12647</v>
      </c>
      <c r="AS14" s="804"/>
      <c r="AT14" s="225" t="s">
        <v>12648</v>
      </c>
      <c r="AU14" s="225" t="s">
        <v>12649</v>
      </c>
      <c r="AV14" s="225" t="s">
        <v>12650</v>
      </c>
      <c r="AW14" s="225"/>
      <c r="AX14" s="225" t="s">
        <v>12651</v>
      </c>
      <c r="AY14" s="225">
        <v>0</v>
      </c>
      <c r="AZ14" s="225" t="s">
        <v>12652</v>
      </c>
      <c r="BA14" s="225" t="s">
        <v>12653</v>
      </c>
      <c r="BB14" s="949"/>
    </row>
    <row r="15" spans="2:54" s="933" customFormat="1" ht="31.5">
      <c r="B15" s="947">
        <v>11</v>
      </c>
      <c r="C15" s="949" t="s">
        <v>12654</v>
      </c>
      <c r="D15" s="949" t="s">
        <v>12655</v>
      </c>
      <c r="E15" s="950">
        <v>28281</v>
      </c>
      <c r="F15" s="950" t="s">
        <v>1302</v>
      </c>
      <c r="G15" s="950" t="s">
        <v>1358</v>
      </c>
      <c r="H15" s="950" t="s">
        <v>1358</v>
      </c>
      <c r="I15" s="804" t="s">
        <v>12125</v>
      </c>
      <c r="J15" s="804" t="s">
        <v>12626</v>
      </c>
      <c r="K15" s="949" t="s">
        <v>9802</v>
      </c>
      <c r="L15" s="951"/>
      <c r="M15" s="951">
        <v>40878</v>
      </c>
      <c r="N15" s="951">
        <v>41060</v>
      </c>
      <c r="O15" s="951">
        <v>41243</v>
      </c>
      <c r="P15" s="951">
        <v>41425</v>
      </c>
      <c r="Q15" s="951">
        <v>41608</v>
      </c>
      <c r="R15" s="951"/>
      <c r="S15" s="951">
        <v>41609</v>
      </c>
      <c r="T15" s="951">
        <v>41790</v>
      </c>
      <c r="U15" s="951">
        <v>41973</v>
      </c>
      <c r="V15" s="951" t="s">
        <v>12646</v>
      </c>
      <c r="W15" s="951"/>
      <c r="X15" s="951">
        <v>42005</v>
      </c>
      <c r="Y15" s="951">
        <v>42094</v>
      </c>
      <c r="Z15" s="951">
        <v>42308</v>
      </c>
      <c r="AA15" s="951">
        <v>42735</v>
      </c>
      <c r="AB15" s="951"/>
      <c r="AC15" s="951">
        <v>42736</v>
      </c>
      <c r="AD15" s="951">
        <v>42794</v>
      </c>
      <c r="AE15" s="952">
        <v>42795</v>
      </c>
      <c r="AF15" s="952">
        <v>43281</v>
      </c>
      <c r="AG15" s="232">
        <f t="shared" ca="1" si="1"/>
        <v>445.84127800926217</v>
      </c>
      <c r="AH15" s="266" t="str">
        <f t="shared" ca="1" si="0"/>
        <v>ACTIVE</v>
      </c>
      <c r="AI15" s="965">
        <v>3367000</v>
      </c>
      <c r="AJ15" s="965">
        <v>0</v>
      </c>
      <c r="AK15" s="965"/>
      <c r="AL15" s="965"/>
      <c r="AM15" s="965"/>
      <c r="AN15" s="965"/>
      <c r="AO15" s="966">
        <v>1287572</v>
      </c>
      <c r="AP15" s="954" t="s">
        <v>1054</v>
      </c>
      <c r="AQ15" s="954" t="s">
        <v>1054</v>
      </c>
      <c r="AR15" s="804" t="s">
        <v>12656</v>
      </c>
      <c r="AS15" s="804" t="s">
        <v>12128</v>
      </c>
      <c r="AT15" s="225" t="s">
        <v>12657</v>
      </c>
      <c r="AU15" s="225" t="s">
        <v>12658</v>
      </c>
      <c r="AV15" s="225" t="s">
        <v>12659</v>
      </c>
      <c r="AW15" s="225"/>
      <c r="AX15" s="225" t="s">
        <v>12660</v>
      </c>
      <c r="AY15" s="225">
        <v>10031864233</v>
      </c>
      <c r="AZ15" s="225" t="s">
        <v>12661</v>
      </c>
      <c r="BA15" s="225" t="s">
        <v>12662</v>
      </c>
      <c r="BB15" s="949"/>
    </row>
    <row r="16" spans="2:54" s="933" customFormat="1" ht="31.5">
      <c r="B16" s="947">
        <v>12</v>
      </c>
      <c r="C16" s="949" t="s">
        <v>12663</v>
      </c>
      <c r="D16" s="949" t="s">
        <v>12664</v>
      </c>
      <c r="E16" s="950">
        <v>29388</v>
      </c>
      <c r="F16" s="950" t="s">
        <v>1302</v>
      </c>
      <c r="G16" s="950" t="s">
        <v>1358</v>
      </c>
      <c r="H16" s="950" t="s">
        <v>1358</v>
      </c>
      <c r="I16" s="804" t="s">
        <v>12125</v>
      </c>
      <c r="J16" s="804" t="s">
        <v>12626</v>
      </c>
      <c r="K16" s="949" t="s">
        <v>9802</v>
      </c>
      <c r="L16" s="951"/>
      <c r="M16" s="951">
        <v>40909</v>
      </c>
      <c r="N16" s="951">
        <v>41090</v>
      </c>
      <c r="O16" s="951">
        <v>41274</v>
      </c>
      <c r="P16" s="951">
        <v>41455</v>
      </c>
      <c r="Q16" s="951">
        <v>41639</v>
      </c>
      <c r="R16" s="951"/>
      <c r="S16" s="951">
        <v>41640</v>
      </c>
      <c r="T16" s="951">
        <v>41729</v>
      </c>
      <c r="U16" s="951">
        <v>41820</v>
      </c>
      <c r="V16" s="951">
        <v>41912</v>
      </c>
      <c r="W16" s="951">
        <v>42004</v>
      </c>
      <c r="X16" s="951">
        <v>42036</v>
      </c>
      <c r="Y16" s="951">
        <v>42094</v>
      </c>
      <c r="Z16" s="951">
        <v>42308</v>
      </c>
      <c r="AA16" s="951">
        <v>42766</v>
      </c>
      <c r="AB16" s="951"/>
      <c r="AC16" s="951">
        <v>42767</v>
      </c>
      <c r="AD16" s="951">
        <v>42825</v>
      </c>
      <c r="AE16" s="952">
        <v>42826</v>
      </c>
      <c r="AF16" s="952">
        <v>43281</v>
      </c>
      <c r="AG16" s="232">
        <f t="shared" ca="1" si="1"/>
        <v>445.84127800926217</v>
      </c>
      <c r="AH16" s="266" t="str">
        <f t="shared" ca="1" si="0"/>
        <v>ACTIVE</v>
      </c>
      <c r="AI16" s="965">
        <v>3367000</v>
      </c>
      <c r="AJ16" s="965">
        <v>0</v>
      </c>
      <c r="AK16" s="965"/>
      <c r="AL16" s="965"/>
      <c r="AM16" s="965"/>
      <c r="AN16" s="965"/>
      <c r="AO16" s="966">
        <v>1287572</v>
      </c>
      <c r="AP16" s="954" t="s">
        <v>1054</v>
      </c>
      <c r="AQ16" s="954" t="s">
        <v>1054</v>
      </c>
      <c r="AR16" s="804" t="s">
        <v>12665</v>
      </c>
      <c r="AS16" s="804" t="s">
        <v>12128</v>
      </c>
      <c r="AT16" s="225" t="s">
        <v>12666</v>
      </c>
      <c r="AU16" s="225" t="s">
        <v>12667</v>
      </c>
      <c r="AV16" s="225" t="s">
        <v>12668</v>
      </c>
      <c r="AW16" s="225"/>
      <c r="AX16" s="225" t="s">
        <v>12669</v>
      </c>
      <c r="AY16" s="225">
        <v>10022942121</v>
      </c>
      <c r="AZ16" s="225" t="s">
        <v>12670</v>
      </c>
      <c r="BA16" s="225" t="s">
        <v>12671</v>
      </c>
      <c r="BB16" s="949"/>
    </row>
    <row r="17" spans="2:54" s="933" customFormat="1" ht="31.5">
      <c r="B17" s="947">
        <v>13</v>
      </c>
      <c r="C17" s="949" t="s">
        <v>12672</v>
      </c>
      <c r="D17" s="949" t="s">
        <v>12673</v>
      </c>
      <c r="E17" s="950">
        <v>28099</v>
      </c>
      <c r="F17" s="950" t="s">
        <v>1302</v>
      </c>
      <c r="G17" s="950" t="s">
        <v>1358</v>
      </c>
      <c r="H17" s="950" t="s">
        <v>1358</v>
      </c>
      <c r="I17" s="804" t="s">
        <v>12125</v>
      </c>
      <c r="J17" s="804" t="s">
        <v>12626</v>
      </c>
      <c r="K17" s="949" t="s">
        <v>9802</v>
      </c>
      <c r="L17" s="951"/>
      <c r="M17" s="951">
        <v>40909</v>
      </c>
      <c r="N17" s="951">
        <v>41090</v>
      </c>
      <c r="O17" s="951">
        <v>41274</v>
      </c>
      <c r="P17" s="951">
        <v>41455</v>
      </c>
      <c r="Q17" s="951">
        <v>41639</v>
      </c>
      <c r="R17" s="951"/>
      <c r="S17" s="951">
        <v>41640</v>
      </c>
      <c r="T17" s="951">
        <v>41729</v>
      </c>
      <c r="U17" s="951">
        <v>41820</v>
      </c>
      <c r="V17" s="951">
        <v>41912</v>
      </c>
      <c r="W17" s="951">
        <v>42004</v>
      </c>
      <c r="X17" s="951">
        <v>42036</v>
      </c>
      <c r="Y17" s="951">
        <v>42094</v>
      </c>
      <c r="Z17" s="951">
        <v>42308</v>
      </c>
      <c r="AA17" s="951">
        <v>42766</v>
      </c>
      <c r="AB17" s="951"/>
      <c r="AC17" s="951">
        <v>42767</v>
      </c>
      <c r="AD17" s="951">
        <v>42825</v>
      </c>
      <c r="AE17" s="952">
        <v>42826</v>
      </c>
      <c r="AF17" s="952">
        <v>43281</v>
      </c>
      <c r="AG17" s="232">
        <f t="shared" ca="1" si="1"/>
        <v>445.84127800926217</v>
      </c>
      <c r="AH17" s="266" t="str">
        <f t="shared" ca="1" si="0"/>
        <v>ACTIVE</v>
      </c>
      <c r="AI17" s="965">
        <v>3467000</v>
      </c>
      <c r="AJ17" s="965">
        <v>0</v>
      </c>
      <c r="AK17" s="965"/>
      <c r="AL17" s="965"/>
      <c r="AM17" s="965"/>
      <c r="AN17" s="965"/>
      <c r="AO17" s="966">
        <v>1287572</v>
      </c>
      <c r="AP17" s="954" t="s">
        <v>1054</v>
      </c>
      <c r="AQ17" s="954" t="s">
        <v>1054</v>
      </c>
      <c r="AR17" s="804" t="s">
        <v>12665</v>
      </c>
      <c r="AS17" s="804" t="s">
        <v>12128</v>
      </c>
      <c r="AT17" s="225" t="s">
        <v>12674</v>
      </c>
      <c r="AU17" s="225" t="s">
        <v>12675</v>
      </c>
      <c r="AV17" s="225" t="s">
        <v>12676</v>
      </c>
      <c r="AW17" s="225"/>
      <c r="AX17" s="225" t="s">
        <v>12677</v>
      </c>
      <c r="AY17" s="225">
        <v>10022942139</v>
      </c>
      <c r="AZ17" s="225" t="s">
        <v>12678</v>
      </c>
      <c r="BA17" s="225" t="s">
        <v>12679</v>
      </c>
      <c r="BB17" s="949"/>
    </row>
    <row r="18" spans="2:54" s="933" customFormat="1" ht="31.5">
      <c r="B18" s="947">
        <v>14</v>
      </c>
      <c r="C18" s="949" t="s">
        <v>12680</v>
      </c>
      <c r="D18" s="949" t="s">
        <v>12681</v>
      </c>
      <c r="E18" s="950">
        <v>31891</v>
      </c>
      <c r="F18" s="950" t="s">
        <v>1302</v>
      </c>
      <c r="G18" s="950" t="s">
        <v>1280</v>
      </c>
      <c r="H18" s="950" t="s">
        <v>1280</v>
      </c>
      <c r="I18" s="804" t="s">
        <v>12125</v>
      </c>
      <c r="J18" s="804" t="s">
        <v>12626</v>
      </c>
      <c r="K18" s="949" t="s">
        <v>9802</v>
      </c>
      <c r="L18" s="951"/>
      <c r="M18" s="951">
        <v>40909</v>
      </c>
      <c r="N18" s="951">
        <v>41090</v>
      </c>
      <c r="O18" s="951">
        <v>41274</v>
      </c>
      <c r="P18" s="951">
        <v>41455</v>
      </c>
      <c r="Q18" s="951">
        <v>41639</v>
      </c>
      <c r="R18" s="951"/>
      <c r="S18" s="951">
        <v>41640</v>
      </c>
      <c r="T18" s="951">
        <v>41729</v>
      </c>
      <c r="U18" s="951">
        <v>41820</v>
      </c>
      <c r="V18" s="951">
        <v>41912</v>
      </c>
      <c r="W18" s="951">
        <v>42004</v>
      </c>
      <c r="X18" s="951">
        <v>42036</v>
      </c>
      <c r="Y18" s="951">
        <v>42094</v>
      </c>
      <c r="Z18" s="951">
        <v>42308</v>
      </c>
      <c r="AA18" s="951">
        <v>42766</v>
      </c>
      <c r="AB18" s="951"/>
      <c r="AC18" s="951">
        <v>42767</v>
      </c>
      <c r="AD18" s="951">
        <v>42825</v>
      </c>
      <c r="AE18" s="952">
        <v>42826</v>
      </c>
      <c r="AF18" s="952">
        <v>43281</v>
      </c>
      <c r="AG18" s="232">
        <f t="shared" ca="1" si="1"/>
        <v>445.84127800926217</v>
      </c>
      <c r="AH18" s="266" t="str">
        <f t="shared" ca="1" si="0"/>
        <v>ACTIVE</v>
      </c>
      <c r="AI18" s="965">
        <v>3367000</v>
      </c>
      <c r="AJ18" s="965">
        <v>0</v>
      </c>
      <c r="AK18" s="965"/>
      <c r="AL18" s="965"/>
      <c r="AM18" s="965"/>
      <c r="AN18" s="965"/>
      <c r="AO18" s="966">
        <v>1287572</v>
      </c>
      <c r="AP18" s="954" t="s">
        <v>1054</v>
      </c>
      <c r="AQ18" s="954" t="s">
        <v>1054</v>
      </c>
      <c r="AR18" s="804" t="s">
        <v>12682</v>
      </c>
      <c r="AS18" s="804" t="s">
        <v>12128</v>
      </c>
      <c r="AT18" s="225" t="s">
        <v>12683</v>
      </c>
      <c r="AU18" s="225" t="s">
        <v>12684</v>
      </c>
      <c r="AV18" s="225" t="s">
        <v>12685</v>
      </c>
      <c r="AW18" s="225"/>
      <c r="AX18" s="225" t="s">
        <v>12686</v>
      </c>
      <c r="AY18" s="225" t="s">
        <v>12687</v>
      </c>
      <c r="AZ18" s="225" t="s">
        <v>3690</v>
      </c>
      <c r="BA18" s="225" t="s">
        <v>12688</v>
      </c>
      <c r="BB18" s="949"/>
    </row>
    <row r="19" spans="2:54" s="933" customFormat="1" ht="31.5">
      <c r="B19" s="947">
        <v>15</v>
      </c>
      <c r="C19" s="949" t="s">
        <v>12689</v>
      </c>
      <c r="D19" s="949" t="s">
        <v>12690</v>
      </c>
      <c r="E19" s="950">
        <v>29112</v>
      </c>
      <c r="F19" s="950" t="s">
        <v>1302</v>
      </c>
      <c r="G19" s="950" t="s">
        <v>1358</v>
      </c>
      <c r="H19" s="950" t="s">
        <v>1358</v>
      </c>
      <c r="I19" s="804" t="s">
        <v>12125</v>
      </c>
      <c r="J19" s="804" t="s">
        <v>12626</v>
      </c>
      <c r="K19" s="949" t="s">
        <v>9802</v>
      </c>
      <c r="L19" s="951"/>
      <c r="M19" s="951">
        <v>40940</v>
      </c>
      <c r="N19" s="951">
        <v>41121</v>
      </c>
      <c r="O19" s="951">
        <v>41305</v>
      </c>
      <c r="P19" s="951">
        <v>41486</v>
      </c>
      <c r="Q19" s="951">
        <v>41670</v>
      </c>
      <c r="R19" s="951"/>
      <c r="S19" s="951">
        <v>41671</v>
      </c>
      <c r="T19" s="951">
        <v>41820</v>
      </c>
      <c r="U19" s="951">
        <v>41912</v>
      </c>
      <c r="V19" s="951">
        <v>42004</v>
      </c>
      <c r="W19" s="951">
        <v>42035</v>
      </c>
      <c r="X19" s="951">
        <v>42064</v>
      </c>
      <c r="Y19" s="951">
        <v>42094</v>
      </c>
      <c r="Z19" s="951">
        <v>42308</v>
      </c>
      <c r="AA19" s="951">
        <v>42794</v>
      </c>
      <c r="AB19" s="951"/>
      <c r="AC19" s="951">
        <v>42795</v>
      </c>
      <c r="AD19" s="951">
        <v>42855</v>
      </c>
      <c r="AE19" s="952">
        <v>42856</v>
      </c>
      <c r="AF19" s="952">
        <v>43281</v>
      </c>
      <c r="AG19" s="232">
        <f t="shared" ca="1" si="1"/>
        <v>445.84127800926217</v>
      </c>
      <c r="AH19" s="266" t="str">
        <f t="shared" ca="1" si="0"/>
        <v>ACTIVE</v>
      </c>
      <c r="AI19" s="965">
        <v>3367000</v>
      </c>
      <c r="AJ19" s="965">
        <v>0</v>
      </c>
      <c r="AK19" s="965"/>
      <c r="AL19" s="965"/>
      <c r="AM19" s="965"/>
      <c r="AN19" s="965"/>
      <c r="AO19" s="966">
        <v>1287572</v>
      </c>
      <c r="AP19" s="954" t="s">
        <v>1054</v>
      </c>
      <c r="AQ19" s="954" t="s">
        <v>1054</v>
      </c>
      <c r="AR19" s="804" t="s">
        <v>12691</v>
      </c>
      <c r="AS19" s="804" t="s">
        <v>12128</v>
      </c>
      <c r="AT19" s="225" t="s">
        <v>12692</v>
      </c>
      <c r="AU19" s="225" t="s">
        <v>12693</v>
      </c>
      <c r="AV19" s="225" t="s">
        <v>12694</v>
      </c>
      <c r="AW19" s="225"/>
      <c r="AX19" s="225" t="s">
        <v>12695</v>
      </c>
      <c r="AY19" s="225">
        <v>11002536354</v>
      </c>
      <c r="AZ19" s="225" t="s">
        <v>12696</v>
      </c>
      <c r="BA19" s="225" t="s">
        <v>12697</v>
      </c>
      <c r="BB19" s="949"/>
    </row>
    <row r="20" spans="2:54" s="933" customFormat="1" ht="52.5">
      <c r="B20" s="947">
        <v>16</v>
      </c>
      <c r="C20" s="949" t="s">
        <v>12698</v>
      </c>
      <c r="D20" s="949" t="s">
        <v>12699</v>
      </c>
      <c r="E20" s="950">
        <v>31404</v>
      </c>
      <c r="F20" s="950" t="s">
        <v>1302</v>
      </c>
      <c r="G20" s="950" t="s">
        <v>1231</v>
      </c>
      <c r="H20" s="950" t="s">
        <v>1231</v>
      </c>
      <c r="I20" s="804" t="s">
        <v>12125</v>
      </c>
      <c r="J20" s="804" t="s">
        <v>12126</v>
      </c>
      <c r="K20" s="949" t="s">
        <v>9802</v>
      </c>
      <c r="L20" s="951"/>
      <c r="M20" s="951">
        <v>41061</v>
      </c>
      <c r="N20" s="951">
        <v>41274</v>
      </c>
      <c r="O20" s="951">
        <v>41425</v>
      </c>
      <c r="P20" s="951">
        <v>41608</v>
      </c>
      <c r="Q20" s="951">
        <v>41790</v>
      </c>
      <c r="R20" s="951"/>
      <c r="S20" s="951">
        <v>41791</v>
      </c>
      <c r="T20" s="951">
        <v>41973</v>
      </c>
      <c r="U20" s="951">
        <v>42094</v>
      </c>
      <c r="V20" s="951">
        <v>42155</v>
      </c>
      <c r="W20" s="951"/>
      <c r="X20" s="951">
        <v>42186</v>
      </c>
      <c r="Y20" s="951">
        <v>42308</v>
      </c>
      <c r="Z20" s="951">
        <v>42551</v>
      </c>
      <c r="AA20" s="951">
        <v>42916</v>
      </c>
      <c r="AB20" s="951"/>
      <c r="AC20" s="951">
        <v>42917</v>
      </c>
      <c r="AD20" s="951">
        <v>42978</v>
      </c>
      <c r="AE20" s="952">
        <v>42979</v>
      </c>
      <c r="AF20" s="952">
        <v>43281</v>
      </c>
      <c r="AG20" s="232">
        <f t="shared" ca="1" si="1"/>
        <v>445.84127800926217</v>
      </c>
      <c r="AH20" s="266" t="str">
        <f t="shared" ca="1" si="0"/>
        <v>ACTIVE</v>
      </c>
      <c r="AI20" s="965">
        <v>3467000</v>
      </c>
      <c r="AJ20" s="965"/>
      <c r="AK20" s="965"/>
      <c r="AL20" s="965"/>
      <c r="AM20" s="965"/>
      <c r="AN20" s="965"/>
      <c r="AO20" s="966" t="s">
        <v>1054</v>
      </c>
      <c r="AP20" s="954" t="s">
        <v>1054</v>
      </c>
      <c r="AQ20" s="954" t="s">
        <v>1054</v>
      </c>
      <c r="AR20" s="804" t="s">
        <v>12700</v>
      </c>
      <c r="AS20" s="804" t="s">
        <v>12128</v>
      </c>
      <c r="AT20" s="225" t="s">
        <v>12701</v>
      </c>
      <c r="AU20" s="225" t="s">
        <v>12702</v>
      </c>
      <c r="AV20" s="225" t="s">
        <v>12703</v>
      </c>
      <c r="AW20" s="225"/>
      <c r="AX20" s="225" t="s">
        <v>12704</v>
      </c>
      <c r="AY20" s="225">
        <v>0</v>
      </c>
      <c r="AZ20" s="225" t="s">
        <v>12705</v>
      </c>
      <c r="BA20" s="225" t="s">
        <v>12706</v>
      </c>
      <c r="BB20" s="949"/>
    </row>
    <row r="21" spans="2:54" s="933" customFormat="1" ht="42">
      <c r="B21" s="947">
        <v>17</v>
      </c>
      <c r="C21" s="949" t="s">
        <v>12707</v>
      </c>
      <c r="D21" s="949" t="s">
        <v>12708</v>
      </c>
      <c r="E21" s="950">
        <v>31085</v>
      </c>
      <c r="F21" s="950" t="s">
        <v>1302</v>
      </c>
      <c r="G21" s="950" t="s">
        <v>1358</v>
      </c>
      <c r="H21" s="950" t="s">
        <v>1358</v>
      </c>
      <c r="I21" s="804" t="s">
        <v>1045</v>
      </c>
      <c r="J21" s="804" t="s">
        <v>9802</v>
      </c>
      <c r="K21" s="949" t="s">
        <v>12709</v>
      </c>
      <c r="L21" s="951"/>
      <c r="M21" s="951">
        <v>41609</v>
      </c>
      <c r="N21" s="951">
        <v>41790</v>
      </c>
      <c r="O21" s="951">
        <v>41973</v>
      </c>
      <c r="P21" s="951">
        <v>42155</v>
      </c>
      <c r="Q21" s="951">
        <v>42308</v>
      </c>
      <c r="R21" s="951">
        <v>42338</v>
      </c>
      <c r="S21" s="951">
        <v>42339</v>
      </c>
      <c r="T21" s="951">
        <v>42704</v>
      </c>
      <c r="U21" s="951"/>
      <c r="V21" s="951"/>
      <c r="W21" s="951"/>
      <c r="X21" s="951"/>
      <c r="Y21" s="951"/>
      <c r="Z21" s="951"/>
      <c r="AA21" s="951"/>
      <c r="AB21" s="951"/>
      <c r="AC21" s="951">
        <v>42705</v>
      </c>
      <c r="AD21" s="951">
        <v>42766</v>
      </c>
      <c r="AE21" s="952">
        <v>42767</v>
      </c>
      <c r="AF21" s="952">
        <v>43281</v>
      </c>
      <c r="AG21" s="232">
        <f t="shared" ca="1" si="1"/>
        <v>445.84127800926217</v>
      </c>
      <c r="AH21" s="266" t="str">
        <f t="shared" ca="1" si="0"/>
        <v>ACTIVE</v>
      </c>
      <c r="AI21" s="965">
        <v>4098600.0000000005</v>
      </c>
      <c r="AJ21" s="965">
        <v>250000</v>
      </c>
      <c r="AK21" s="965"/>
      <c r="AL21" s="965"/>
      <c r="AM21" s="965">
        <v>0</v>
      </c>
      <c r="AN21" s="965">
        <v>600000</v>
      </c>
      <c r="AO21" s="966">
        <v>561850</v>
      </c>
      <c r="AP21" s="954" t="s">
        <v>1215</v>
      </c>
      <c r="AQ21" s="954" t="s">
        <v>1215</v>
      </c>
      <c r="AR21" s="804" t="s">
        <v>12710</v>
      </c>
      <c r="AS21" s="804"/>
      <c r="AT21" s="225" t="s">
        <v>12711</v>
      </c>
      <c r="AU21" s="225" t="s">
        <v>12712</v>
      </c>
      <c r="AV21" s="225" t="s">
        <v>12713</v>
      </c>
      <c r="AW21" s="225"/>
      <c r="AX21" s="225" t="s">
        <v>12714</v>
      </c>
      <c r="AY21" s="225" t="s">
        <v>5794</v>
      </c>
      <c r="AZ21" s="225" t="s">
        <v>12715</v>
      </c>
      <c r="BA21" s="225" t="s">
        <v>12716</v>
      </c>
      <c r="BB21" s="949"/>
    </row>
    <row r="22" spans="2:54" s="933" customFormat="1" ht="21">
      <c r="B22" s="947">
        <v>18</v>
      </c>
      <c r="C22" s="949" t="s">
        <v>12717</v>
      </c>
      <c r="D22" s="949" t="s">
        <v>12718</v>
      </c>
      <c r="E22" s="950" t="s">
        <v>12719</v>
      </c>
      <c r="F22" s="950" t="s">
        <v>1302</v>
      </c>
      <c r="G22" s="950" t="s">
        <v>1276</v>
      </c>
      <c r="H22" s="950" t="s">
        <v>1276</v>
      </c>
      <c r="I22" s="804" t="s">
        <v>1045</v>
      </c>
      <c r="J22" s="804" t="s">
        <v>12720</v>
      </c>
      <c r="K22" s="949" t="s">
        <v>9802</v>
      </c>
      <c r="L22" s="951"/>
      <c r="M22" s="951">
        <v>42039</v>
      </c>
      <c r="N22" s="951">
        <v>42216</v>
      </c>
      <c r="O22" s="951">
        <v>42308</v>
      </c>
      <c r="P22" s="951">
        <v>42403</v>
      </c>
      <c r="Q22" s="951">
        <v>42768</v>
      </c>
      <c r="R22" s="951">
        <v>42769</v>
      </c>
      <c r="S22" s="951">
        <v>42770</v>
      </c>
      <c r="T22" s="951">
        <v>43134</v>
      </c>
      <c r="U22" s="951"/>
      <c r="V22" s="951"/>
      <c r="W22" s="951"/>
      <c r="X22" s="951"/>
      <c r="Y22" s="951"/>
      <c r="Z22" s="951"/>
      <c r="AA22" s="951"/>
      <c r="AB22" s="951"/>
      <c r="AC22" s="951">
        <v>43135</v>
      </c>
      <c r="AD22" s="951">
        <v>43162</v>
      </c>
      <c r="AE22" s="952">
        <v>43163</v>
      </c>
      <c r="AF22" s="952">
        <v>43281</v>
      </c>
      <c r="AG22" s="232">
        <f t="shared" ca="1" si="1"/>
        <v>445.84127800926217</v>
      </c>
      <c r="AH22" s="266" t="str">
        <f t="shared" ca="1" si="0"/>
        <v>ACTIVE</v>
      </c>
      <c r="AI22" s="965">
        <v>3355750</v>
      </c>
      <c r="AJ22" s="965"/>
      <c r="AK22" s="965"/>
      <c r="AL22" s="965"/>
      <c r="AM22" s="965"/>
      <c r="AN22" s="965"/>
      <c r="AO22" s="966">
        <v>1170520</v>
      </c>
      <c r="AP22" s="954" t="s">
        <v>1215</v>
      </c>
      <c r="AQ22" s="954" t="s">
        <v>1215</v>
      </c>
      <c r="AR22" s="804" t="s">
        <v>12721</v>
      </c>
      <c r="AS22" s="804"/>
      <c r="AT22" s="225" t="s">
        <v>12722</v>
      </c>
      <c r="AU22" s="225" t="s">
        <v>12723</v>
      </c>
      <c r="AV22" s="225" t="s">
        <v>12724</v>
      </c>
      <c r="AW22" s="225" t="s">
        <v>12725</v>
      </c>
      <c r="AX22" s="225" t="s">
        <v>12726</v>
      </c>
      <c r="AY22" s="225">
        <v>0</v>
      </c>
      <c r="AZ22" s="225" t="s">
        <v>12727</v>
      </c>
      <c r="BA22" s="225" t="s">
        <v>12728</v>
      </c>
      <c r="BB22" s="949"/>
    </row>
    <row r="23" spans="2:54" s="933" customFormat="1" ht="21">
      <c r="B23" s="947">
        <v>19</v>
      </c>
      <c r="C23" s="949" t="s">
        <v>12729</v>
      </c>
      <c r="D23" s="949" t="s">
        <v>12730</v>
      </c>
      <c r="E23" s="950" t="s">
        <v>12731</v>
      </c>
      <c r="F23" s="950" t="s">
        <v>1060</v>
      </c>
      <c r="G23" s="950" t="s">
        <v>1358</v>
      </c>
      <c r="H23" s="950" t="s">
        <v>1358</v>
      </c>
      <c r="I23" s="804" t="s">
        <v>1045</v>
      </c>
      <c r="J23" s="804" t="s">
        <v>12732</v>
      </c>
      <c r="K23" s="949" t="s">
        <v>10079</v>
      </c>
      <c r="L23" s="951"/>
      <c r="M23" s="951">
        <v>42675</v>
      </c>
      <c r="N23" s="951">
        <v>43008</v>
      </c>
      <c r="O23" s="951"/>
      <c r="P23" s="951"/>
      <c r="Q23" s="951"/>
      <c r="R23" s="951"/>
      <c r="S23" s="951"/>
      <c r="T23" s="951"/>
      <c r="U23" s="951"/>
      <c r="V23" s="951"/>
      <c r="W23" s="951"/>
      <c r="X23" s="951"/>
      <c r="Y23" s="951"/>
      <c r="Z23" s="951"/>
      <c r="AA23" s="951"/>
      <c r="AB23" s="951"/>
      <c r="AC23" s="951"/>
      <c r="AD23" s="951"/>
      <c r="AE23" s="952"/>
      <c r="AF23" s="952"/>
      <c r="AG23" s="232">
        <f ca="1">SUM(N23-NOW())</f>
        <v>172.84127800926217</v>
      </c>
      <c r="AH23" s="266" t="str">
        <f t="shared" ca="1" si="0"/>
        <v>ACTIVE</v>
      </c>
      <c r="AI23" s="965">
        <v>9418159</v>
      </c>
      <c r="AJ23" s="965"/>
      <c r="AK23" s="965"/>
      <c r="AL23" s="965"/>
      <c r="AM23" s="965"/>
      <c r="AN23" s="965"/>
      <c r="AO23" s="966" t="s">
        <v>1314</v>
      </c>
      <c r="AP23" s="954" t="s">
        <v>1215</v>
      </c>
      <c r="AQ23" s="954" t="s">
        <v>1215</v>
      </c>
      <c r="AR23" s="804"/>
      <c r="AS23" s="804"/>
      <c r="AT23" s="225" t="s">
        <v>12733</v>
      </c>
      <c r="AU23" s="225" t="s">
        <v>12734</v>
      </c>
      <c r="AV23" s="225" t="s">
        <v>12735</v>
      </c>
      <c r="AW23" s="225" t="s">
        <v>12736</v>
      </c>
      <c r="AX23" s="225" t="s">
        <v>12737</v>
      </c>
      <c r="AY23" s="225"/>
      <c r="AZ23" s="225"/>
      <c r="BA23" s="225" t="s">
        <v>12738</v>
      </c>
      <c r="BB23" s="949"/>
    </row>
    <row r="24" spans="2:54" s="933" customFormat="1" ht="21">
      <c r="B24" s="947">
        <v>20</v>
      </c>
      <c r="C24" s="949" t="s">
        <v>12739</v>
      </c>
      <c r="D24" s="949" t="s">
        <v>12740</v>
      </c>
      <c r="E24" s="950" t="s">
        <v>12741</v>
      </c>
      <c r="F24" s="950" t="s">
        <v>1060</v>
      </c>
      <c r="G24" s="950" t="s">
        <v>1358</v>
      </c>
      <c r="H24" s="950" t="s">
        <v>1358</v>
      </c>
      <c r="I24" s="804" t="s">
        <v>1045</v>
      </c>
      <c r="J24" s="804" t="s">
        <v>12742</v>
      </c>
      <c r="K24" s="949" t="s">
        <v>10079</v>
      </c>
      <c r="L24" s="951"/>
      <c r="M24" s="951">
        <v>42675</v>
      </c>
      <c r="N24" s="951">
        <v>43008</v>
      </c>
      <c r="O24" s="951"/>
      <c r="P24" s="951"/>
      <c r="Q24" s="951"/>
      <c r="R24" s="951"/>
      <c r="S24" s="951"/>
      <c r="T24" s="951"/>
      <c r="U24" s="951"/>
      <c r="V24" s="951"/>
      <c r="W24" s="951"/>
      <c r="X24" s="951"/>
      <c r="Y24" s="951"/>
      <c r="Z24" s="951"/>
      <c r="AA24" s="951"/>
      <c r="AB24" s="951"/>
      <c r="AC24" s="951"/>
      <c r="AD24" s="951"/>
      <c r="AE24" s="952"/>
      <c r="AF24" s="952"/>
      <c r="AG24" s="232">
        <f ca="1">SUM(N24-NOW())</f>
        <v>172.84127800926217</v>
      </c>
      <c r="AH24" s="266" t="str">
        <f t="shared" ca="1" si="0"/>
        <v>ACTIVE</v>
      </c>
      <c r="AI24" s="965">
        <v>10427769</v>
      </c>
      <c r="AJ24" s="965"/>
      <c r="AK24" s="965"/>
      <c r="AL24" s="965"/>
      <c r="AM24" s="965"/>
      <c r="AN24" s="965">
        <v>1019178</v>
      </c>
      <c r="AO24" s="966" t="s">
        <v>1314</v>
      </c>
      <c r="AP24" s="954" t="s">
        <v>1215</v>
      </c>
      <c r="AQ24" s="954" t="s">
        <v>1215</v>
      </c>
      <c r="AR24" s="804"/>
      <c r="AS24" s="804"/>
      <c r="AT24" s="225" t="s">
        <v>12743</v>
      </c>
      <c r="AU24" s="225" t="s">
        <v>12744</v>
      </c>
      <c r="AV24" s="225" t="s">
        <v>12745</v>
      </c>
      <c r="AW24" s="225" t="s">
        <v>12746</v>
      </c>
      <c r="AX24" s="225" t="s">
        <v>12747</v>
      </c>
      <c r="AY24" s="225" t="s">
        <v>12748</v>
      </c>
      <c r="AZ24" s="225"/>
      <c r="BA24" s="225" t="s">
        <v>12749</v>
      </c>
      <c r="BB24" s="949"/>
    </row>
    <row r="33" spans="2:54" ht="15.75" thickBot="1"/>
    <row r="34" spans="2:54" ht="15.75" thickBot="1">
      <c r="B34" s="864" t="s">
        <v>1365</v>
      </c>
      <c r="C34" s="865"/>
    </row>
    <row r="35" spans="2:54" ht="21">
      <c r="B35" s="860"/>
      <c r="C35" s="877" t="s">
        <v>9991</v>
      </c>
      <c r="D35" s="878" t="s">
        <v>9992</v>
      </c>
      <c r="E35" s="879" t="s">
        <v>9993</v>
      </c>
      <c r="F35" s="817"/>
      <c r="G35" s="817"/>
      <c r="H35" s="817"/>
      <c r="I35" s="879" t="s">
        <v>1045</v>
      </c>
      <c r="J35" s="818"/>
      <c r="K35" s="879" t="s">
        <v>10352</v>
      </c>
      <c r="L35" s="879"/>
      <c r="M35" s="880">
        <v>42366</v>
      </c>
      <c r="N35" s="880">
        <v>42456</v>
      </c>
      <c r="O35" s="774">
        <v>42487</v>
      </c>
      <c r="P35" s="880"/>
      <c r="Q35" s="880"/>
      <c r="R35" s="880"/>
      <c r="S35" s="880"/>
      <c r="T35" s="880"/>
      <c r="U35" s="880"/>
      <c r="V35" s="880"/>
      <c r="W35" s="880"/>
      <c r="X35" s="880"/>
      <c r="Y35" s="880"/>
      <c r="Z35" s="880"/>
      <c r="AA35" s="880"/>
      <c r="AB35" s="880"/>
      <c r="AC35" s="880"/>
      <c r="AD35" s="880"/>
      <c r="AE35" s="880"/>
      <c r="AF35" s="880"/>
      <c r="AG35" s="881">
        <v>-369.74764212963055</v>
      </c>
      <c r="AH35" s="819" t="s">
        <v>1099</v>
      </c>
      <c r="AI35" s="882">
        <v>4000000</v>
      </c>
      <c r="AJ35" s="883">
        <v>250000</v>
      </c>
      <c r="AK35" s="883"/>
      <c r="AL35" s="883"/>
      <c r="AM35" s="775"/>
      <c r="AN35" s="775"/>
      <c r="AO35" s="823" t="s">
        <v>8879</v>
      </c>
      <c r="AP35" s="823" t="s">
        <v>8673</v>
      </c>
      <c r="AQ35" s="823" t="s">
        <v>1215</v>
      </c>
      <c r="AR35" s="779"/>
      <c r="AS35" s="775"/>
      <c r="AT35" s="242" t="s">
        <v>9997</v>
      </c>
      <c r="AU35" s="242" t="s">
        <v>9998</v>
      </c>
      <c r="AV35" s="242" t="s">
        <v>9999</v>
      </c>
      <c r="AW35" s="884" t="s">
        <v>10000</v>
      </c>
      <c r="AX35" s="885"/>
      <c r="AY35" s="826">
        <v>13021274769</v>
      </c>
      <c r="AZ35" s="826"/>
      <c r="BA35" s="886"/>
      <c r="BB35" s="880" t="s">
        <v>12750</v>
      </c>
    </row>
    <row r="36" spans="2:54" ht="21">
      <c r="B36" s="860"/>
      <c r="C36" s="877" t="s">
        <v>12751</v>
      </c>
      <c r="D36" s="878" t="s">
        <v>11466</v>
      </c>
      <c r="E36" s="879" t="s">
        <v>12752</v>
      </c>
      <c r="F36" s="817" t="s">
        <v>1060</v>
      </c>
      <c r="G36" s="817" t="s">
        <v>1276</v>
      </c>
      <c r="H36" s="817" t="s">
        <v>1276</v>
      </c>
      <c r="I36" s="879" t="s">
        <v>1045</v>
      </c>
      <c r="J36" s="818"/>
      <c r="K36" s="879" t="s">
        <v>12753</v>
      </c>
      <c r="L36" s="879"/>
      <c r="M36" s="880">
        <v>42416</v>
      </c>
      <c r="N36" s="880">
        <v>42444</v>
      </c>
      <c r="O36" s="774"/>
      <c r="P36" s="880"/>
      <c r="Q36" s="880"/>
      <c r="R36" s="880"/>
      <c r="S36" s="880"/>
      <c r="T36" s="880"/>
      <c r="U36" s="880"/>
      <c r="V36" s="880"/>
      <c r="W36" s="880"/>
      <c r="X36" s="880"/>
      <c r="Y36" s="880"/>
      <c r="Z36" s="880"/>
      <c r="AA36" s="880"/>
      <c r="AB36" s="880"/>
      <c r="AC36" s="880"/>
      <c r="AD36" s="880"/>
      <c r="AE36" s="880"/>
      <c r="AF36" s="880"/>
      <c r="AG36" s="881">
        <v>-381.74764212963055</v>
      </c>
      <c r="AH36" s="819" t="s">
        <v>1099</v>
      </c>
      <c r="AI36" s="882">
        <v>4500000</v>
      </c>
      <c r="AJ36" s="883">
        <v>250000</v>
      </c>
      <c r="AK36" s="883"/>
      <c r="AL36" s="883">
        <v>475000</v>
      </c>
      <c r="AM36" s="775"/>
      <c r="AN36" s="775"/>
      <c r="AO36" s="823" t="s">
        <v>1314</v>
      </c>
      <c r="AP36" s="823" t="s">
        <v>8673</v>
      </c>
      <c r="AQ36" s="823" t="s">
        <v>1215</v>
      </c>
      <c r="AR36" s="779"/>
      <c r="AS36" s="775"/>
      <c r="AT36" s="242" t="s">
        <v>11469</v>
      </c>
      <c r="AU36" s="242" t="s">
        <v>11470</v>
      </c>
      <c r="AV36" s="242" t="s">
        <v>11471</v>
      </c>
      <c r="AW36" s="884" t="s">
        <v>11472</v>
      </c>
      <c r="AX36" s="885" t="s">
        <v>11473</v>
      </c>
      <c r="AY36" s="826" t="s">
        <v>11474</v>
      </c>
      <c r="AZ36" s="826"/>
      <c r="BA36" s="886" t="s">
        <v>11475</v>
      </c>
      <c r="BB36" s="880" t="s">
        <v>12754</v>
      </c>
    </row>
    <row r="37" spans="2:54" ht="42">
      <c r="B37" s="860">
        <v>9</v>
      </c>
      <c r="C37" s="877" t="s">
        <v>12624</v>
      </c>
      <c r="D37" s="878" t="s">
        <v>12625</v>
      </c>
      <c r="E37" s="879">
        <v>30399</v>
      </c>
      <c r="F37" s="817" t="s">
        <v>1302</v>
      </c>
      <c r="G37" s="817" t="s">
        <v>1319</v>
      </c>
      <c r="H37" s="817" t="s">
        <v>1358</v>
      </c>
      <c r="I37" s="879" t="s">
        <v>12125</v>
      </c>
      <c r="J37" s="818" t="s">
        <v>12626</v>
      </c>
      <c r="K37" s="879" t="s">
        <v>9802</v>
      </c>
      <c r="L37" s="879"/>
      <c r="M37" s="880">
        <v>40817</v>
      </c>
      <c r="N37" s="880">
        <v>40999</v>
      </c>
      <c r="O37" s="774">
        <v>41182</v>
      </c>
      <c r="P37" s="880">
        <v>41364</v>
      </c>
      <c r="Q37" s="880">
        <v>41547</v>
      </c>
      <c r="R37" s="880"/>
      <c r="S37" s="880">
        <v>41548</v>
      </c>
      <c r="T37" s="880">
        <v>41729</v>
      </c>
      <c r="U37" s="880">
        <v>41820</v>
      </c>
      <c r="V37" s="880">
        <v>41912</v>
      </c>
      <c r="W37" s="880" t="s">
        <v>12646</v>
      </c>
      <c r="X37" s="880">
        <v>41944</v>
      </c>
      <c r="Y37" s="880">
        <v>42004</v>
      </c>
      <c r="Z37" s="880">
        <v>42094</v>
      </c>
      <c r="AA37" s="880">
        <v>42308</v>
      </c>
      <c r="AB37" s="880">
        <v>42674</v>
      </c>
      <c r="AC37" s="880">
        <v>42675</v>
      </c>
      <c r="AD37" s="880">
        <v>42735</v>
      </c>
      <c r="AE37" s="880" t="s">
        <v>12755</v>
      </c>
      <c r="AF37" s="880"/>
      <c r="AG37" s="881">
        <v>-1826.7476421296305</v>
      </c>
      <c r="AH37" s="819" t="s">
        <v>1099</v>
      </c>
      <c r="AI37" s="882">
        <v>3267000</v>
      </c>
      <c r="AJ37" s="883">
        <v>0</v>
      </c>
      <c r="AK37" s="883"/>
      <c r="AL37" s="883"/>
      <c r="AM37" s="775"/>
      <c r="AN37" s="775"/>
      <c r="AO37" s="823">
        <v>1287572</v>
      </c>
      <c r="AP37" s="823" t="s">
        <v>1054</v>
      </c>
      <c r="AQ37" s="823" t="s">
        <v>1054</v>
      </c>
      <c r="AR37" s="779" t="s">
        <v>12756</v>
      </c>
      <c r="AS37" s="775" t="s">
        <v>12128</v>
      </c>
      <c r="AT37" s="242" t="s">
        <v>12628</v>
      </c>
      <c r="AU37" s="242" t="s">
        <v>12629</v>
      </c>
      <c r="AV37" s="242" t="s">
        <v>12630</v>
      </c>
      <c r="AW37" s="884"/>
      <c r="AX37" s="885" t="s">
        <v>12631</v>
      </c>
      <c r="AY37" s="826">
        <v>10027252062</v>
      </c>
      <c r="AZ37" s="826" t="s">
        <v>12632</v>
      </c>
      <c r="BA37" s="886" t="s">
        <v>12633</v>
      </c>
      <c r="BB37" s="880" t="s">
        <v>12757</v>
      </c>
    </row>
    <row r="38" spans="2:54" ht="42">
      <c r="B38" s="860">
        <v>10</v>
      </c>
      <c r="C38" s="877" t="s">
        <v>12635</v>
      </c>
      <c r="D38" s="878" t="s">
        <v>12636</v>
      </c>
      <c r="E38" s="879">
        <v>32225</v>
      </c>
      <c r="F38" s="817" t="s">
        <v>1302</v>
      </c>
      <c r="G38" s="817" t="s">
        <v>1280</v>
      </c>
      <c r="H38" s="817" t="s">
        <v>1280</v>
      </c>
      <c r="I38" s="879" t="s">
        <v>12125</v>
      </c>
      <c r="J38" s="818" t="s">
        <v>12626</v>
      </c>
      <c r="K38" s="879" t="s">
        <v>9802</v>
      </c>
      <c r="L38" s="879"/>
      <c r="M38" s="880">
        <v>40817</v>
      </c>
      <c r="N38" s="880">
        <v>40999</v>
      </c>
      <c r="O38" s="774">
        <v>41364</v>
      </c>
      <c r="P38" s="880">
        <v>41547</v>
      </c>
      <c r="Q38" s="880"/>
      <c r="R38" s="880"/>
      <c r="S38" s="880">
        <v>41548</v>
      </c>
      <c r="T38" s="880">
        <v>41729</v>
      </c>
      <c r="U38" s="880">
        <v>41912</v>
      </c>
      <c r="V38" s="880" t="s">
        <v>12646</v>
      </c>
      <c r="W38" s="880"/>
      <c r="X38" s="880">
        <v>41944</v>
      </c>
      <c r="Y38" s="880">
        <v>42094</v>
      </c>
      <c r="Z38" s="880">
        <v>42308</v>
      </c>
      <c r="AA38" s="880">
        <v>42674</v>
      </c>
      <c r="AB38" s="880"/>
      <c r="AC38" s="880">
        <v>42675</v>
      </c>
      <c r="AD38" s="880">
        <v>42735</v>
      </c>
      <c r="AE38" s="880" t="s">
        <v>12755</v>
      </c>
      <c r="AF38" s="880"/>
      <c r="AG38" s="881">
        <v>-1826.7476421296305</v>
      </c>
      <c r="AH38" s="819" t="s">
        <v>1099</v>
      </c>
      <c r="AI38" s="882">
        <v>3267000</v>
      </c>
      <c r="AJ38" s="883">
        <v>0</v>
      </c>
      <c r="AK38" s="883"/>
      <c r="AL38" s="883"/>
      <c r="AM38" s="775"/>
      <c r="AN38" s="775"/>
      <c r="AO38" s="823">
        <v>1287572</v>
      </c>
      <c r="AP38" s="823" t="s">
        <v>1054</v>
      </c>
      <c r="AQ38" s="823" t="s">
        <v>1054</v>
      </c>
      <c r="AR38" s="779" t="s">
        <v>12758</v>
      </c>
      <c r="AS38" s="775" t="s">
        <v>12128</v>
      </c>
      <c r="AT38" s="242" t="s">
        <v>12638</v>
      </c>
      <c r="AU38" s="242" t="s">
        <v>12639</v>
      </c>
      <c r="AV38" s="242" t="s">
        <v>12640</v>
      </c>
      <c r="AW38" s="884"/>
      <c r="AX38" s="885">
        <v>0</v>
      </c>
      <c r="AY38" s="826">
        <v>0</v>
      </c>
      <c r="AZ38" s="826" t="s">
        <v>12641</v>
      </c>
      <c r="BA38" s="886" t="s">
        <v>12642</v>
      </c>
      <c r="BB38" s="880" t="s">
        <v>12757</v>
      </c>
    </row>
    <row r="39" spans="2:54" ht="31.5">
      <c r="B39" s="860">
        <v>13</v>
      </c>
      <c r="C39" s="877" t="s">
        <v>12663</v>
      </c>
      <c r="D39" s="878" t="s">
        <v>12664</v>
      </c>
      <c r="E39" s="879">
        <v>29388</v>
      </c>
      <c r="F39" s="817" t="s">
        <v>1302</v>
      </c>
      <c r="G39" s="817" t="s">
        <v>1358</v>
      </c>
      <c r="H39" s="817" t="s">
        <v>1358</v>
      </c>
      <c r="I39" s="879" t="s">
        <v>12125</v>
      </c>
      <c r="J39" s="818" t="s">
        <v>12626</v>
      </c>
      <c r="K39" s="879" t="s">
        <v>9802</v>
      </c>
      <c r="L39" s="879"/>
      <c r="M39" s="880">
        <v>40909</v>
      </c>
      <c r="N39" s="880">
        <v>41090</v>
      </c>
      <c r="O39" s="774">
        <v>41274</v>
      </c>
      <c r="P39" s="880">
        <v>41455</v>
      </c>
      <c r="Q39" s="880">
        <v>41639</v>
      </c>
      <c r="R39" s="880"/>
      <c r="S39" s="880">
        <v>41640</v>
      </c>
      <c r="T39" s="880">
        <v>41729</v>
      </c>
      <c r="U39" s="880">
        <v>41820</v>
      </c>
      <c r="V39" s="880">
        <v>41912</v>
      </c>
      <c r="W39" s="880">
        <v>42004</v>
      </c>
      <c r="X39" s="880">
        <v>42036</v>
      </c>
      <c r="Y39" s="880">
        <v>42094</v>
      </c>
      <c r="Z39" s="880">
        <v>42308</v>
      </c>
      <c r="AA39" s="880">
        <v>42766</v>
      </c>
      <c r="AB39" s="880">
        <v>42735</v>
      </c>
      <c r="AC39" s="880">
        <v>42736</v>
      </c>
      <c r="AD39" s="880">
        <v>42794</v>
      </c>
      <c r="AE39" s="880">
        <v>42795</v>
      </c>
      <c r="AF39" s="880">
        <v>43281</v>
      </c>
      <c r="AG39" s="881">
        <v>-1735.7476421296305</v>
      </c>
      <c r="AH39" s="819" t="s">
        <v>1098</v>
      </c>
      <c r="AI39" s="882">
        <v>3267000</v>
      </c>
      <c r="AJ39" s="883">
        <v>0</v>
      </c>
      <c r="AK39" s="883"/>
      <c r="AL39" s="883"/>
      <c r="AM39" s="775"/>
      <c r="AN39" s="775"/>
      <c r="AO39" s="823">
        <v>1287572</v>
      </c>
      <c r="AP39" s="823" t="s">
        <v>1054</v>
      </c>
      <c r="AQ39" s="823" t="s">
        <v>1054</v>
      </c>
      <c r="AR39" s="779" t="s">
        <v>12759</v>
      </c>
      <c r="AS39" s="775" t="s">
        <v>12128</v>
      </c>
      <c r="AT39" s="242" t="s">
        <v>12666</v>
      </c>
      <c r="AU39" s="242" t="s">
        <v>12667</v>
      </c>
      <c r="AV39" s="242" t="s">
        <v>12668</v>
      </c>
      <c r="AW39" s="884"/>
      <c r="AX39" s="885" t="s">
        <v>12669</v>
      </c>
      <c r="AY39" s="826">
        <v>10022942121</v>
      </c>
      <c r="AZ39" s="826" t="s">
        <v>12670</v>
      </c>
      <c r="BA39" s="886" t="s">
        <v>12671</v>
      </c>
      <c r="BB39" s="880" t="s">
        <v>12760</v>
      </c>
    </row>
    <row r="40" spans="2:54" ht="31.5">
      <c r="B40" s="860">
        <v>14</v>
      </c>
      <c r="C40" s="877" t="s">
        <v>12672</v>
      </c>
      <c r="D40" s="878" t="s">
        <v>12673</v>
      </c>
      <c r="E40" s="879">
        <v>28099</v>
      </c>
      <c r="F40" s="817" t="s">
        <v>1302</v>
      </c>
      <c r="G40" s="817" t="s">
        <v>1358</v>
      </c>
      <c r="H40" s="817" t="s">
        <v>1358</v>
      </c>
      <c r="I40" s="879" t="s">
        <v>12125</v>
      </c>
      <c r="J40" s="818" t="s">
        <v>12626</v>
      </c>
      <c r="K40" s="879" t="s">
        <v>9802</v>
      </c>
      <c r="L40" s="879"/>
      <c r="M40" s="880">
        <v>40909</v>
      </c>
      <c r="N40" s="880">
        <v>41090</v>
      </c>
      <c r="O40" s="774">
        <v>41274</v>
      </c>
      <c r="P40" s="880">
        <v>41455</v>
      </c>
      <c r="Q40" s="880">
        <v>41639</v>
      </c>
      <c r="R40" s="880"/>
      <c r="S40" s="880">
        <v>41640</v>
      </c>
      <c r="T40" s="880">
        <v>41729</v>
      </c>
      <c r="U40" s="880">
        <v>41820</v>
      </c>
      <c r="V40" s="880">
        <v>41912</v>
      </c>
      <c r="W40" s="880">
        <v>42004</v>
      </c>
      <c r="X40" s="880">
        <v>42036</v>
      </c>
      <c r="Y40" s="880">
        <v>42094</v>
      </c>
      <c r="Z40" s="880">
        <v>42308</v>
      </c>
      <c r="AA40" s="880">
        <v>42766</v>
      </c>
      <c r="AB40" s="880">
        <v>42735</v>
      </c>
      <c r="AC40" s="880">
        <v>42736</v>
      </c>
      <c r="AD40" s="880">
        <v>42794</v>
      </c>
      <c r="AE40" s="880">
        <v>42795</v>
      </c>
      <c r="AF40" s="880">
        <v>43281</v>
      </c>
      <c r="AG40" s="881">
        <v>-1735.7476421296305</v>
      </c>
      <c r="AH40" s="819" t="s">
        <v>1098</v>
      </c>
      <c r="AI40" s="882">
        <v>3267000</v>
      </c>
      <c r="AJ40" s="883">
        <v>0</v>
      </c>
      <c r="AK40" s="883"/>
      <c r="AL40" s="883"/>
      <c r="AM40" s="775"/>
      <c r="AN40" s="775"/>
      <c r="AO40" s="823">
        <v>1287572</v>
      </c>
      <c r="AP40" s="823" t="s">
        <v>1054</v>
      </c>
      <c r="AQ40" s="823" t="s">
        <v>1054</v>
      </c>
      <c r="AR40" s="779" t="s">
        <v>12759</v>
      </c>
      <c r="AS40" s="775" t="s">
        <v>12128</v>
      </c>
      <c r="AT40" s="242" t="s">
        <v>12674</v>
      </c>
      <c r="AU40" s="242" t="s">
        <v>12675</v>
      </c>
      <c r="AV40" s="242" t="s">
        <v>12676</v>
      </c>
      <c r="AW40" s="884"/>
      <c r="AX40" s="885" t="s">
        <v>12677</v>
      </c>
      <c r="AY40" s="826">
        <v>10022942139</v>
      </c>
      <c r="AZ40" s="826" t="s">
        <v>12678</v>
      </c>
      <c r="BA40" s="886" t="s">
        <v>12679</v>
      </c>
      <c r="BB40" s="880" t="s">
        <v>12760</v>
      </c>
    </row>
    <row r="41" spans="2:54" ht="21">
      <c r="B41" s="860">
        <v>15</v>
      </c>
      <c r="C41" s="877" t="s">
        <v>12680</v>
      </c>
      <c r="D41" s="878" t="s">
        <v>12761</v>
      </c>
      <c r="E41" s="879">
        <v>31891</v>
      </c>
      <c r="F41" s="817" t="s">
        <v>1302</v>
      </c>
      <c r="G41" s="817" t="s">
        <v>1280</v>
      </c>
      <c r="H41" s="817" t="s">
        <v>1280</v>
      </c>
      <c r="I41" s="879" t="s">
        <v>12125</v>
      </c>
      <c r="J41" s="818" t="s">
        <v>12626</v>
      </c>
      <c r="K41" s="879" t="s">
        <v>9802</v>
      </c>
      <c r="L41" s="879"/>
      <c r="M41" s="880">
        <v>40909</v>
      </c>
      <c r="N41" s="880">
        <v>41090</v>
      </c>
      <c r="O41" s="774">
        <v>41274</v>
      </c>
      <c r="P41" s="880">
        <v>41455</v>
      </c>
      <c r="Q41" s="880">
        <v>41639</v>
      </c>
      <c r="R41" s="880"/>
      <c r="S41" s="880">
        <v>41640</v>
      </c>
      <c r="T41" s="880">
        <v>41729</v>
      </c>
      <c r="U41" s="880">
        <v>41820</v>
      </c>
      <c r="V41" s="880">
        <v>41912</v>
      </c>
      <c r="W41" s="880">
        <v>42004</v>
      </c>
      <c r="X41" s="880">
        <v>42036</v>
      </c>
      <c r="Y41" s="880">
        <v>42094</v>
      </c>
      <c r="Z41" s="880">
        <v>42308</v>
      </c>
      <c r="AA41" s="880">
        <v>42766</v>
      </c>
      <c r="AB41" s="880">
        <v>42735</v>
      </c>
      <c r="AC41" s="880">
        <v>42736</v>
      </c>
      <c r="AD41" s="880">
        <v>42794</v>
      </c>
      <c r="AE41" s="880">
        <v>42795</v>
      </c>
      <c r="AF41" s="880">
        <v>43281</v>
      </c>
      <c r="AG41" s="881">
        <v>-1735.7476421296305</v>
      </c>
      <c r="AH41" s="819" t="s">
        <v>1098</v>
      </c>
      <c r="AI41" s="882">
        <v>3267000</v>
      </c>
      <c r="AJ41" s="883">
        <v>0</v>
      </c>
      <c r="AK41" s="883"/>
      <c r="AL41" s="883"/>
      <c r="AM41" s="775"/>
      <c r="AN41" s="775"/>
      <c r="AO41" s="823">
        <v>1287572</v>
      </c>
      <c r="AP41" s="823" t="s">
        <v>1054</v>
      </c>
      <c r="AQ41" s="823" t="s">
        <v>1054</v>
      </c>
      <c r="AR41" s="779" t="s">
        <v>12762</v>
      </c>
      <c r="AS41" s="775" t="s">
        <v>12128</v>
      </c>
      <c r="AT41" s="242" t="s">
        <v>12683</v>
      </c>
      <c r="AU41" s="242" t="s">
        <v>12684</v>
      </c>
      <c r="AV41" s="242" t="s">
        <v>12685</v>
      </c>
      <c r="AW41" s="884"/>
      <c r="AX41" s="885" t="s">
        <v>12686</v>
      </c>
      <c r="AY41" s="826" t="s">
        <v>12687</v>
      </c>
      <c r="AZ41" s="826" t="s">
        <v>3690</v>
      </c>
      <c r="BA41" s="886" t="s">
        <v>12688</v>
      </c>
      <c r="BB41" s="880" t="s">
        <v>12760</v>
      </c>
    </row>
    <row r="42" spans="2:54" ht="31.5">
      <c r="B42" s="860">
        <v>11</v>
      </c>
      <c r="C42" s="877" t="s">
        <v>12643</v>
      </c>
      <c r="D42" s="878" t="s">
        <v>12644</v>
      </c>
      <c r="E42" s="879">
        <v>25457</v>
      </c>
      <c r="F42" s="817" t="s">
        <v>1060</v>
      </c>
      <c r="G42" s="817" t="s">
        <v>1276</v>
      </c>
      <c r="H42" s="817" t="s">
        <v>1276</v>
      </c>
      <c r="I42" s="879" t="s">
        <v>12125</v>
      </c>
      <c r="J42" s="818" t="s">
        <v>12645</v>
      </c>
      <c r="K42" s="879" t="s">
        <v>8543</v>
      </c>
      <c r="L42" s="879"/>
      <c r="M42" s="880">
        <v>40878</v>
      </c>
      <c r="N42" s="880">
        <v>41029</v>
      </c>
      <c r="O42" s="774">
        <v>41152</v>
      </c>
      <c r="P42" s="880">
        <v>41305</v>
      </c>
      <c r="Q42" s="880">
        <v>41455</v>
      </c>
      <c r="R42" s="880">
        <v>41578</v>
      </c>
      <c r="S42" s="880">
        <v>41579</v>
      </c>
      <c r="T42" s="880">
        <v>41729</v>
      </c>
      <c r="U42" s="880">
        <v>41851</v>
      </c>
      <c r="V42" s="880">
        <v>42004</v>
      </c>
      <c r="W42" s="880" t="s">
        <v>12646</v>
      </c>
      <c r="X42" s="880">
        <v>42036</v>
      </c>
      <c r="Y42" s="880">
        <v>42155</v>
      </c>
      <c r="Z42" s="880">
        <v>42308</v>
      </c>
      <c r="AA42" s="880">
        <v>42735</v>
      </c>
      <c r="AB42" s="880">
        <v>42704</v>
      </c>
      <c r="AC42" s="880">
        <v>42705</v>
      </c>
      <c r="AD42" s="880">
        <v>42766</v>
      </c>
      <c r="AE42" s="880">
        <v>42767</v>
      </c>
      <c r="AF42" s="880">
        <v>43281</v>
      </c>
      <c r="AG42" s="881">
        <v>-1796.7476421296305</v>
      </c>
      <c r="AH42" s="819" t="s">
        <v>1098</v>
      </c>
      <c r="AI42" s="882">
        <v>8734400</v>
      </c>
      <c r="AJ42" s="883">
        <v>500000</v>
      </c>
      <c r="AK42" s="883"/>
      <c r="AL42" s="883"/>
      <c r="AM42" s="775">
        <v>200000</v>
      </c>
      <c r="AN42" s="775"/>
      <c r="AO42" s="823" t="s">
        <v>1314</v>
      </c>
      <c r="AP42" s="823" t="s">
        <v>1054</v>
      </c>
      <c r="AQ42" s="823" t="s">
        <v>1054</v>
      </c>
      <c r="AR42" s="779" t="s">
        <v>12647</v>
      </c>
      <c r="AS42" s="775"/>
      <c r="AT42" s="242" t="s">
        <v>12648</v>
      </c>
      <c r="AU42" s="242" t="s">
        <v>12649</v>
      </c>
      <c r="AV42" s="242" t="s">
        <v>12650</v>
      </c>
      <c r="AW42" s="884"/>
      <c r="AX42" s="885" t="s">
        <v>12651</v>
      </c>
      <c r="AY42" s="826">
        <v>0</v>
      </c>
      <c r="AZ42" s="826" t="s">
        <v>12652</v>
      </c>
      <c r="BA42" s="886" t="s">
        <v>12653</v>
      </c>
      <c r="BB42" s="880"/>
    </row>
    <row r="43" spans="2:54" ht="31.5">
      <c r="B43" s="860">
        <v>12</v>
      </c>
      <c r="C43" s="877" t="s">
        <v>12654</v>
      </c>
      <c r="D43" s="878" t="s">
        <v>12655</v>
      </c>
      <c r="E43" s="879">
        <v>28281</v>
      </c>
      <c r="F43" s="817" t="s">
        <v>1302</v>
      </c>
      <c r="G43" s="817" t="s">
        <v>1358</v>
      </c>
      <c r="H43" s="817" t="s">
        <v>1358</v>
      </c>
      <c r="I43" s="879" t="s">
        <v>12125</v>
      </c>
      <c r="J43" s="818" t="s">
        <v>12626</v>
      </c>
      <c r="K43" s="879" t="s">
        <v>9802</v>
      </c>
      <c r="L43" s="879"/>
      <c r="M43" s="880">
        <v>40878</v>
      </c>
      <c r="N43" s="880">
        <v>41060</v>
      </c>
      <c r="O43" s="774">
        <v>41243</v>
      </c>
      <c r="P43" s="880">
        <v>41425</v>
      </c>
      <c r="Q43" s="880">
        <v>41608</v>
      </c>
      <c r="R43" s="880"/>
      <c r="S43" s="880">
        <v>41609</v>
      </c>
      <c r="T43" s="880">
        <v>41790</v>
      </c>
      <c r="U43" s="880">
        <v>41973</v>
      </c>
      <c r="V43" s="880" t="s">
        <v>12646</v>
      </c>
      <c r="W43" s="880"/>
      <c r="X43" s="880">
        <v>42005</v>
      </c>
      <c r="Y43" s="880">
        <v>42094</v>
      </c>
      <c r="Z43" s="880">
        <v>42308</v>
      </c>
      <c r="AA43" s="880">
        <v>42735</v>
      </c>
      <c r="AB43" s="880">
        <v>42704</v>
      </c>
      <c r="AC43" s="880">
        <v>42705</v>
      </c>
      <c r="AD43" s="880">
        <v>42766</v>
      </c>
      <c r="AE43" s="880">
        <v>42767</v>
      </c>
      <c r="AF43" s="880">
        <v>43281</v>
      </c>
      <c r="AG43" s="881">
        <v>-1765.7476421296305</v>
      </c>
      <c r="AH43" s="819" t="s">
        <v>1098</v>
      </c>
      <c r="AI43" s="882">
        <v>3267000</v>
      </c>
      <c r="AJ43" s="883">
        <v>0</v>
      </c>
      <c r="AK43" s="883"/>
      <c r="AL43" s="883"/>
      <c r="AM43" s="775"/>
      <c r="AN43" s="775"/>
      <c r="AO43" s="823">
        <v>1287572</v>
      </c>
      <c r="AP43" s="823" t="s">
        <v>1054</v>
      </c>
      <c r="AQ43" s="823" t="s">
        <v>1054</v>
      </c>
      <c r="AR43" s="779" t="s">
        <v>12763</v>
      </c>
      <c r="AS43" s="775" t="s">
        <v>12128</v>
      </c>
      <c r="AT43" s="242" t="s">
        <v>12657</v>
      </c>
      <c r="AU43" s="242" t="s">
        <v>12658</v>
      </c>
      <c r="AV43" s="242" t="s">
        <v>12659</v>
      </c>
      <c r="AW43" s="884"/>
      <c r="AX43" s="885" t="s">
        <v>12660</v>
      </c>
      <c r="AY43" s="826">
        <v>10031864233</v>
      </c>
      <c r="AZ43" s="826" t="s">
        <v>12661</v>
      </c>
      <c r="BA43" s="886" t="s">
        <v>12662</v>
      </c>
      <c r="BB43" s="880"/>
    </row>
    <row r="44" spans="2:54" ht="31.5">
      <c r="B44" s="860">
        <v>16</v>
      </c>
      <c r="C44" s="877" t="s">
        <v>12689</v>
      </c>
      <c r="D44" s="878" t="s">
        <v>12690</v>
      </c>
      <c r="E44" s="879">
        <v>29112</v>
      </c>
      <c r="F44" s="817" t="s">
        <v>1302</v>
      </c>
      <c r="G44" s="817" t="s">
        <v>1358</v>
      </c>
      <c r="H44" s="817" t="s">
        <v>1358</v>
      </c>
      <c r="I44" s="879" t="s">
        <v>12125</v>
      </c>
      <c r="J44" s="818" t="s">
        <v>12626</v>
      </c>
      <c r="K44" s="879" t="s">
        <v>9802</v>
      </c>
      <c r="L44" s="879"/>
      <c r="M44" s="880">
        <v>40940</v>
      </c>
      <c r="N44" s="880">
        <v>41121</v>
      </c>
      <c r="O44" s="774">
        <v>41305</v>
      </c>
      <c r="P44" s="880">
        <v>41486</v>
      </c>
      <c r="Q44" s="880">
        <v>41670</v>
      </c>
      <c r="R44" s="880"/>
      <c r="S44" s="880">
        <v>41671</v>
      </c>
      <c r="T44" s="880">
        <v>41820</v>
      </c>
      <c r="U44" s="880">
        <v>41912</v>
      </c>
      <c r="V44" s="880">
        <v>42004</v>
      </c>
      <c r="W44" s="880">
        <v>42035</v>
      </c>
      <c r="X44" s="880">
        <v>42064</v>
      </c>
      <c r="Y44" s="880">
        <v>42094</v>
      </c>
      <c r="Z44" s="880">
        <v>42308</v>
      </c>
      <c r="AA44" s="880">
        <v>42794</v>
      </c>
      <c r="AB44" s="880">
        <v>42766</v>
      </c>
      <c r="AC44" s="880">
        <v>42767</v>
      </c>
      <c r="AD44" s="880">
        <v>42825</v>
      </c>
      <c r="AE44" s="880">
        <v>42826</v>
      </c>
      <c r="AF44" s="880">
        <v>43281</v>
      </c>
      <c r="AG44" s="881">
        <v>-1704.7476421296305</v>
      </c>
      <c r="AH44" s="819" t="s">
        <v>1099</v>
      </c>
      <c r="AI44" s="882">
        <v>3267000</v>
      </c>
      <c r="AJ44" s="883">
        <v>0</v>
      </c>
      <c r="AK44" s="883"/>
      <c r="AL44" s="883"/>
      <c r="AM44" s="775"/>
      <c r="AN44" s="775"/>
      <c r="AO44" s="823">
        <v>1287572</v>
      </c>
      <c r="AP44" s="823" t="s">
        <v>1054</v>
      </c>
      <c r="AQ44" s="823" t="s">
        <v>1054</v>
      </c>
      <c r="AR44" s="779" t="s">
        <v>12764</v>
      </c>
      <c r="AS44" s="775" t="s">
        <v>12128</v>
      </c>
      <c r="AT44" s="242" t="s">
        <v>12692</v>
      </c>
      <c r="AU44" s="242" t="s">
        <v>12693</v>
      </c>
      <c r="AV44" s="242" t="s">
        <v>12694</v>
      </c>
      <c r="AW44" s="884"/>
      <c r="AX44" s="885" t="s">
        <v>12695</v>
      </c>
      <c r="AY44" s="826">
        <v>11002536354</v>
      </c>
      <c r="AZ44" s="826" t="s">
        <v>12696</v>
      </c>
      <c r="BA44" s="886" t="s">
        <v>12697</v>
      </c>
      <c r="BB44" s="880"/>
    </row>
    <row r="45" spans="2:54" ht="42">
      <c r="B45" s="860">
        <v>17</v>
      </c>
      <c r="C45" s="877" t="s">
        <v>12698</v>
      </c>
      <c r="D45" s="878" t="s">
        <v>12699</v>
      </c>
      <c r="E45" s="879">
        <v>31404</v>
      </c>
      <c r="F45" s="817" t="s">
        <v>1302</v>
      </c>
      <c r="G45" s="817" t="s">
        <v>1231</v>
      </c>
      <c r="H45" s="817" t="s">
        <v>1231</v>
      </c>
      <c r="I45" s="879" t="s">
        <v>12125</v>
      </c>
      <c r="J45" s="818" t="s">
        <v>12126</v>
      </c>
      <c r="K45" s="879" t="s">
        <v>9802</v>
      </c>
      <c r="L45" s="879"/>
      <c r="M45" s="880">
        <v>41061</v>
      </c>
      <c r="N45" s="880">
        <v>41274</v>
      </c>
      <c r="O45" s="774">
        <v>41425</v>
      </c>
      <c r="P45" s="880">
        <v>41608</v>
      </c>
      <c r="Q45" s="880">
        <v>41790</v>
      </c>
      <c r="R45" s="880"/>
      <c r="S45" s="880">
        <v>41791</v>
      </c>
      <c r="T45" s="880">
        <v>41973</v>
      </c>
      <c r="U45" s="880">
        <v>42094</v>
      </c>
      <c r="V45" s="880">
        <v>42155</v>
      </c>
      <c r="W45" s="880"/>
      <c r="X45" s="880">
        <v>42186</v>
      </c>
      <c r="Y45" s="880">
        <v>42308</v>
      </c>
      <c r="Z45" s="880">
        <v>42551</v>
      </c>
      <c r="AA45" s="880">
        <v>42916</v>
      </c>
      <c r="AB45" s="880">
        <v>42886</v>
      </c>
      <c r="AC45" s="880">
        <v>42887</v>
      </c>
      <c r="AD45" s="880">
        <v>42947</v>
      </c>
      <c r="AE45" s="880">
        <v>42948</v>
      </c>
      <c r="AF45" s="880">
        <v>43281</v>
      </c>
      <c r="AG45" s="881">
        <v>-1551.7476421296305</v>
      </c>
      <c r="AH45" s="819" t="s">
        <v>1098</v>
      </c>
      <c r="AI45" s="882">
        <v>3238704</v>
      </c>
      <c r="AJ45" s="883"/>
      <c r="AK45" s="883"/>
      <c r="AL45" s="883"/>
      <c r="AM45" s="775"/>
      <c r="AN45" s="775"/>
      <c r="AO45" s="823" t="s">
        <v>1054</v>
      </c>
      <c r="AP45" s="823" t="s">
        <v>1054</v>
      </c>
      <c r="AQ45" s="823" t="s">
        <v>1054</v>
      </c>
      <c r="AR45" s="779" t="s">
        <v>12765</v>
      </c>
      <c r="AS45" s="775" t="s">
        <v>12128</v>
      </c>
      <c r="AT45" s="242" t="s">
        <v>12701</v>
      </c>
      <c r="AU45" s="242" t="s">
        <v>12702</v>
      </c>
      <c r="AV45" s="242" t="s">
        <v>12703</v>
      </c>
      <c r="AW45" s="884"/>
      <c r="AX45" s="885" t="s">
        <v>12704</v>
      </c>
      <c r="AY45" s="826">
        <v>0</v>
      </c>
      <c r="AZ45" s="826" t="s">
        <v>12705</v>
      </c>
      <c r="BA45" s="886" t="s">
        <v>12706</v>
      </c>
      <c r="BB45" s="880"/>
    </row>
    <row r="46" spans="2:54" ht="42">
      <c r="B46" s="860">
        <v>43</v>
      </c>
      <c r="C46" s="877" t="s">
        <v>12766</v>
      </c>
      <c r="D46" s="878" t="s">
        <v>12767</v>
      </c>
      <c r="E46" s="879" t="s">
        <v>12768</v>
      </c>
      <c r="F46" s="817" t="s">
        <v>1302</v>
      </c>
      <c r="G46" s="817" t="s">
        <v>1276</v>
      </c>
      <c r="H46" s="817" t="s">
        <v>1276</v>
      </c>
      <c r="I46" s="879" t="s">
        <v>1045</v>
      </c>
      <c r="J46" s="818" t="s">
        <v>10352</v>
      </c>
      <c r="K46" s="879" t="s">
        <v>12769</v>
      </c>
      <c r="L46" s="879"/>
      <c r="M46" s="880">
        <v>42309</v>
      </c>
      <c r="N46" s="880">
        <v>43039</v>
      </c>
      <c r="O46" s="774"/>
      <c r="P46" s="880"/>
      <c r="Q46" s="880"/>
      <c r="R46" s="880"/>
      <c r="S46" s="880">
        <v>43040</v>
      </c>
      <c r="T46" s="880">
        <v>43281</v>
      </c>
      <c r="U46" s="880"/>
      <c r="V46" s="880"/>
      <c r="W46" s="880"/>
      <c r="X46" s="880"/>
      <c r="Y46" s="880"/>
      <c r="Z46" s="880"/>
      <c r="AA46" s="880"/>
      <c r="AB46" s="880"/>
      <c r="AC46" s="880"/>
      <c r="AD46" s="880"/>
      <c r="AE46" s="880"/>
      <c r="AF46" s="880"/>
      <c r="AG46" s="881">
        <v>213.25235787036945</v>
      </c>
      <c r="AH46" s="819" t="s">
        <v>1098</v>
      </c>
      <c r="AI46" s="882">
        <v>4600000</v>
      </c>
      <c r="AJ46" s="883">
        <v>300000</v>
      </c>
      <c r="AK46" s="883"/>
      <c r="AL46" s="883">
        <v>500000</v>
      </c>
      <c r="AM46" s="775">
        <v>100000</v>
      </c>
      <c r="AN46" s="775"/>
      <c r="AO46" s="823" t="s">
        <v>8659</v>
      </c>
      <c r="AP46" s="823" t="s">
        <v>1215</v>
      </c>
      <c r="AQ46" s="823" t="s">
        <v>1215</v>
      </c>
      <c r="AR46" s="779"/>
      <c r="AS46" s="775"/>
      <c r="AT46" s="242" t="s">
        <v>12770</v>
      </c>
      <c r="AU46" s="242" t="s">
        <v>12771</v>
      </c>
      <c r="AV46" s="242" t="s">
        <v>12772</v>
      </c>
      <c r="AW46" s="884" t="s">
        <v>12773</v>
      </c>
      <c r="AX46" s="885" t="s">
        <v>12774</v>
      </c>
      <c r="AY46" s="826" t="s">
        <v>12775</v>
      </c>
      <c r="AZ46" s="826" t="s">
        <v>3786</v>
      </c>
      <c r="BA46" s="886" t="s">
        <v>12776</v>
      </c>
      <c r="BB46" s="880" t="s">
        <v>5119</v>
      </c>
    </row>
    <row r="47" spans="2:54" ht="21">
      <c r="B47" s="860">
        <v>44</v>
      </c>
      <c r="C47" s="877" t="s">
        <v>12777</v>
      </c>
      <c r="D47" s="878" t="s">
        <v>12206</v>
      </c>
      <c r="E47" s="879">
        <v>28145</v>
      </c>
      <c r="F47" s="817" t="s">
        <v>1060</v>
      </c>
      <c r="G47" s="817" t="s">
        <v>1319</v>
      </c>
      <c r="H47" s="817" t="s">
        <v>1276</v>
      </c>
      <c r="I47" s="879" t="s">
        <v>12125</v>
      </c>
      <c r="J47" s="818" t="s">
        <v>12645</v>
      </c>
      <c r="K47" s="879" t="s">
        <v>12778</v>
      </c>
      <c r="L47" s="879"/>
      <c r="M47" s="880">
        <v>41548</v>
      </c>
      <c r="N47" s="880">
        <v>41729</v>
      </c>
      <c r="O47" s="774">
        <v>41912</v>
      </c>
      <c r="P47" s="880">
        <v>42004</v>
      </c>
      <c r="Q47" s="880">
        <v>42094</v>
      </c>
      <c r="R47" s="880">
        <v>42277</v>
      </c>
      <c r="S47" s="880">
        <v>42278</v>
      </c>
      <c r="T47" s="880">
        <v>42643</v>
      </c>
      <c r="U47" s="880"/>
      <c r="V47" s="880"/>
      <c r="W47" s="880"/>
      <c r="X47" s="880"/>
      <c r="Y47" s="880"/>
      <c r="Z47" s="880"/>
      <c r="AA47" s="880"/>
      <c r="AB47" s="880"/>
      <c r="AC47" s="880">
        <v>42644</v>
      </c>
      <c r="AD47" s="880">
        <v>42766</v>
      </c>
      <c r="AE47" s="880">
        <v>42767</v>
      </c>
      <c r="AF47" s="880">
        <v>42781</v>
      </c>
      <c r="AG47" s="881">
        <v>-59.747642129630549</v>
      </c>
      <c r="AH47" s="819" t="s">
        <v>1099</v>
      </c>
      <c r="AI47" s="882">
        <v>8250000</v>
      </c>
      <c r="AJ47" s="883">
        <v>500000</v>
      </c>
      <c r="AK47" s="883"/>
      <c r="AL47" s="883"/>
      <c r="AM47" s="775">
        <v>200000</v>
      </c>
      <c r="AN47" s="775">
        <v>300000</v>
      </c>
      <c r="AO47" s="823" t="s">
        <v>1314</v>
      </c>
      <c r="AP47" s="823" t="s">
        <v>1215</v>
      </c>
      <c r="AQ47" s="823" t="s">
        <v>1215</v>
      </c>
      <c r="AR47" s="779" t="s">
        <v>12779</v>
      </c>
      <c r="AS47" s="775"/>
      <c r="AT47" s="242" t="s">
        <v>12780</v>
      </c>
      <c r="AU47" s="242" t="s">
        <v>12781</v>
      </c>
      <c r="AV47" s="242" t="s">
        <v>12782</v>
      </c>
      <c r="AW47" s="884" t="s">
        <v>12783</v>
      </c>
      <c r="AX47" s="885" t="s">
        <v>12784</v>
      </c>
      <c r="AY47" s="826"/>
      <c r="AZ47" s="826">
        <v>0</v>
      </c>
      <c r="BA47" s="886" t="s">
        <v>12785</v>
      </c>
      <c r="BB47" s="880" t="s">
        <v>12786</v>
      </c>
    </row>
  </sheetData>
  <mergeCells count="40">
    <mergeCell ref="G3:G4"/>
    <mergeCell ref="B3:B4"/>
    <mergeCell ref="C3:C4"/>
    <mergeCell ref="D3:D4"/>
    <mergeCell ref="E3:E4"/>
    <mergeCell ref="F3:F4"/>
    <mergeCell ref="AE3:AF3"/>
    <mergeCell ref="H3:H4"/>
    <mergeCell ref="I3:I4"/>
    <mergeCell ref="J3:J4"/>
    <mergeCell ref="K3:K4"/>
    <mergeCell ref="L3:L4"/>
    <mergeCell ref="M3:N3"/>
    <mergeCell ref="S3:T3"/>
    <mergeCell ref="U3:V3"/>
    <mergeCell ref="X3:Y3"/>
    <mergeCell ref="Z3:AA3"/>
    <mergeCell ref="AC3:AD3"/>
    <mergeCell ref="AR3:AR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Y3:AY4"/>
    <mergeCell ref="AZ3:AZ4"/>
    <mergeCell ref="BA3:BA4"/>
    <mergeCell ref="BB3:BB4"/>
    <mergeCell ref="AS3:AS4"/>
    <mergeCell ref="AT3:AT4"/>
    <mergeCell ref="AU3:AU4"/>
    <mergeCell ref="AV3:AV4"/>
    <mergeCell ref="AW3:AW4"/>
    <mergeCell ref="AX3:AX4"/>
  </mergeCells>
  <conditionalFormatting sqref="D3:D5">
    <cfRule type="duplicateValues" dxfId="7273" priority="33" stopIfTrue="1"/>
  </conditionalFormatting>
  <conditionalFormatting sqref="AH3:AH4">
    <cfRule type="containsText" dxfId="7272" priority="32" operator="containsText" text="warning">
      <formula>NOT(ISERROR(SEARCH("warning",AH3)))</formula>
    </cfRule>
  </conditionalFormatting>
  <conditionalFormatting sqref="AK35:AK47">
    <cfRule type="expression" dxfId="7271" priority="31" stopIfTrue="1">
      <formula>IF(OR(#REF!="not",#REF!="resign",#REF!="permanent",#REF!="terminated"),"true","false")</formula>
    </cfRule>
  </conditionalFormatting>
  <conditionalFormatting sqref="AK35:AK47">
    <cfRule type="expression" dxfId="7270" priority="30" stopIfTrue="1">
      <formula>IF(OR(#REF!="not",#REF!="resign",#REF!="permanent",#REF!="terminated"),"true","false")</formula>
    </cfRule>
  </conditionalFormatting>
  <conditionalFormatting sqref="AG35:AH47 AM35:AO47 AK35:AK47 AQ35:AS47 J35:J47">
    <cfRule type="expression" dxfId="7269" priority="29" stopIfTrue="1">
      <formula>IF(OR(#REF!="not",#REF!="resign",#REF!="resign",#REF!="end",#REF!="terminated",#REF!="permanent"),"TRUE","FALSE")</formula>
    </cfRule>
  </conditionalFormatting>
  <conditionalFormatting sqref="AP35:AQ47 AK35:AK47 AG35:AH47">
    <cfRule type="expression" dxfId="7268" priority="28" stopIfTrue="1">
      <formula>IF(OR(#REF!="not",#REF!="resign",#REF!="permanent",#REF!="terminated"),"true","false")</formula>
    </cfRule>
  </conditionalFormatting>
  <conditionalFormatting sqref="AR35:AR47">
    <cfRule type="expression" dxfId="7267" priority="27" stopIfTrue="1">
      <formula>IF(OR(#REF!="PERMANENT",#REF!="RESIGN",#REF!="NOT EXTEND"),"TRUE","FALSE")</formula>
    </cfRule>
  </conditionalFormatting>
  <conditionalFormatting sqref="AR35:AR47">
    <cfRule type="expression" dxfId="7266" priority="26" stopIfTrue="1">
      <formula>IF(OR(#REF!="PERMANENT",#REF!="RESIGN",#REF!="NOT EXTEND"),"TRUE","FALSE")</formula>
    </cfRule>
  </conditionalFormatting>
  <conditionalFormatting sqref="AR35:AR47">
    <cfRule type="expression" dxfId="7265" priority="25" stopIfTrue="1">
      <formula>IF(OR(#REF!="PERMANENT",#REF!="RESIGN",#REF!="NOT EXTEND"),"TRUE","FALSE")</formula>
    </cfRule>
  </conditionalFormatting>
  <conditionalFormatting sqref="AR35:AR47">
    <cfRule type="expression" dxfId="7264" priority="24" stopIfTrue="1">
      <formula>IF(OR(#REF!="not",#REF!="resign",#REF!="permanent",#REF!="terminated"),"true","false")</formula>
    </cfRule>
  </conditionalFormatting>
  <conditionalFormatting sqref="AK35:AK47 AG35:AH47">
    <cfRule type="expression" dxfId="7263" priority="23" stopIfTrue="1">
      <formula>IF(OR(#REF!="not",#REF!="resign",#REF!="permanent",#REF!="terminated"),"true","false")</formula>
    </cfRule>
  </conditionalFormatting>
  <conditionalFormatting sqref="AK35:AK47 AG35:AH47">
    <cfRule type="expression" dxfId="7262" priority="22" stopIfTrue="1">
      <formula>IF(OR(#REF!="not",#REF!="resign",#REF!="permanent",#REF!="terminated"),"true","false")</formula>
    </cfRule>
  </conditionalFormatting>
  <conditionalFormatting sqref="AG35:AH47">
    <cfRule type="expression" dxfId="7261" priority="21" stopIfTrue="1">
      <formula>IF(OR(#REF!="not",#REF!="resign",#REF!="permanent",#REF!="terminated"),"true","false")</formula>
    </cfRule>
  </conditionalFormatting>
  <conditionalFormatting sqref="AG35:AH47">
    <cfRule type="expression" dxfId="7260" priority="20" stopIfTrue="1">
      <formula>IF(OR(#REF!="not",#REF!="resign",#REF!="permanent",#REF!="terminated"),"true","false")</formula>
    </cfRule>
  </conditionalFormatting>
  <conditionalFormatting sqref="AG35:AH47">
    <cfRule type="expression" dxfId="7259" priority="19" stopIfTrue="1">
      <formula>IF(OR(#REF!="not",#REF!="resign",#REF!="permanent",#REF!="terminated"),"true","false")</formula>
    </cfRule>
  </conditionalFormatting>
  <conditionalFormatting sqref="AG35:AH47">
    <cfRule type="expression" dxfId="7258" priority="18" stopIfTrue="1">
      <formula>IF(OR(#REF!="not",#REF!="resign",#REF!="permanent",#REF!="terminated"),"true","false")</formula>
    </cfRule>
  </conditionalFormatting>
  <conditionalFormatting sqref="AG35:AG47">
    <cfRule type="expression" dxfId="7257" priority="17" stopIfTrue="1">
      <formula>IF(OR(#REF!="not",#REF!="resign",#REF!="permanent",#REF!="terminated"),"true","false")</formula>
    </cfRule>
  </conditionalFormatting>
  <conditionalFormatting sqref="AG35:AH47 AR35:AR47">
    <cfRule type="expression" dxfId="7256" priority="16" stopIfTrue="1">
      <formula>IF(OR(#REF!="not",#REF!="resign",#REF!="permanent",#REF!="terminated"),"true","false")</formula>
    </cfRule>
  </conditionalFormatting>
  <conditionalFormatting sqref="AR35:AR47">
    <cfRule type="expression" dxfId="7255" priority="15" stopIfTrue="1">
      <formula>IF(OR(#REF!="not",#REF!="resign",#REF!="resign",#REF!="end",#REF!="terminated",#REF!="permanent"),"TRUE","FALSE")</formula>
    </cfRule>
  </conditionalFormatting>
  <conditionalFormatting sqref="AR35:AR47">
    <cfRule type="expression" dxfId="7254" priority="14" stopIfTrue="1">
      <formula>IF(OR(#REF!="PERMANENT",#REF!="RESIGN",#REF!="NOT EXTEND"),"TRUE","FALSE")</formula>
    </cfRule>
  </conditionalFormatting>
  <conditionalFormatting sqref="AR35:AR47">
    <cfRule type="expression" dxfId="7253" priority="13" stopIfTrue="1">
      <formula>IF(OR($AZ35="not",$AZ35="resign",$AZ35="resign",$AZ35="end",$AZ35="terminated",$AZ35="permanent"),"TRUE","FALSE")</formula>
    </cfRule>
  </conditionalFormatting>
  <conditionalFormatting sqref="AH35:AH47">
    <cfRule type="containsText" dxfId="7252" priority="12" operator="containsText" text="warning">
      <formula>NOT(ISERROR(SEARCH("warning",AH35)))</formula>
    </cfRule>
  </conditionalFormatting>
  <conditionalFormatting sqref="D6:D24">
    <cfRule type="duplicateValues" dxfId="7251" priority="11" stopIfTrue="1"/>
  </conditionalFormatting>
  <conditionalFormatting sqref="AG5:AH5">
    <cfRule type="expression" dxfId="7250" priority="10" stopIfTrue="1">
      <formula>IF($O5="warning",TRUE,FALSE)</formula>
    </cfRule>
  </conditionalFormatting>
  <conditionalFormatting sqref="AG5">
    <cfRule type="expression" dxfId="7249" priority="9" stopIfTrue="1">
      <formula>IF($P5="warning",TRUE,FALSE)</formula>
    </cfRule>
  </conditionalFormatting>
  <conditionalFormatting sqref="AH5">
    <cfRule type="containsText" dxfId="7248" priority="6" operator="containsText" text="warning">
      <formula>NOT(ISERROR(SEARCH("warning",AH5)))</formula>
    </cfRule>
    <cfRule type="expression" dxfId="7247" priority="8" stopIfTrue="1">
      <formula>IF($O5="warning",TRUE,FALSE)</formula>
    </cfRule>
  </conditionalFormatting>
  <conditionalFormatting sqref="AG5">
    <cfRule type="expression" dxfId="7246" priority="7" stopIfTrue="1">
      <formula>IF($P5="warning",TRUE,FALSE)</formula>
    </cfRule>
  </conditionalFormatting>
  <conditionalFormatting sqref="AG6:AH24">
    <cfRule type="expression" dxfId="7245" priority="5" stopIfTrue="1">
      <formula>IF($O6="warning",TRUE,FALSE)</formula>
    </cfRule>
  </conditionalFormatting>
  <conditionalFormatting sqref="AG6:AG24">
    <cfRule type="expression" dxfId="7244" priority="4" stopIfTrue="1">
      <formula>IF($P6="warning",TRUE,FALSE)</formula>
    </cfRule>
  </conditionalFormatting>
  <conditionalFormatting sqref="AH6:AH24">
    <cfRule type="containsText" dxfId="7243" priority="1" operator="containsText" text="warning">
      <formula>NOT(ISERROR(SEARCH("warning",AH6)))</formula>
    </cfRule>
    <cfRule type="expression" dxfId="7242" priority="3" stopIfTrue="1">
      <formula>IF($O6="warning",TRUE,FALSE)</formula>
    </cfRule>
  </conditionalFormatting>
  <conditionalFormatting sqref="AG6:AG24">
    <cfRule type="expression" dxfId="7241" priority="2" stopIfTrue="1">
      <formula>IF($P6="warning",TRUE,FALSE)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AO12"/>
  <sheetViews>
    <sheetView topLeftCell="B1" workbookViewId="0">
      <pane xSplit="3" ySplit="4" topLeftCell="AO5" activePane="bottomRight" state="frozen"/>
      <selection activeCell="B1" sqref="B1"/>
      <selection pane="topRight" activeCell="E1" sqref="E1"/>
      <selection pane="bottomLeft" activeCell="B5" sqref="B5"/>
      <selection pane="bottomRight" activeCell="B3" sqref="B3:AO4"/>
    </sheetView>
  </sheetViews>
  <sheetFormatPr defaultRowHeight="15"/>
  <cols>
    <col min="1" max="1" width="9.140625" style="750"/>
    <col min="2" max="2" width="5.42578125" style="750" customWidth="1"/>
    <col min="3" max="3" width="9.42578125" style="750" bestFit="1" customWidth="1"/>
    <col min="4" max="4" width="13.42578125" style="750" bestFit="1" customWidth="1"/>
    <col min="5" max="5" width="11.140625" style="750" bestFit="1" customWidth="1"/>
    <col min="6" max="6" width="3.5703125" style="750" bestFit="1" customWidth="1"/>
    <col min="7" max="7" width="11.42578125" style="750" bestFit="1" customWidth="1"/>
    <col min="8" max="8" width="7.7109375" style="750" bestFit="1" customWidth="1"/>
    <col min="9" max="9" width="9.28515625" style="750" bestFit="1" customWidth="1"/>
    <col min="10" max="10" width="6.42578125" style="750" bestFit="1" customWidth="1"/>
    <col min="11" max="11" width="13.42578125" style="750" bestFit="1" customWidth="1"/>
    <col min="12" max="12" width="8.85546875" style="750" bestFit="1" customWidth="1"/>
    <col min="13" max="14" width="8.7109375" style="750" bestFit="1" customWidth="1"/>
    <col min="15" max="15" width="7.42578125" style="750" bestFit="1" customWidth="1"/>
    <col min="16" max="17" width="8.85546875" style="750" bestFit="1" customWidth="1"/>
    <col min="18" max="20" width="8.28515625" style="750" bestFit="1" customWidth="1"/>
    <col min="21" max="21" width="8.85546875" style="750" bestFit="1" customWidth="1"/>
    <col min="22" max="22" width="8" style="750" bestFit="1" customWidth="1"/>
    <col min="23" max="23" width="10.140625" style="750" bestFit="1" customWidth="1"/>
    <col min="24" max="24" width="9.85546875" style="750" bestFit="1" customWidth="1"/>
    <col min="25" max="25" width="11.5703125" style="750" bestFit="1" customWidth="1"/>
    <col min="26" max="26" width="6.5703125" style="750" bestFit="1" customWidth="1"/>
    <col min="27" max="27" width="9.5703125" style="750" bestFit="1" customWidth="1"/>
    <col min="28" max="28" width="10.85546875" style="750" bestFit="1" customWidth="1"/>
    <col min="29" max="29" width="4" style="750" bestFit="1" customWidth="1"/>
    <col min="30" max="30" width="5.140625" style="750" bestFit="1" customWidth="1"/>
    <col min="31" max="31" width="7.7109375" style="750" bestFit="1" customWidth="1"/>
    <col min="32" max="32" width="31.7109375" style="750" bestFit="1" customWidth="1"/>
    <col min="33" max="33" width="28.5703125" style="750" customWidth="1"/>
    <col min="34" max="34" width="21.28515625" style="750" customWidth="1"/>
    <col min="35" max="35" width="21.7109375" style="750" bestFit="1" customWidth="1"/>
    <col min="36" max="36" width="4.7109375" style="750" bestFit="1" customWidth="1"/>
    <col min="37" max="37" width="16.28515625" style="750" bestFit="1" customWidth="1"/>
    <col min="38" max="38" width="10.42578125" style="750" bestFit="1" customWidth="1"/>
    <col min="39" max="39" width="23" style="750" bestFit="1" customWidth="1"/>
    <col min="40" max="40" width="34.5703125" style="750" customWidth="1"/>
    <col min="41" max="41" width="19.28515625" style="750" bestFit="1" customWidth="1"/>
    <col min="42" max="16384" width="9.140625" style="750"/>
  </cols>
  <sheetData>
    <row r="2" spans="2:41" ht="15.75" thickBot="1"/>
    <row r="3" spans="2:41" ht="16.5" thickTop="1" thickBot="1">
      <c r="B3" s="1044" t="s">
        <v>1351</v>
      </c>
      <c r="C3" s="1044" t="s">
        <v>1352</v>
      </c>
      <c r="D3" s="1044" t="s">
        <v>1353</v>
      </c>
      <c r="E3" s="1044" t="s">
        <v>1354</v>
      </c>
      <c r="F3" s="1044" t="s">
        <v>1059</v>
      </c>
      <c r="G3" s="1044" t="s">
        <v>6934</v>
      </c>
      <c r="H3" s="1044" t="s">
        <v>6943</v>
      </c>
      <c r="I3" s="1044" t="s">
        <v>1043</v>
      </c>
      <c r="J3" s="1044" t="s">
        <v>6935</v>
      </c>
      <c r="K3" s="1044" t="s">
        <v>1356</v>
      </c>
      <c r="L3" s="1089" t="s">
        <v>1247</v>
      </c>
      <c r="M3" s="1090"/>
      <c r="N3" s="887"/>
      <c r="O3" s="1089" t="s">
        <v>1259</v>
      </c>
      <c r="P3" s="1090"/>
      <c r="Q3" s="1081" t="s">
        <v>8488</v>
      </c>
      <c r="R3" s="1082"/>
      <c r="S3" s="1089" t="s">
        <v>1247</v>
      </c>
      <c r="T3" s="1090"/>
      <c r="U3" s="1044" t="s">
        <v>1260</v>
      </c>
      <c r="V3" s="1044" t="s">
        <v>1251</v>
      </c>
      <c r="W3" s="1044" t="s">
        <v>1248</v>
      </c>
      <c r="X3" s="1087" t="s">
        <v>6936</v>
      </c>
      <c r="Y3" s="1044" t="s">
        <v>8489</v>
      </c>
      <c r="Z3" s="1044" t="s">
        <v>8490</v>
      </c>
      <c r="AA3" s="1044" t="s">
        <v>6941</v>
      </c>
      <c r="AB3" s="1044" t="s">
        <v>12551</v>
      </c>
      <c r="AC3" s="1044" t="s">
        <v>1265</v>
      </c>
      <c r="AD3" s="1044" t="s">
        <v>1323</v>
      </c>
      <c r="AE3" s="1044" t="s">
        <v>6943</v>
      </c>
      <c r="AF3" s="1044" t="s">
        <v>1251</v>
      </c>
      <c r="AG3" s="1044" t="s">
        <v>1253</v>
      </c>
      <c r="AH3" s="1044" t="s">
        <v>1230</v>
      </c>
      <c r="AI3" s="1044" t="s">
        <v>1272</v>
      </c>
      <c r="AJ3" s="1044" t="s">
        <v>673</v>
      </c>
      <c r="AK3" s="1044" t="s">
        <v>1202</v>
      </c>
      <c r="AL3" s="1044" t="s">
        <v>1290</v>
      </c>
      <c r="AM3" s="1044" t="s">
        <v>3030</v>
      </c>
      <c r="AN3" s="1044" t="s">
        <v>1042</v>
      </c>
      <c r="AO3" s="1085" t="s">
        <v>811</v>
      </c>
    </row>
    <row r="4" spans="2:41" ht="16.5" thickTop="1" thickBot="1">
      <c r="B4" s="1043"/>
      <c r="C4" s="1057"/>
      <c r="D4" s="1057"/>
      <c r="E4" s="1057"/>
      <c r="F4" s="1057"/>
      <c r="G4" s="1057"/>
      <c r="H4" s="1057"/>
      <c r="I4" s="1043"/>
      <c r="J4" s="1043"/>
      <c r="K4" s="1057"/>
      <c r="L4" s="888" t="s">
        <v>1256</v>
      </c>
      <c r="M4" s="888" t="s">
        <v>1257</v>
      </c>
      <c r="N4" s="888">
        <v>1</v>
      </c>
      <c r="O4" s="888" t="s">
        <v>1256</v>
      </c>
      <c r="P4" s="888" t="s">
        <v>1257</v>
      </c>
      <c r="Q4" s="867" t="s">
        <v>1256</v>
      </c>
      <c r="R4" s="867" t="s">
        <v>1257</v>
      </c>
      <c r="S4" s="888" t="s">
        <v>1256</v>
      </c>
      <c r="T4" s="888" t="s">
        <v>1257</v>
      </c>
      <c r="U4" s="1057"/>
      <c r="V4" s="1057"/>
      <c r="W4" s="1057"/>
      <c r="X4" s="1088"/>
      <c r="Y4" s="1057"/>
      <c r="Z4" s="1057"/>
      <c r="AA4" s="1057"/>
      <c r="AB4" s="1057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84"/>
      <c r="AO4" s="1086"/>
    </row>
    <row r="5" spans="2:41" s="933" customFormat="1" ht="43.5" thickTop="1">
      <c r="B5" s="968">
        <v>1</v>
      </c>
      <c r="C5" s="926" t="s">
        <v>12787</v>
      </c>
      <c r="D5" s="926" t="s">
        <v>12788</v>
      </c>
      <c r="E5" s="927">
        <v>32000</v>
      </c>
      <c r="F5" s="927" t="s">
        <v>1060</v>
      </c>
      <c r="G5" s="927" t="s">
        <v>1276</v>
      </c>
      <c r="H5" s="927" t="s">
        <v>1276</v>
      </c>
      <c r="I5" s="834" t="s">
        <v>1045</v>
      </c>
      <c r="J5" s="834" t="s">
        <v>12789</v>
      </c>
      <c r="K5" s="926" t="s">
        <v>10352</v>
      </c>
      <c r="L5" s="969">
        <v>41593</v>
      </c>
      <c r="M5" s="969">
        <v>42004</v>
      </c>
      <c r="N5" s="969">
        <v>42369</v>
      </c>
      <c r="O5" s="969">
        <v>42370</v>
      </c>
      <c r="P5" s="969">
        <v>42688</v>
      </c>
      <c r="Q5" s="969">
        <v>42689</v>
      </c>
      <c r="R5" s="969">
        <v>42749</v>
      </c>
      <c r="S5" s="928">
        <v>42750</v>
      </c>
      <c r="T5" s="928">
        <v>43281</v>
      </c>
      <c r="U5" s="232">
        <f ca="1">SUM(T5-NOW())</f>
        <v>445.84127800926217</v>
      </c>
      <c r="V5" s="266" t="str">
        <f t="shared" ref="V5:V7" ca="1" si="0">IF(U5&lt;=40,"WARNING","ACTIVE")</f>
        <v>ACTIVE</v>
      </c>
      <c r="W5" s="930">
        <v>4500000</v>
      </c>
      <c r="X5" s="930">
        <v>250000</v>
      </c>
      <c r="Y5" s="930">
        <v>0</v>
      </c>
      <c r="Z5" s="926"/>
      <c r="AA5" s="930"/>
      <c r="AB5" s="930"/>
      <c r="AC5" s="834" t="s">
        <v>1351</v>
      </c>
      <c r="AD5" s="931" t="s">
        <v>1215</v>
      </c>
      <c r="AE5" s="931" t="s">
        <v>1215</v>
      </c>
      <c r="AF5" s="834" t="s">
        <v>12790</v>
      </c>
      <c r="AG5" s="837" t="s">
        <v>12791</v>
      </c>
      <c r="AH5" s="837" t="s">
        <v>12792</v>
      </c>
      <c r="AI5" s="837" t="s">
        <v>12793</v>
      </c>
      <c r="AJ5" s="837"/>
      <c r="AK5" s="837" t="s">
        <v>12794</v>
      </c>
      <c r="AL5" s="837">
        <v>11013074338</v>
      </c>
      <c r="AM5" s="837" t="s">
        <v>12795</v>
      </c>
      <c r="AN5" s="837" t="s">
        <v>12796</v>
      </c>
      <c r="AO5" s="970"/>
    </row>
    <row r="6" spans="2:41" s="933" customFormat="1" ht="42.75">
      <c r="B6" s="968">
        <v>2</v>
      </c>
      <c r="C6" s="926" t="s">
        <v>12797</v>
      </c>
      <c r="D6" s="926" t="s">
        <v>12798</v>
      </c>
      <c r="E6" s="927">
        <v>33220</v>
      </c>
      <c r="F6" s="927" t="s">
        <v>1302</v>
      </c>
      <c r="G6" s="927" t="s">
        <v>1358</v>
      </c>
      <c r="H6" s="927" t="s">
        <v>1358</v>
      </c>
      <c r="I6" s="834" t="s">
        <v>1045</v>
      </c>
      <c r="J6" s="834" t="s">
        <v>12789</v>
      </c>
      <c r="K6" s="926" t="s">
        <v>10352</v>
      </c>
      <c r="L6" s="969">
        <v>41593</v>
      </c>
      <c r="M6" s="969">
        <v>42004</v>
      </c>
      <c r="N6" s="969">
        <v>42369</v>
      </c>
      <c r="O6" s="969">
        <v>42370</v>
      </c>
      <c r="P6" s="969">
        <v>42688</v>
      </c>
      <c r="Q6" s="969">
        <v>42689</v>
      </c>
      <c r="R6" s="969">
        <v>42749</v>
      </c>
      <c r="S6" s="928">
        <v>42750</v>
      </c>
      <c r="T6" s="928">
        <v>43281</v>
      </c>
      <c r="U6" s="232">
        <f ca="1">SUM(T6-NOW())</f>
        <v>445.84127800926217</v>
      </c>
      <c r="V6" s="266" t="str">
        <f t="shared" ca="1" si="0"/>
        <v>ACTIVE</v>
      </c>
      <c r="W6" s="930">
        <v>3600000</v>
      </c>
      <c r="X6" s="930">
        <v>250000</v>
      </c>
      <c r="Y6" s="930">
        <v>0</v>
      </c>
      <c r="Z6" s="926"/>
      <c r="AA6" s="930"/>
      <c r="AB6" s="930"/>
      <c r="AC6" s="834" t="s">
        <v>1215</v>
      </c>
      <c r="AD6" s="931" t="s">
        <v>1215</v>
      </c>
      <c r="AE6" s="931" t="s">
        <v>1215</v>
      </c>
      <c r="AF6" s="834" t="s">
        <v>12799</v>
      </c>
      <c r="AG6" s="837" t="s">
        <v>12800</v>
      </c>
      <c r="AH6" s="837" t="s">
        <v>12801</v>
      </c>
      <c r="AI6" s="837" t="s">
        <v>12802</v>
      </c>
      <c r="AJ6" s="837"/>
      <c r="AK6" s="837" t="s">
        <v>12803</v>
      </c>
      <c r="AL6" s="837" t="s">
        <v>12804</v>
      </c>
      <c r="AM6" s="837" t="s">
        <v>12805</v>
      </c>
      <c r="AN6" s="837" t="s">
        <v>12806</v>
      </c>
      <c r="AO6" s="970"/>
    </row>
    <row r="7" spans="2:41" s="933" customFormat="1" ht="42.75">
      <c r="B7" s="968">
        <v>3</v>
      </c>
      <c r="C7" s="926" t="s">
        <v>12807</v>
      </c>
      <c r="D7" s="926" t="s">
        <v>12808</v>
      </c>
      <c r="E7" s="927">
        <v>29742</v>
      </c>
      <c r="F7" s="927" t="s">
        <v>1302</v>
      </c>
      <c r="G7" s="927" t="s">
        <v>1358</v>
      </c>
      <c r="H7" s="927" t="s">
        <v>1358</v>
      </c>
      <c r="I7" s="834" t="s">
        <v>1045</v>
      </c>
      <c r="J7" s="834" t="s">
        <v>12789</v>
      </c>
      <c r="K7" s="926" t="s">
        <v>10352</v>
      </c>
      <c r="L7" s="969">
        <v>41593</v>
      </c>
      <c r="M7" s="969">
        <v>42004</v>
      </c>
      <c r="N7" s="969">
        <v>42369</v>
      </c>
      <c r="O7" s="969">
        <v>42370</v>
      </c>
      <c r="P7" s="969">
        <v>42688</v>
      </c>
      <c r="Q7" s="969">
        <v>42689</v>
      </c>
      <c r="R7" s="969">
        <v>42749</v>
      </c>
      <c r="S7" s="928">
        <v>42750</v>
      </c>
      <c r="T7" s="928">
        <v>43281</v>
      </c>
      <c r="U7" s="232">
        <f ca="1">SUM(T7-NOW())</f>
        <v>445.84127800926217</v>
      </c>
      <c r="V7" s="266" t="str">
        <f t="shared" ca="1" si="0"/>
        <v>ACTIVE</v>
      </c>
      <c r="W7" s="930">
        <v>4500000</v>
      </c>
      <c r="X7" s="930">
        <v>250000</v>
      </c>
      <c r="Y7" s="930">
        <v>0</v>
      </c>
      <c r="Z7" s="926"/>
      <c r="AA7" s="930"/>
      <c r="AB7" s="930"/>
      <c r="AC7" s="834" t="s">
        <v>1351</v>
      </c>
      <c r="AD7" s="931" t="s">
        <v>1215</v>
      </c>
      <c r="AE7" s="931" t="s">
        <v>1215</v>
      </c>
      <c r="AF7" s="834" t="s">
        <v>12790</v>
      </c>
      <c r="AG7" s="837" t="s">
        <v>12809</v>
      </c>
      <c r="AH7" s="837" t="s">
        <v>12810</v>
      </c>
      <c r="AI7" s="837" t="s">
        <v>12811</v>
      </c>
      <c r="AJ7" s="837"/>
      <c r="AK7" s="837" t="s">
        <v>12812</v>
      </c>
      <c r="AL7" s="837" t="s">
        <v>12813</v>
      </c>
      <c r="AM7" s="837" t="s">
        <v>12814</v>
      </c>
      <c r="AN7" s="837" t="s">
        <v>12815</v>
      </c>
      <c r="AO7" s="970"/>
    </row>
    <row r="8" spans="2:41" s="933" customFormat="1"/>
    <row r="11" spans="2:41" ht="15.75" thickBot="1"/>
    <row r="12" spans="2:41" ht="15.75" thickBot="1">
      <c r="B12" s="864" t="s">
        <v>1365</v>
      </c>
      <c r="C12" s="865"/>
    </row>
  </sheetData>
  <mergeCells count="35">
    <mergeCell ref="G3:G4"/>
    <mergeCell ref="B3:B4"/>
    <mergeCell ref="C3:C4"/>
    <mergeCell ref="D3:D4"/>
    <mergeCell ref="E3:E4"/>
    <mergeCell ref="F3:F4"/>
    <mergeCell ref="X3:X4"/>
    <mergeCell ref="H3:H4"/>
    <mergeCell ref="I3:I4"/>
    <mergeCell ref="J3:J4"/>
    <mergeCell ref="K3:K4"/>
    <mergeCell ref="L3:M3"/>
    <mergeCell ref="O3:P3"/>
    <mergeCell ref="Q3:R3"/>
    <mergeCell ref="S3:T3"/>
    <mergeCell ref="U3:U4"/>
    <mergeCell ref="V3:V4"/>
    <mergeCell ref="W3:W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K3:AK4"/>
    <mergeCell ref="AL3:AL4"/>
    <mergeCell ref="AM3:AM4"/>
    <mergeCell ref="AN3:AN4"/>
    <mergeCell ref="AO3:AO4"/>
  </mergeCells>
  <conditionalFormatting sqref="D3:D7">
    <cfRule type="duplicateValues" dxfId="7240" priority="17" stopIfTrue="1"/>
  </conditionalFormatting>
  <conditionalFormatting sqref="V3:V4">
    <cfRule type="containsText" dxfId="7239" priority="16" operator="containsText" text="warning">
      <formula>NOT(ISERROR(SEARCH("warning",V3)))</formula>
    </cfRule>
  </conditionalFormatting>
  <conditionalFormatting sqref="U5:V5">
    <cfRule type="expression" dxfId="7238" priority="15" stopIfTrue="1">
      <formula>IF($O5="warning",TRUE,FALSE)</formula>
    </cfRule>
  </conditionalFormatting>
  <conditionalFormatting sqref="U5">
    <cfRule type="expression" dxfId="7237" priority="14" stopIfTrue="1">
      <formula>IF($P5="warning",TRUE,FALSE)</formula>
    </cfRule>
  </conditionalFormatting>
  <conditionalFormatting sqref="V5">
    <cfRule type="containsText" dxfId="7236" priority="11" operator="containsText" text="warning">
      <formula>NOT(ISERROR(SEARCH("warning",V5)))</formula>
    </cfRule>
    <cfRule type="expression" dxfId="7235" priority="13" stopIfTrue="1">
      <formula>IF($O5="warning",TRUE,FALSE)</formula>
    </cfRule>
  </conditionalFormatting>
  <conditionalFormatting sqref="U5">
    <cfRule type="expression" dxfId="7234" priority="12" stopIfTrue="1">
      <formula>IF($P5="warning",TRUE,FALSE)</formula>
    </cfRule>
  </conditionalFormatting>
  <conditionalFormatting sqref="U6:V6">
    <cfRule type="expression" dxfId="7233" priority="10" stopIfTrue="1">
      <formula>IF($O6="warning",TRUE,FALSE)</formula>
    </cfRule>
  </conditionalFormatting>
  <conditionalFormatting sqref="U6">
    <cfRule type="expression" dxfId="7232" priority="9" stopIfTrue="1">
      <formula>IF($P6="warning",TRUE,FALSE)</formula>
    </cfRule>
  </conditionalFormatting>
  <conditionalFormatting sqref="V6">
    <cfRule type="containsText" dxfId="7231" priority="6" operator="containsText" text="warning">
      <formula>NOT(ISERROR(SEARCH("warning",V6)))</formula>
    </cfRule>
    <cfRule type="expression" dxfId="7230" priority="8" stopIfTrue="1">
      <formula>IF($O6="warning",TRUE,FALSE)</formula>
    </cfRule>
  </conditionalFormatting>
  <conditionalFormatting sqref="U6">
    <cfRule type="expression" dxfId="7229" priority="7" stopIfTrue="1">
      <formula>IF($P6="warning",TRUE,FALSE)</formula>
    </cfRule>
  </conditionalFormatting>
  <conditionalFormatting sqref="U7:V7">
    <cfRule type="expression" dxfId="7228" priority="5" stopIfTrue="1">
      <formula>IF($O7="warning",TRUE,FALSE)</formula>
    </cfRule>
  </conditionalFormatting>
  <conditionalFormatting sqref="U7">
    <cfRule type="expression" dxfId="7227" priority="4" stopIfTrue="1">
      <formula>IF($P7="warning",TRUE,FALSE)</formula>
    </cfRule>
  </conditionalFormatting>
  <conditionalFormatting sqref="V7">
    <cfRule type="containsText" dxfId="7226" priority="1" operator="containsText" text="warning">
      <formula>NOT(ISERROR(SEARCH("warning",V7)))</formula>
    </cfRule>
    <cfRule type="expression" dxfId="7225" priority="3" stopIfTrue="1">
      <formula>IF($O7="warning",TRUE,FALSE)</formula>
    </cfRule>
  </conditionalFormatting>
  <conditionalFormatting sqref="U7">
    <cfRule type="expression" dxfId="7224" priority="2" stopIfTrue="1">
      <formula>IF($P7="warning",TRUE,FALSE)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2:AK25"/>
  <sheetViews>
    <sheetView topLeftCell="B2" workbookViewId="0">
      <pane xSplit="3" ySplit="3" topLeftCell="AK5" activePane="bottomRight" state="frozen"/>
      <selection activeCell="B2" sqref="B2"/>
      <selection pane="topRight" activeCell="E2" sqref="E2"/>
      <selection pane="bottomLeft" activeCell="B5" sqref="B5"/>
      <selection pane="bottomRight" activeCell="B3" sqref="B3:AK4"/>
    </sheetView>
  </sheetViews>
  <sheetFormatPr defaultRowHeight="15"/>
  <cols>
    <col min="1" max="1" width="9.140625" style="750"/>
    <col min="2" max="2" width="5.140625" style="750" customWidth="1"/>
    <col min="3" max="3" width="9.140625" style="750"/>
    <col min="4" max="4" width="15.28515625" style="750" bestFit="1" customWidth="1"/>
    <col min="5" max="5" width="20.7109375" style="750" bestFit="1" customWidth="1"/>
    <col min="6" max="6" width="3.5703125" style="750" bestFit="1" customWidth="1"/>
    <col min="7" max="7" width="11.140625" style="750" bestFit="1" customWidth="1"/>
    <col min="8" max="8" width="7.42578125" style="750" bestFit="1" customWidth="1"/>
    <col min="9" max="9" width="8.85546875" style="750" bestFit="1" customWidth="1"/>
    <col min="10" max="10" width="6.140625" style="750" bestFit="1" customWidth="1"/>
    <col min="11" max="11" width="23.140625" style="750" bestFit="1" customWidth="1"/>
    <col min="12" max="12" width="8.5703125" style="750" bestFit="1" customWidth="1"/>
    <col min="13" max="13" width="8.140625" style="750" bestFit="1" customWidth="1"/>
    <col min="14" max="14" width="8" style="750" bestFit="1" customWidth="1"/>
    <col min="15" max="15" width="1.85546875" style="750" bestFit="1" customWidth="1"/>
    <col min="16" max="16" width="8.140625" style="750" bestFit="1" customWidth="1"/>
    <col min="17" max="17" width="8.42578125" style="750" bestFit="1" customWidth="1"/>
    <col min="18" max="18" width="9.5703125" style="750" bestFit="1" customWidth="1"/>
    <col min="19" max="19" width="9.140625" style="750"/>
    <col min="20" max="20" width="10.7109375" style="750" bestFit="1" customWidth="1"/>
    <col min="21" max="21" width="11.42578125" style="750" bestFit="1" customWidth="1"/>
    <col min="22" max="22" width="7.42578125" style="750" bestFit="1" customWidth="1"/>
    <col min="23" max="23" width="16.140625" style="750" bestFit="1" customWidth="1"/>
    <col min="24" max="25" width="4.28515625" style="750" bestFit="1" customWidth="1"/>
    <col min="26" max="26" width="7.42578125" style="750" bestFit="1" customWidth="1"/>
    <col min="27" max="27" width="7.28515625" style="750" bestFit="1" customWidth="1"/>
    <col min="28" max="28" width="6.28515625" style="750" bestFit="1" customWidth="1"/>
    <col min="29" max="29" width="68.42578125" style="750" bestFit="1" customWidth="1"/>
    <col min="30" max="30" width="22.28515625" style="750" bestFit="1" customWidth="1"/>
    <col min="31" max="31" width="21.140625" style="750" bestFit="1" customWidth="1"/>
    <col min="32" max="32" width="14.85546875" style="750" bestFit="1" customWidth="1"/>
    <col min="33" max="33" width="16.42578125" style="750" bestFit="1" customWidth="1"/>
    <col min="34" max="34" width="8.7109375" style="750" bestFit="1" customWidth="1"/>
    <col min="35" max="35" width="14.85546875" style="750" bestFit="1" customWidth="1"/>
    <col min="36" max="36" width="41.28515625" style="750" bestFit="1" customWidth="1"/>
    <col min="37" max="37" width="41.42578125" style="750" bestFit="1" customWidth="1"/>
    <col min="38" max="16384" width="9.140625" style="750"/>
  </cols>
  <sheetData>
    <row r="2" spans="2:37" ht="15.75" thickBot="1"/>
    <row r="3" spans="2:37" ht="16.5" customHeight="1" thickTop="1" thickBot="1">
      <c r="B3" s="1021" t="s">
        <v>1351</v>
      </c>
      <c r="C3" s="1021" t="s">
        <v>1352</v>
      </c>
      <c r="D3" s="1021" t="s">
        <v>1353</v>
      </c>
      <c r="E3" s="1021" t="s">
        <v>1354</v>
      </c>
      <c r="F3" s="1021" t="s">
        <v>1059</v>
      </c>
      <c r="G3" s="1021" t="s">
        <v>6934</v>
      </c>
      <c r="H3" s="1021" t="s">
        <v>6943</v>
      </c>
      <c r="I3" s="1019" t="s">
        <v>1043</v>
      </c>
      <c r="J3" s="1019" t="s">
        <v>6935</v>
      </c>
      <c r="K3" s="1021" t="s">
        <v>1356</v>
      </c>
      <c r="L3" s="1035" t="s">
        <v>1247</v>
      </c>
      <c r="M3" s="1036"/>
      <c r="N3" s="752"/>
      <c r="O3" s="752"/>
      <c r="P3" s="1021" t="s">
        <v>1260</v>
      </c>
      <c r="Q3" s="1021" t="s">
        <v>1251</v>
      </c>
      <c r="R3" s="1028" t="s">
        <v>1248</v>
      </c>
      <c r="S3" s="1028" t="s">
        <v>6936</v>
      </c>
      <c r="T3" s="1028" t="s">
        <v>8489</v>
      </c>
      <c r="U3" s="1028" t="s">
        <v>12001</v>
      </c>
      <c r="V3" s="1028" t="s">
        <v>8490</v>
      </c>
      <c r="W3" s="1028" t="s">
        <v>8492</v>
      </c>
      <c r="X3" s="1021" t="s">
        <v>1265</v>
      </c>
      <c r="Y3" s="1019" t="s">
        <v>1323</v>
      </c>
      <c r="Z3" s="1021" t="s">
        <v>6943</v>
      </c>
      <c r="AA3" s="1021" t="s">
        <v>1251</v>
      </c>
      <c r="AB3" s="1021" t="s">
        <v>1261</v>
      </c>
      <c r="AC3" s="1021" t="s">
        <v>1253</v>
      </c>
      <c r="AD3" s="1019" t="s">
        <v>1230</v>
      </c>
      <c r="AE3" s="1019" t="s">
        <v>1272</v>
      </c>
      <c r="AF3" s="1019" t="s">
        <v>673</v>
      </c>
      <c r="AG3" s="1019" t="s">
        <v>1202</v>
      </c>
      <c r="AH3" s="1019" t="s">
        <v>1290</v>
      </c>
      <c r="AI3" s="1021" t="s">
        <v>3030</v>
      </c>
      <c r="AJ3" s="1021" t="s">
        <v>1042</v>
      </c>
      <c r="AK3" s="1021" t="s">
        <v>811</v>
      </c>
    </row>
    <row r="4" spans="2:37" ht="16.5" thickTop="1" thickBot="1">
      <c r="B4" s="1020"/>
      <c r="C4" s="1030"/>
      <c r="D4" s="1030"/>
      <c r="E4" s="1030"/>
      <c r="F4" s="1030"/>
      <c r="G4" s="1030"/>
      <c r="H4" s="1030"/>
      <c r="I4" s="1020"/>
      <c r="J4" s="1020"/>
      <c r="K4" s="1030"/>
      <c r="L4" s="753" t="s">
        <v>1256</v>
      </c>
      <c r="M4" s="753" t="s">
        <v>1257</v>
      </c>
      <c r="N4" s="753">
        <v>1</v>
      </c>
      <c r="O4" s="753">
        <v>2</v>
      </c>
      <c r="P4" s="1030"/>
      <c r="Q4" s="1030"/>
      <c r="R4" s="1033"/>
      <c r="S4" s="1033"/>
      <c r="T4" s="1033"/>
      <c r="U4" s="1091"/>
      <c r="V4" s="1033"/>
      <c r="W4" s="1092"/>
      <c r="X4" s="1020"/>
      <c r="Y4" s="1020"/>
      <c r="Z4" s="1020"/>
      <c r="AA4" s="1022"/>
      <c r="AB4" s="1022"/>
      <c r="AC4" s="1022"/>
      <c r="AD4" s="1020"/>
      <c r="AE4" s="1020"/>
      <c r="AF4" s="1020"/>
      <c r="AG4" s="1020"/>
      <c r="AH4" s="1020"/>
      <c r="AI4" s="1022"/>
      <c r="AJ4" s="1022"/>
      <c r="AK4" s="1022"/>
    </row>
    <row r="5" spans="2:37" ht="15.75" thickTop="1"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</row>
    <row r="21" spans="2:37" ht="15.75" thickBot="1"/>
    <row r="22" spans="2:37" ht="15.75" thickBot="1">
      <c r="B22" s="864" t="s">
        <v>1365</v>
      </c>
      <c r="C22" s="865"/>
    </row>
    <row r="23" spans="2:37" s="904" customFormat="1" ht="15.95" customHeight="1">
      <c r="B23" s="890">
        <v>19</v>
      </c>
      <c r="C23" s="891" t="s">
        <v>12816</v>
      </c>
      <c r="D23" s="891" t="s">
        <v>12817</v>
      </c>
      <c r="E23" s="892" t="s">
        <v>12818</v>
      </c>
      <c r="F23" s="893" t="s">
        <v>1302</v>
      </c>
      <c r="G23" s="893" t="s">
        <v>1231</v>
      </c>
      <c r="H23" s="893" t="s">
        <v>1231</v>
      </c>
      <c r="I23" s="894" t="s">
        <v>1045</v>
      </c>
      <c r="J23" s="894" t="s">
        <v>12819</v>
      </c>
      <c r="K23" s="891" t="s">
        <v>12820</v>
      </c>
      <c r="L23" s="895">
        <v>42611</v>
      </c>
      <c r="M23" s="895">
        <v>42673</v>
      </c>
      <c r="N23" s="895"/>
      <c r="O23" s="895"/>
      <c r="P23" s="896">
        <v>-152.74884085648227</v>
      </c>
      <c r="Q23" s="897" t="s">
        <v>1099</v>
      </c>
      <c r="R23" s="898">
        <v>7500000</v>
      </c>
      <c r="S23" s="898">
        <v>500000</v>
      </c>
      <c r="T23" s="898">
        <v>3500000</v>
      </c>
      <c r="U23" s="898">
        <v>200000</v>
      </c>
      <c r="V23" s="898">
        <v>500000</v>
      </c>
      <c r="W23" s="898">
        <v>2500000</v>
      </c>
      <c r="X23" s="898" t="s">
        <v>1314</v>
      </c>
      <c r="Y23" s="899" t="s">
        <v>1054</v>
      </c>
      <c r="Z23" s="899" t="s">
        <v>1054</v>
      </c>
      <c r="AA23" s="894"/>
      <c r="AB23" s="894"/>
      <c r="AC23" s="900" t="s">
        <v>12821</v>
      </c>
      <c r="AD23" s="901" t="s">
        <v>12822</v>
      </c>
      <c r="AE23" s="900" t="s">
        <v>12823</v>
      </c>
      <c r="AF23" s="902" t="s">
        <v>12824</v>
      </c>
      <c r="AG23" s="902" t="s">
        <v>12825</v>
      </c>
      <c r="AH23" s="903"/>
      <c r="AI23" s="891"/>
      <c r="AJ23" s="900" t="s">
        <v>12826</v>
      </c>
      <c r="AK23" s="891" t="s">
        <v>12827</v>
      </c>
    </row>
    <row r="24" spans="2:37" s="906" customFormat="1" ht="15.95" customHeight="1">
      <c r="B24" s="860">
        <v>2</v>
      </c>
      <c r="C24" s="816" t="s">
        <v>12828</v>
      </c>
      <c r="D24" s="816" t="s">
        <v>12829</v>
      </c>
      <c r="E24" s="905" t="s">
        <v>12830</v>
      </c>
      <c r="F24" s="817" t="s">
        <v>1302</v>
      </c>
      <c r="G24" s="817" t="s">
        <v>1319</v>
      </c>
      <c r="H24" s="817" t="s">
        <v>1319</v>
      </c>
      <c r="I24" s="818" t="s">
        <v>1045</v>
      </c>
      <c r="J24" s="818" t="s">
        <v>12819</v>
      </c>
      <c r="K24" s="816" t="s">
        <v>10051</v>
      </c>
      <c r="L24" s="774">
        <v>42612</v>
      </c>
      <c r="M24" s="774">
        <v>42673</v>
      </c>
      <c r="N24" s="774">
        <v>42766</v>
      </c>
      <c r="O24" s="774"/>
      <c r="P24" s="881">
        <v>-59.748840856482275</v>
      </c>
      <c r="Q24" s="819" t="s">
        <v>1099</v>
      </c>
      <c r="R24" s="821">
        <v>7500000</v>
      </c>
      <c r="S24" s="821">
        <v>500000</v>
      </c>
      <c r="T24" s="821">
        <v>3500000</v>
      </c>
      <c r="U24" s="821">
        <v>200000</v>
      </c>
      <c r="V24" s="821">
        <v>500000</v>
      </c>
      <c r="W24" s="821"/>
      <c r="X24" s="821" t="s">
        <v>1314</v>
      </c>
      <c r="Y24" s="823" t="s">
        <v>1054</v>
      </c>
      <c r="Z24" s="823" t="s">
        <v>1054</v>
      </c>
      <c r="AA24" s="818"/>
      <c r="AB24" s="818"/>
      <c r="AC24" s="242" t="s">
        <v>12831</v>
      </c>
      <c r="AD24" s="863" t="s">
        <v>12832</v>
      </c>
      <c r="AE24" s="242" t="s">
        <v>12833</v>
      </c>
      <c r="AF24" s="884" t="s">
        <v>12834</v>
      </c>
      <c r="AG24" s="884" t="s">
        <v>12835</v>
      </c>
      <c r="AH24" s="872"/>
      <c r="AI24" s="816" t="s">
        <v>12836</v>
      </c>
      <c r="AJ24" s="242" t="s">
        <v>12837</v>
      </c>
      <c r="AK24" s="816" t="s">
        <v>12838</v>
      </c>
    </row>
    <row r="25" spans="2:37" s="906" customFormat="1" ht="15.95" customHeight="1">
      <c r="B25" s="860">
        <v>21</v>
      </c>
      <c r="C25" s="816" t="s">
        <v>11108</v>
      </c>
      <c r="D25" s="816" t="s">
        <v>11109</v>
      </c>
      <c r="E25" s="905" t="s">
        <v>11110</v>
      </c>
      <c r="F25" s="817" t="s">
        <v>1302</v>
      </c>
      <c r="G25" s="817" t="s">
        <v>1358</v>
      </c>
      <c r="H25" s="817" t="s">
        <v>1358</v>
      </c>
      <c r="I25" s="818" t="s">
        <v>1045</v>
      </c>
      <c r="J25" s="818" t="s">
        <v>12819</v>
      </c>
      <c r="K25" s="816" t="s">
        <v>10051</v>
      </c>
      <c r="L25" s="774">
        <v>42612</v>
      </c>
      <c r="M25" s="774">
        <v>42673</v>
      </c>
      <c r="N25" s="774">
        <v>42766</v>
      </c>
      <c r="O25" s="774"/>
      <c r="P25" s="881">
        <v>-59.748840856482275</v>
      </c>
      <c r="Q25" s="819" t="s">
        <v>1099</v>
      </c>
      <c r="R25" s="821">
        <v>7500000</v>
      </c>
      <c r="S25" s="821">
        <v>500000</v>
      </c>
      <c r="T25" s="821">
        <v>3500000</v>
      </c>
      <c r="U25" s="821">
        <v>200000</v>
      </c>
      <c r="V25" s="821">
        <v>500000</v>
      </c>
      <c r="W25" s="821"/>
      <c r="X25" s="821" t="s">
        <v>1314</v>
      </c>
      <c r="Y25" s="823" t="s">
        <v>1054</v>
      </c>
      <c r="Z25" s="823" t="s">
        <v>1054</v>
      </c>
      <c r="AA25" s="818"/>
      <c r="AB25" s="818"/>
      <c r="AC25" s="242" t="s">
        <v>11115</v>
      </c>
      <c r="AD25" s="863" t="s">
        <v>11116</v>
      </c>
      <c r="AE25" s="242" t="s">
        <v>11117</v>
      </c>
      <c r="AF25" s="884" t="s">
        <v>11118</v>
      </c>
      <c r="AG25" s="884" t="s">
        <v>11119</v>
      </c>
      <c r="AH25" s="872"/>
      <c r="AI25" s="816" t="s">
        <v>3786</v>
      </c>
      <c r="AJ25" s="242" t="s">
        <v>11120</v>
      </c>
      <c r="AK25" s="816" t="s">
        <v>12839</v>
      </c>
    </row>
  </sheetData>
  <mergeCells count="33">
    <mergeCell ref="P3:P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M3"/>
    <mergeCell ref="AB3:AB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I3:AI4"/>
    <mergeCell ref="AJ3:AJ4"/>
    <mergeCell ref="AK3:AK4"/>
    <mergeCell ref="AC3:AC4"/>
    <mergeCell ref="AD3:AD4"/>
    <mergeCell ref="AE3:AE4"/>
    <mergeCell ref="AF3:AF4"/>
    <mergeCell ref="AG3:AG4"/>
    <mergeCell ref="AH3:AH4"/>
  </mergeCells>
  <conditionalFormatting sqref="D3:D4">
    <cfRule type="duplicateValues" dxfId="7223" priority="4081" stopIfTrue="1"/>
  </conditionalFormatting>
  <conditionalFormatting sqref="Q23">
    <cfRule type="expression" dxfId="7222" priority="4080" stopIfTrue="1">
      <formula>IF(OR(#REF!="not",#REF!="resign",#REF!="permanent",#REF!="terminated"),"true","false")</formula>
    </cfRule>
  </conditionalFormatting>
  <conditionalFormatting sqref="Q23">
    <cfRule type="expression" dxfId="7221" priority="4079" stopIfTrue="1">
      <formula>IF(OR(#REF!="PERMANENT",#REF!="RESIGN",#REF!="NOT EXTEND"),"TRUE","FALSE")</formula>
    </cfRule>
  </conditionalFormatting>
  <conditionalFormatting sqref="Q23">
    <cfRule type="expression" dxfId="7220" priority="4078" stopIfTrue="1">
      <formula>IF(OR(#REF!="PERMANENT",#REF!="RESIGN",#REF!="NOT EXTEND"),"TRUE","FALSE")</formula>
    </cfRule>
  </conditionalFormatting>
  <conditionalFormatting sqref="Q23">
    <cfRule type="expression" dxfId="7219" priority="4077" stopIfTrue="1">
      <formula>IF(OR(#REF!="not",#REF!="resign",#REF!="permanent",#REF!="terminated"),"true","false")</formula>
    </cfRule>
  </conditionalFormatting>
  <conditionalFormatting sqref="Q23">
    <cfRule type="expression" dxfId="7218" priority="4076" stopIfTrue="1">
      <formula>IF(OR(#REF!="PERMANENT",#REF!="RESIGN",#REF!="NOT EXTEND"),"TRUE","FALSE")</formula>
    </cfRule>
  </conditionalFormatting>
  <conditionalFormatting sqref="Q23">
    <cfRule type="expression" dxfId="7217" priority="4075" stopIfTrue="1">
      <formula>IF(OR(#REF!="not",#REF!="resign",#REF!="permanent",#REF!="terminated"),"true","false")</formula>
    </cfRule>
  </conditionalFormatting>
  <conditionalFormatting sqref="Q23">
    <cfRule type="expression" dxfId="7216" priority="4074" stopIfTrue="1">
      <formula>IF(OR(#REF!="PERMANENT",#REF!="RESIGN",#REF!="NOT EXTEND"),"TRUE","FALSE")</formula>
    </cfRule>
  </conditionalFormatting>
  <conditionalFormatting sqref="Q23">
    <cfRule type="expression" dxfId="7215" priority="4073" stopIfTrue="1">
      <formula>IF(OR(#REF!="PERMANENT",#REF!="RESIGN",#REF!="NOT EXTEND"),"TRUE","FALSE")</formula>
    </cfRule>
  </conditionalFormatting>
  <conditionalFormatting sqref="Q23">
    <cfRule type="expression" dxfId="7214" priority="4072" stopIfTrue="1">
      <formula>IF(OR(#REF!="PERMANENT",#REF!="RESIGN",#REF!="NOT EXTEND"),"TRUE","FALSE")</formula>
    </cfRule>
  </conditionalFormatting>
  <conditionalFormatting sqref="Q23">
    <cfRule type="expression" dxfId="7213" priority="4071" stopIfTrue="1">
      <formula>IF(OR(#REF!="not",#REF!="resign",#REF!="permanent",#REF!="terminated"),"true","false")</formula>
    </cfRule>
  </conditionalFormatting>
  <conditionalFormatting sqref="Q23">
    <cfRule type="expression" dxfId="7212" priority="4070" stopIfTrue="1">
      <formula>IF(OR(#REF!="PERMANENT",#REF!="RESIGN",#REF!="NOT EXTEND"),"TRUE","FALSE")</formula>
    </cfRule>
  </conditionalFormatting>
  <conditionalFormatting sqref="Q23">
    <cfRule type="expression" dxfId="7211" priority="4069" stopIfTrue="1">
      <formula>IF(OR(#REF!="not",#REF!="resign",#REF!="permanent",#REF!="terminated"),"true","false")</formula>
    </cfRule>
  </conditionalFormatting>
  <conditionalFormatting sqref="D23">
    <cfRule type="duplicateValues" dxfId="7210" priority="4068" stopIfTrue="1"/>
  </conditionalFormatting>
  <conditionalFormatting sqref="P23">
    <cfRule type="expression" dxfId="7209" priority="4067" stopIfTrue="1">
      <formula>IF(OR($BH23="not",$BH23="resign",$BH23="permanent",$BH23="terminated"),"true","false")</formula>
    </cfRule>
  </conditionalFormatting>
  <conditionalFormatting sqref="P23">
    <cfRule type="expression" dxfId="7208" priority="4066" stopIfTrue="1">
      <formula>IF(OR($BG23="not",$BG23="resign",$BG23="permanent",$BG23="terminated"),"true","false")</formula>
    </cfRule>
  </conditionalFormatting>
  <conditionalFormatting sqref="P23">
    <cfRule type="expression" dxfId="7207" priority="4065" stopIfTrue="1">
      <formula>IF(OR($BH23="not",$BH23="resign",$BH23="permanent",$BH23="terminated"),"true","false")</formula>
    </cfRule>
  </conditionalFormatting>
  <conditionalFormatting sqref="P23">
    <cfRule type="expression" dxfId="7206" priority="4064" stopIfTrue="1">
      <formula>IF(OR($BH23="not",$BH23="resign",$BH23="permanent",$BH23="terminated"),"true","false")</formula>
    </cfRule>
  </conditionalFormatting>
  <conditionalFormatting sqref="P23">
    <cfRule type="expression" dxfId="7205" priority="4063" stopIfTrue="1">
      <formula>IF(OR($BH23="not",$BH23="resign",$BH23="permanent",$BH23="terminated"),"true","false")</formula>
    </cfRule>
  </conditionalFormatting>
  <conditionalFormatting sqref="P23">
    <cfRule type="expression" dxfId="7204" priority="4062" stopIfTrue="1">
      <formula>IF(OR($BG23="not",$BG23="resign",$BG23="permanent",$BG23="terminated"),"true","false")</formula>
    </cfRule>
  </conditionalFormatting>
  <conditionalFormatting sqref="P23">
    <cfRule type="expression" dxfId="7203" priority="4061" stopIfTrue="1">
      <formula>IF(OR($BH23="not",$BH23="resign",$BH23="permanent",$BH23="terminated"),"true","false")</formula>
    </cfRule>
  </conditionalFormatting>
  <conditionalFormatting sqref="P23">
    <cfRule type="expression" dxfId="7202" priority="4060" stopIfTrue="1">
      <formula>IF(OR($BG23="not",$BG23="resign",$BG23="permanent",$BG23="terminated"),"true","false")</formula>
    </cfRule>
  </conditionalFormatting>
  <conditionalFormatting sqref="P23">
    <cfRule type="expression" dxfId="7201" priority="4059" stopIfTrue="1">
      <formula>IF(OR($BH23="not",$BH23="resign",$BH23="permanent",$BH23="terminated"),"true","false")</formula>
    </cfRule>
  </conditionalFormatting>
  <conditionalFormatting sqref="P23">
    <cfRule type="expression" dxfId="7200" priority="4058" stopIfTrue="1">
      <formula>IF(OR($BH23="not",$BH23="resign",$BH23="permanent",$BH23="terminated"),"true","false")</formula>
    </cfRule>
  </conditionalFormatting>
  <conditionalFormatting sqref="P23">
    <cfRule type="expression" dxfId="7199" priority="4057" stopIfTrue="1">
      <formula>IF(OR($BH23="not",$BH23="resign",$BH23="permanent",$BH23="terminated"),"true","false")</formula>
    </cfRule>
  </conditionalFormatting>
  <conditionalFormatting sqref="P23">
    <cfRule type="expression" dxfId="7198" priority="4056" stopIfTrue="1">
      <formula>IF(OR($BG23="not",$BG23="resign",$BG23="permanent",$BG23="terminated"),"true","false")</formula>
    </cfRule>
  </conditionalFormatting>
  <conditionalFormatting sqref="P23">
    <cfRule type="expression" dxfId="7197" priority="4055" stopIfTrue="1">
      <formula>IF(OR($BH23="not",$BH23="resign",$BH23="permanent",$BH23="terminated"),"true","false")</formula>
    </cfRule>
  </conditionalFormatting>
  <conditionalFormatting sqref="P23">
    <cfRule type="expression" dxfId="7196" priority="4054" stopIfTrue="1">
      <formula>IF(OR($BG23="not",$BG23="resign",$BG23="permanent",$BG23="terminated"),"true","false")</formula>
    </cfRule>
  </conditionalFormatting>
  <conditionalFormatting sqref="P23">
    <cfRule type="expression" dxfId="7195" priority="4053" stopIfTrue="1">
      <formula>IF(OR($BH23="not",$BH23="resign",$BH23="permanent",$BH23="terminated"),"true","false")</formula>
    </cfRule>
  </conditionalFormatting>
  <conditionalFormatting sqref="P23">
    <cfRule type="expression" dxfId="7194" priority="4052" stopIfTrue="1">
      <formula>IF(OR($BH23="not",$BH23="resign",$BH23="permanent",$BH23="terminated"),"true","false")</formula>
    </cfRule>
  </conditionalFormatting>
  <conditionalFormatting sqref="P23">
    <cfRule type="expression" dxfId="7193" priority="4051" stopIfTrue="1">
      <formula>IF(OR($BH23="not",$BH23="resign",$BH23="permanent",$BH23="terminated"),"true","false")</formula>
    </cfRule>
  </conditionalFormatting>
  <conditionalFormatting sqref="P23">
    <cfRule type="expression" dxfId="7192" priority="4050" stopIfTrue="1">
      <formula>IF(OR($BG23="not",$BG23="resign",$BG23="permanent",$BG23="terminated"),"true","false")</formula>
    </cfRule>
  </conditionalFormatting>
  <conditionalFormatting sqref="P23">
    <cfRule type="expression" dxfId="7191" priority="4049" stopIfTrue="1">
      <formula>IF(OR($BH23="not",$BH23="resign",$BH23="permanent",$BH23="terminated"),"true","false")</formula>
    </cfRule>
  </conditionalFormatting>
  <conditionalFormatting sqref="P23">
    <cfRule type="expression" dxfId="7190" priority="4048" stopIfTrue="1">
      <formula>IF(OR($BG23="not",$BG23="resign",$BG23="permanent",$BG23="terminated"),"true","false")</formula>
    </cfRule>
  </conditionalFormatting>
  <conditionalFormatting sqref="P23">
    <cfRule type="expression" dxfId="7189" priority="4047" stopIfTrue="1">
      <formula>IF(OR($BH23="not",$BH23="resign",$BH23="permanent",$BH23="terminated"),"true","false")</formula>
    </cfRule>
  </conditionalFormatting>
  <conditionalFormatting sqref="P23">
    <cfRule type="expression" dxfId="7188" priority="4046" stopIfTrue="1">
      <formula>IF(OR($BH23="not",$BH23="resign",$BH23="permanent",$BH23="terminated"),"true","false")</formula>
    </cfRule>
  </conditionalFormatting>
  <conditionalFormatting sqref="P23">
    <cfRule type="expression" dxfId="7187" priority="4045" stopIfTrue="1">
      <formula>IF(OR($BG23="not",$BG23="resign",$BG23="permanent",$BG23="terminated"),"true","false")</formula>
    </cfRule>
  </conditionalFormatting>
  <conditionalFormatting sqref="P23">
    <cfRule type="expression" dxfId="7186" priority="4044" stopIfTrue="1">
      <formula>IF(OR($BH23="not",$BH23="resign",$BH23="permanent",$BH23="terminated"),"true","false")</formula>
    </cfRule>
  </conditionalFormatting>
  <conditionalFormatting sqref="P23">
    <cfRule type="expression" dxfId="7185" priority="4043" stopIfTrue="1">
      <formula>IF(OR($BH23="not",$BH23="resign",$BH23="permanent",$BH23="terminated"),"true","false")</formula>
    </cfRule>
  </conditionalFormatting>
  <conditionalFormatting sqref="P23">
    <cfRule type="expression" dxfId="7184" priority="4042" stopIfTrue="1">
      <formula>IF(OR($BG23="not",$BG23="resign",$BG23="permanent",$BG23="terminated"),"true","false")</formula>
    </cfRule>
  </conditionalFormatting>
  <conditionalFormatting sqref="P23">
    <cfRule type="expression" dxfId="7183" priority="4041" stopIfTrue="1">
      <formula>IF(OR($BH23="not",$BH23="resign",$BH23="permanent",$BH23="terminated"),"true","false")</formula>
    </cfRule>
  </conditionalFormatting>
  <conditionalFormatting sqref="P23">
    <cfRule type="expression" dxfId="7182" priority="4040" stopIfTrue="1">
      <formula>IF(OR($BH23="not",$BH23="resign",$BH23="permanent",$BH23="terminated"),"true","false")</formula>
    </cfRule>
  </conditionalFormatting>
  <conditionalFormatting sqref="P23">
    <cfRule type="expression" dxfId="7181" priority="4039" stopIfTrue="1">
      <formula>IF(OR($BG23="not",$BG23="resign",$BG23="permanent",$BG23="terminated"),"true","false")</formula>
    </cfRule>
  </conditionalFormatting>
  <conditionalFormatting sqref="P23">
    <cfRule type="expression" dxfId="7180" priority="4038" stopIfTrue="1">
      <formula>IF(OR($BH23="not",$BH23="resign",$BH23="permanent",$BH23="terminated"),"true","false")</formula>
    </cfRule>
  </conditionalFormatting>
  <conditionalFormatting sqref="P23">
    <cfRule type="expression" dxfId="7179" priority="4037" stopIfTrue="1">
      <formula>IF(OR($BH23="not",$BH23="resign",$BH23="permanent",$BH23="terminated"),"true","false")</formula>
    </cfRule>
  </conditionalFormatting>
  <conditionalFormatting sqref="P23">
    <cfRule type="expression" dxfId="7178" priority="4036" stopIfTrue="1">
      <formula>IF(OR($BG23="not",$BG23="resign",$BG23="permanent",$BG23="terminated"),"true","false")</formula>
    </cfRule>
  </conditionalFormatting>
  <conditionalFormatting sqref="Q23">
    <cfRule type="expression" dxfId="7177" priority="4035" stopIfTrue="1">
      <formula>IF(OR($BK23="not",$BK23="resign",$BK23="permanent",$BK23="terminated"),"true","false")</formula>
    </cfRule>
  </conditionalFormatting>
  <conditionalFormatting sqref="Q23">
    <cfRule type="expression" dxfId="7176" priority="4034" stopIfTrue="1">
      <formula>IF(OR($BJ23="not",$BJ23="resign",$BJ23="permanent",$BJ23="terminated"),"true","false")</formula>
    </cfRule>
  </conditionalFormatting>
  <conditionalFormatting sqref="Q23">
    <cfRule type="expression" dxfId="7175" priority="4033" stopIfTrue="1">
      <formula>IF(OR($BI23="not",$BI23="resign",$BI23="permanent",$BI23="terminated"),"true","false")</formula>
    </cfRule>
  </conditionalFormatting>
  <conditionalFormatting sqref="Q23">
    <cfRule type="expression" dxfId="7174" priority="4032" stopIfTrue="1">
      <formula>IF(OR($BP23="not",$BP23="resign",$BP23="permanent",$BP23="terminated"),"true","false")</formula>
    </cfRule>
  </conditionalFormatting>
  <conditionalFormatting sqref="Q23">
    <cfRule type="expression" dxfId="7173" priority="4031" stopIfTrue="1">
      <formula>IF(OR($BV23="not",$BV23="resign",$BV23="permanent",$BV23="terminated"),"true","false")</formula>
    </cfRule>
  </conditionalFormatting>
  <conditionalFormatting sqref="Q23">
    <cfRule type="expression" dxfId="7172" priority="4030" stopIfTrue="1">
      <formula>IF(OR($BA23="not",$BA23="resign",$BA23="resign",$BA23="end",$BA23="terminated",$BA23="permanent"),"TRUE","FALSE")</formula>
    </cfRule>
  </conditionalFormatting>
  <conditionalFormatting sqref="Q23">
    <cfRule type="expression" dxfId="7171" priority="4029" stopIfTrue="1">
      <formula>IF(OR($BQ23="not",$BQ23="resign",$BQ23="permanent",$BQ23="terminated"),"true","false")</formula>
    </cfRule>
  </conditionalFormatting>
  <conditionalFormatting sqref="Q23">
    <cfRule type="expression" dxfId="7170" priority="4028" stopIfTrue="1">
      <formula>IF(OR($BV23="not",$BV23="resign",$BV23="permanent",$BV23="terminated"),"true","false")</formula>
    </cfRule>
  </conditionalFormatting>
  <conditionalFormatting sqref="Q23">
    <cfRule type="expression" dxfId="7169" priority="4027" stopIfTrue="1">
      <formula>IF(OR($BV23="not",$BV23="resign",$BV23="permanent",$BV23="terminated"),"true","false")</formula>
    </cfRule>
  </conditionalFormatting>
  <conditionalFormatting sqref="Q23">
    <cfRule type="expression" dxfId="7168" priority="4026" stopIfTrue="1">
      <formula>IF(OR($BV23="not",$BV23="resign",$BV23="permanent",$BV23="terminated"),"true","false")</formula>
    </cfRule>
  </conditionalFormatting>
  <conditionalFormatting sqref="Q23">
    <cfRule type="expression" dxfId="7167" priority="4025" stopIfTrue="1">
      <formula>IF(OR($BV23="not",$BV23="resign",$BV23="permanent",$BV23="terminated"),"true","false")</formula>
    </cfRule>
  </conditionalFormatting>
  <conditionalFormatting sqref="Q23">
    <cfRule type="expression" dxfId="7166" priority="4024" stopIfTrue="1">
      <formula>IF(OR($BA23="not",$BA23="resign",$BA23="resign",$BA23="end",$BA23="terminated",$BA23="permanent"),"TRUE","FALSE")</formula>
    </cfRule>
  </conditionalFormatting>
  <conditionalFormatting sqref="Q23">
    <cfRule type="expression" dxfId="7165" priority="4023" stopIfTrue="1">
      <formula>IF(OR($BQ23="not",$BQ23="resign",$BQ23="permanent",$BQ23="terminated"),"true","false")</formula>
    </cfRule>
  </conditionalFormatting>
  <conditionalFormatting sqref="Q23">
    <cfRule type="expression" dxfId="7164" priority="4022" stopIfTrue="1">
      <formula>IF(OR($BP23="not",$BP23="resign",$BP23="permanent",$BP23="terminated"),"true","false")</formula>
    </cfRule>
  </conditionalFormatting>
  <conditionalFormatting sqref="Q23">
    <cfRule type="expression" dxfId="7163" priority="4021" stopIfTrue="1">
      <formula>IF(OR($BK23="not",$BK23="resign",$BK23="permanent",$BK23="terminated"),"true","false")</formula>
    </cfRule>
  </conditionalFormatting>
  <conditionalFormatting sqref="Q23">
    <cfRule type="expression" dxfId="7162" priority="4020" stopIfTrue="1">
      <formula>IF(OR($BJ23="not",$BJ23="resign",$BJ23="permanent",$BJ23="terminated"),"true","false")</formula>
    </cfRule>
  </conditionalFormatting>
  <conditionalFormatting sqref="Q23">
    <cfRule type="expression" dxfId="7161" priority="4019" stopIfTrue="1">
      <formula>IF(OR($BK23="not",$BK23="resign",$BK23="permanent",$BK23="terminated"),"true","false")</formula>
    </cfRule>
  </conditionalFormatting>
  <conditionalFormatting sqref="Q23">
    <cfRule type="expression" dxfId="7160" priority="4018" stopIfTrue="1">
      <formula>IF(OR($BJ23="not",$BJ23="resign",$BJ23="permanent",$BJ23="terminated"),"true","false")</formula>
    </cfRule>
  </conditionalFormatting>
  <conditionalFormatting sqref="Q23">
    <cfRule type="expression" dxfId="7159" priority="4017" stopIfTrue="1">
      <formula>IF(OR($BJ23="not",$BJ23="resign",$BJ23="permanent",$BJ23="terminated"),"true","false")</formula>
    </cfRule>
  </conditionalFormatting>
  <conditionalFormatting sqref="Q23">
    <cfRule type="expression" dxfId="7158" priority="4016" stopIfTrue="1">
      <formula>IF(OR($BK23="not",$BK23="resign",$BK23="permanent",$BK23="terminated"),"true","false")</formula>
    </cfRule>
  </conditionalFormatting>
  <conditionalFormatting sqref="Q23">
    <cfRule type="expression" dxfId="7157" priority="4015" stopIfTrue="1">
      <formula>IF(OR($BK23="not",$BK23="resign",$BK23="permanent",$BK23="terminated"),"true","false")</formula>
    </cfRule>
  </conditionalFormatting>
  <conditionalFormatting sqref="Q23">
    <cfRule type="expression" dxfId="7156" priority="4014" stopIfTrue="1">
      <formula>IF(OR($BK23="not",$BK23="resign",$BK23="permanent",$BK23="terminated"),"true","false")</formula>
    </cfRule>
  </conditionalFormatting>
  <conditionalFormatting sqref="Q23">
    <cfRule type="expression" dxfId="7155" priority="4013" stopIfTrue="1">
      <formula>IF(OR($BJ23="not",$BJ23="resign",$BJ23="permanent",$BJ23="terminated"),"true","false")</formula>
    </cfRule>
  </conditionalFormatting>
  <conditionalFormatting sqref="Q23">
    <cfRule type="expression" dxfId="7154" priority="4012" stopIfTrue="1">
      <formula>IF(OR($BK23="not",$BK23="resign",$BK23="permanent",$BK23="terminated"),"true","false")</formula>
    </cfRule>
  </conditionalFormatting>
  <conditionalFormatting sqref="Q23">
    <cfRule type="expression" dxfId="7153" priority="4011" stopIfTrue="1">
      <formula>IF(OR($BJ23="not",$BJ23="resign",$BJ23="permanent",$BJ23="terminated"),"true","false")</formula>
    </cfRule>
  </conditionalFormatting>
  <conditionalFormatting sqref="Q23">
    <cfRule type="expression" dxfId="7152" priority="4010" stopIfTrue="1">
      <formula>IF(OR($BK23="not",$BK23="resign",$BK23="permanent",$BK23="terminated"),"true","false")</formula>
    </cfRule>
  </conditionalFormatting>
  <conditionalFormatting sqref="Q23">
    <cfRule type="expression" dxfId="7151" priority="4009" stopIfTrue="1">
      <formula>IF(OR($BK23="not",$BK23="resign",$BK23="permanent",$BK23="terminated"),"true","false")</formula>
    </cfRule>
  </conditionalFormatting>
  <conditionalFormatting sqref="Q23">
    <cfRule type="expression" dxfId="7150" priority="4008" stopIfTrue="1">
      <formula>IF(OR($BK23="not",$BK23="resign",$BK23="permanent",$BK23="terminated"),"true","false")</formula>
    </cfRule>
  </conditionalFormatting>
  <conditionalFormatting sqref="Q23">
    <cfRule type="expression" dxfId="7149" priority="4007" stopIfTrue="1">
      <formula>IF(OR($BJ23="not",$BJ23="resign",$BJ23="permanent",$BJ23="terminated"),"true","false")</formula>
    </cfRule>
  </conditionalFormatting>
  <conditionalFormatting sqref="Q23">
    <cfRule type="expression" dxfId="7148" priority="4006" stopIfTrue="1">
      <formula>IF(OR($BK23="not",$BK23="resign",$BK23="permanent",$BK23="terminated"),"true","false")</formula>
    </cfRule>
  </conditionalFormatting>
  <conditionalFormatting sqref="Q23">
    <cfRule type="expression" dxfId="7147" priority="4005" stopIfTrue="1">
      <formula>IF(OR($BJ23="not",$BJ23="resign",$BJ23="permanent",$BJ23="terminated"),"true","false")</formula>
    </cfRule>
  </conditionalFormatting>
  <conditionalFormatting sqref="Q23">
    <cfRule type="expression" dxfId="7146" priority="4004" stopIfTrue="1">
      <formula>IF(OR($BK23="not",$BK23="resign",$BK23="permanent",$BK23="terminated"),"true","false")</formula>
    </cfRule>
  </conditionalFormatting>
  <conditionalFormatting sqref="Q23">
    <cfRule type="expression" dxfId="7145" priority="4003" stopIfTrue="1">
      <formula>IF(OR($BK23="not",$BK23="resign",$BK23="permanent",$BK23="terminated"),"true","false")</formula>
    </cfRule>
  </conditionalFormatting>
  <conditionalFormatting sqref="Q23">
    <cfRule type="expression" dxfId="7144" priority="4002" stopIfTrue="1">
      <formula>IF(OR($BK23="not",$BK23="resign",$BK23="permanent",$BK23="terminated"),"true","false")</formula>
    </cfRule>
  </conditionalFormatting>
  <conditionalFormatting sqref="Q23">
    <cfRule type="expression" dxfId="7143" priority="4001" stopIfTrue="1">
      <formula>IF(OR($BJ23="not",$BJ23="resign",$BJ23="permanent",$BJ23="terminated"),"true","false")</formula>
    </cfRule>
  </conditionalFormatting>
  <conditionalFormatting sqref="Q23">
    <cfRule type="expression" dxfId="7142" priority="4000" stopIfTrue="1">
      <formula>IF(OR($BK23="not",$BK23="resign",$BK23="permanent",$BK23="terminated"),"true","false")</formula>
    </cfRule>
  </conditionalFormatting>
  <conditionalFormatting sqref="Q23">
    <cfRule type="expression" dxfId="7141" priority="3999" stopIfTrue="1">
      <formula>IF(OR($BJ23="not",$BJ23="resign",$BJ23="permanent",$BJ23="terminated"),"true","false")</formula>
    </cfRule>
  </conditionalFormatting>
  <conditionalFormatting sqref="Q23">
    <cfRule type="expression" dxfId="7140" priority="3998" stopIfTrue="1">
      <formula>IF(OR($BK23="not",$BK23="resign",$BK23="permanent",$BK23="terminated"),"true","false")</formula>
    </cfRule>
  </conditionalFormatting>
  <conditionalFormatting sqref="Q23">
    <cfRule type="expression" dxfId="7139" priority="3997" stopIfTrue="1">
      <formula>IF(OR($BJ23="not",$BJ23="resign",$BJ23="permanent",$BJ23="terminated"),"true","false")</formula>
    </cfRule>
  </conditionalFormatting>
  <conditionalFormatting sqref="Q23">
    <cfRule type="expression" dxfId="7138" priority="3996" stopIfTrue="1">
      <formula>IF(OR($BK23="not",$BK23="resign",$BK23="permanent",$BK23="terminated"),"true","false")</formula>
    </cfRule>
  </conditionalFormatting>
  <conditionalFormatting sqref="Q23">
    <cfRule type="expression" dxfId="7137" priority="3995" stopIfTrue="1">
      <formula>IF(OR($BJ23="not",$BJ23="resign",$BJ23="permanent",$BJ23="terminated"),"true","false")</formula>
    </cfRule>
  </conditionalFormatting>
  <conditionalFormatting sqref="Q23">
    <cfRule type="expression" dxfId="7136" priority="3994" stopIfTrue="1">
      <formula>IF(OR($BK23="not",$BK23="resign",$BK23="permanent",$BK23="terminated"),"true","false")</formula>
    </cfRule>
  </conditionalFormatting>
  <conditionalFormatting sqref="Q23">
    <cfRule type="expression" dxfId="7135" priority="3993" stopIfTrue="1">
      <formula>IF(OR($BJ23="not",$BJ23="resign",$BJ23="permanent",$BJ23="terminated"),"true","false")</formula>
    </cfRule>
  </conditionalFormatting>
  <conditionalFormatting sqref="Q23">
    <cfRule type="expression" dxfId="7134" priority="3992" stopIfTrue="1">
      <formula>IF(OR($BJ23="not",$BJ23="resign",$BJ23="permanent",$BJ23="terminated"),"true","false")</formula>
    </cfRule>
  </conditionalFormatting>
  <conditionalFormatting sqref="Q23">
    <cfRule type="expression" dxfId="7133" priority="3991" stopIfTrue="1">
      <formula>IF(OR($BK23="not",$BK23="resign",$BK23="permanent",$BK23="terminated"),"true","false")</formula>
    </cfRule>
  </conditionalFormatting>
  <conditionalFormatting sqref="Q23">
    <cfRule type="expression" dxfId="7132" priority="3990" stopIfTrue="1">
      <formula>IF(OR($BK23="not",$BK23="resign",$BK23="permanent",$BK23="terminated"),"true","false")</formula>
    </cfRule>
  </conditionalFormatting>
  <conditionalFormatting sqref="Q23">
    <cfRule type="expression" dxfId="7131" priority="3989" stopIfTrue="1">
      <formula>IF(OR($BK23="not",$BK23="resign",$BK23="permanent",$BK23="terminated"),"true","false")</formula>
    </cfRule>
  </conditionalFormatting>
  <conditionalFormatting sqref="Q23">
    <cfRule type="expression" dxfId="7130" priority="3988" stopIfTrue="1">
      <formula>IF(OR($BJ23="not",$BJ23="resign",$BJ23="permanent",$BJ23="terminated"),"true","false")</formula>
    </cfRule>
  </conditionalFormatting>
  <conditionalFormatting sqref="Q23">
    <cfRule type="expression" dxfId="7129" priority="3987" stopIfTrue="1">
      <formula>IF(OR($BK23="not",$BK23="resign",$BK23="permanent",$BK23="terminated"),"true","false")</formula>
    </cfRule>
  </conditionalFormatting>
  <conditionalFormatting sqref="Q23">
    <cfRule type="expression" dxfId="7128" priority="3986" stopIfTrue="1">
      <formula>IF(OR($BJ23="not",$BJ23="resign",$BJ23="permanent",$BJ23="terminated"),"true","false")</formula>
    </cfRule>
  </conditionalFormatting>
  <conditionalFormatting sqref="Q23">
    <cfRule type="expression" dxfId="7127" priority="3985" stopIfTrue="1">
      <formula>IF(OR($BK23="not",$BK23="resign",$BK23="permanent",$BK23="terminated"),"true","false")</formula>
    </cfRule>
  </conditionalFormatting>
  <conditionalFormatting sqref="Q23">
    <cfRule type="expression" dxfId="7126" priority="3984" stopIfTrue="1">
      <formula>IF(OR($BK23="not",$BK23="resign",$BK23="permanent",$BK23="terminated"),"true","false")</formula>
    </cfRule>
  </conditionalFormatting>
  <conditionalFormatting sqref="Q23">
    <cfRule type="expression" dxfId="7125" priority="3983" stopIfTrue="1">
      <formula>IF(OR($BK23="not",$BK23="resign",$BK23="permanent",$BK23="terminated"),"true","false")</formula>
    </cfRule>
  </conditionalFormatting>
  <conditionalFormatting sqref="Q23">
    <cfRule type="expression" dxfId="7124" priority="3982" stopIfTrue="1">
      <formula>IF(OR($BJ23="not",$BJ23="resign",$BJ23="permanent",$BJ23="terminated"),"true","false")</formula>
    </cfRule>
  </conditionalFormatting>
  <conditionalFormatting sqref="Q23">
    <cfRule type="expression" dxfId="7123" priority="3981" stopIfTrue="1">
      <formula>IF(OR($BK23="not",$BK23="resign",$BK23="permanent",$BK23="terminated"),"true","false")</formula>
    </cfRule>
  </conditionalFormatting>
  <conditionalFormatting sqref="Q23">
    <cfRule type="expression" dxfId="7122" priority="3980" stopIfTrue="1">
      <formula>IF(OR($BJ23="not",$BJ23="resign",$BJ23="permanent",$BJ23="terminated"),"true","false")</formula>
    </cfRule>
  </conditionalFormatting>
  <conditionalFormatting sqref="Q23">
    <cfRule type="expression" dxfId="7121" priority="3979" stopIfTrue="1">
      <formula>IF(OR($BK23="not",$BK23="resign",$BK23="permanent",$BK23="terminated"),"true","false")</formula>
    </cfRule>
  </conditionalFormatting>
  <conditionalFormatting sqref="Q23">
    <cfRule type="expression" dxfId="7120" priority="3978" stopIfTrue="1">
      <formula>IF(OR($BK23="not",$BK23="resign",$BK23="permanent",$BK23="terminated"),"true","false")</formula>
    </cfRule>
  </conditionalFormatting>
  <conditionalFormatting sqref="Q23">
    <cfRule type="expression" dxfId="7119" priority="3977" stopIfTrue="1">
      <formula>IF(OR($BK23="not",$BK23="resign",$BK23="permanent",$BK23="terminated"),"true","false")</formula>
    </cfRule>
  </conditionalFormatting>
  <conditionalFormatting sqref="Q23">
    <cfRule type="expression" dxfId="7118" priority="3976" stopIfTrue="1">
      <formula>IF(OR($BJ23="not",$BJ23="resign",$BJ23="permanent",$BJ23="terminated"),"true","false")</formula>
    </cfRule>
  </conditionalFormatting>
  <conditionalFormatting sqref="Q23">
    <cfRule type="expression" dxfId="7117" priority="3975" stopIfTrue="1">
      <formula>IF(OR($BK23="not",$BK23="resign",$BK23="permanent",$BK23="terminated"),"true","false")</formula>
    </cfRule>
  </conditionalFormatting>
  <conditionalFormatting sqref="Q23">
    <cfRule type="expression" dxfId="7116" priority="3974" stopIfTrue="1">
      <formula>IF(OR($BJ23="not",$BJ23="resign",$BJ23="permanent",$BJ23="terminated"),"true","false")</formula>
    </cfRule>
  </conditionalFormatting>
  <conditionalFormatting sqref="Q23">
    <cfRule type="expression" dxfId="7115" priority="3973" stopIfTrue="1">
      <formula>IF(OR($BK23="not",$BK23="resign",$BK23="permanent",$BK23="terminated"),"true","false")</formula>
    </cfRule>
  </conditionalFormatting>
  <conditionalFormatting sqref="Q23">
    <cfRule type="expression" dxfId="7114" priority="3972" stopIfTrue="1">
      <formula>IF(OR($BJ23="not",$BJ23="resign",$BJ23="permanent",$BJ23="terminated"),"true","false")</formula>
    </cfRule>
  </conditionalFormatting>
  <conditionalFormatting sqref="Q23">
    <cfRule type="expression" dxfId="7113" priority="3971" stopIfTrue="1">
      <formula>IF(OR($BK23="not",$BK23="resign",$BK23="permanent",$BK23="terminated"),"true","false")</formula>
    </cfRule>
  </conditionalFormatting>
  <conditionalFormatting sqref="Q23">
    <cfRule type="expression" dxfId="7112" priority="3970" stopIfTrue="1">
      <formula>IF(OR($BJ23="not",$BJ23="resign",$BJ23="permanent",$BJ23="terminated"),"true","false")</formula>
    </cfRule>
  </conditionalFormatting>
  <conditionalFormatting sqref="Q23">
    <cfRule type="expression" dxfId="7111" priority="3969" stopIfTrue="1">
      <formula>IF(OR($BJ23="not",$BJ23="resign",$BJ23="permanent",$BJ23="terminated"),"true","false")</formula>
    </cfRule>
  </conditionalFormatting>
  <conditionalFormatting sqref="Q23">
    <cfRule type="expression" dxfId="7110" priority="3968" stopIfTrue="1">
      <formula>IF(OR($BI23="not",$BI23="resign",$BI23="permanent",$BI23="terminated"),"true","false")</formula>
    </cfRule>
  </conditionalFormatting>
  <conditionalFormatting sqref="Q23">
    <cfRule type="expression" dxfId="7109" priority="3967" stopIfTrue="1">
      <formula>IF(OR($BK23="not",$BK23="resign",$BK23="permanent",$BK23="terminated"),"true","false")</formula>
    </cfRule>
  </conditionalFormatting>
  <conditionalFormatting sqref="Q23">
    <cfRule type="expression" dxfId="7108" priority="3966" stopIfTrue="1">
      <formula>IF(OR($BJ23="not",$BJ23="resign",$BJ23="permanent",$BJ23="terminated"),"true","false")</formula>
    </cfRule>
  </conditionalFormatting>
  <conditionalFormatting sqref="Q23">
    <cfRule type="expression" dxfId="7107" priority="3965" stopIfTrue="1">
      <formula>IF(OR($BK23="not",$BK23="resign",$BK23="permanent",$BK23="terminated"),"true","false")</formula>
    </cfRule>
  </conditionalFormatting>
  <conditionalFormatting sqref="Q23">
    <cfRule type="expression" dxfId="7106" priority="3964" stopIfTrue="1">
      <formula>IF(OR($BJ23="not",$BJ23="resign",$BJ23="permanent",$BJ23="terminated"),"true","false")</formula>
    </cfRule>
  </conditionalFormatting>
  <conditionalFormatting sqref="Q23">
    <cfRule type="expression" dxfId="7105" priority="3963" stopIfTrue="1">
      <formula>IF(OR($BJ23="not",$BJ23="resign",$BJ23="permanent",$BJ23="terminated"),"true","false")</formula>
    </cfRule>
  </conditionalFormatting>
  <conditionalFormatting sqref="Q23">
    <cfRule type="expression" dxfId="7104" priority="3962" stopIfTrue="1">
      <formula>IF(OR($BK23="not",$BK23="resign",$BK23="permanent",$BK23="terminated"),"true","false")</formula>
    </cfRule>
  </conditionalFormatting>
  <conditionalFormatting sqref="Q23">
    <cfRule type="expression" dxfId="7103" priority="3961" stopIfTrue="1">
      <formula>IF(OR($BK23="not",$BK23="resign",$BK23="permanent",$BK23="terminated"),"true","false")</formula>
    </cfRule>
  </conditionalFormatting>
  <conditionalFormatting sqref="Q23">
    <cfRule type="expression" dxfId="7102" priority="3960" stopIfTrue="1">
      <formula>IF(OR($BK23="not",$BK23="resign",$BK23="permanent",$BK23="terminated"),"true","false")</formula>
    </cfRule>
  </conditionalFormatting>
  <conditionalFormatting sqref="Q23">
    <cfRule type="expression" dxfId="7101" priority="3959" stopIfTrue="1">
      <formula>IF(OR($BJ23="not",$BJ23="resign",$BJ23="permanent",$BJ23="terminated"),"true","false")</formula>
    </cfRule>
  </conditionalFormatting>
  <conditionalFormatting sqref="Q23">
    <cfRule type="expression" dxfId="7100" priority="3958" stopIfTrue="1">
      <formula>IF(OR($BK23="not",$BK23="resign",$BK23="permanent",$BK23="terminated"),"true","false")</formula>
    </cfRule>
  </conditionalFormatting>
  <conditionalFormatting sqref="Q23">
    <cfRule type="expression" dxfId="7099" priority="3957" stopIfTrue="1">
      <formula>IF(OR($BJ23="not",$BJ23="resign",$BJ23="permanent",$BJ23="terminated"),"true","false")</formula>
    </cfRule>
  </conditionalFormatting>
  <conditionalFormatting sqref="Q23">
    <cfRule type="expression" dxfId="7098" priority="3956" stopIfTrue="1">
      <formula>IF(OR($BK23="not",$BK23="resign",$BK23="permanent",$BK23="terminated"),"true","false")</formula>
    </cfRule>
  </conditionalFormatting>
  <conditionalFormatting sqref="Q23">
    <cfRule type="expression" dxfId="7097" priority="3955" stopIfTrue="1">
      <formula>IF(OR($BK23="not",$BK23="resign",$BK23="permanent",$BK23="terminated"),"true","false")</formula>
    </cfRule>
  </conditionalFormatting>
  <conditionalFormatting sqref="Q23">
    <cfRule type="expression" dxfId="7096" priority="3954" stopIfTrue="1">
      <formula>IF(OR($BK23="not",$BK23="resign",$BK23="permanent",$BK23="terminated"),"true","false")</formula>
    </cfRule>
  </conditionalFormatting>
  <conditionalFormatting sqref="Q23">
    <cfRule type="expression" dxfId="7095" priority="3953" stopIfTrue="1">
      <formula>IF(OR($BJ23="not",$BJ23="resign",$BJ23="permanent",$BJ23="terminated"),"true","false")</formula>
    </cfRule>
  </conditionalFormatting>
  <conditionalFormatting sqref="Q23">
    <cfRule type="expression" dxfId="7094" priority="3952" stopIfTrue="1">
      <formula>IF(OR($BK23="not",$BK23="resign",$BK23="permanent",$BK23="terminated"),"true","false")</formula>
    </cfRule>
  </conditionalFormatting>
  <conditionalFormatting sqref="Q23">
    <cfRule type="expression" dxfId="7093" priority="3951" stopIfTrue="1">
      <formula>IF(OR($BJ23="not",$BJ23="resign",$BJ23="permanent",$BJ23="terminated"),"true","false")</formula>
    </cfRule>
  </conditionalFormatting>
  <conditionalFormatting sqref="Q23">
    <cfRule type="expression" dxfId="7092" priority="3950" stopIfTrue="1">
      <formula>IF(OR($BK23="not",$BK23="resign",$BK23="permanent",$BK23="terminated"),"true","false")</formula>
    </cfRule>
  </conditionalFormatting>
  <conditionalFormatting sqref="Q23">
    <cfRule type="expression" dxfId="7091" priority="3949" stopIfTrue="1">
      <formula>IF(OR($BK23="not",$BK23="resign",$BK23="permanent",$BK23="terminated"),"true","false")</formula>
    </cfRule>
  </conditionalFormatting>
  <conditionalFormatting sqref="Q23">
    <cfRule type="expression" dxfId="7090" priority="3948" stopIfTrue="1">
      <formula>IF(OR($BK23="not",$BK23="resign",$BK23="permanent",$BK23="terminated"),"true","false")</formula>
    </cfRule>
  </conditionalFormatting>
  <conditionalFormatting sqref="Q23">
    <cfRule type="expression" dxfId="7089" priority="3947" stopIfTrue="1">
      <formula>IF(OR($BJ23="not",$BJ23="resign",$BJ23="permanent",$BJ23="terminated"),"true","false")</formula>
    </cfRule>
  </conditionalFormatting>
  <conditionalFormatting sqref="Q23">
    <cfRule type="expression" dxfId="7088" priority="3946" stopIfTrue="1">
      <formula>IF(OR($BK23="not",$BK23="resign",$BK23="permanent",$BK23="terminated"),"true","false")</formula>
    </cfRule>
  </conditionalFormatting>
  <conditionalFormatting sqref="Q23">
    <cfRule type="expression" dxfId="7087" priority="3945" stopIfTrue="1">
      <formula>IF(OR($BJ23="not",$BJ23="resign",$BJ23="permanent",$BJ23="terminated"),"true","false")</formula>
    </cfRule>
  </conditionalFormatting>
  <conditionalFormatting sqref="Q23">
    <cfRule type="expression" dxfId="7086" priority="3944" stopIfTrue="1">
      <formula>IF(OR($BK23="not",$BK23="resign",$BK23="permanent",$BK23="terminated"),"true","false")</formula>
    </cfRule>
  </conditionalFormatting>
  <conditionalFormatting sqref="Q23">
    <cfRule type="expression" dxfId="7085" priority="3943" stopIfTrue="1">
      <formula>IF(OR($BJ23="not",$BJ23="resign",$BJ23="permanent",$BJ23="terminated"),"true","false")</formula>
    </cfRule>
  </conditionalFormatting>
  <conditionalFormatting sqref="Q23">
    <cfRule type="expression" dxfId="7084" priority="3942" stopIfTrue="1">
      <formula>IF(OR($BK23="not",$BK23="resign",$BK23="permanent",$BK23="terminated"),"true","false")</formula>
    </cfRule>
  </conditionalFormatting>
  <conditionalFormatting sqref="Q23">
    <cfRule type="expression" dxfId="7083" priority="3941" stopIfTrue="1">
      <formula>IF(OR($BJ23="not",$BJ23="resign",$BJ23="permanent",$BJ23="terminated"),"true","false")</formula>
    </cfRule>
  </conditionalFormatting>
  <conditionalFormatting sqref="Q23">
    <cfRule type="expression" dxfId="7082" priority="3940" stopIfTrue="1">
      <formula>IF(OR($BK23="not",$BK23="resign",$BK23="permanent",$BK23="terminated"),"true","false")</formula>
    </cfRule>
  </conditionalFormatting>
  <conditionalFormatting sqref="Q23">
    <cfRule type="expression" dxfId="7081" priority="3939" stopIfTrue="1">
      <formula>IF(OR($BJ23="not",$BJ23="resign",$BJ23="permanent",$BJ23="terminated"),"true","false")</formula>
    </cfRule>
  </conditionalFormatting>
  <conditionalFormatting sqref="Q23">
    <cfRule type="expression" dxfId="7080" priority="3938" stopIfTrue="1">
      <formula>IF(OR($BJ23="not",$BJ23="resign",$BJ23="permanent",$BJ23="terminated"),"true","false")</formula>
    </cfRule>
  </conditionalFormatting>
  <conditionalFormatting sqref="Q23">
    <cfRule type="expression" dxfId="7079" priority="3937" stopIfTrue="1">
      <formula>IF(OR($BK23="not",$BK23="resign",$BK23="permanent",$BK23="terminated"),"true","false")</formula>
    </cfRule>
  </conditionalFormatting>
  <conditionalFormatting sqref="Q23">
    <cfRule type="expression" dxfId="7078" priority="3936" stopIfTrue="1">
      <formula>IF(OR($BK23="not",$BK23="resign",$BK23="permanent",$BK23="terminated"),"true","false")</formula>
    </cfRule>
  </conditionalFormatting>
  <conditionalFormatting sqref="Q23">
    <cfRule type="expression" dxfId="7077" priority="3935" stopIfTrue="1">
      <formula>IF(OR($BK23="not",$BK23="resign",$BK23="permanent",$BK23="terminated"),"true","false")</formula>
    </cfRule>
  </conditionalFormatting>
  <conditionalFormatting sqref="Q23">
    <cfRule type="expression" dxfId="7076" priority="3934" stopIfTrue="1">
      <formula>IF(OR($BJ23="not",$BJ23="resign",$BJ23="permanent",$BJ23="terminated"),"true","false")</formula>
    </cfRule>
  </conditionalFormatting>
  <conditionalFormatting sqref="Q23">
    <cfRule type="expression" dxfId="7075" priority="3933" stopIfTrue="1">
      <formula>IF(OR($BK23="not",$BK23="resign",$BK23="permanent",$BK23="terminated"),"true","false")</formula>
    </cfRule>
  </conditionalFormatting>
  <conditionalFormatting sqref="Q23">
    <cfRule type="expression" dxfId="7074" priority="3932" stopIfTrue="1">
      <formula>IF(OR($BJ23="not",$BJ23="resign",$BJ23="permanent",$BJ23="terminated"),"true","false")</formula>
    </cfRule>
  </conditionalFormatting>
  <conditionalFormatting sqref="Q23">
    <cfRule type="expression" dxfId="7073" priority="3931" stopIfTrue="1">
      <formula>IF(OR($BK23="not",$BK23="resign",$BK23="permanent",$BK23="terminated"),"true","false")</formula>
    </cfRule>
  </conditionalFormatting>
  <conditionalFormatting sqref="Q23">
    <cfRule type="expression" dxfId="7072" priority="3930" stopIfTrue="1">
      <formula>IF(OR($BK23="not",$BK23="resign",$BK23="permanent",$BK23="terminated"),"true","false")</formula>
    </cfRule>
  </conditionalFormatting>
  <conditionalFormatting sqref="Q23">
    <cfRule type="expression" dxfId="7071" priority="3929" stopIfTrue="1">
      <formula>IF(OR($BK23="not",$BK23="resign",$BK23="permanent",$BK23="terminated"),"true","false")</formula>
    </cfRule>
  </conditionalFormatting>
  <conditionalFormatting sqref="Q23">
    <cfRule type="expression" dxfId="7070" priority="3928" stopIfTrue="1">
      <formula>IF(OR($BJ23="not",$BJ23="resign",$BJ23="permanent",$BJ23="terminated"),"true","false")</formula>
    </cfRule>
  </conditionalFormatting>
  <conditionalFormatting sqref="Q23">
    <cfRule type="expression" dxfId="7069" priority="3927" stopIfTrue="1">
      <formula>IF(OR($BK23="not",$BK23="resign",$BK23="permanent",$BK23="terminated"),"true","false")</formula>
    </cfRule>
  </conditionalFormatting>
  <conditionalFormatting sqref="Q23">
    <cfRule type="expression" dxfId="7068" priority="3926" stopIfTrue="1">
      <formula>IF(OR($BJ23="not",$BJ23="resign",$BJ23="permanent",$BJ23="terminated"),"true","false")</formula>
    </cfRule>
  </conditionalFormatting>
  <conditionalFormatting sqref="Q23">
    <cfRule type="expression" dxfId="7067" priority="3925" stopIfTrue="1">
      <formula>IF(OR($BK23="not",$BK23="resign",$BK23="permanent",$BK23="terminated"),"true","false")</formula>
    </cfRule>
  </conditionalFormatting>
  <conditionalFormatting sqref="Q23">
    <cfRule type="expression" dxfId="7066" priority="3924" stopIfTrue="1">
      <formula>IF(OR($BK23="not",$BK23="resign",$BK23="permanent",$BK23="terminated"),"true","false")</formula>
    </cfRule>
  </conditionalFormatting>
  <conditionalFormatting sqref="Q23">
    <cfRule type="expression" dxfId="7065" priority="3923" stopIfTrue="1">
      <formula>IF(OR($BK23="not",$BK23="resign",$BK23="permanent",$BK23="terminated"),"true","false")</formula>
    </cfRule>
  </conditionalFormatting>
  <conditionalFormatting sqref="Q23">
    <cfRule type="expression" dxfId="7064" priority="3922" stopIfTrue="1">
      <formula>IF(OR($BJ23="not",$BJ23="resign",$BJ23="permanent",$BJ23="terminated"),"true","false")</formula>
    </cfRule>
  </conditionalFormatting>
  <conditionalFormatting sqref="Q23">
    <cfRule type="expression" dxfId="7063" priority="3921" stopIfTrue="1">
      <formula>IF(OR($BK23="not",$BK23="resign",$BK23="permanent",$BK23="terminated"),"true","false")</formula>
    </cfRule>
  </conditionalFormatting>
  <conditionalFormatting sqref="Q23">
    <cfRule type="expression" dxfId="7062" priority="3920" stopIfTrue="1">
      <formula>IF(OR($BJ23="not",$BJ23="resign",$BJ23="permanent",$BJ23="terminated"),"true","false")</formula>
    </cfRule>
  </conditionalFormatting>
  <conditionalFormatting sqref="Q23">
    <cfRule type="expression" dxfId="7061" priority="3919" stopIfTrue="1">
      <formula>IF(OR($BK23="not",$BK23="resign",$BK23="permanent",$BK23="terminated"),"true","false")</formula>
    </cfRule>
  </conditionalFormatting>
  <conditionalFormatting sqref="Q23">
    <cfRule type="expression" dxfId="7060" priority="3918" stopIfTrue="1">
      <formula>IF(OR($BJ23="not",$BJ23="resign",$BJ23="permanent",$BJ23="terminated"),"true","false")</formula>
    </cfRule>
  </conditionalFormatting>
  <conditionalFormatting sqref="Q23">
    <cfRule type="expression" dxfId="7059" priority="3917" stopIfTrue="1">
      <formula>IF(OR($BK23="not",$BK23="resign",$BK23="permanent",$BK23="terminated"),"true","false")</formula>
    </cfRule>
  </conditionalFormatting>
  <conditionalFormatting sqref="Q23">
    <cfRule type="expression" dxfId="7058" priority="3916" stopIfTrue="1">
      <formula>IF(OR($BJ23="not",$BJ23="resign",$BJ23="permanent",$BJ23="terminated"),"true","false")</formula>
    </cfRule>
  </conditionalFormatting>
  <conditionalFormatting sqref="Q23">
    <cfRule type="expression" dxfId="7057" priority="3915" stopIfTrue="1">
      <formula>IF(OR($BJ23="not",$BJ23="resign",$BJ23="permanent",$BJ23="terminated"),"true","false")</formula>
    </cfRule>
  </conditionalFormatting>
  <conditionalFormatting sqref="Q23">
    <cfRule type="expression" dxfId="7056" priority="3914" stopIfTrue="1">
      <formula>IF(OR($BI23="not",$BI23="resign",$BI23="permanent",$BI23="terminated"),"true","false")</formula>
    </cfRule>
  </conditionalFormatting>
  <conditionalFormatting sqref="Q23">
    <cfRule type="expression" dxfId="7055" priority="3913" stopIfTrue="1">
      <formula>IF(OR($BK23="not",$BK23="resign",$BK23="permanent",$BK23="terminated"),"true","false")</formula>
    </cfRule>
  </conditionalFormatting>
  <conditionalFormatting sqref="Q23">
    <cfRule type="expression" dxfId="7054" priority="3912" stopIfTrue="1">
      <formula>IF(OR($BJ23="not",$BJ23="resign",$BJ23="permanent",$BJ23="terminated"),"true","false")</formula>
    </cfRule>
  </conditionalFormatting>
  <conditionalFormatting sqref="Q23">
    <cfRule type="expression" dxfId="7053" priority="3911" stopIfTrue="1">
      <formula>IF(OR($BK23="not",$BK23="resign",$BK23="permanent",$BK23="terminated"),"true","false")</formula>
    </cfRule>
  </conditionalFormatting>
  <conditionalFormatting sqref="Q23">
    <cfRule type="expression" dxfId="7052" priority="3910" stopIfTrue="1">
      <formula>IF(OR($BJ23="not",$BJ23="resign",$BJ23="permanent",$BJ23="terminated"),"true","false")</formula>
    </cfRule>
  </conditionalFormatting>
  <conditionalFormatting sqref="Q23">
    <cfRule type="expression" dxfId="7051" priority="3909" stopIfTrue="1">
      <formula>IF(OR($BJ23="not",$BJ23="resign",$BJ23="permanent",$BJ23="terminated"),"true","false")</formula>
    </cfRule>
  </conditionalFormatting>
  <conditionalFormatting sqref="Q23">
    <cfRule type="expression" dxfId="7050" priority="3908" stopIfTrue="1">
      <formula>IF(OR($BK23="not",$BK23="resign",$BK23="permanent",$BK23="terminated"),"true","false")</formula>
    </cfRule>
  </conditionalFormatting>
  <conditionalFormatting sqref="Q23">
    <cfRule type="expression" dxfId="7049" priority="3907" stopIfTrue="1">
      <formula>IF(OR($BK23="not",$BK23="resign",$BK23="permanent",$BK23="terminated"),"true","false")</formula>
    </cfRule>
  </conditionalFormatting>
  <conditionalFormatting sqref="Q23">
    <cfRule type="expression" dxfId="7048" priority="3906" stopIfTrue="1">
      <formula>IF(OR($BK23="not",$BK23="resign",$BK23="permanent",$BK23="terminated"),"true","false")</formula>
    </cfRule>
  </conditionalFormatting>
  <conditionalFormatting sqref="Q23">
    <cfRule type="expression" dxfId="7047" priority="3905" stopIfTrue="1">
      <formula>IF(OR($BJ23="not",$BJ23="resign",$BJ23="permanent",$BJ23="terminated"),"true","false")</formula>
    </cfRule>
  </conditionalFormatting>
  <conditionalFormatting sqref="Q23">
    <cfRule type="expression" dxfId="7046" priority="3904" stopIfTrue="1">
      <formula>IF(OR($BK23="not",$BK23="resign",$BK23="permanent",$BK23="terminated"),"true","false")</formula>
    </cfRule>
  </conditionalFormatting>
  <conditionalFormatting sqref="Q23">
    <cfRule type="expression" dxfId="7045" priority="3903" stopIfTrue="1">
      <formula>IF(OR($BJ23="not",$BJ23="resign",$BJ23="permanent",$BJ23="terminated"),"true","false")</formula>
    </cfRule>
  </conditionalFormatting>
  <conditionalFormatting sqref="Q23">
    <cfRule type="expression" dxfId="7044" priority="3902" stopIfTrue="1">
      <formula>IF(OR($BK23="not",$BK23="resign",$BK23="permanent",$BK23="terminated"),"true","false")</formula>
    </cfRule>
  </conditionalFormatting>
  <conditionalFormatting sqref="Q23">
    <cfRule type="expression" dxfId="7043" priority="3901" stopIfTrue="1">
      <formula>IF(OR($BK23="not",$BK23="resign",$BK23="permanent",$BK23="terminated"),"true","false")</formula>
    </cfRule>
  </conditionalFormatting>
  <conditionalFormatting sqref="Q23">
    <cfRule type="expression" dxfId="7042" priority="3900" stopIfTrue="1">
      <formula>IF(OR($BK23="not",$BK23="resign",$BK23="permanent",$BK23="terminated"),"true","false")</formula>
    </cfRule>
  </conditionalFormatting>
  <conditionalFormatting sqref="Q23">
    <cfRule type="expression" dxfId="7041" priority="3899" stopIfTrue="1">
      <formula>IF(OR($BJ23="not",$BJ23="resign",$BJ23="permanent",$BJ23="terminated"),"true","false")</formula>
    </cfRule>
  </conditionalFormatting>
  <conditionalFormatting sqref="Q23">
    <cfRule type="expression" dxfId="7040" priority="3898" stopIfTrue="1">
      <formula>IF(OR($BK23="not",$BK23="resign",$BK23="permanent",$BK23="terminated"),"true","false")</formula>
    </cfRule>
  </conditionalFormatting>
  <conditionalFormatting sqref="Q23">
    <cfRule type="expression" dxfId="7039" priority="3897" stopIfTrue="1">
      <formula>IF(OR($BJ23="not",$BJ23="resign",$BJ23="permanent",$BJ23="terminated"),"true","false")</formula>
    </cfRule>
  </conditionalFormatting>
  <conditionalFormatting sqref="Q23">
    <cfRule type="expression" dxfId="7038" priority="3896" stopIfTrue="1">
      <formula>IF(OR($BK23="not",$BK23="resign",$BK23="permanent",$BK23="terminated"),"true","false")</formula>
    </cfRule>
  </conditionalFormatting>
  <conditionalFormatting sqref="Q23">
    <cfRule type="expression" dxfId="7037" priority="3895" stopIfTrue="1">
      <formula>IF(OR($BK23="not",$BK23="resign",$BK23="permanent",$BK23="terminated"),"true","false")</formula>
    </cfRule>
  </conditionalFormatting>
  <conditionalFormatting sqref="Q23">
    <cfRule type="expression" dxfId="7036" priority="3894" stopIfTrue="1">
      <formula>IF(OR($BK23="not",$BK23="resign",$BK23="permanent",$BK23="terminated"),"true","false")</formula>
    </cfRule>
  </conditionalFormatting>
  <conditionalFormatting sqref="Q23">
    <cfRule type="expression" dxfId="7035" priority="3893" stopIfTrue="1">
      <formula>IF(OR($BJ23="not",$BJ23="resign",$BJ23="permanent",$BJ23="terminated"),"true","false")</formula>
    </cfRule>
  </conditionalFormatting>
  <conditionalFormatting sqref="Q23">
    <cfRule type="expression" dxfId="7034" priority="3892" stopIfTrue="1">
      <formula>IF(OR($BK23="not",$BK23="resign",$BK23="permanent",$BK23="terminated"),"true","false")</formula>
    </cfRule>
  </conditionalFormatting>
  <conditionalFormatting sqref="Q23">
    <cfRule type="expression" dxfId="7033" priority="3891" stopIfTrue="1">
      <formula>IF(OR($BJ23="not",$BJ23="resign",$BJ23="permanent",$BJ23="terminated"),"true","false")</formula>
    </cfRule>
  </conditionalFormatting>
  <conditionalFormatting sqref="Q23">
    <cfRule type="expression" dxfId="7032" priority="3890" stopIfTrue="1">
      <formula>IF(OR($BK23="not",$BK23="resign",$BK23="permanent",$BK23="terminated"),"true","false")</formula>
    </cfRule>
  </conditionalFormatting>
  <conditionalFormatting sqref="Q23">
    <cfRule type="expression" dxfId="7031" priority="3889" stopIfTrue="1">
      <formula>IF(OR($BJ23="not",$BJ23="resign",$BJ23="permanent",$BJ23="terminated"),"true","false")</formula>
    </cfRule>
  </conditionalFormatting>
  <conditionalFormatting sqref="Q23">
    <cfRule type="expression" dxfId="7030" priority="3888" stopIfTrue="1">
      <formula>IF(OR($BK23="not",$BK23="resign",$BK23="permanent",$BK23="terminated"),"true","false")</formula>
    </cfRule>
  </conditionalFormatting>
  <conditionalFormatting sqref="Q23">
    <cfRule type="expression" dxfId="7029" priority="3887" stopIfTrue="1">
      <formula>IF(OR($BJ23="not",$BJ23="resign",$BJ23="permanent",$BJ23="terminated"),"true","false")</formula>
    </cfRule>
  </conditionalFormatting>
  <conditionalFormatting sqref="Q23">
    <cfRule type="expression" dxfId="7028" priority="3886" stopIfTrue="1">
      <formula>IF(OR($BK23="not",$BK23="resign",$BK23="permanent",$BK23="terminated"),"true","false")</formula>
    </cfRule>
  </conditionalFormatting>
  <conditionalFormatting sqref="Q23">
    <cfRule type="expression" dxfId="7027" priority="3885" stopIfTrue="1">
      <formula>IF(OR($BJ23="not",$BJ23="resign",$BJ23="permanent",$BJ23="terminated"),"true","false")</formula>
    </cfRule>
  </conditionalFormatting>
  <conditionalFormatting sqref="Q23">
    <cfRule type="expression" dxfId="7026" priority="3884" stopIfTrue="1">
      <formula>IF(OR($BJ23="not",$BJ23="resign",$BJ23="permanent",$BJ23="terminated"),"true","false")</formula>
    </cfRule>
  </conditionalFormatting>
  <conditionalFormatting sqref="Q23">
    <cfRule type="expression" dxfId="7025" priority="3883" stopIfTrue="1">
      <formula>IF(OR($BK23="not",$BK23="resign",$BK23="permanent",$BK23="terminated"),"true","false")</formula>
    </cfRule>
  </conditionalFormatting>
  <conditionalFormatting sqref="Q23">
    <cfRule type="expression" dxfId="7024" priority="3882" stopIfTrue="1">
      <formula>IF(OR($BK23="not",$BK23="resign",$BK23="permanent",$BK23="terminated"),"true","false")</formula>
    </cfRule>
  </conditionalFormatting>
  <conditionalFormatting sqref="Q23">
    <cfRule type="expression" dxfId="7023" priority="3881" stopIfTrue="1">
      <formula>IF(OR($BK23="not",$BK23="resign",$BK23="permanent",$BK23="terminated"),"true","false")</formula>
    </cfRule>
  </conditionalFormatting>
  <conditionalFormatting sqref="Q23">
    <cfRule type="expression" dxfId="7022" priority="3880" stopIfTrue="1">
      <formula>IF(OR($BJ23="not",$BJ23="resign",$BJ23="permanent",$BJ23="terminated"),"true","false")</formula>
    </cfRule>
  </conditionalFormatting>
  <conditionalFormatting sqref="Q23">
    <cfRule type="expression" dxfId="7021" priority="3879" stopIfTrue="1">
      <formula>IF(OR($BK23="not",$BK23="resign",$BK23="permanent",$BK23="terminated"),"true","false")</formula>
    </cfRule>
  </conditionalFormatting>
  <conditionalFormatting sqref="Q23">
    <cfRule type="expression" dxfId="7020" priority="3878" stopIfTrue="1">
      <formula>IF(OR($BJ23="not",$BJ23="resign",$BJ23="permanent",$BJ23="terminated"),"true","false")</formula>
    </cfRule>
  </conditionalFormatting>
  <conditionalFormatting sqref="Q23">
    <cfRule type="expression" dxfId="7019" priority="3877" stopIfTrue="1">
      <formula>IF(OR($BK23="not",$BK23="resign",$BK23="permanent",$BK23="terminated"),"true","false")</formula>
    </cfRule>
  </conditionalFormatting>
  <conditionalFormatting sqref="Q23">
    <cfRule type="expression" dxfId="7018" priority="3876" stopIfTrue="1">
      <formula>IF(OR($BK23="not",$BK23="resign",$BK23="permanent",$BK23="terminated"),"true","false")</formula>
    </cfRule>
  </conditionalFormatting>
  <conditionalFormatting sqref="Q23">
    <cfRule type="expression" dxfId="7017" priority="3875" stopIfTrue="1">
      <formula>IF(OR($BK23="not",$BK23="resign",$BK23="permanent",$BK23="terminated"),"true","false")</formula>
    </cfRule>
  </conditionalFormatting>
  <conditionalFormatting sqref="Q23">
    <cfRule type="expression" dxfId="7016" priority="3874" stopIfTrue="1">
      <formula>IF(OR($BJ23="not",$BJ23="resign",$BJ23="permanent",$BJ23="terminated"),"true","false")</formula>
    </cfRule>
  </conditionalFormatting>
  <conditionalFormatting sqref="Q23">
    <cfRule type="expression" dxfId="7015" priority="3873" stopIfTrue="1">
      <formula>IF(OR($BK23="not",$BK23="resign",$BK23="permanent",$BK23="terminated"),"true","false")</formula>
    </cfRule>
  </conditionalFormatting>
  <conditionalFormatting sqref="Q23">
    <cfRule type="expression" dxfId="7014" priority="3872" stopIfTrue="1">
      <formula>IF(OR($BJ23="not",$BJ23="resign",$BJ23="permanent",$BJ23="terminated"),"true","false")</formula>
    </cfRule>
  </conditionalFormatting>
  <conditionalFormatting sqref="Q23">
    <cfRule type="expression" dxfId="7013" priority="3871" stopIfTrue="1">
      <formula>IF(OR($BK23="not",$BK23="resign",$BK23="permanent",$BK23="terminated"),"true","false")</formula>
    </cfRule>
  </conditionalFormatting>
  <conditionalFormatting sqref="Q23">
    <cfRule type="expression" dxfId="7012" priority="3870" stopIfTrue="1">
      <formula>IF(OR($BK23="not",$BK23="resign",$BK23="permanent",$BK23="terminated"),"true","false")</formula>
    </cfRule>
  </conditionalFormatting>
  <conditionalFormatting sqref="Q23">
    <cfRule type="expression" dxfId="7011" priority="3869" stopIfTrue="1">
      <formula>IF(OR($BK23="not",$BK23="resign",$BK23="permanent",$BK23="terminated"),"true","false")</formula>
    </cfRule>
  </conditionalFormatting>
  <conditionalFormatting sqref="Q23">
    <cfRule type="expression" dxfId="7010" priority="3868" stopIfTrue="1">
      <formula>IF(OR($BJ23="not",$BJ23="resign",$BJ23="permanent",$BJ23="terminated"),"true","false")</formula>
    </cfRule>
  </conditionalFormatting>
  <conditionalFormatting sqref="Q23">
    <cfRule type="expression" dxfId="7009" priority="3867" stopIfTrue="1">
      <formula>IF(OR($BK23="not",$BK23="resign",$BK23="permanent",$BK23="terminated"),"true","false")</formula>
    </cfRule>
  </conditionalFormatting>
  <conditionalFormatting sqref="Q23">
    <cfRule type="expression" dxfId="7008" priority="3866" stopIfTrue="1">
      <formula>IF(OR($BJ23="not",$BJ23="resign",$BJ23="permanent",$BJ23="terminated"),"true","false")</formula>
    </cfRule>
  </conditionalFormatting>
  <conditionalFormatting sqref="Q23">
    <cfRule type="expression" dxfId="7007" priority="3865" stopIfTrue="1">
      <formula>IF(OR($BK23="not",$BK23="resign",$BK23="permanent",$BK23="terminated"),"true","false")</formula>
    </cfRule>
  </conditionalFormatting>
  <conditionalFormatting sqref="Q23">
    <cfRule type="expression" dxfId="7006" priority="3864" stopIfTrue="1">
      <formula>IF(OR($BJ23="not",$BJ23="resign",$BJ23="permanent",$BJ23="terminated"),"true","false")</formula>
    </cfRule>
  </conditionalFormatting>
  <conditionalFormatting sqref="Q23">
    <cfRule type="expression" dxfId="7005" priority="3863" stopIfTrue="1">
      <formula>IF(OR($BK23="not",$BK23="resign",$BK23="permanent",$BK23="terminated"),"true","false")</formula>
    </cfRule>
  </conditionalFormatting>
  <conditionalFormatting sqref="Q23">
    <cfRule type="expression" dxfId="7004" priority="3862" stopIfTrue="1">
      <formula>IF(OR($BJ23="not",$BJ23="resign",$BJ23="permanent",$BJ23="terminated"),"true","false")</formula>
    </cfRule>
  </conditionalFormatting>
  <conditionalFormatting sqref="Q23">
    <cfRule type="expression" dxfId="7003" priority="3861" stopIfTrue="1">
      <formula>IF(OR($BJ23="not",$BJ23="resign",$BJ23="permanent",$BJ23="terminated"),"true","false")</formula>
    </cfRule>
  </conditionalFormatting>
  <conditionalFormatting sqref="Q23">
    <cfRule type="expression" dxfId="7002" priority="3860" stopIfTrue="1">
      <formula>IF(OR($BI23="not",$BI23="resign",$BI23="permanent",$BI23="terminated"),"true","false")</formula>
    </cfRule>
  </conditionalFormatting>
  <conditionalFormatting sqref="Q23">
    <cfRule type="expression" dxfId="7001" priority="3859" stopIfTrue="1">
      <formula>IF(OR($BK23="not",$BK23="resign",$BK23="permanent",$BK23="terminated"),"true","false")</formula>
    </cfRule>
  </conditionalFormatting>
  <conditionalFormatting sqref="Q23">
    <cfRule type="expression" dxfId="7000" priority="3858" stopIfTrue="1">
      <formula>IF(OR($BJ23="not",$BJ23="resign",$BJ23="permanent",$BJ23="terminated"),"true","false")</formula>
    </cfRule>
  </conditionalFormatting>
  <conditionalFormatting sqref="Q23">
    <cfRule type="expression" dxfId="6999" priority="3857" stopIfTrue="1">
      <formula>IF(OR($BK23="not",$BK23="resign",$BK23="permanent",$BK23="terminated"),"true","false")</formula>
    </cfRule>
  </conditionalFormatting>
  <conditionalFormatting sqref="Q23">
    <cfRule type="expression" dxfId="6998" priority="3856" stopIfTrue="1">
      <formula>IF(OR($BJ23="not",$BJ23="resign",$BJ23="permanent",$BJ23="terminated"),"true","false")</formula>
    </cfRule>
  </conditionalFormatting>
  <conditionalFormatting sqref="Q23">
    <cfRule type="expression" dxfId="6997" priority="3855" stopIfTrue="1">
      <formula>IF(OR($BJ23="not",$BJ23="resign",$BJ23="permanent",$BJ23="terminated"),"true","false")</formula>
    </cfRule>
  </conditionalFormatting>
  <conditionalFormatting sqref="Q23">
    <cfRule type="expression" dxfId="6996" priority="3854" stopIfTrue="1">
      <formula>IF(OR($BK23="not",$BK23="resign",$BK23="permanent",$BK23="terminated"),"true","false")</formula>
    </cfRule>
  </conditionalFormatting>
  <conditionalFormatting sqref="Q23">
    <cfRule type="expression" dxfId="6995" priority="3853" stopIfTrue="1">
      <formula>IF(OR($BK23="not",$BK23="resign",$BK23="permanent",$BK23="terminated"),"true","false")</formula>
    </cfRule>
  </conditionalFormatting>
  <conditionalFormatting sqref="Q23">
    <cfRule type="expression" dxfId="6994" priority="3852" stopIfTrue="1">
      <formula>IF(OR($BK23="not",$BK23="resign",$BK23="permanent",$BK23="terminated"),"true","false")</formula>
    </cfRule>
  </conditionalFormatting>
  <conditionalFormatting sqref="Q23">
    <cfRule type="expression" dxfId="6993" priority="3851" stopIfTrue="1">
      <formula>IF(OR($BJ23="not",$BJ23="resign",$BJ23="permanent",$BJ23="terminated"),"true","false")</formula>
    </cfRule>
  </conditionalFormatting>
  <conditionalFormatting sqref="Q23">
    <cfRule type="expression" dxfId="6992" priority="3850" stopIfTrue="1">
      <formula>IF(OR($BK23="not",$BK23="resign",$BK23="permanent",$BK23="terminated"),"true","false")</formula>
    </cfRule>
  </conditionalFormatting>
  <conditionalFormatting sqref="Q23">
    <cfRule type="expression" dxfId="6991" priority="3849" stopIfTrue="1">
      <formula>IF(OR($BJ23="not",$BJ23="resign",$BJ23="permanent",$BJ23="terminated"),"true","false")</formula>
    </cfRule>
  </conditionalFormatting>
  <conditionalFormatting sqref="Q23">
    <cfRule type="expression" dxfId="6990" priority="3848" stopIfTrue="1">
      <formula>IF(OR($BK23="not",$BK23="resign",$BK23="permanent",$BK23="terminated"),"true","false")</formula>
    </cfRule>
  </conditionalFormatting>
  <conditionalFormatting sqref="Q23">
    <cfRule type="expression" dxfId="6989" priority="3847" stopIfTrue="1">
      <formula>IF(OR($BK23="not",$BK23="resign",$BK23="permanent",$BK23="terminated"),"true","false")</formula>
    </cfRule>
  </conditionalFormatting>
  <conditionalFormatting sqref="Q23">
    <cfRule type="expression" dxfId="6988" priority="3846" stopIfTrue="1">
      <formula>IF(OR($BK23="not",$BK23="resign",$BK23="permanent",$BK23="terminated"),"true","false")</formula>
    </cfRule>
  </conditionalFormatting>
  <conditionalFormatting sqref="Q23">
    <cfRule type="expression" dxfId="6987" priority="3845" stopIfTrue="1">
      <formula>IF(OR($BJ23="not",$BJ23="resign",$BJ23="permanent",$BJ23="terminated"),"true","false")</formula>
    </cfRule>
  </conditionalFormatting>
  <conditionalFormatting sqref="Q23">
    <cfRule type="expression" dxfId="6986" priority="3844" stopIfTrue="1">
      <formula>IF(OR($BK23="not",$BK23="resign",$BK23="permanent",$BK23="terminated"),"true","false")</formula>
    </cfRule>
  </conditionalFormatting>
  <conditionalFormatting sqref="Q23">
    <cfRule type="expression" dxfId="6985" priority="3843" stopIfTrue="1">
      <formula>IF(OR($BJ23="not",$BJ23="resign",$BJ23="permanent",$BJ23="terminated"),"true","false")</formula>
    </cfRule>
  </conditionalFormatting>
  <conditionalFormatting sqref="Q23">
    <cfRule type="expression" dxfId="6984" priority="3842" stopIfTrue="1">
      <formula>IF(OR($BK23="not",$BK23="resign",$BK23="permanent",$BK23="terminated"),"true","false")</formula>
    </cfRule>
  </conditionalFormatting>
  <conditionalFormatting sqref="Q23">
    <cfRule type="expression" dxfId="6983" priority="3841" stopIfTrue="1">
      <formula>IF(OR($BK23="not",$BK23="resign",$BK23="permanent",$BK23="terminated"),"true","false")</formula>
    </cfRule>
  </conditionalFormatting>
  <conditionalFormatting sqref="Q23">
    <cfRule type="expression" dxfId="6982" priority="3840" stopIfTrue="1">
      <formula>IF(OR($BK23="not",$BK23="resign",$BK23="permanent",$BK23="terminated"),"true","false")</formula>
    </cfRule>
  </conditionalFormatting>
  <conditionalFormatting sqref="Q23">
    <cfRule type="expression" dxfId="6981" priority="3839" stopIfTrue="1">
      <formula>IF(OR($BJ23="not",$BJ23="resign",$BJ23="permanent",$BJ23="terminated"),"true","false")</formula>
    </cfRule>
  </conditionalFormatting>
  <conditionalFormatting sqref="Q23">
    <cfRule type="expression" dxfId="6980" priority="3838" stopIfTrue="1">
      <formula>IF(OR($BK23="not",$BK23="resign",$BK23="permanent",$BK23="terminated"),"true","false")</formula>
    </cfRule>
  </conditionalFormatting>
  <conditionalFormatting sqref="Q23">
    <cfRule type="expression" dxfId="6979" priority="3837" stopIfTrue="1">
      <formula>IF(OR($BJ23="not",$BJ23="resign",$BJ23="permanent",$BJ23="terminated"),"true","false")</formula>
    </cfRule>
  </conditionalFormatting>
  <conditionalFormatting sqref="Q23">
    <cfRule type="expression" dxfId="6978" priority="3836" stopIfTrue="1">
      <formula>IF(OR($BK23="not",$BK23="resign",$BK23="permanent",$BK23="terminated"),"true","false")</formula>
    </cfRule>
  </conditionalFormatting>
  <conditionalFormatting sqref="Q23">
    <cfRule type="expression" dxfId="6977" priority="3835" stopIfTrue="1">
      <formula>IF(OR($BJ23="not",$BJ23="resign",$BJ23="permanent",$BJ23="terminated"),"true","false")</formula>
    </cfRule>
  </conditionalFormatting>
  <conditionalFormatting sqref="Q23">
    <cfRule type="expression" dxfId="6976" priority="3834" stopIfTrue="1">
      <formula>IF(OR($BK23="not",$BK23="resign",$BK23="permanent",$BK23="terminated"),"true","false")</formula>
    </cfRule>
  </conditionalFormatting>
  <conditionalFormatting sqref="Q23">
    <cfRule type="expression" dxfId="6975" priority="3833" stopIfTrue="1">
      <formula>IF(OR($BJ23="not",$BJ23="resign",$BJ23="permanent",$BJ23="terminated"),"true","false")</formula>
    </cfRule>
  </conditionalFormatting>
  <conditionalFormatting sqref="Q23">
    <cfRule type="expression" dxfId="6974" priority="3832" stopIfTrue="1">
      <formula>IF(OR($BK23="not",$BK23="resign",$BK23="permanent",$BK23="terminated"),"true","false")</formula>
    </cfRule>
  </conditionalFormatting>
  <conditionalFormatting sqref="Q23">
    <cfRule type="expression" dxfId="6973" priority="3831" stopIfTrue="1">
      <formula>IF(OR($BJ23="not",$BJ23="resign",$BJ23="permanent",$BJ23="terminated"),"true","false")</formula>
    </cfRule>
  </conditionalFormatting>
  <conditionalFormatting sqref="Q23">
    <cfRule type="expression" dxfId="6972" priority="3830" stopIfTrue="1">
      <formula>IF(OR($BJ23="not",$BJ23="resign",$BJ23="permanent",$BJ23="terminated"),"true","false")</formula>
    </cfRule>
  </conditionalFormatting>
  <conditionalFormatting sqref="Q23">
    <cfRule type="expression" dxfId="6971" priority="3829" stopIfTrue="1">
      <formula>IF(OR($BK23="not",$BK23="resign",$BK23="permanent",$BK23="terminated"),"true","false")</formula>
    </cfRule>
  </conditionalFormatting>
  <conditionalFormatting sqref="Q23">
    <cfRule type="expression" dxfId="6970" priority="3828" stopIfTrue="1">
      <formula>IF(OR($BK23="not",$BK23="resign",$BK23="permanent",$BK23="terminated"),"true","false")</formula>
    </cfRule>
  </conditionalFormatting>
  <conditionalFormatting sqref="Q23">
    <cfRule type="expression" dxfId="6969" priority="3827" stopIfTrue="1">
      <formula>IF(OR($BK23="not",$BK23="resign",$BK23="permanent",$BK23="terminated"),"true","false")</formula>
    </cfRule>
  </conditionalFormatting>
  <conditionalFormatting sqref="Q23">
    <cfRule type="expression" dxfId="6968" priority="3826" stopIfTrue="1">
      <formula>IF(OR($BJ23="not",$BJ23="resign",$BJ23="permanent",$BJ23="terminated"),"true","false")</formula>
    </cfRule>
  </conditionalFormatting>
  <conditionalFormatting sqref="Q23">
    <cfRule type="expression" dxfId="6967" priority="3825" stopIfTrue="1">
      <formula>IF(OR($BK23="not",$BK23="resign",$BK23="permanent",$BK23="terminated"),"true","false")</formula>
    </cfRule>
  </conditionalFormatting>
  <conditionalFormatting sqref="Q23">
    <cfRule type="expression" dxfId="6966" priority="3824" stopIfTrue="1">
      <formula>IF(OR($BJ23="not",$BJ23="resign",$BJ23="permanent",$BJ23="terminated"),"true","false")</formula>
    </cfRule>
  </conditionalFormatting>
  <conditionalFormatting sqref="Q23">
    <cfRule type="expression" dxfId="6965" priority="3823" stopIfTrue="1">
      <formula>IF(OR($BK23="not",$BK23="resign",$BK23="permanent",$BK23="terminated"),"true","false")</formula>
    </cfRule>
  </conditionalFormatting>
  <conditionalFormatting sqref="Q23">
    <cfRule type="expression" dxfId="6964" priority="3822" stopIfTrue="1">
      <formula>IF(OR($BK23="not",$BK23="resign",$BK23="permanent",$BK23="terminated"),"true","false")</formula>
    </cfRule>
  </conditionalFormatting>
  <conditionalFormatting sqref="Q23">
    <cfRule type="expression" dxfId="6963" priority="3821" stopIfTrue="1">
      <formula>IF(OR($BK23="not",$BK23="resign",$BK23="permanent",$BK23="terminated"),"true","false")</formula>
    </cfRule>
  </conditionalFormatting>
  <conditionalFormatting sqref="Q23">
    <cfRule type="expression" dxfId="6962" priority="3820" stopIfTrue="1">
      <formula>IF(OR($BJ23="not",$BJ23="resign",$BJ23="permanent",$BJ23="terminated"),"true","false")</formula>
    </cfRule>
  </conditionalFormatting>
  <conditionalFormatting sqref="Q23">
    <cfRule type="expression" dxfId="6961" priority="3819" stopIfTrue="1">
      <formula>IF(OR($BK23="not",$BK23="resign",$BK23="permanent",$BK23="terminated"),"true","false")</formula>
    </cfRule>
  </conditionalFormatting>
  <conditionalFormatting sqref="Q23">
    <cfRule type="expression" dxfId="6960" priority="3818" stopIfTrue="1">
      <formula>IF(OR($BJ23="not",$BJ23="resign",$BJ23="permanent",$BJ23="terminated"),"true","false")</formula>
    </cfRule>
  </conditionalFormatting>
  <conditionalFormatting sqref="Q23">
    <cfRule type="expression" dxfId="6959" priority="3817" stopIfTrue="1">
      <formula>IF(OR($BK23="not",$BK23="resign",$BK23="permanent",$BK23="terminated"),"true","false")</formula>
    </cfRule>
  </conditionalFormatting>
  <conditionalFormatting sqref="Q23">
    <cfRule type="expression" dxfId="6958" priority="3816" stopIfTrue="1">
      <formula>IF(OR($BK23="not",$BK23="resign",$BK23="permanent",$BK23="terminated"),"true","false")</formula>
    </cfRule>
  </conditionalFormatting>
  <conditionalFormatting sqref="Q23">
    <cfRule type="expression" dxfId="6957" priority="3815" stopIfTrue="1">
      <formula>IF(OR($BK23="not",$BK23="resign",$BK23="permanent",$BK23="terminated"),"true","false")</formula>
    </cfRule>
  </conditionalFormatting>
  <conditionalFormatting sqref="Q23">
    <cfRule type="expression" dxfId="6956" priority="3814" stopIfTrue="1">
      <formula>IF(OR($BJ23="not",$BJ23="resign",$BJ23="permanent",$BJ23="terminated"),"true","false")</formula>
    </cfRule>
  </conditionalFormatting>
  <conditionalFormatting sqref="Q23">
    <cfRule type="expression" dxfId="6955" priority="3813" stopIfTrue="1">
      <formula>IF(OR($BK23="not",$BK23="resign",$BK23="permanent",$BK23="terminated"),"true","false")</formula>
    </cfRule>
  </conditionalFormatting>
  <conditionalFormatting sqref="Q23">
    <cfRule type="expression" dxfId="6954" priority="3812" stopIfTrue="1">
      <formula>IF(OR($BJ23="not",$BJ23="resign",$BJ23="permanent",$BJ23="terminated"),"true","false")</formula>
    </cfRule>
  </conditionalFormatting>
  <conditionalFormatting sqref="Q23">
    <cfRule type="expression" dxfId="6953" priority="3811" stopIfTrue="1">
      <formula>IF(OR($BK23="not",$BK23="resign",$BK23="permanent",$BK23="terminated"),"true","false")</formula>
    </cfRule>
  </conditionalFormatting>
  <conditionalFormatting sqref="Q23">
    <cfRule type="expression" dxfId="6952" priority="3810" stopIfTrue="1">
      <formula>IF(OR($BJ23="not",$BJ23="resign",$BJ23="permanent",$BJ23="terminated"),"true","false")</formula>
    </cfRule>
  </conditionalFormatting>
  <conditionalFormatting sqref="Q23">
    <cfRule type="expression" dxfId="6951" priority="3809" stopIfTrue="1">
      <formula>IF(OR($BK23="not",$BK23="resign",$BK23="permanent",$BK23="terminated"),"true","false")</formula>
    </cfRule>
  </conditionalFormatting>
  <conditionalFormatting sqref="Q23">
    <cfRule type="expression" dxfId="6950" priority="3808" stopIfTrue="1">
      <formula>IF(OR($BJ23="not",$BJ23="resign",$BJ23="permanent",$BJ23="terminated"),"true","false")</formula>
    </cfRule>
  </conditionalFormatting>
  <conditionalFormatting sqref="Q23">
    <cfRule type="expression" dxfId="6949" priority="3807" stopIfTrue="1">
      <formula>IF(OR($BJ23="not",$BJ23="resign",$BJ23="permanent",$BJ23="terminated"),"true","false")</formula>
    </cfRule>
  </conditionalFormatting>
  <conditionalFormatting sqref="Q23">
    <cfRule type="expression" dxfId="6948" priority="3806" stopIfTrue="1">
      <formula>IF(OR($BI23="not",$BI23="resign",$BI23="permanent",$BI23="terminated"),"true","false")</formula>
    </cfRule>
  </conditionalFormatting>
  <conditionalFormatting sqref="Q23">
    <cfRule type="expression" dxfId="6947" priority="3805" stopIfTrue="1">
      <formula>IF(OR($BK23="not",$BK23="resign",$BK23="permanent",$BK23="terminated"),"true","false")</formula>
    </cfRule>
  </conditionalFormatting>
  <conditionalFormatting sqref="Q23">
    <cfRule type="expression" dxfId="6946" priority="3804" stopIfTrue="1">
      <formula>IF(OR($BJ23="not",$BJ23="resign",$BJ23="permanent",$BJ23="terminated"),"true","false")</formula>
    </cfRule>
  </conditionalFormatting>
  <conditionalFormatting sqref="Q23">
    <cfRule type="expression" dxfId="6945" priority="3803" stopIfTrue="1">
      <formula>IF(OR($BK23="not",$BK23="resign",$BK23="permanent",$BK23="terminated"),"true","false")</formula>
    </cfRule>
  </conditionalFormatting>
  <conditionalFormatting sqref="Q23">
    <cfRule type="expression" dxfId="6944" priority="3802" stopIfTrue="1">
      <formula>IF(OR($BJ23="not",$BJ23="resign",$BJ23="permanent",$BJ23="terminated"),"true","false")</formula>
    </cfRule>
  </conditionalFormatting>
  <conditionalFormatting sqref="Q23">
    <cfRule type="expression" dxfId="6943" priority="3801" stopIfTrue="1">
      <formula>IF(OR($BJ23="not",$BJ23="resign",$BJ23="permanent",$BJ23="terminated"),"true","false")</formula>
    </cfRule>
  </conditionalFormatting>
  <conditionalFormatting sqref="Q23">
    <cfRule type="expression" dxfId="6942" priority="3800" stopIfTrue="1">
      <formula>IF(OR($BK23="not",$BK23="resign",$BK23="permanent",$BK23="terminated"),"true","false")</formula>
    </cfRule>
  </conditionalFormatting>
  <conditionalFormatting sqref="Q23">
    <cfRule type="expression" dxfId="6941" priority="3799" stopIfTrue="1">
      <formula>IF(OR($BK23="not",$BK23="resign",$BK23="permanent",$BK23="terminated"),"true","false")</formula>
    </cfRule>
  </conditionalFormatting>
  <conditionalFormatting sqref="Q23">
    <cfRule type="expression" dxfId="6940" priority="3798" stopIfTrue="1">
      <formula>IF(OR($BK23="not",$BK23="resign",$BK23="permanent",$BK23="terminated"),"true","false")</formula>
    </cfRule>
  </conditionalFormatting>
  <conditionalFormatting sqref="Q23">
    <cfRule type="expression" dxfId="6939" priority="3797" stopIfTrue="1">
      <formula>IF(OR($BJ23="not",$BJ23="resign",$BJ23="permanent",$BJ23="terminated"),"true","false")</formula>
    </cfRule>
  </conditionalFormatting>
  <conditionalFormatting sqref="Q23">
    <cfRule type="expression" dxfId="6938" priority="3796" stopIfTrue="1">
      <formula>IF(OR($BK23="not",$BK23="resign",$BK23="permanent",$BK23="terminated"),"true","false")</formula>
    </cfRule>
  </conditionalFormatting>
  <conditionalFormatting sqref="Q23">
    <cfRule type="expression" dxfId="6937" priority="3795" stopIfTrue="1">
      <formula>IF(OR($BJ23="not",$BJ23="resign",$BJ23="permanent",$BJ23="terminated"),"true","false")</formula>
    </cfRule>
  </conditionalFormatting>
  <conditionalFormatting sqref="Q23">
    <cfRule type="expression" dxfId="6936" priority="3794" stopIfTrue="1">
      <formula>IF(OR($BK23="not",$BK23="resign",$BK23="permanent",$BK23="terminated"),"true","false")</formula>
    </cfRule>
  </conditionalFormatting>
  <conditionalFormatting sqref="Q23">
    <cfRule type="expression" dxfId="6935" priority="3793" stopIfTrue="1">
      <formula>IF(OR($BK23="not",$BK23="resign",$BK23="permanent",$BK23="terminated"),"true","false")</formula>
    </cfRule>
  </conditionalFormatting>
  <conditionalFormatting sqref="Q23">
    <cfRule type="expression" dxfId="6934" priority="3792" stopIfTrue="1">
      <formula>IF(OR($BK23="not",$BK23="resign",$BK23="permanent",$BK23="terminated"),"true","false")</formula>
    </cfRule>
  </conditionalFormatting>
  <conditionalFormatting sqref="Q23">
    <cfRule type="expression" dxfId="6933" priority="3791" stopIfTrue="1">
      <formula>IF(OR($BJ23="not",$BJ23="resign",$BJ23="permanent",$BJ23="terminated"),"true","false")</formula>
    </cfRule>
  </conditionalFormatting>
  <conditionalFormatting sqref="Q23">
    <cfRule type="expression" dxfId="6932" priority="3790" stopIfTrue="1">
      <formula>IF(OR($BK23="not",$BK23="resign",$BK23="permanent",$BK23="terminated"),"true","false")</formula>
    </cfRule>
  </conditionalFormatting>
  <conditionalFormatting sqref="Q23">
    <cfRule type="expression" dxfId="6931" priority="3789" stopIfTrue="1">
      <formula>IF(OR($BJ23="not",$BJ23="resign",$BJ23="permanent",$BJ23="terminated"),"true","false")</formula>
    </cfRule>
  </conditionalFormatting>
  <conditionalFormatting sqref="Q23">
    <cfRule type="expression" dxfId="6930" priority="3788" stopIfTrue="1">
      <formula>IF(OR($BK23="not",$BK23="resign",$BK23="permanent",$BK23="terminated"),"true","false")</formula>
    </cfRule>
  </conditionalFormatting>
  <conditionalFormatting sqref="Q23">
    <cfRule type="expression" dxfId="6929" priority="3787" stopIfTrue="1">
      <formula>IF(OR($BK23="not",$BK23="resign",$BK23="permanent",$BK23="terminated"),"true","false")</formula>
    </cfRule>
  </conditionalFormatting>
  <conditionalFormatting sqref="Q23">
    <cfRule type="expression" dxfId="6928" priority="3786" stopIfTrue="1">
      <formula>IF(OR($BK23="not",$BK23="resign",$BK23="permanent",$BK23="terminated"),"true","false")</formula>
    </cfRule>
  </conditionalFormatting>
  <conditionalFormatting sqref="Q23">
    <cfRule type="expression" dxfId="6927" priority="3785" stopIfTrue="1">
      <formula>IF(OR($BJ23="not",$BJ23="resign",$BJ23="permanent",$BJ23="terminated"),"true","false")</formula>
    </cfRule>
  </conditionalFormatting>
  <conditionalFormatting sqref="Q23">
    <cfRule type="expression" dxfId="6926" priority="3784" stopIfTrue="1">
      <formula>IF(OR($BK23="not",$BK23="resign",$BK23="permanent",$BK23="terminated"),"true","false")</formula>
    </cfRule>
  </conditionalFormatting>
  <conditionalFormatting sqref="Q23">
    <cfRule type="expression" dxfId="6925" priority="3783" stopIfTrue="1">
      <formula>IF(OR($BJ23="not",$BJ23="resign",$BJ23="permanent",$BJ23="terminated"),"true","false")</formula>
    </cfRule>
  </conditionalFormatting>
  <conditionalFormatting sqref="Q23">
    <cfRule type="expression" dxfId="6924" priority="3782" stopIfTrue="1">
      <formula>IF(OR($BK23="not",$BK23="resign",$BK23="permanent",$BK23="terminated"),"true","false")</formula>
    </cfRule>
  </conditionalFormatting>
  <conditionalFormatting sqref="Q23">
    <cfRule type="expression" dxfId="6923" priority="3781" stopIfTrue="1">
      <formula>IF(OR($BJ23="not",$BJ23="resign",$BJ23="permanent",$BJ23="terminated"),"true","false")</formula>
    </cfRule>
  </conditionalFormatting>
  <conditionalFormatting sqref="Q23">
    <cfRule type="expression" dxfId="6922" priority="3780" stopIfTrue="1">
      <formula>IF(OR($BK23="not",$BK23="resign",$BK23="permanent",$BK23="terminated"),"true","false")</formula>
    </cfRule>
  </conditionalFormatting>
  <conditionalFormatting sqref="Q23">
    <cfRule type="expression" dxfId="6921" priority="3779" stopIfTrue="1">
      <formula>IF(OR($BJ23="not",$BJ23="resign",$BJ23="permanent",$BJ23="terminated"),"true","false")</formula>
    </cfRule>
  </conditionalFormatting>
  <conditionalFormatting sqref="Q23">
    <cfRule type="expression" dxfId="6920" priority="3778" stopIfTrue="1">
      <formula>IF(OR($BK23="not",$BK23="resign",$BK23="permanent",$BK23="terminated"),"true","false")</formula>
    </cfRule>
  </conditionalFormatting>
  <conditionalFormatting sqref="Q23">
    <cfRule type="expression" dxfId="6919" priority="3777" stopIfTrue="1">
      <formula>IF(OR($BJ23="not",$BJ23="resign",$BJ23="permanent",$BJ23="terminated"),"true","false")</formula>
    </cfRule>
  </conditionalFormatting>
  <conditionalFormatting sqref="Q23">
    <cfRule type="expression" dxfId="6918" priority="3776" stopIfTrue="1">
      <formula>IF(OR($BJ23="not",$BJ23="resign",$BJ23="permanent",$BJ23="terminated"),"true","false")</formula>
    </cfRule>
  </conditionalFormatting>
  <conditionalFormatting sqref="Q23">
    <cfRule type="expression" dxfId="6917" priority="3775" stopIfTrue="1">
      <formula>IF(OR($BK23="not",$BK23="resign",$BK23="permanent",$BK23="terminated"),"true","false")</formula>
    </cfRule>
  </conditionalFormatting>
  <conditionalFormatting sqref="Q23">
    <cfRule type="expression" dxfId="6916" priority="3774" stopIfTrue="1">
      <formula>IF(OR($BK23="not",$BK23="resign",$BK23="permanent",$BK23="terminated"),"true","false")</formula>
    </cfRule>
  </conditionalFormatting>
  <conditionalFormatting sqref="Q23">
    <cfRule type="expression" dxfId="6915" priority="3773" stopIfTrue="1">
      <formula>IF(OR($BK23="not",$BK23="resign",$BK23="permanent",$BK23="terminated"),"true","false")</formula>
    </cfRule>
  </conditionalFormatting>
  <conditionalFormatting sqref="Q23">
    <cfRule type="expression" dxfId="6914" priority="3772" stopIfTrue="1">
      <formula>IF(OR($BJ23="not",$BJ23="resign",$BJ23="permanent",$BJ23="terminated"),"true","false")</formula>
    </cfRule>
  </conditionalFormatting>
  <conditionalFormatting sqref="Q23">
    <cfRule type="expression" dxfId="6913" priority="3771" stopIfTrue="1">
      <formula>IF(OR($BK23="not",$BK23="resign",$BK23="permanent",$BK23="terminated"),"true","false")</formula>
    </cfRule>
  </conditionalFormatting>
  <conditionalFormatting sqref="Q23">
    <cfRule type="expression" dxfId="6912" priority="3770" stopIfTrue="1">
      <formula>IF(OR($BJ23="not",$BJ23="resign",$BJ23="permanent",$BJ23="terminated"),"true","false")</formula>
    </cfRule>
  </conditionalFormatting>
  <conditionalFormatting sqref="Q23">
    <cfRule type="expression" dxfId="6911" priority="3769" stopIfTrue="1">
      <formula>IF(OR($BK23="not",$BK23="resign",$BK23="permanent",$BK23="terminated"),"true","false")</formula>
    </cfRule>
  </conditionalFormatting>
  <conditionalFormatting sqref="Q23">
    <cfRule type="expression" dxfId="6910" priority="3768" stopIfTrue="1">
      <formula>IF(OR($BK23="not",$BK23="resign",$BK23="permanent",$BK23="terminated"),"true","false")</formula>
    </cfRule>
  </conditionalFormatting>
  <conditionalFormatting sqref="Q23">
    <cfRule type="expression" dxfId="6909" priority="3767" stopIfTrue="1">
      <formula>IF(OR($BK23="not",$BK23="resign",$BK23="permanent",$BK23="terminated"),"true","false")</formula>
    </cfRule>
  </conditionalFormatting>
  <conditionalFormatting sqref="Q23">
    <cfRule type="expression" dxfId="6908" priority="3766" stopIfTrue="1">
      <formula>IF(OR($BJ23="not",$BJ23="resign",$BJ23="permanent",$BJ23="terminated"),"true","false")</formula>
    </cfRule>
  </conditionalFormatting>
  <conditionalFormatting sqref="Q23">
    <cfRule type="expression" dxfId="6907" priority="3765" stopIfTrue="1">
      <formula>IF(OR($BK23="not",$BK23="resign",$BK23="permanent",$BK23="terminated"),"true","false")</formula>
    </cfRule>
  </conditionalFormatting>
  <conditionalFormatting sqref="Q23">
    <cfRule type="expression" dxfId="6906" priority="3764" stopIfTrue="1">
      <formula>IF(OR($BJ23="not",$BJ23="resign",$BJ23="permanent",$BJ23="terminated"),"true","false")</formula>
    </cfRule>
  </conditionalFormatting>
  <conditionalFormatting sqref="Q23">
    <cfRule type="expression" dxfId="6905" priority="3763" stopIfTrue="1">
      <formula>IF(OR($BK23="not",$BK23="resign",$BK23="permanent",$BK23="terminated"),"true","false")</formula>
    </cfRule>
  </conditionalFormatting>
  <conditionalFormatting sqref="Q23">
    <cfRule type="expression" dxfId="6904" priority="3762" stopIfTrue="1">
      <formula>IF(OR($BK23="not",$BK23="resign",$BK23="permanent",$BK23="terminated"),"true","false")</formula>
    </cfRule>
  </conditionalFormatting>
  <conditionalFormatting sqref="Q23">
    <cfRule type="expression" dxfId="6903" priority="3761" stopIfTrue="1">
      <formula>IF(OR($BK23="not",$BK23="resign",$BK23="permanent",$BK23="terminated"),"true","false")</formula>
    </cfRule>
  </conditionalFormatting>
  <conditionalFormatting sqref="Q23">
    <cfRule type="expression" dxfId="6902" priority="3760" stopIfTrue="1">
      <formula>IF(OR($BJ23="not",$BJ23="resign",$BJ23="permanent",$BJ23="terminated"),"true","false")</formula>
    </cfRule>
  </conditionalFormatting>
  <conditionalFormatting sqref="Q23">
    <cfRule type="expression" dxfId="6901" priority="3759" stopIfTrue="1">
      <formula>IF(OR($BK23="not",$BK23="resign",$BK23="permanent",$BK23="terminated"),"true","false")</formula>
    </cfRule>
  </conditionalFormatting>
  <conditionalFormatting sqref="Q23">
    <cfRule type="expression" dxfId="6900" priority="3758" stopIfTrue="1">
      <formula>IF(OR($BJ23="not",$BJ23="resign",$BJ23="permanent",$BJ23="terminated"),"true","false")</formula>
    </cfRule>
  </conditionalFormatting>
  <conditionalFormatting sqref="Q23">
    <cfRule type="expression" dxfId="6899" priority="3757" stopIfTrue="1">
      <formula>IF(OR($BK23="not",$BK23="resign",$BK23="permanent",$BK23="terminated"),"true","false")</formula>
    </cfRule>
  </conditionalFormatting>
  <conditionalFormatting sqref="Q23">
    <cfRule type="expression" dxfId="6898" priority="3756" stopIfTrue="1">
      <formula>IF(OR($BJ23="not",$BJ23="resign",$BJ23="permanent",$BJ23="terminated"),"true","false")</formula>
    </cfRule>
  </conditionalFormatting>
  <conditionalFormatting sqref="Q23">
    <cfRule type="expression" dxfId="6897" priority="3755" stopIfTrue="1">
      <formula>IF(OR($BK23="not",$BK23="resign",$BK23="permanent",$BK23="terminated"),"true","false")</formula>
    </cfRule>
  </conditionalFormatting>
  <conditionalFormatting sqref="Q23">
    <cfRule type="expression" dxfId="6896" priority="3754" stopIfTrue="1">
      <formula>IF(OR($BJ23="not",$BJ23="resign",$BJ23="permanent",$BJ23="terminated"),"true","false")</formula>
    </cfRule>
  </conditionalFormatting>
  <conditionalFormatting sqref="Q23">
    <cfRule type="expression" dxfId="6895" priority="3753" stopIfTrue="1">
      <formula>IF(OR($BJ23="not",$BJ23="resign",$BJ23="permanent",$BJ23="terminated"),"true","false")</formula>
    </cfRule>
  </conditionalFormatting>
  <conditionalFormatting sqref="Q23">
    <cfRule type="expression" dxfId="6894" priority="3752" stopIfTrue="1">
      <formula>IF(OR($BI23="not",$BI23="resign",$BI23="permanent",$BI23="terminated"),"true","false")</formula>
    </cfRule>
  </conditionalFormatting>
  <conditionalFormatting sqref="Q23">
    <cfRule type="expression" dxfId="6893" priority="3751" stopIfTrue="1">
      <formula>IF(OR($BK23="not",$BK23="resign",$BK23="permanent",$BK23="terminated"),"true","false")</formula>
    </cfRule>
  </conditionalFormatting>
  <conditionalFormatting sqref="Q23">
    <cfRule type="expression" dxfId="6892" priority="3750" stopIfTrue="1">
      <formula>IF(OR($BJ23="not",$BJ23="resign",$BJ23="permanent",$BJ23="terminated"),"true","false")</formula>
    </cfRule>
  </conditionalFormatting>
  <conditionalFormatting sqref="Q23">
    <cfRule type="expression" dxfId="6891" priority="3749" stopIfTrue="1">
      <formula>IF(OR($BK23="not",$BK23="resign",$BK23="permanent",$BK23="terminated"),"true","false")</formula>
    </cfRule>
  </conditionalFormatting>
  <conditionalFormatting sqref="Q23">
    <cfRule type="expression" dxfId="6890" priority="3748" stopIfTrue="1">
      <formula>IF(OR($BJ23="not",$BJ23="resign",$BJ23="permanent",$BJ23="terminated"),"true","false")</formula>
    </cfRule>
  </conditionalFormatting>
  <conditionalFormatting sqref="Q23">
    <cfRule type="expression" dxfId="6889" priority="3747" stopIfTrue="1">
      <formula>IF(OR($BJ23="not",$BJ23="resign",$BJ23="permanent",$BJ23="terminated"),"true","false")</formula>
    </cfRule>
  </conditionalFormatting>
  <conditionalFormatting sqref="Q23">
    <cfRule type="expression" dxfId="6888" priority="3746" stopIfTrue="1">
      <formula>IF(OR($BK23="not",$BK23="resign",$BK23="permanent",$BK23="terminated"),"true","false")</formula>
    </cfRule>
  </conditionalFormatting>
  <conditionalFormatting sqref="Q23">
    <cfRule type="expression" dxfId="6887" priority="3745" stopIfTrue="1">
      <formula>IF(OR($BK23="not",$BK23="resign",$BK23="permanent",$BK23="terminated"),"true","false")</formula>
    </cfRule>
  </conditionalFormatting>
  <conditionalFormatting sqref="Q23">
    <cfRule type="expression" dxfId="6886" priority="3744" stopIfTrue="1">
      <formula>IF(OR($BK23="not",$BK23="resign",$BK23="permanent",$BK23="terminated"),"true","false")</formula>
    </cfRule>
  </conditionalFormatting>
  <conditionalFormatting sqref="Q23">
    <cfRule type="expression" dxfId="6885" priority="3743" stopIfTrue="1">
      <formula>IF(OR($BJ23="not",$BJ23="resign",$BJ23="permanent",$BJ23="terminated"),"true","false")</formula>
    </cfRule>
  </conditionalFormatting>
  <conditionalFormatting sqref="Q23">
    <cfRule type="expression" dxfId="6884" priority="3742" stopIfTrue="1">
      <formula>IF(OR($BK23="not",$BK23="resign",$BK23="permanent",$BK23="terminated"),"true","false")</formula>
    </cfRule>
  </conditionalFormatting>
  <conditionalFormatting sqref="Q23">
    <cfRule type="expression" dxfId="6883" priority="3741" stopIfTrue="1">
      <formula>IF(OR($BJ23="not",$BJ23="resign",$BJ23="permanent",$BJ23="terminated"),"true","false")</formula>
    </cfRule>
  </conditionalFormatting>
  <conditionalFormatting sqref="Q23">
    <cfRule type="expression" dxfId="6882" priority="3740" stopIfTrue="1">
      <formula>IF(OR($BK23="not",$BK23="resign",$BK23="permanent",$BK23="terminated"),"true","false")</formula>
    </cfRule>
  </conditionalFormatting>
  <conditionalFormatting sqref="Q23">
    <cfRule type="expression" dxfId="6881" priority="3739" stopIfTrue="1">
      <formula>IF(OR($BK23="not",$BK23="resign",$BK23="permanent",$BK23="terminated"),"true","false")</formula>
    </cfRule>
  </conditionalFormatting>
  <conditionalFormatting sqref="Q23">
    <cfRule type="expression" dxfId="6880" priority="3738" stopIfTrue="1">
      <formula>IF(OR($BK23="not",$BK23="resign",$BK23="permanent",$BK23="terminated"),"true","false")</formula>
    </cfRule>
  </conditionalFormatting>
  <conditionalFormatting sqref="Q23">
    <cfRule type="expression" dxfId="6879" priority="3737" stopIfTrue="1">
      <formula>IF(OR($BJ23="not",$BJ23="resign",$BJ23="permanent",$BJ23="terminated"),"true","false")</formula>
    </cfRule>
  </conditionalFormatting>
  <conditionalFormatting sqref="Q23">
    <cfRule type="expression" dxfId="6878" priority="3736" stopIfTrue="1">
      <formula>IF(OR($BK23="not",$BK23="resign",$BK23="permanent",$BK23="terminated"),"true","false")</formula>
    </cfRule>
  </conditionalFormatting>
  <conditionalFormatting sqref="Q23">
    <cfRule type="expression" dxfId="6877" priority="3735" stopIfTrue="1">
      <formula>IF(OR($BJ23="not",$BJ23="resign",$BJ23="permanent",$BJ23="terminated"),"true","false")</formula>
    </cfRule>
  </conditionalFormatting>
  <conditionalFormatting sqref="Q23">
    <cfRule type="expression" dxfId="6876" priority="3734" stopIfTrue="1">
      <formula>IF(OR($BK23="not",$BK23="resign",$BK23="permanent",$BK23="terminated"),"true","false")</formula>
    </cfRule>
  </conditionalFormatting>
  <conditionalFormatting sqref="Q23">
    <cfRule type="expression" dxfId="6875" priority="3733" stopIfTrue="1">
      <formula>IF(OR($BK23="not",$BK23="resign",$BK23="permanent",$BK23="terminated"),"true","false")</formula>
    </cfRule>
  </conditionalFormatting>
  <conditionalFormatting sqref="Q23">
    <cfRule type="expression" dxfId="6874" priority="3732" stopIfTrue="1">
      <formula>IF(OR($BK23="not",$BK23="resign",$BK23="permanent",$BK23="terminated"),"true","false")</formula>
    </cfRule>
  </conditionalFormatting>
  <conditionalFormatting sqref="Q23">
    <cfRule type="expression" dxfId="6873" priority="3731" stopIfTrue="1">
      <formula>IF(OR($BJ23="not",$BJ23="resign",$BJ23="permanent",$BJ23="terminated"),"true","false")</formula>
    </cfRule>
  </conditionalFormatting>
  <conditionalFormatting sqref="Q23">
    <cfRule type="expression" dxfId="6872" priority="3730" stopIfTrue="1">
      <formula>IF(OR($BK23="not",$BK23="resign",$BK23="permanent",$BK23="terminated"),"true","false")</formula>
    </cfRule>
  </conditionalFormatting>
  <conditionalFormatting sqref="Q23">
    <cfRule type="expression" dxfId="6871" priority="3729" stopIfTrue="1">
      <formula>IF(OR($BJ23="not",$BJ23="resign",$BJ23="permanent",$BJ23="terminated"),"true","false")</formula>
    </cfRule>
  </conditionalFormatting>
  <conditionalFormatting sqref="Q23">
    <cfRule type="expression" dxfId="6870" priority="3728" stopIfTrue="1">
      <formula>IF(OR($BK23="not",$BK23="resign",$BK23="permanent",$BK23="terminated"),"true","false")</formula>
    </cfRule>
  </conditionalFormatting>
  <conditionalFormatting sqref="Q23">
    <cfRule type="expression" dxfId="6869" priority="3727" stopIfTrue="1">
      <formula>IF(OR($BJ23="not",$BJ23="resign",$BJ23="permanent",$BJ23="terminated"),"true","false")</formula>
    </cfRule>
  </conditionalFormatting>
  <conditionalFormatting sqref="Q23">
    <cfRule type="expression" dxfId="6868" priority="3726" stopIfTrue="1">
      <formula>IF(OR($BK23="not",$BK23="resign",$BK23="permanent",$BK23="terminated"),"true","false")</formula>
    </cfRule>
  </conditionalFormatting>
  <conditionalFormatting sqref="Q23">
    <cfRule type="expression" dxfId="6867" priority="3725" stopIfTrue="1">
      <formula>IF(OR($BJ23="not",$BJ23="resign",$BJ23="permanent",$BJ23="terminated"),"true","false")</formula>
    </cfRule>
  </conditionalFormatting>
  <conditionalFormatting sqref="Q23">
    <cfRule type="expression" dxfId="6866" priority="3724" stopIfTrue="1">
      <formula>IF(OR($BK23="not",$BK23="resign",$BK23="permanent",$BK23="terminated"),"true","false")</formula>
    </cfRule>
  </conditionalFormatting>
  <conditionalFormatting sqref="Q23">
    <cfRule type="expression" dxfId="6865" priority="3723" stopIfTrue="1">
      <formula>IF(OR($BJ23="not",$BJ23="resign",$BJ23="permanent",$BJ23="terminated"),"true","false")</formula>
    </cfRule>
  </conditionalFormatting>
  <conditionalFormatting sqref="Q23">
    <cfRule type="expression" dxfId="6864" priority="3722" stopIfTrue="1">
      <formula>IF(OR($BJ23="not",$BJ23="resign",$BJ23="permanent",$BJ23="terminated"),"true","false")</formula>
    </cfRule>
  </conditionalFormatting>
  <conditionalFormatting sqref="Q23">
    <cfRule type="expression" dxfId="6863" priority="3721" stopIfTrue="1">
      <formula>IF(OR($BK23="not",$BK23="resign",$BK23="permanent",$BK23="terminated"),"true","false")</formula>
    </cfRule>
  </conditionalFormatting>
  <conditionalFormatting sqref="Q23">
    <cfRule type="expression" dxfId="6862" priority="3720" stopIfTrue="1">
      <formula>IF(OR($BK23="not",$BK23="resign",$BK23="permanent",$BK23="terminated"),"true","false")</formula>
    </cfRule>
  </conditionalFormatting>
  <conditionalFormatting sqref="Q23">
    <cfRule type="expression" dxfId="6861" priority="3719" stopIfTrue="1">
      <formula>IF(OR($BK23="not",$BK23="resign",$BK23="permanent",$BK23="terminated"),"true","false")</formula>
    </cfRule>
  </conditionalFormatting>
  <conditionalFormatting sqref="Q23">
    <cfRule type="expression" dxfId="6860" priority="3718" stopIfTrue="1">
      <formula>IF(OR($BJ23="not",$BJ23="resign",$BJ23="permanent",$BJ23="terminated"),"true","false")</formula>
    </cfRule>
  </conditionalFormatting>
  <conditionalFormatting sqref="Q23">
    <cfRule type="expression" dxfId="6859" priority="3717" stopIfTrue="1">
      <formula>IF(OR($BK23="not",$BK23="resign",$BK23="permanent",$BK23="terminated"),"true","false")</formula>
    </cfRule>
  </conditionalFormatting>
  <conditionalFormatting sqref="Q23">
    <cfRule type="expression" dxfId="6858" priority="3716" stopIfTrue="1">
      <formula>IF(OR($BJ23="not",$BJ23="resign",$BJ23="permanent",$BJ23="terminated"),"true","false")</formula>
    </cfRule>
  </conditionalFormatting>
  <conditionalFormatting sqref="Q23">
    <cfRule type="expression" dxfId="6857" priority="3715" stopIfTrue="1">
      <formula>IF(OR($BK23="not",$BK23="resign",$BK23="permanent",$BK23="terminated"),"true","false")</formula>
    </cfRule>
  </conditionalFormatting>
  <conditionalFormatting sqref="Q23">
    <cfRule type="expression" dxfId="6856" priority="3714" stopIfTrue="1">
      <formula>IF(OR($BK23="not",$BK23="resign",$BK23="permanent",$BK23="terminated"),"true","false")</formula>
    </cfRule>
  </conditionalFormatting>
  <conditionalFormatting sqref="Q23">
    <cfRule type="expression" dxfId="6855" priority="3713" stopIfTrue="1">
      <formula>IF(OR($BK23="not",$BK23="resign",$BK23="permanent",$BK23="terminated"),"true","false")</formula>
    </cfRule>
  </conditionalFormatting>
  <conditionalFormatting sqref="Q23">
    <cfRule type="expression" dxfId="6854" priority="3712" stopIfTrue="1">
      <formula>IF(OR($BJ23="not",$BJ23="resign",$BJ23="permanent",$BJ23="terminated"),"true","false")</formula>
    </cfRule>
  </conditionalFormatting>
  <conditionalFormatting sqref="Q23">
    <cfRule type="expression" dxfId="6853" priority="3711" stopIfTrue="1">
      <formula>IF(OR($BK23="not",$BK23="resign",$BK23="permanent",$BK23="terminated"),"true","false")</formula>
    </cfRule>
  </conditionalFormatting>
  <conditionalFormatting sqref="Q23">
    <cfRule type="expression" dxfId="6852" priority="3710" stopIfTrue="1">
      <formula>IF(OR($BJ23="not",$BJ23="resign",$BJ23="permanent",$BJ23="terminated"),"true","false")</formula>
    </cfRule>
  </conditionalFormatting>
  <conditionalFormatting sqref="Q23">
    <cfRule type="expression" dxfId="6851" priority="3709" stopIfTrue="1">
      <formula>IF(OR($BK23="not",$BK23="resign",$BK23="permanent",$BK23="terminated"),"true","false")</formula>
    </cfRule>
  </conditionalFormatting>
  <conditionalFormatting sqref="Q23">
    <cfRule type="expression" dxfId="6850" priority="3708" stopIfTrue="1">
      <formula>IF(OR($BK23="not",$BK23="resign",$BK23="permanent",$BK23="terminated"),"true","false")</formula>
    </cfRule>
  </conditionalFormatting>
  <conditionalFormatting sqref="Q23">
    <cfRule type="expression" dxfId="6849" priority="3707" stopIfTrue="1">
      <formula>IF(OR($BK23="not",$BK23="resign",$BK23="permanent",$BK23="terminated"),"true","false")</formula>
    </cfRule>
  </conditionalFormatting>
  <conditionalFormatting sqref="Q23">
    <cfRule type="expression" dxfId="6848" priority="3706" stopIfTrue="1">
      <formula>IF(OR($BJ23="not",$BJ23="resign",$BJ23="permanent",$BJ23="terminated"),"true","false")</formula>
    </cfRule>
  </conditionalFormatting>
  <conditionalFormatting sqref="Q23">
    <cfRule type="expression" dxfId="6847" priority="3705" stopIfTrue="1">
      <formula>IF(OR($BK23="not",$BK23="resign",$BK23="permanent",$BK23="terminated"),"true","false")</formula>
    </cfRule>
  </conditionalFormatting>
  <conditionalFormatting sqref="Q23">
    <cfRule type="expression" dxfId="6846" priority="3704" stopIfTrue="1">
      <formula>IF(OR($BJ23="not",$BJ23="resign",$BJ23="permanent",$BJ23="terminated"),"true","false")</formula>
    </cfRule>
  </conditionalFormatting>
  <conditionalFormatting sqref="Q23">
    <cfRule type="expression" dxfId="6845" priority="3703" stopIfTrue="1">
      <formula>IF(OR($BK23="not",$BK23="resign",$BK23="permanent",$BK23="terminated"),"true","false")</formula>
    </cfRule>
  </conditionalFormatting>
  <conditionalFormatting sqref="Q23">
    <cfRule type="expression" dxfId="6844" priority="3702" stopIfTrue="1">
      <formula>IF(OR($BJ23="not",$BJ23="resign",$BJ23="permanent",$BJ23="terminated"),"true","false")</formula>
    </cfRule>
  </conditionalFormatting>
  <conditionalFormatting sqref="Q23">
    <cfRule type="expression" dxfId="6843" priority="3701" stopIfTrue="1">
      <formula>IF(OR($BK23="not",$BK23="resign",$BK23="permanent",$BK23="terminated"),"true","false")</formula>
    </cfRule>
  </conditionalFormatting>
  <conditionalFormatting sqref="Q23">
    <cfRule type="expression" dxfId="6842" priority="3700" stopIfTrue="1">
      <formula>IF(OR($BJ23="not",$BJ23="resign",$BJ23="permanent",$BJ23="terminated"),"true","false")</formula>
    </cfRule>
  </conditionalFormatting>
  <conditionalFormatting sqref="Q23">
    <cfRule type="expression" dxfId="6841" priority="3699" stopIfTrue="1">
      <formula>IF(OR($BJ23="not",$BJ23="resign",$BJ23="permanent",$BJ23="terminated"),"true","false")</formula>
    </cfRule>
  </conditionalFormatting>
  <conditionalFormatting sqref="Q23">
    <cfRule type="expression" dxfId="6840" priority="3698" stopIfTrue="1">
      <formula>IF(OR($BI23="not",$BI23="resign",$BI23="permanent",$BI23="terminated"),"true","false")</formula>
    </cfRule>
  </conditionalFormatting>
  <conditionalFormatting sqref="Q23">
    <cfRule type="expression" dxfId="6839" priority="3697" stopIfTrue="1">
      <formula>IF(OR($BK23="not",$BK23="resign",$BK23="permanent",$BK23="terminated"),"true","false")</formula>
    </cfRule>
  </conditionalFormatting>
  <conditionalFormatting sqref="Q23">
    <cfRule type="expression" dxfId="6838" priority="3696" stopIfTrue="1">
      <formula>IF(OR($BJ23="not",$BJ23="resign",$BJ23="permanent",$BJ23="terminated"),"true","false")</formula>
    </cfRule>
  </conditionalFormatting>
  <conditionalFormatting sqref="Q23">
    <cfRule type="expression" dxfId="6837" priority="3695" stopIfTrue="1">
      <formula>IF(OR($BK23="not",$BK23="resign",$BK23="permanent",$BK23="terminated"),"true","false")</formula>
    </cfRule>
  </conditionalFormatting>
  <conditionalFormatting sqref="Q23">
    <cfRule type="expression" dxfId="6836" priority="3694" stopIfTrue="1">
      <formula>IF(OR($BJ23="not",$BJ23="resign",$BJ23="permanent",$BJ23="terminated"),"true","false")</formula>
    </cfRule>
  </conditionalFormatting>
  <conditionalFormatting sqref="Q23">
    <cfRule type="expression" dxfId="6835" priority="3693" stopIfTrue="1">
      <formula>IF(OR($BJ23="not",$BJ23="resign",$BJ23="permanent",$BJ23="terminated"),"true","false")</formula>
    </cfRule>
  </conditionalFormatting>
  <conditionalFormatting sqref="Q23">
    <cfRule type="expression" dxfId="6834" priority="3692" stopIfTrue="1">
      <formula>IF(OR($BK23="not",$BK23="resign",$BK23="permanent",$BK23="terminated"),"true","false")</formula>
    </cfRule>
  </conditionalFormatting>
  <conditionalFormatting sqref="Q23">
    <cfRule type="expression" dxfId="6833" priority="3691" stopIfTrue="1">
      <formula>IF(OR($BK23="not",$BK23="resign",$BK23="permanent",$BK23="terminated"),"true","false")</formula>
    </cfRule>
  </conditionalFormatting>
  <conditionalFormatting sqref="Q23">
    <cfRule type="expression" dxfId="6832" priority="3690" stopIfTrue="1">
      <formula>IF(OR($BK23="not",$BK23="resign",$BK23="permanent",$BK23="terminated"),"true","false")</formula>
    </cfRule>
  </conditionalFormatting>
  <conditionalFormatting sqref="Q23">
    <cfRule type="expression" dxfId="6831" priority="3689" stopIfTrue="1">
      <formula>IF(OR($BJ23="not",$BJ23="resign",$BJ23="permanent",$BJ23="terminated"),"true","false")</formula>
    </cfRule>
  </conditionalFormatting>
  <conditionalFormatting sqref="Q23">
    <cfRule type="expression" dxfId="6830" priority="3688" stopIfTrue="1">
      <formula>IF(OR($BK23="not",$BK23="resign",$BK23="permanent",$BK23="terminated"),"true","false")</formula>
    </cfRule>
  </conditionalFormatting>
  <conditionalFormatting sqref="Q23">
    <cfRule type="expression" dxfId="6829" priority="3687" stopIfTrue="1">
      <formula>IF(OR($BJ23="not",$BJ23="resign",$BJ23="permanent",$BJ23="terminated"),"true","false")</formula>
    </cfRule>
  </conditionalFormatting>
  <conditionalFormatting sqref="Q23">
    <cfRule type="expression" dxfId="6828" priority="3686" stopIfTrue="1">
      <formula>IF(OR($BK23="not",$BK23="resign",$BK23="permanent",$BK23="terminated"),"true","false")</formula>
    </cfRule>
  </conditionalFormatting>
  <conditionalFormatting sqref="Q23">
    <cfRule type="expression" dxfId="6827" priority="3685" stopIfTrue="1">
      <formula>IF(OR($BK23="not",$BK23="resign",$BK23="permanent",$BK23="terminated"),"true","false")</formula>
    </cfRule>
  </conditionalFormatting>
  <conditionalFormatting sqref="Q23">
    <cfRule type="expression" dxfId="6826" priority="3684" stopIfTrue="1">
      <formula>IF(OR($BK23="not",$BK23="resign",$BK23="permanent",$BK23="terminated"),"true","false")</formula>
    </cfRule>
  </conditionalFormatting>
  <conditionalFormatting sqref="Q23">
    <cfRule type="expression" dxfId="6825" priority="3683" stopIfTrue="1">
      <formula>IF(OR($BJ23="not",$BJ23="resign",$BJ23="permanent",$BJ23="terminated"),"true","false")</formula>
    </cfRule>
  </conditionalFormatting>
  <conditionalFormatting sqref="Q23">
    <cfRule type="expression" dxfId="6824" priority="3682" stopIfTrue="1">
      <formula>IF(OR($BK23="not",$BK23="resign",$BK23="permanent",$BK23="terminated"),"true","false")</formula>
    </cfRule>
  </conditionalFormatting>
  <conditionalFormatting sqref="Q23">
    <cfRule type="expression" dxfId="6823" priority="3681" stopIfTrue="1">
      <formula>IF(OR($BJ23="not",$BJ23="resign",$BJ23="permanent",$BJ23="terminated"),"true","false")</formula>
    </cfRule>
  </conditionalFormatting>
  <conditionalFormatting sqref="Q23">
    <cfRule type="expression" dxfId="6822" priority="3680" stopIfTrue="1">
      <formula>IF(OR($BK23="not",$BK23="resign",$BK23="permanent",$BK23="terminated"),"true","false")</formula>
    </cfRule>
  </conditionalFormatting>
  <conditionalFormatting sqref="Q23">
    <cfRule type="expression" dxfId="6821" priority="3679" stopIfTrue="1">
      <formula>IF(OR($BK23="not",$BK23="resign",$BK23="permanent",$BK23="terminated"),"true","false")</formula>
    </cfRule>
  </conditionalFormatting>
  <conditionalFormatting sqref="Q23">
    <cfRule type="expression" dxfId="6820" priority="3678" stopIfTrue="1">
      <formula>IF(OR($BK23="not",$BK23="resign",$BK23="permanent",$BK23="terminated"),"true","false")</formula>
    </cfRule>
  </conditionalFormatting>
  <conditionalFormatting sqref="Q23">
    <cfRule type="expression" dxfId="6819" priority="3677" stopIfTrue="1">
      <formula>IF(OR($BJ23="not",$BJ23="resign",$BJ23="permanent",$BJ23="terminated"),"true","false")</formula>
    </cfRule>
  </conditionalFormatting>
  <conditionalFormatting sqref="Q23">
    <cfRule type="expression" dxfId="6818" priority="3676" stopIfTrue="1">
      <formula>IF(OR($BK23="not",$BK23="resign",$BK23="permanent",$BK23="terminated"),"true","false")</formula>
    </cfRule>
  </conditionalFormatting>
  <conditionalFormatting sqref="Q23">
    <cfRule type="expression" dxfId="6817" priority="3675" stopIfTrue="1">
      <formula>IF(OR($BJ23="not",$BJ23="resign",$BJ23="permanent",$BJ23="terminated"),"true","false")</formula>
    </cfRule>
  </conditionalFormatting>
  <conditionalFormatting sqref="Q23">
    <cfRule type="expression" dxfId="6816" priority="3674" stopIfTrue="1">
      <formula>IF(OR($BK23="not",$BK23="resign",$BK23="permanent",$BK23="terminated"),"true","false")</formula>
    </cfRule>
  </conditionalFormatting>
  <conditionalFormatting sqref="Q23">
    <cfRule type="expression" dxfId="6815" priority="3673" stopIfTrue="1">
      <formula>IF(OR($BJ23="not",$BJ23="resign",$BJ23="permanent",$BJ23="terminated"),"true","false")</formula>
    </cfRule>
  </conditionalFormatting>
  <conditionalFormatting sqref="Q23">
    <cfRule type="expression" dxfId="6814" priority="3672" stopIfTrue="1">
      <formula>IF(OR($BK23="not",$BK23="resign",$BK23="permanent",$BK23="terminated"),"true","false")</formula>
    </cfRule>
  </conditionalFormatting>
  <conditionalFormatting sqref="Q23">
    <cfRule type="expression" dxfId="6813" priority="3671" stopIfTrue="1">
      <formula>IF(OR($BJ23="not",$BJ23="resign",$BJ23="permanent",$BJ23="terminated"),"true","false")</formula>
    </cfRule>
  </conditionalFormatting>
  <conditionalFormatting sqref="Q23">
    <cfRule type="expression" dxfId="6812" priority="3670" stopIfTrue="1">
      <formula>IF(OR($BK23="not",$BK23="resign",$BK23="permanent",$BK23="terminated"),"true","false")</formula>
    </cfRule>
  </conditionalFormatting>
  <conditionalFormatting sqref="Q23">
    <cfRule type="expression" dxfId="6811" priority="3669" stopIfTrue="1">
      <formula>IF(OR($BJ23="not",$BJ23="resign",$BJ23="permanent",$BJ23="terminated"),"true","false")</formula>
    </cfRule>
  </conditionalFormatting>
  <conditionalFormatting sqref="Q23">
    <cfRule type="expression" dxfId="6810" priority="3668" stopIfTrue="1">
      <formula>IF(OR($BJ23="not",$BJ23="resign",$BJ23="permanent",$BJ23="terminated"),"true","false")</formula>
    </cfRule>
  </conditionalFormatting>
  <conditionalFormatting sqref="Q23">
    <cfRule type="expression" dxfId="6809" priority="3667" stopIfTrue="1">
      <formula>IF(OR($BK23="not",$BK23="resign",$BK23="permanent",$BK23="terminated"),"true","false")</formula>
    </cfRule>
  </conditionalFormatting>
  <conditionalFormatting sqref="Q23">
    <cfRule type="expression" dxfId="6808" priority="3666" stopIfTrue="1">
      <formula>IF(OR($BK23="not",$BK23="resign",$BK23="permanent",$BK23="terminated"),"true","false")</formula>
    </cfRule>
  </conditionalFormatting>
  <conditionalFormatting sqref="Q23">
    <cfRule type="expression" dxfId="6807" priority="3665" stopIfTrue="1">
      <formula>IF(OR($BK23="not",$BK23="resign",$BK23="permanent",$BK23="terminated"),"true","false")</formula>
    </cfRule>
  </conditionalFormatting>
  <conditionalFormatting sqref="Q23">
    <cfRule type="expression" dxfId="6806" priority="3664" stopIfTrue="1">
      <formula>IF(OR($BJ23="not",$BJ23="resign",$BJ23="permanent",$BJ23="terminated"),"true","false")</formula>
    </cfRule>
  </conditionalFormatting>
  <conditionalFormatting sqref="Q23">
    <cfRule type="expression" dxfId="6805" priority="3663" stopIfTrue="1">
      <formula>IF(OR($BK23="not",$BK23="resign",$BK23="permanent",$BK23="terminated"),"true","false")</formula>
    </cfRule>
  </conditionalFormatting>
  <conditionalFormatting sqref="Q23">
    <cfRule type="expression" dxfId="6804" priority="3662" stopIfTrue="1">
      <formula>IF(OR($BJ23="not",$BJ23="resign",$BJ23="permanent",$BJ23="terminated"),"true","false")</formula>
    </cfRule>
  </conditionalFormatting>
  <conditionalFormatting sqref="Q23">
    <cfRule type="expression" dxfId="6803" priority="3661" stopIfTrue="1">
      <formula>IF(OR($BK23="not",$BK23="resign",$BK23="permanent",$BK23="terminated"),"true","false")</formula>
    </cfRule>
  </conditionalFormatting>
  <conditionalFormatting sqref="Q23">
    <cfRule type="expression" dxfId="6802" priority="3660" stopIfTrue="1">
      <formula>IF(OR($BK23="not",$BK23="resign",$BK23="permanent",$BK23="terminated"),"true","false")</formula>
    </cfRule>
  </conditionalFormatting>
  <conditionalFormatting sqref="Q23">
    <cfRule type="expression" dxfId="6801" priority="3659" stopIfTrue="1">
      <formula>IF(OR($BK23="not",$BK23="resign",$BK23="permanent",$BK23="terminated"),"true","false")</formula>
    </cfRule>
  </conditionalFormatting>
  <conditionalFormatting sqref="Q23">
    <cfRule type="expression" dxfId="6800" priority="3658" stopIfTrue="1">
      <formula>IF(OR($BJ23="not",$BJ23="resign",$BJ23="permanent",$BJ23="terminated"),"true","false")</formula>
    </cfRule>
  </conditionalFormatting>
  <conditionalFormatting sqref="Q23">
    <cfRule type="expression" dxfId="6799" priority="3657" stopIfTrue="1">
      <formula>IF(OR($BK23="not",$BK23="resign",$BK23="permanent",$BK23="terminated"),"true","false")</formula>
    </cfRule>
  </conditionalFormatting>
  <conditionalFormatting sqref="Q23">
    <cfRule type="expression" dxfId="6798" priority="3656" stopIfTrue="1">
      <formula>IF(OR($BJ23="not",$BJ23="resign",$BJ23="permanent",$BJ23="terminated"),"true","false")</formula>
    </cfRule>
  </conditionalFormatting>
  <conditionalFormatting sqref="Q23">
    <cfRule type="expression" dxfId="6797" priority="3655" stopIfTrue="1">
      <formula>IF(OR($BK23="not",$BK23="resign",$BK23="permanent",$BK23="terminated"),"true","false")</formula>
    </cfRule>
  </conditionalFormatting>
  <conditionalFormatting sqref="Q23">
    <cfRule type="expression" dxfId="6796" priority="3654" stopIfTrue="1">
      <formula>IF(OR($BK23="not",$BK23="resign",$BK23="permanent",$BK23="terminated"),"true","false")</formula>
    </cfRule>
  </conditionalFormatting>
  <conditionalFormatting sqref="Q23">
    <cfRule type="expression" dxfId="6795" priority="3653" stopIfTrue="1">
      <formula>IF(OR($BK23="not",$BK23="resign",$BK23="permanent",$BK23="terminated"),"true","false")</formula>
    </cfRule>
  </conditionalFormatting>
  <conditionalFormatting sqref="Q23">
    <cfRule type="expression" dxfId="6794" priority="3652" stopIfTrue="1">
      <formula>IF(OR($BJ23="not",$BJ23="resign",$BJ23="permanent",$BJ23="terminated"),"true","false")</formula>
    </cfRule>
  </conditionalFormatting>
  <conditionalFormatting sqref="Q23">
    <cfRule type="expression" dxfId="6793" priority="3651" stopIfTrue="1">
      <formula>IF(OR($BK23="not",$BK23="resign",$BK23="permanent",$BK23="terminated"),"true","false")</formula>
    </cfRule>
  </conditionalFormatting>
  <conditionalFormatting sqref="Q23">
    <cfRule type="expression" dxfId="6792" priority="3650" stopIfTrue="1">
      <formula>IF(OR($BJ23="not",$BJ23="resign",$BJ23="permanent",$BJ23="terminated"),"true","false")</formula>
    </cfRule>
  </conditionalFormatting>
  <conditionalFormatting sqref="Q23">
    <cfRule type="expression" dxfId="6791" priority="3649" stopIfTrue="1">
      <formula>IF(OR($BK23="not",$BK23="resign",$BK23="permanent",$BK23="terminated"),"true","false")</formula>
    </cfRule>
  </conditionalFormatting>
  <conditionalFormatting sqref="Q23">
    <cfRule type="expression" dxfId="6790" priority="3648" stopIfTrue="1">
      <formula>IF(OR($BJ23="not",$BJ23="resign",$BJ23="permanent",$BJ23="terminated"),"true","false")</formula>
    </cfRule>
  </conditionalFormatting>
  <conditionalFormatting sqref="Q23">
    <cfRule type="expression" dxfId="6789" priority="3647" stopIfTrue="1">
      <formula>IF(OR($BK23="not",$BK23="resign",$BK23="permanent",$BK23="terminated"),"true","false")</formula>
    </cfRule>
  </conditionalFormatting>
  <conditionalFormatting sqref="Q23">
    <cfRule type="expression" dxfId="6788" priority="3646" stopIfTrue="1">
      <formula>IF(OR($BJ23="not",$BJ23="resign",$BJ23="permanent",$BJ23="terminated"),"true","false")</formula>
    </cfRule>
  </conditionalFormatting>
  <conditionalFormatting sqref="Q23">
    <cfRule type="expression" dxfId="6787" priority="3645" stopIfTrue="1">
      <formula>IF(OR($BJ23="not",$BJ23="resign",$BJ23="permanent",$BJ23="terminated"),"true","false")</formula>
    </cfRule>
  </conditionalFormatting>
  <conditionalFormatting sqref="Q23">
    <cfRule type="expression" dxfId="6786" priority="3644" stopIfTrue="1">
      <formula>IF(OR($BI23="not",$BI23="resign",$BI23="permanent",$BI23="terminated"),"true","false")</formula>
    </cfRule>
  </conditionalFormatting>
  <conditionalFormatting sqref="Q23">
    <cfRule type="expression" dxfId="6785" priority="3643" stopIfTrue="1">
      <formula>IF(OR($BK23="not",$BK23="resign",$BK23="permanent",$BK23="terminated"),"true","false")</formula>
    </cfRule>
  </conditionalFormatting>
  <conditionalFormatting sqref="Q23">
    <cfRule type="expression" dxfId="6784" priority="3642" stopIfTrue="1">
      <formula>IF(OR($BJ23="not",$BJ23="resign",$BJ23="permanent",$BJ23="terminated"),"true","false")</formula>
    </cfRule>
  </conditionalFormatting>
  <conditionalFormatting sqref="Q23">
    <cfRule type="expression" dxfId="6783" priority="3641" stopIfTrue="1">
      <formula>IF(OR($BK23="not",$BK23="resign",$BK23="permanent",$BK23="terminated"),"true","false")</formula>
    </cfRule>
  </conditionalFormatting>
  <conditionalFormatting sqref="Q23">
    <cfRule type="expression" dxfId="6782" priority="3640" stopIfTrue="1">
      <formula>IF(OR($BJ23="not",$BJ23="resign",$BJ23="permanent",$BJ23="terminated"),"true","false")</formula>
    </cfRule>
  </conditionalFormatting>
  <conditionalFormatting sqref="Q23">
    <cfRule type="expression" dxfId="6781" priority="3639" stopIfTrue="1">
      <formula>IF(OR($BJ23="not",$BJ23="resign",$BJ23="permanent",$BJ23="terminated"),"true","false")</formula>
    </cfRule>
  </conditionalFormatting>
  <conditionalFormatting sqref="Q23">
    <cfRule type="expression" dxfId="6780" priority="3638" stopIfTrue="1">
      <formula>IF(OR($BK23="not",$BK23="resign",$BK23="permanent",$BK23="terminated"),"true","false")</formula>
    </cfRule>
  </conditionalFormatting>
  <conditionalFormatting sqref="Q23">
    <cfRule type="expression" dxfId="6779" priority="3637" stopIfTrue="1">
      <formula>IF(OR($BK23="not",$BK23="resign",$BK23="permanent",$BK23="terminated"),"true","false")</formula>
    </cfRule>
  </conditionalFormatting>
  <conditionalFormatting sqref="Q23">
    <cfRule type="expression" dxfId="6778" priority="3636" stopIfTrue="1">
      <formula>IF(OR($BK23="not",$BK23="resign",$BK23="permanent",$BK23="terminated"),"true","false")</formula>
    </cfRule>
  </conditionalFormatting>
  <conditionalFormatting sqref="Q23">
    <cfRule type="expression" dxfId="6777" priority="3635" stopIfTrue="1">
      <formula>IF(OR($BJ23="not",$BJ23="resign",$BJ23="permanent",$BJ23="terminated"),"true","false")</formula>
    </cfRule>
  </conditionalFormatting>
  <conditionalFormatting sqref="Q23">
    <cfRule type="expression" dxfId="6776" priority="3634" stopIfTrue="1">
      <formula>IF(OR($BK23="not",$BK23="resign",$BK23="permanent",$BK23="terminated"),"true","false")</formula>
    </cfRule>
  </conditionalFormatting>
  <conditionalFormatting sqref="Q23">
    <cfRule type="expression" dxfId="6775" priority="3633" stopIfTrue="1">
      <formula>IF(OR($BJ23="not",$BJ23="resign",$BJ23="permanent",$BJ23="terminated"),"true","false")</formula>
    </cfRule>
  </conditionalFormatting>
  <conditionalFormatting sqref="Q23">
    <cfRule type="expression" dxfId="6774" priority="3632" stopIfTrue="1">
      <formula>IF(OR($BK23="not",$BK23="resign",$BK23="permanent",$BK23="terminated"),"true","false")</formula>
    </cfRule>
  </conditionalFormatting>
  <conditionalFormatting sqref="Q23">
    <cfRule type="expression" dxfId="6773" priority="3631" stopIfTrue="1">
      <formula>IF(OR($BK23="not",$BK23="resign",$BK23="permanent",$BK23="terminated"),"true","false")</formula>
    </cfRule>
  </conditionalFormatting>
  <conditionalFormatting sqref="Q23">
    <cfRule type="expression" dxfId="6772" priority="3630" stopIfTrue="1">
      <formula>IF(OR($BK23="not",$BK23="resign",$BK23="permanent",$BK23="terminated"),"true","false")</formula>
    </cfRule>
  </conditionalFormatting>
  <conditionalFormatting sqref="Q23">
    <cfRule type="expression" dxfId="6771" priority="3629" stopIfTrue="1">
      <formula>IF(OR($BJ23="not",$BJ23="resign",$BJ23="permanent",$BJ23="terminated"),"true","false")</formula>
    </cfRule>
  </conditionalFormatting>
  <conditionalFormatting sqref="Q23">
    <cfRule type="expression" dxfId="6770" priority="3628" stopIfTrue="1">
      <formula>IF(OR($BK23="not",$BK23="resign",$BK23="permanent",$BK23="terminated"),"true","false")</formula>
    </cfRule>
  </conditionalFormatting>
  <conditionalFormatting sqref="Q23">
    <cfRule type="expression" dxfId="6769" priority="3627" stopIfTrue="1">
      <formula>IF(OR($BJ23="not",$BJ23="resign",$BJ23="permanent",$BJ23="terminated"),"true","false")</formula>
    </cfRule>
  </conditionalFormatting>
  <conditionalFormatting sqref="Q23">
    <cfRule type="expression" dxfId="6768" priority="3626" stopIfTrue="1">
      <formula>IF(OR($BK23="not",$BK23="resign",$BK23="permanent",$BK23="terminated"),"true","false")</formula>
    </cfRule>
  </conditionalFormatting>
  <conditionalFormatting sqref="Q23">
    <cfRule type="expression" dxfId="6767" priority="3625" stopIfTrue="1">
      <formula>IF(OR($BK23="not",$BK23="resign",$BK23="permanent",$BK23="terminated"),"true","false")</formula>
    </cfRule>
  </conditionalFormatting>
  <conditionalFormatting sqref="Q23">
    <cfRule type="expression" dxfId="6766" priority="3624" stopIfTrue="1">
      <formula>IF(OR($BK23="not",$BK23="resign",$BK23="permanent",$BK23="terminated"),"true","false")</formula>
    </cfRule>
  </conditionalFormatting>
  <conditionalFormatting sqref="Q23">
    <cfRule type="expression" dxfId="6765" priority="3623" stopIfTrue="1">
      <formula>IF(OR($BJ23="not",$BJ23="resign",$BJ23="permanent",$BJ23="terminated"),"true","false")</formula>
    </cfRule>
  </conditionalFormatting>
  <conditionalFormatting sqref="Q23">
    <cfRule type="expression" dxfId="6764" priority="3622" stopIfTrue="1">
      <formula>IF(OR($BK23="not",$BK23="resign",$BK23="permanent",$BK23="terminated"),"true","false")</formula>
    </cfRule>
  </conditionalFormatting>
  <conditionalFormatting sqref="Q23">
    <cfRule type="expression" dxfId="6763" priority="3621" stopIfTrue="1">
      <formula>IF(OR($BJ23="not",$BJ23="resign",$BJ23="permanent",$BJ23="terminated"),"true","false")</formula>
    </cfRule>
  </conditionalFormatting>
  <conditionalFormatting sqref="Q23">
    <cfRule type="expression" dxfId="6762" priority="3620" stopIfTrue="1">
      <formula>IF(OR($BK23="not",$BK23="resign",$BK23="permanent",$BK23="terminated"),"true","false")</formula>
    </cfRule>
  </conditionalFormatting>
  <conditionalFormatting sqref="Q23">
    <cfRule type="expression" dxfId="6761" priority="3619" stopIfTrue="1">
      <formula>IF(OR($BJ23="not",$BJ23="resign",$BJ23="permanent",$BJ23="terminated"),"true","false")</formula>
    </cfRule>
  </conditionalFormatting>
  <conditionalFormatting sqref="Q23">
    <cfRule type="expression" dxfId="6760" priority="3618" stopIfTrue="1">
      <formula>IF(OR($BK23="not",$BK23="resign",$BK23="permanent",$BK23="terminated"),"true","false")</formula>
    </cfRule>
  </conditionalFormatting>
  <conditionalFormatting sqref="Q23">
    <cfRule type="expression" dxfId="6759" priority="3617" stopIfTrue="1">
      <formula>IF(OR($BJ23="not",$BJ23="resign",$BJ23="permanent",$BJ23="terminated"),"true","false")</formula>
    </cfRule>
  </conditionalFormatting>
  <conditionalFormatting sqref="Q23">
    <cfRule type="expression" dxfId="6758" priority="3616" stopIfTrue="1">
      <formula>IF(OR($BK23="not",$BK23="resign",$BK23="permanent",$BK23="terminated"),"true","false")</formula>
    </cfRule>
  </conditionalFormatting>
  <conditionalFormatting sqref="Q23">
    <cfRule type="expression" dxfId="6757" priority="3615" stopIfTrue="1">
      <formula>IF(OR($BJ23="not",$BJ23="resign",$BJ23="permanent",$BJ23="terminated"),"true","false")</formula>
    </cfRule>
  </conditionalFormatting>
  <conditionalFormatting sqref="Q23">
    <cfRule type="expression" dxfId="6756" priority="3614" stopIfTrue="1">
      <formula>IF(OR($BJ23="not",$BJ23="resign",$BJ23="permanent",$BJ23="terminated"),"true","false")</formula>
    </cfRule>
  </conditionalFormatting>
  <conditionalFormatting sqref="Q23">
    <cfRule type="expression" dxfId="6755" priority="3613" stopIfTrue="1">
      <formula>IF(OR($BK23="not",$BK23="resign",$BK23="permanent",$BK23="terminated"),"true","false")</formula>
    </cfRule>
  </conditionalFormatting>
  <conditionalFormatting sqref="Q23">
    <cfRule type="expression" dxfId="6754" priority="3612" stopIfTrue="1">
      <formula>IF(OR($BK23="not",$BK23="resign",$BK23="permanent",$BK23="terminated"),"true","false")</formula>
    </cfRule>
  </conditionalFormatting>
  <conditionalFormatting sqref="Q23">
    <cfRule type="expression" dxfId="6753" priority="3611" stopIfTrue="1">
      <formula>IF(OR($BK23="not",$BK23="resign",$BK23="permanent",$BK23="terminated"),"true","false")</formula>
    </cfRule>
  </conditionalFormatting>
  <conditionalFormatting sqref="Q23">
    <cfRule type="expression" dxfId="6752" priority="3610" stopIfTrue="1">
      <formula>IF(OR($BJ23="not",$BJ23="resign",$BJ23="permanent",$BJ23="terminated"),"true","false")</formula>
    </cfRule>
  </conditionalFormatting>
  <conditionalFormatting sqref="Q23">
    <cfRule type="expression" dxfId="6751" priority="3609" stopIfTrue="1">
      <formula>IF(OR($BK23="not",$BK23="resign",$BK23="permanent",$BK23="terminated"),"true","false")</formula>
    </cfRule>
  </conditionalFormatting>
  <conditionalFormatting sqref="Q23">
    <cfRule type="expression" dxfId="6750" priority="3608" stopIfTrue="1">
      <formula>IF(OR($BJ23="not",$BJ23="resign",$BJ23="permanent",$BJ23="terminated"),"true","false")</formula>
    </cfRule>
  </conditionalFormatting>
  <conditionalFormatting sqref="Q23">
    <cfRule type="expression" dxfId="6749" priority="3607" stopIfTrue="1">
      <formula>IF(OR($BK23="not",$BK23="resign",$BK23="permanent",$BK23="terminated"),"true","false")</formula>
    </cfRule>
  </conditionalFormatting>
  <conditionalFormatting sqref="Q23">
    <cfRule type="expression" dxfId="6748" priority="3606" stopIfTrue="1">
      <formula>IF(OR($BK23="not",$BK23="resign",$BK23="permanent",$BK23="terminated"),"true","false")</formula>
    </cfRule>
  </conditionalFormatting>
  <conditionalFormatting sqref="Q23">
    <cfRule type="expression" dxfId="6747" priority="3605" stopIfTrue="1">
      <formula>IF(OR($BK23="not",$BK23="resign",$BK23="permanent",$BK23="terminated"),"true","false")</formula>
    </cfRule>
  </conditionalFormatting>
  <conditionalFormatting sqref="Q23">
    <cfRule type="expression" dxfId="6746" priority="3604" stopIfTrue="1">
      <formula>IF(OR($BJ23="not",$BJ23="resign",$BJ23="permanent",$BJ23="terminated"),"true","false")</formula>
    </cfRule>
  </conditionalFormatting>
  <conditionalFormatting sqref="Q23">
    <cfRule type="expression" dxfId="6745" priority="3603" stopIfTrue="1">
      <formula>IF(OR($BK23="not",$BK23="resign",$BK23="permanent",$BK23="terminated"),"true","false")</formula>
    </cfRule>
  </conditionalFormatting>
  <conditionalFormatting sqref="Q23">
    <cfRule type="expression" dxfId="6744" priority="3602" stopIfTrue="1">
      <formula>IF(OR($BJ23="not",$BJ23="resign",$BJ23="permanent",$BJ23="terminated"),"true","false")</formula>
    </cfRule>
  </conditionalFormatting>
  <conditionalFormatting sqref="Q23">
    <cfRule type="expression" dxfId="6743" priority="3601" stopIfTrue="1">
      <formula>IF(OR($BK23="not",$BK23="resign",$BK23="permanent",$BK23="terminated"),"true","false")</formula>
    </cfRule>
  </conditionalFormatting>
  <conditionalFormatting sqref="Q23">
    <cfRule type="expression" dxfId="6742" priority="3600" stopIfTrue="1">
      <formula>IF(OR($BK23="not",$BK23="resign",$BK23="permanent",$BK23="terminated"),"true","false")</formula>
    </cfRule>
  </conditionalFormatting>
  <conditionalFormatting sqref="Q23">
    <cfRule type="expression" dxfId="6741" priority="3599" stopIfTrue="1">
      <formula>IF(OR($BK23="not",$BK23="resign",$BK23="permanent",$BK23="terminated"),"true","false")</formula>
    </cfRule>
  </conditionalFormatting>
  <conditionalFormatting sqref="Q23">
    <cfRule type="expression" dxfId="6740" priority="3598" stopIfTrue="1">
      <formula>IF(OR($BJ23="not",$BJ23="resign",$BJ23="permanent",$BJ23="terminated"),"true","false")</formula>
    </cfRule>
  </conditionalFormatting>
  <conditionalFormatting sqref="Q23">
    <cfRule type="expression" dxfId="6739" priority="3597" stopIfTrue="1">
      <formula>IF(OR($BK23="not",$BK23="resign",$BK23="permanent",$BK23="terminated"),"true","false")</formula>
    </cfRule>
  </conditionalFormatting>
  <conditionalFormatting sqref="Q23">
    <cfRule type="expression" dxfId="6738" priority="3596" stopIfTrue="1">
      <formula>IF(OR($BJ23="not",$BJ23="resign",$BJ23="permanent",$BJ23="terminated"),"true","false")</formula>
    </cfRule>
  </conditionalFormatting>
  <conditionalFormatting sqref="Q23">
    <cfRule type="expression" dxfId="6737" priority="3595" stopIfTrue="1">
      <formula>IF(OR($BK23="not",$BK23="resign",$BK23="permanent",$BK23="terminated"),"true","false")</formula>
    </cfRule>
  </conditionalFormatting>
  <conditionalFormatting sqref="Q23">
    <cfRule type="expression" dxfId="6736" priority="3594" stopIfTrue="1">
      <formula>IF(OR($BJ23="not",$BJ23="resign",$BJ23="permanent",$BJ23="terminated"),"true","false")</formula>
    </cfRule>
  </conditionalFormatting>
  <conditionalFormatting sqref="Q23">
    <cfRule type="expression" dxfId="6735" priority="3593" stopIfTrue="1">
      <formula>IF(OR($BK23="not",$BK23="resign",$BK23="permanent",$BK23="terminated"),"true","false")</formula>
    </cfRule>
  </conditionalFormatting>
  <conditionalFormatting sqref="Q23">
    <cfRule type="expression" dxfId="6734" priority="3592" stopIfTrue="1">
      <formula>IF(OR($BJ23="not",$BJ23="resign",$BJ23="permanent",$BJ23="terminated"),"true","false")</formula>
    </cfRule>
  </conditionalFormatting>
  <conditionalFormatting sqref="Q23">
    <cfRule type="expression" dxfId="6733" priority="3591" stopIfTrue="1">
      <formula>IF(OR($BJ23="not",$BJ23="resign",$BJ23="permanent",$BJ23="terminated"),"true","false")</formula>
    </cfRule>
  </conditionalFormatting>
  <conditionalFormatting sqref="Q23">
    <cfRule type="expression" dxfId="6732" priority="3590" stopIfTrue="1">
      <formula>IF(OR($BI23="not",$BI23="resign",$BI23="permanent",$BI23="terminated"),"true","false")</formula>
    </cfRule>
  </conditionalFormatting>
  <conditionalFormatting sqref="Q23">
    <cfRule type="expression" dxfId="6731" priority="3589" stopIfTrue="1">
      <formula>IF(OR($BK23="not",$BK23="resign",$BK23="permanent",$BK23="terminated"),"true","false")</formula>
    </cfRule>
  </conditionalFormatting>
  <conditionalFormatting sqref="Q23">
    <cfRule type="expression" dxfId="6730" priority="3588" stopIfTrue="1">
      <formula>IF(OR($BJ23="not",$BJ23="resign",$BJ23="permanent",$BJ23="terminated"),"true","false")</formula>
    </cfRule>
  </conditionalFormatting>
  <conditionalFormatting sqref="Q23">
    <cfRule type="expression" dxfId="6729" priority="3587" stopIfTrue="1">
      <formula>IF(OR($BK23="not",$BK23="resign",$BK23="permanent",$BK23="terminated"),"true","false")</formula>
    </cfRule>
  </conditionalFormatting>
  <conditionalFormatting sqref="Q23">
    <cfRule type="expression" dxfId="6728" priority="3586" stopIfTrue="1">
      <formula>IF(OR($BJ23="not",$BJ23="resign",$BJ23="permanent",$BJ23="terminated"),"true","false")</formula>
    </cfRule>
  </conditionalFormatting>
  <conditionalFormatting sqref="Q23">
    <cfRule type="expression" dxfId="6727" priority="3585" stopIfTrue="1">
      <formula>IF(OR($BJ23="not",$BJ23="resign",$BJ23="permanent",$BJ23="terminated"),"true","false")</formula>
    </cfRule>
  </conditionalFormatting>
  <conditionalFormatting sqref="Q23">
    <cfRule type="expression" dxfId="6726" priority="3584" stopIfTrue="1">
      <formula>IF(OR($BK23="not",$BK23="resign",$BK23="permanent",$BK23="terminated"),"true","false")</formula>
    </cfRule>
  </conditionalFormatting>
  <conditionalFormatting sqref="Q23">
    <cfRule type="expression" dxfId="6725" priority="3583" stopIfTrue="1">
      <formula>IF(OR($BK23="not",$BK23="resign",$BK23="permanent",$BK23="terminated"),"true","false")</formula>
    </cfRule>
  </conditionalFormatting>
  <conditionalFormatting sqref="Q23">
    <cfRule type="expression" dxfId="6724" priority="3582" stopIfTrue="1">
      <formula>IF(OR($BK23="not",$BK23="resign",$BK23="permanent",$BK23="terminated"),"true","false")</formula>
    </cfRule>
  </conditionalFormatting>
  <conditionalFormatting sqref="Q23">
    <cfRule type="expression" dxfId="6723" priority="3581" stopIfTrue="1">
      <formula>IF(OR($BJ23="not",$BJ23="resign",$BJ23="permanent",$BJ23="terminated"),"true","false")</formula>
    </cfRule>
  </conditionalFormatting>
  <conditionalFormatting sqref="Q23">
    <cfRule type="expression" dxfId="6722" priority="3580" stopIfTrue="1">
      <formula>IF(OR($BK23="not",$BK23="resign",$BK23="permanent",$BK23="terminated"),"true","false")</formula>
    </cfRule>
  </conditionalFormatting>
  <conditionalFormatting sqref="Q23">
    <cfRule type="expression" dxfId="6721" priority="3579" stopIfTrue="1">
      <formula>IF(OR($BJ23="not",$BJ23="resign",$BJ23="permanent",$BJ23="terminated"),"true","false")</formula>
    </cfRule>
  </conditionalFormatting>
  <conditionalFormatting sqref="Q23">
    <cfRule type="expression" dxfId="6720" priority="3578" stopIfTrue="1">
      <formula>IF(OR($BK23="not",$BK23="resign",$BK23="permanent",$BK23="terminated"),"true","false")</formula>
    </cfRule>
  </conditionalFormatting>
  <conditionalFormatting sqref="Q23">
    <cfRule type="expression" dxfId="6719" priority="3577" stopIfTrue="1">
      <formula>IF(OR($BK23="not",$BK23="resign",$BK23="permanent",$BK23="terminated"),"true","false")</formula>
    </cfRule>
  </conditionalFormatting>
  <conditionalFormatting sqref="Q23">
    <cfRule type="expression" dxfId="6718" priority="3576" stopIfTrue="1">
      <formula>IF(OR($BK23="not",$BK23="resign",$BK23="permanent",$BK23="terminated"),"true","false")</formula>
    </cfRule>
  </conditionalFormatting>
  <conditionalFormatting sqref="Q23">
    <cfRule type="expression" dxfId="6717" priority="3575" stopIfTrue="1">
      <formula>IF(OR($BJ23="not",$BJ23="resign",$BJ23="permanent",$BJ23="terminated"),"true","false")</formula>
    </cfRule>
  </conditionalFormatting>
  <conditionalFormatting sqref="Q23">
    <cfRule type="expression" dxfId="6716" priority="3574" stopIfTrue="1">
      <formula>IF(OR($BK23="not",$BK23="resign",$BK23="permanent",$BK23="terminated"),"true","false")</formula>
    </cfRule>
  </conditionalFormatting>
  <conditionalFormatting sqref="Q23">
    <cfRule type="expression" dxfId="6715" priority="3573" stopIfTrue="1">
      <formula>IF(OR($BJ23="not",$BJ23="resign",$BJ23="permanent",$BJ23="terminated"),"true","false")</formula>
    </cfRule>
  </conditionalFormatting>
  <conditionalFormatting sqref="Q23">
    <cfRule type="expression" dxfId="6714" priority="3572" stopIfTrue="1">
      <formula>IF(OR($BK23="not",$BK23="resign",$BK23="permanent",$BK23="terminated"),"true","false")</formula>
    </cfRule>
  </conditionalFormatting>
  <conditionalFormatting sqref="Q23">
    <cfRule type="expression" dxfId="6713" priority="3571" stopIfTrue="1">
      <formula>IF(OR($BK23="not",$BK23="resign",$BK23="permanent",$BK23="terminated"),"true","false")</formula>
    </cfRule>
  </conditionalFormatting>
  <conditionalFormatting sqref="Q23">
    <cfRule type="expression" dxfId="6712" priority="3570" stopIfTrue="1">
      <formula>IF(OR($BK23="not",$BK23="resign",$BK23="permanent",$BK23="terminated"),"true","false")</formula>
    </cfRule>
  </conditionalFormatting>
  <conditionalFormatting sqref="Q23">
    <cfRule type="expression" dxfId="6711" priority="3569" stopIfTrue="1">
      <formula>IF(OR($BJ23="not",$BJ23="resign",$BJ23="permanent",$BJ23="terminated"),"true","false")</formula>
    </cfRule>
  </conditionalFormatting>
  <conditionalFormatting sqref="Q23">
    <cfRule type="expression" dxfId="6710" priority="3568" stopIfTrue="1">
      <formula>IF(OR($BK23="not",$BK23="resign",$BK23="permanent",$BK23="terminated"),"true","false")</formula>
    </cfRule>
  </conditionalFormatting>
  <conditionalFormatting sqref="Q23">
    <cfRule type="expression" dxfId="6709" priority="3567" stopIfTrue="1">
      <formula>IF(OR($BJ23="not",$BJ23="resign",$BJ23="permanent",$BJ23="terminated"),"true","false")</formula>
    </cfRule>
  </conditionalFormatting>
  <conditionalFormatting sqref="Q23">
    <cfRule type="expression" dxfId="6708" priority="3566" stopIfTrue="1">
      <formula>IF(OR($BK23="not",$BK23="resign",$BK23="permanent",$BK23="terminated"),"true","false")</formula>
    </cfRule>
  </conditionalFormatting>
  <conditionalFormatting sqref="Q23">
    <cfRule type="expression" dxfId="6707" priority="3565" stopIfTrue="1">
      <formula>IF(OR($BJ23="not",$BJ23="resign",$BJ23="permanent",$BJ23="terminated"),"true","false")</formula>
    </cfRule>
  </conditionalFormatting>
  <conditionalFormatting sqref="Q23">
    <cfRule type="expression" dxfId="6706" priority="3564" stopIfTrue="1">
      <formula>IF(OR($BK23="not",$BK23="resign",$BK23="permanent",$BK23="terminated"),"true","false")</formula>
    </cfRule>
  </conditionalFormatting>
  <conditionalFormatting sqref="Q23">
    <cfRule type="expression" dxfId="6705" priority="3563" stopIfTrue="1">
      <formula>IF(OR($BJ23="not",$BJ23="resign",$BJ23="permanent",$BJ23="terminated"),"true","false")</formula>
    </cfRule>
  </conditionalFormatting>
  <conditionalFormatting sqref="Q23">
    <cfRule type="expression" dxfId="6704" priority="3562" stopIfTrue="1">
      <formula>IF(OR($BK23="not",$BK23="resign",$BK23="permanent",$BK23="terminated"),"true","false")</formula>
    </cfRule>
  </conditionalFormatting>
  <conditionalFormatting sqref="Q23">
    <cfRule type="expression" dxfId="6703" priority="3561" stopIfTrue="1">
      <formula>IF(OR($BJ23="not",$BJ23="resign",$BJ23="permanent",$BJ23="terminated"),"true","false")</formula>
    </cfRule>
  </conditionalFormatting>
  <conditionalFormatting sqref="Q23">
    <cfRule type="expression" dxfId="6702" priority="3560" stopIfTrue="1">
      <formula>IF(OR($BJ23="not",$BJ23="resign",$BJ23="permanent",$BJ23="terminated"),"true","false")</formula>
    </cfRule>
  </conditionalFormatting>
  <conditionalFormatting sqref="Q23">
    <cfRule type="expression" dxfId="6701" priority="3559" stopIfTrue="1">
      <formula>IF(OR($BK23="not",$BK23="resign",$BK23="permanent",$BK23="terminated"),"true","false")</formula>
    </cfRule>
  </conditionalFormatting>
  <conditionalFormatting sqref="Q23">
    <cfRule type="expression" dxfId="6700" priority="3558" stopIfTrue="1">
      <formula>IF(OR($BK23="not",$BK23="resign",$BK23="permanent",$BK23="terminated"),"true","false")</formula>
    </cfRule>
  </conditionalFormatting>
  <conditionalFormatting sqref="Q23">
    <cfRule type="expression" dxfId="6699" priority="3557" stopIfTrue="1">
      <formula>IF(OR($BK23="not",$BK23="resign",$BK23="permanent",$BK23="terminated"),"true","false")</formula>
    </cfRule>
  </conditionalFormatting>
  <conditionalFormatting sqref="Q23">
    <cfRule type="expression" dxfId="6698" priority="3556" stopIfTrue="1">
      <formula>IF(OR($BJ23="not",$BJ23="resign",$BJ23="permanent",$BJ23="terminated"),"true","false")</formula>
    </cfRule>
  </conditionalFormatting>
  <conditionalFormatting sqref="Q23">
    <cfRule type="expression" dxfId="6697" priority="3555" stopIfTrue="1">
      <formula>IF(OR($BK23="not",$BK23="resign",$BK23="permanent",$BK23="terminated"),"true","false")</formula>
    </cfRule>
  </conditionalFormatting>
  <conditionalFormatting sqref="Q23">
    <cfRule type="expression" dxfId="6696" priority="3554" stopIfTrue="1">
      <formula>IF(OR($BJ23="not",$BJ23="resign",$BJ23="permanent",$BJ23="terminated"),"true","false")</formula>
    </cfRule>
  </conditionalFormatting>
  <conditionalFormatting sqref="Q23">
    <cfRule type="expression" dxfId="6695" priority="3553" stopIfTrue="1">
      <formula>IF(OR($BK23="not",$BK23="resign",$BK23="permanent",$BK23="terminated"),"true","false")</formula>
    </cfRule>
  </conditionalFormatting>
  <conditionalFormatting sqref="Q23">
    <cfRule type="expression" dxfId="6694" priority="3552" stopIfTrue="1">
      <formula>IF(OR($BK23="not",$BK23="resign",$BK23="permanent",$BK23="terminated"),"true","false")</formula>
    </cfRule>
  </conditionalFormatting>
  <conditionalFormatting sqref="Q23">
    <cfRule type="expression" dxfId="6693" priority="3551" stopIfTrue="1">
      <formula>IF(OR($BK23="not",$BK23="resign",$BK23="permanent",$BK23="terminated"),"true","false")</formula>
    </cfRule>
  </conditionalFormatting>
  <conditionalFormatting sqref="Q23">
    <cfRule type="expression" dxfId="6692" priority="3550" stopIfTrue="1">
      <formula>IF(OR($BJ23="not",$BJ23="resign",$BJ23="permanent",$BJ23="terminated"),"true","false")</formula>
    </cfRule>
  </conditionalFormatting>
  <conditionalFormatting sqref="Q23">
    <cfRule type="expression" dxfId="6691" priority="3549" stopIfTrue="1">
      <formula>IF(OR($BK23="not",$BK23="resign",$BK23="permanent",$BK23="terminated"),"true","false")</formula>
    </cfRule>
  </conditionalFormatting>
  <conditionalFormatting sqref="Q23">
    <cfRule type="expression" dxfId="6690" priority="3548" stopIfTrue="1">
      <formula>IF(OR($BJ23="not",$BJ23="resign",$BJ23="permanent",$BJ23="terminated"),"true","false")</formula>
    </cfRule>
  </conditionalFormatting>
  <conditionalFormatting sqref="Q23">
    <cfRule type="expression" dxfId="6689" priority="3547" stopIfTrue="1">
      <formula>IF(OR($BK23="not",$BK23="resign",$BK23="permanent",$BK23="terminated"),"true","false")</formula>
    </cfRule>
  </conditionalFormatting>
  <conditionalFormatting sqref="Q23">
    <cfRule type="expression" dxfId="6688" priority="3546" stopIfTrue="1">
      <formula>IF(OR($BK23="not",$BK23="resign",$BK23="permanent",$BK23="terminated"),"true","false")</formula>
    </cfRule>
  </conditionalFormatting>
  <conditionalFormatting sqref="Q23">
    <cfRule type="expression" dxfId="6687" priority="3545" stopIfTrue="1">
      <formula>IF(OR($BK23="not",$BK23="resign",$BK23="permanent",$BK23="terminated"),"true","false")</formula>
    </cfRule>
  </conditionalFormatting>
  <conditionalFormatting sqref="Q23">
    <cfRule type="expression" dxfId="6686" priority="3544" stopIfTrue="1">
      <formula>IF(OR($BJ23="not",$BJ23="resign",$BJ23="permanent",$BJ23="terminated"),"true","false")</formula>
    </cfRule>
  </conditionalFormatting>
  <conditionalFormatting sqref="Q23">
    <cfRule type="expression" dxfId="6685" priority="3543" stopIfTrue="1">
      <formula>IF(OR($BK23="not",$BK23="resign",$BK23="permanent",$BK23="terminated"),"true","false")</formula>
    </cfRule>
  </conditionalFormatting>
  <conditionalFormatting sqref="Q23">
    <cfRule type="expression" dxfId="6684" priority="3542" stopIfTrue="1">
      <formula>IF(OR($BJ23="not",$BJ23="resign",$BJ23="permanent",$BJ23="terminated"),"true","false")</formula>
    </cfRule>
  </conditionalFormatting>
  <conditionalFormatting sqref="Q23">
    <cfRule type="expression" dxfId="6683" priority="3541" stopIfTrue="1">
      <formula>IF(OR($BK23="not",$BK23="resign",$BK23="permanent",$BK23="terminated"),"true","false")</formula>
    </cfRule>
  </conditionalFormatting>
  <conditionalFormatting sqref="Q23">
    <cfRule type="expression" dxfId="6682" priority="3540" stopIfTrue="1">
      <formula>IF(OR($BJ23="not",$BJ23="resign",$BJ23="permanent",$BJ23="terminated"),"true","false")</formula>
    </cfRule>
  </conditionalFormatting>
  <conditionalFormatting sqref="Q23">
    <cfRule type="expression" dxfId="6681" priority="3539" stopIfTrue="1">
      <formula>IF(OR($BK23="not",$BK23="resign",$BK23="permanent",$BK23="terminated"),"true","false")</formula>
    </cfRule>
  </conditionalFormatting>
  <conditionalFormatting sqref="Q23">
    <cfRule type="expression" dxfId="6680" priority="3538" stopIfTrue="1">
      <formula>IF(OR($BJ23="not",$BJ23="resign",$BJ23="permanent",$BJ23="terminated"),"true","false")</formula>
    </cfRule>
  </conditionalFormatting>
  <conditionalFormatting sqref="Q23">
    <cfRule type="expression" dxfId="6679" priority="3537" stopIfTrue="1">
      <formula>IF(OR($BJ23="not",$BJ23="resign",$BJ23="permanent",$BJ23="terminated"),"true","false")</formula>
    </cfRule>
  </conditionalFormatting>
  <conditionalFormatting sqref="Q23">
    <cfRule type="expression" dxfId="6678" priority="3536" stopIfTrue="1">
      <formula>IF(OR($BI23="not",$BI23="resign",$BI23="permanent",$BI23="terminated"),"true","false")</formula>
    </cfRule>
  </conditionalFormatting>
  <conditionalFormatting sqref="Q23">
    <cfRule type="expression" dxfId="6677" priority="3535" stopIfTrue="1">
      <formula>IF(OR($BK23="not",$BK23="resign",$BK23="permanent",$BK23="terminated"),"true","false")</formula>
    </cfRule>
  </conditionalFormatting>
  <conditionalFormatting sqref="Q23">
    <cfRule type="expression" dxfId="6676" priority="3534" stopIfTrue="1">
      <formula>IF(OR($BJ23="not",$BJ23="resign",$BJ23="permanent",$BJ23="terminated"),"true","false")</formula>
    </cfRule>
  </conditionalFormatting>
  <conditionalFormatting sqref="Q23">
    <cfRule type="expression" dxfId="6675" priority="3533" stopIfTrue="1">
      <formula>IF(OR($BK23="not",$BK23="resign",$BK23="permanent",$BK23="terminated"),"true","false")</formula>
    </cfRule>
  </conditionalFormatting>
  <conditionalFormatting sqref="Q23">
    <cfRule type="expression" dxfId="6674" priority="3532" stopIfTrue="1">
      <formula>IF(OR($BJ23="not",$BJ23="resign",$BJ23="permanent",$BJ23="terminated"),"true","false")</formula>
    </cfRule>
  </conditionalFormatting>
  <conditionalFormatting sqref="Q23">
    <cfRule type="expression" dxfId="6673" priority="3531" stopIfTrue="1">
      <formula>IF(OR($BJ23="not",$BJ23="resign",$BJ23="permanent",$BJ23="terminated"),"true","false")</formula>
    </cfRule>
  </conditionalFormatting>
  <conditionalFormatting sqref="Q23">
    <cfRule type="expression" dxfId="6672" priority="3530" stopIfTrue="1">
      <formula>IF(OR($BK23="not",$BK23="resign",$BK23="permanent",$BK23="terminated"),"true","false")</formula>
    </cfRule>
  </conditionalFormatting>
  <conditionalFormatting sqref="Q23">
    <cfRule type="expression" dxfId="6671" priority="3529" stopIfTrue="1">
      <formula>IF(OR($BK23="not",$BK23="resign",$BK23="permanent",$BK23="terminated"),"true","false")</formula>
    </cfRule>
  </conditionalFormatting>
  <conditionalFormatting sqref="Q23">
    <cfRule type="expression" dxfId="6670" priority="3528" stopIfTrue="1">
      <formula>IF(OR($BK23="not",$BK23="resign",$BK23="permanent",$BK23="terminated"),"true","false")</formula>
    </cfRule>
  </conditionalFormatting>
  <conditionalFormatting sqref="Q23">
    <cfRule type="expression" dxfId="6669" priority="3527" stopIfTrue="1">
      <formula>IF(OR($BJ23="not",$BJ23="resign",$BJ23="permanent",$BJ23="terminated"),"true","false")</formula>
    </cfRule>
  </conditionalFormatting>
  <conditionalFormatting sqref="Q23">
    <cfRule type="expression" dxfId="6668" priority="3526" stopIfTrue="1">
      <formula>IF(OR($BK23="not",$BK23="resign",$BK23="permanent",$BK23="terminated"),"true","false")</formula>
    </cfRule>
  </conditionalFormatting>
  <conditionalFormatting sqref="Q23">
    <cfRule type="expression" dxfId="6667" priority="3525" stopIfTrue="1">
      <formula>IF(OR($BJ23="not",$BJ23="resign",$BJ23="permanent",$BJ23="terminated"),"true","false")</formula>
    </cfRule>
  </conditionalFormatting>
  <conditionalFormatting sqref="Q23">
    <cfRule type="expression" dxfId="6666" priority="3524" stopIfTrue="1">
      <formula>IF(OR($BK23="not",$BK23="resign",$BK23="permanent",$BK23="terminated"),"true","false")</formula>
    </cfRule>
  </conditionalFormatting>
  <conditionalFormatting sqref="Q23">
    <cfRule type="expression" dxfId="6665" priority="3523" stopIfTrue="1">
      <formula>IF(OR($BK23="not",$BK23="resign",$BK23="permanent",$BK23="terminated"),"true","false")</formula>
    </cfRule>
  </conditionalFormatting>
  <conditionalFormatting sqref="Q23">
    <cfRule type="expression" dxfId="6664" priority="3522" stopIfTrue="1">
      <formula>IF(OR($BK23="not",$BK23="resign",$BK23="permanent",$BK23="terminated"),"true","false")</formula>
    </cfRule>
  </conditionalFormatting>
  <conditionalFormatting sqref="Q23">
    <cfRule type="expression" dxfId="6663" priority="3521" stopIfTrue="1">
      <formula>IF(OR($BJ23="not",$BJ23="resign",$BJ23="permanent",$BJ23="terminated"),"true","false")</formula>
    </cfRule>
  </conditionalFormatting>
  <conditionalFormatting sqref="Q23">
    <cfRule type="expression" dxfId="6662" priority="3520" stopIfTrue="1">
      <formula>IF(OR($BK23="not",$BK23="resign",$BK23="permanent",$BK23="terminated"),"true","false")</formula>
    </cfRule>
  </conditionalFormatting>
  <conditionalFormatting sqref="Q23">
    <cfRule type="expression" dxfId="6661" priority="3519" stopIfTrue="1">
      <formula>IF(OR($BJ23="not",$BJ23="resign",$BJ23="permanent",$BJ23="terminated"),"true","false")</formula>
    </cfRule>
  </conditionalFormatting>
  <conditionalFormatting sqref="Q23">
    <cfRule type="expression" dxfId="6660" priority="3518" stopIfTrue="1">
      <formula>IF(OR($BK23="not",$BK23="resign",$BK23="permanent",$BK23="terminated"),"true","false")</formula>
    </cfRule>
  </conditionalFormatting>
  <conditionalFormatting sqref="Q23">
    <cfRule type="expression" dxfId="6659" priority="3517" stopIfTrue="1">
      <formula>IF(OR($BK23="not",$BK23="resign",$BK23="permanent",$BK23="terminated"),"true","false")</formula>
    </cfRule>
  </conditionalFormatting>
  <conditionalFormatting sqref="Q23">
    <cfRule type="expression" dxfId="6658" priority="3516" stopIfTrue="1">
      <formula>IF(OR($BK23="not",$BK23="resign",$BK23="permanent",$BK23="terminated"),"true","false")</formula>
    </cfRule>
  </conditionalFormatting>
  <conditionalFormatting sqref="Q23">
    <cfRule type="expression" dxfId="6657" priority="3515" stopIfTrue="1">
      <formula>IF(OR($BJ23="not",$BJ23="resign",$BJ23="permanent",$BJ23="terminated"),"true","false")</formula>
    </cfRule>
  </conditionalFormatting>
  <conditionalFormatting sqref="Q23">
    <cfRule type="expression" dxfId="6656" priority="3514" stopIfTrue="1">
      <formula>IF(OR($BK23="not",$BK23="resign",$BK23="permanent",$BK23="terminated"),"true","false")</formula>
    </cfRule>
  </conditionalFormatting>
  <conditionalFormatting sqref="Q23">
    <cfRule type="expression" dxfId="6655" priority="3513" stopIfTrue="1">
      <formula>IF(OR($BJ23="not",$BJ23="resign",$BJ23="permanent",$BJ23="terminated"),"true","false")</formula>
    </cfRule>
  </conditionalFormatting>
  <conditionalFormatting sqref="Q23">
    <cfRule type="expression" dxfId="6654" priority="3512" stopIfTrue="1">
      <formula>IF(OR($BK23="not",$BK23="resign",$BK23="permanent",$BK23="terminated"),"true","false")</formula>
    </cfRule>
  </conditionalFormatting>
  <conditionalFormatting sqref="Q23">
    <cfRule type="expression" dxfId="6653" priority="3511" stopIfTrue="1">
      <formula>IF(OR($BJ23="not",$BJ23="resign",$BJ23="permanent",$BJ23="terminated"),"true","false")</formula>
    </cfRule>
  </conditionalFormatting>
  <conditionalFormatting sqref="Q23">
    <cfRule type="expression" dxfId="6652" priority="3510" stopIfTrue="1">
      <formula>IF(OR($BK23="not",$BK23="resign",$BK23="permanent",$BK23="terminated"),"true","false")</formula>
    </cfRule>
  </conditionalFormatting>
  <conditionalFormatting sqref="Q23">
    <cfRule type="expression" dxfId="6651" priority="3509" stopIfTrue="1">
      <formula>IF(OR($BJ23="not",$BJ23="resign",$BJ23="permanent",$BJ23="terminated"),"true","false")</formula>
    </cfRule>
  </conditionalFormatting>
  <conditionalFormatting sqref="Q23">
    <cfRule type="expression" dxfId="6650" priority="3508" stopIfTrue="1">
      <formula>IF(OR($BK23="not",$BK23="resign",$BK23="permanent",$BK23="terminated"),"true","false")</formula>
    </cfRule>
  </conditionalFormatting>
  <conditionalFormatting sqref="Q23">
    <cfRule type="expression" dxfId="6649" priority="3507" stopIfTrue="1">
      <formula>IF(OR($BJ23="not",$BJ23="resign",$BJ23="permanent",$BJ23="terminated"),"true","false")</formula>
    </cfRule>
  </conditionalFormatting>
  <conditionalFormatting sqref="Q23">
    <cfRule type="expression" dxfId="6648" priority="3506" stopIfTrue="1">
      <formula>IF(OR($BJ23="not",$BJ23="resign",$BJ23="permanent",$BJ23="terminated"),"true","false")</formula>
    </cfRule>
  </conditionalFormatting>
  <conditionalFormatting sqref="Q23">
    <cfRule type="expression" dxfId="6647" priority="3505" stopIfTrue="1">
      <formula>IF(OR($BK23="not",$BK23="resign",$BK23="permanent",$BK23="terminated"),"true","false")</formula>
    </cfRule>
  </conditionalFormatting>
  <conditionalFormatting sqref="Q23">
    <cfRule type="expression" dxfId="6646" priority="3504" stopIfTrue="1">
      <formula>IF(OR($BK23="not",$BK23="resign",$BK23="permanent",$BK23="terminated"),"true","false")</formula>
    </cfRule>
  </conditionalFormatting>
  <conditionalFormatting sqref="Q23">
    <cfRule type="expression" dxfId="6645" priority="3503" stopIfTrue="1">
      <formula>IF(OR($BK23="not",$BK23="resign",$BK23="permanent",$BK23="terminated"),"true","false")</formula>
    </cfRule>
  </conditionalFormatting>
  <conditionalFormatting sqref="Q23">
    <cfRule type="expression" dxfId="6644" priority="3502" stopIfTrue="1">
      <formula>IF(OR($BJ23="not",$BJ23="resign",$BJ23="permanent",$BJ23="terminated"),"true","false")</formula>
    </cfRule>
  </conditionalFormatting>
  <conditionalFormatting sqref="Q23">
    <cfRule type="expression" dxfId="6643" priority="3501" stopIfTrue="1">
      <formula>IF(OR($BK23="not",$BK23="resign",$BK23="permanent",$BK23="terminated"),"true","false")</formula>
    </cfRule>
  </conditionalFormatting>
  <conditionalFormatting sqref="Q23">
    <cfRule type="expression" dxfId="6642" priority="3500" stopIfTrue="1">
      <formula>IF(OR($BJ23="not",$BJ23="resign",$BJ23="permanent",$BJ23="terminated"),"true","false")</formula>
    </cfRule>
  </conditionalFormatting>
  <conditionalFormatting sqref="Q23">
    <cfRule type="expression" dxfId="6641" priority="3499" stopIfTrue="1">
      <formula>IF(OR($BK23="not",$BK23="resign",$BK23="permanent",$BK23="terminated"),"true","false")</formula>
    </cfRule>
  </conditionalFormatting>
  <conditionalFormatting sqref="Q23">
    <cfRule type="expression" dxfId="6640" priority="3498" stopIfTrue="1">
      <formula>IF(OR($BK23="not",$BK23="resign",$BK23="permanent",$BK23="terminated"),"true","false")</formula>
    </cfRule>
  </conditionalFormatting>
  <conditionalFormatting sqref="Q23">
    <cfRule type="expression" dxfId="6639" priority="3497" stopIfTrue="1">
      <formula>IF(OR($BK23="not",$BK23="resign",$BK23="permanent",$BK23="terminated"),"true","false")</formula>
    </cfRule>
  </conditionalFormatting>
  <conditionalFormatting sqref="Q23">
    <cfRule type="expression" dxfId="6638" priority="3496" stopIfTrue="1">
      <formula>IF(OR($BJ23="not",$BJ23="resign",$BJ23="permanent",$BJ23="terminated"),"true","false")</formula>
    </cfRule>
  </conditionalFormatting>
  <conditionalFormatting sqref="Q23">
    <cfRule type="expression" dxfId="6637" priority="3495" stopIfTrue="1">
      <formula>IF(OR($BK23="not",$BK23="resign",$BK23="permanent",$BK23="terminated"),"true","false")</formula>
    </cfRule>
  </conditionalFormatting>
  <conditionalFormatting sqref="Q23">
    <cfRule type="expression" dxfId="6636" priority="3494" stopIfTrue="1">
      <formula>IF(OR($BJ23="not",$BJ23="resign",$BJ23="permanent",$BJ23="terminated"),"true","false")</formula>
    </cfRule>
  </conditionalFormatting>
  <conditionalFormatting sqref="Q23">
    <cfRule type="expression" dxfId="6635" priority="3493" stopIfTrue="1">
      <formula>IF(OR($BK23="not",$BK23="resign",$BK23="permanent",$BK23="terminated"),"true","false")</formula>
    </cfRule>
  </conditionalFormatting>
  <conditionalFormatting sqref="Q23">
    <cfRule type="expression" dxfId="6634" priority="3492" stopIfTrue="1">
      <formula>IF(OR($BK23="not",$BK23="resign",$BK23="permanent",$BK23="terminated"),"true","false")</formula>
    </cfRule>
  </conditionalFormatting>
  <conditionalFormatting sqref="Q23">
    <cfRule type="expression" dxfId="6633" priority="3491" stopIfTrue="1">
      <formula>IF(OR($BK23="not",$BK23="resign",$BK23="permanent",$BK23="terminated"),"true","false")</formula>
    </cfRule>
  </conditionalFormatting>
  <conditionalFormatting sqref="Q23">
    <cfRule type="expression" dxfId="6632" priority="3490" stopIfTrue="1">
      <formula>IF(OR($BJ23="not",$BJ23="resign",$BJ23="permanent",$BJ23="terminated"),"true","false")</formula>
    </cfRule>
  </conditionalFormatting>
  <conditionalFormatting sqref="Q23">
    <cfRule type="expression" dxfId="6631" priority="3489" stopIfTrue="1">
      <formula>IF(OR($BK23="not",$BK23="resign",$BK23="permanent",$BK23="terminated"),"true","false")</formula>
    </cfRule>
  </conditionalFormatting>
  <conditionalFormatting sqref="Q23">
    <cfRule type="expression" dxfId="6630" priority="3488" stopIfTrue="1">
      <formula>IF(OR($BJ23="not",$BJ23="resign",$BJ23="permanent",$BJ23="terminated"),"true","false")</formula>
    </cfRule>
  </conditionalFormatting>
  <conditionalFormatting sqref="Q23">
    <cfRule type="expression" dxfId="6629" priority="3487" stopIfTrue="1">
      <formula>IF(OR($BK23="not",$BK23="resign",$BK23="permanent",$BK23="terminated"),"true","false")</formula>
    </cfRule>
  </conditionalFormatting>
  <conditionalFormatting sqref="Q23">
    <cfRule type="expression" dxfId="6628" priority="3486" stopIfTrue="1">
      <formula>IF(OR($BJ23="not",$BJ23="resign",$BJ23="permanent",$BJ23="terminated"),"true","false")</formula>
    </cfRule>
  </conditionalFormatting>
  <conditionalFormatting sqref="Q23">
    <cfRule type="expression" dxfId="6627" priority="3485" stopIfTrue="1">
      <formula>IF(OR($BK23="not",$BK23="resign",$BK23="permanent",$BK23="terminated"),"true","false")</formula>
    </cfRule>
  </conditionalFormatting>
  <conditionalFormatting sqref="Q23">
    <cfRule type="expression" dxfId="6626" priority="3484" stopIfTrue="1">
      <formula>IF(OR($BJ23="not",$BJ23="resign",$BJ23="permanent",$BJ23="terminated"),"true","false")</formula>
    </cfRule>
  </conditionalFormatting>
  <conditionalFormatting sqref="Q23">
    <cfRule type="expression" dxfId="6625" priority="3483" stopIfTrue="1">
      <formula>IF(OR($BJ23="not",$BJ23="resign",$BJ23="permanent",$BJ23="terminated"),"true","false")</formula>
    </cfRule>
  </conditionalFormatting>
  <conditionalFormatting sqref="Q23">
    <cfRule type="expression" dxfId="6624" priority="3482" stopIfTrue="1">
      <formula>IF(OR($BI23="not",$BI23="resign",$BI23="permanent",$BI23="terminated"),"true","false")</formula>
    </cfRule>
  </conditionalFormatting>
  <conditionalFormatting sqref="Q23">
    <cfRule type="expression" dxfId="6623" priority="3481" stopIfTrue="1">
      <formula>IF(OR($BK23="not",$BK23="resign",$BK23="permanent",$BK23="terminated"),"true","false")</formula>
    </cfRule>
  </conditionalFormatting>
  <conditionalFormatting sqref="Q23">
    <cfRule type="expression" dxfId="6622" priority="3480" stopIfTrue="1">
      <formula>IF(OR($BJ23="not",$BJ23="resign",$BJ23="permanent",$BJ23="terminated"),"true","false")</formula>
    </cfRule>
  </conditionalFormatting>
  <conditionalFormatting sqref="Q23">
    <cfRule type="expression" dxfId="6621" priority="3479" stopIfTrue="1">
      <formula>IF(OR($BK23="not",$BK23="resign",$BK23="permanent",$BK23="terminated"),"true","false")</formula>
    </cfRule>
  </conditionalFormatting>
  <conditionalFormatting sqref="Q23">
    <cfRule type="expression" dxfId="6620" priority="3478" stopIfTrue="1">
      <formula>IF(OR($BJ23="not",$BJ23="resign",$BJ23="permanent",$BJ23="terminated"),"true","false")</formula>
    </cfRule>
  </conditionalFormatting>
  <conditionalFormatting sqref="Q23">
    <cfRule type="expression" dxfId="6619" priority="3477" stopIfTrue="1">
      <formula>IF(OR($BJ23="not",$BJ23="resign",$BJ23="permanent",$BJ23="terminated"),"true","false")</formula>
    </cfRule>
  </conditionalFormatting>
  <conditionalFormatting sqref="Q23">
    <cfRule type="expression" dxfId="6618" priority="3476" stopIfTrue="1">
      <formula>IF(OR($BK23="not",$BK23="resign",$BK23="permanent",$BK23="terminated"),"true","false")</formula>
    </cfRule>
  </conditionalFormatting>
  <conditionalFormatting sqref="Q23">
    <cfRule type="expression" dxfId="6617" priority="3475" stopIfTrue="1">
      <formula>IF(OR($BK23="not",$BK23="resign",$BK23="permanent",$BK23="terminated"),"true","false")</formula>
    </cfRule>
  </conditionalFormatting>
  <conditionalFormatting sqref="Q23">
    <cfRule type="expression" dxfId="6616" priority="3474" stopIfTrue="1">
      <formula>IF(OR($BK23="not",$BK23="resign",$BK23="permanent",$BK23="terminated"),"true","false")</formula>
    </cfRule>
  </conditionalFormatting>
  <conditionalFormatting sqref="Q23">
    <cfRule type="expression" dxfId="6615" priority="3473" stopIfTrue="1">
      <formula>IF(OR($BJ23="not",$BJ23="resign",$BJ23="permanent",$BJ23="terminated"),"true","false")</formula>
    </cfRule>
  </conditionalFormatting>
  <conditionalFormatting sqref="Q23">
    <cfRule type="expression" dxfId="6614" priority="3472" stopIfTrue="1">
      <formula>IF(OR($BK23="not",$BK23="resign",$BK23="permanent",$BK23="terminated"),"true","false")</formula>
    </cfRule>
  </conditionalFormatting>
  <conditionalFormatting sqref="Q23">
    <cfRule type="expression" dxfId="6613" priority="3471" stopIfTrue="1">
      <formula>IF(OR($BJ23="not",$BJ23="resign",$BJ23="permanent",$BJ23="terminated"),"true","false")</formula>
    </cfRule>
  </conditionalFormatting>
  <conditionalFormatting sqref="Q23">
    <cfRule type="expression" dxfId="6612" priority="3470" stopIfTrue="1">
      <formula>IF(OR($BK23="not",$BK23="resign",$BK23="permanent",$BK23="terminated"),"true","false")</formula>
    </cfRule>
  </conditionalFormatting>
  <conditionalFormatting sqref="Q23">
    <cfRule type="expression" dxfId="6611" priority="3469" stopIfTrue="1">
      <formula>IF(OR($BK23="not",$BK23="resign",$BK23="permanent",$BK23="terminated"),"true","false")</formula>
    </cfRule>
  </conditionalFormatting>
  <conditionalFormatting sqref="Q23">
    <cfRule type="expression" dxfId="6610" priority="3468" stopIfTrue="1">
      <formula>IF(OR($BK23="not",$BK23="resign",$BK23="permanent",$BK23="terminated"),"true","false")</formula>
    </cfRule>
  </conditionalFormatting>
  <conditionalFormatting sqref="Q23">
    <cfRule type="expression" dxfId="6609" priority="3467" stopIfTrue="1">
      <formula>IF(OR($BJ23="not",$BJ23="resign",$BJ23="permanent",$BJ23="terminated"),"true","false")</formula>
    </cfRule>
  </conditionalFormatting>
  <conditionalFormatting sqref="Q23">
    <cfRule type="expression" dxfId="6608" priority="3466" stopIfTrue="1">
      <formula>IF(OR($BK23="not",$BK23="resign",$BK23="permanent",$BK23="terminated"),"true","false")</formula>
    </cfRule>
  </conditionalFormatting>
  <conditionalFormatting sqref="Q23">
    <cfRule type="expression" dxfId="6607" priority="3465" stopIfTrue="1">
      <formula>IF(OR($BJ23="not",$BJ23="resign",$BJ23="permanent",$BJ23="terminated"),"true","false")</formula>
    </cfRule>
  </conditionalFormatting>
  <conditionalFormatting sqref="Q23">
    <cfRule type="expression" dxfId="6606" priority="3464" stopIfTrue="1">
      <formula>IF(OR($BK23="not",$BK23="resign",$BK23="permanent",$BK23="terminated"),"true","false")</formula>
    </cfRule>
  </conditionalFormatting>
  <conditionalFormatting sqref="Q23">
    <cfRule type="expression" dxfId="6605" priority="3463" stopIfTrue="1">
      <formula>IF(OR($BK23="not",$BK23="resign",$BK23="permanent",$BK23="terminated"),"true","false")</formula>
    </cfRule>
  </conditionalFormatting>
  <conditionalFormatting sqref="Q23">
    <cfRule type="expression" dxfId="6604" priority="3462" stopIfTrue="1">
      <formula>IF(OR($BK23="not",$BK23="resign",$BK23="permanent",$BK23="terminated"),"true","false")</formula>
    </cfRule>
  </conditionalFormatting>
  <conditionalFormatting sqref="Q23">
    <cfRule type="expression" dxfId="6603" priority="3461" stopIfTrue="1">
      <formula>IF(OR($BJ23="not",$BJ23="resign",$BJ23="permanent",$BJ23="terminated"),"true","false")</formula>
    </cfRule>
  </conditionalFormatting>
  <conditionalFormatting sqref="Q23">
    <cfRule type="expression" dxfId="6602" priority="3460" stopIfTrue="1">
      <formula>IF(OR($BK23="not",$BK23="resign",$BK23="permanent",$BK23="terminated"),"true","false")</formula>
    </cfRule>
  </conditionalFormatting>
  <conditionalFormatting sqref="Q23">
    <cfRule type="expression" dxfId="6601" priority="3459" stopIfTrue="1">
      <formula>IF(OR($BJ23="not",$BJ23="resign",$BJ23="permanent",$BJ23="terminated"),"true","false")</formula>
    </cfRule>
  </conditionalFormatting>
  <conditionalFormatting sqref="Q23">
    <cfRule type="expression" dxfId="6600" priority="3458" stopIfTrue="1">
      <formula>IF(OR($BK23="not",$BK23="resign",$BK23="permanent",$BK23="terminated"),"true","false")</formula>
    </cfRule>
  </conditionalFormatting>
  <conditionalFormatting sqref="Q23">
    <cfRule type="expression" dxfId="6599" priority="3457" stopIfTrue="1">
      <formula>IF(OR($BJ23="not",$BJ23="resign",$BJ23="permanent",$BJ23="terminated"),"true","false")</formula>
    </cfRule>
  </conditionalFormatting>
  <conditionalFormatting sqref="Q23">
    <cfRule type="expression" dxfId="6598" priority="3456" stopIfTrue="1">
      <formula>IF(OR($BK23="not",$BK23="resign",$BK23="permanent",$BK23="terminated"),"true","false")</formula>
    </cfRule>
  </conditionalFormatting>
  <conditionalFormatting sqref="Q23">
    <cfRule type="expression" dxfId="6597" priority="3455" stopIfTrue="1">
      <formula>IF(OR($BJ23="not",$BJ23="resign",$BJ23="permanent",$BJ23="terminated"),"true","false")</formula>
    </cfRule>
  </conditionalFormatting>
  <conditionalFormatting sqref="Q23">
    <cfRule type="expression" dxfId="6596" priority="3454" stopIfTrue="1">
      <formula>IF(OR($BK23="not",$BK23="resign",$BK23="permanent",$BK23="terminated"),"true","false")</formula>
    </cfRule>
  </conditionalFormatting>
  <conditionalFormatting sqref="Q23">
    <cfRule type="expression" dxfId="6595" priority="3453" stopIfTrue="1">
      <formula>IF(OR($BJ23="not",$BJ23="resign",$BJ23="permanent",$BJ23="terminated"),"true","false")</formula>
    </cfRule>
  </conditionalFormatting>
  <conditionalFormatting sqref="Q23">
    <cfRule type="expression" dxfId="6594" priority="3452" stopIfTrue="1">
      <formula>IF(OR($BJ23="not",$BJ23="resign",$BJ23="permanent",$BJ23="terminated"),"true","false")</formula>
    </cfRule>
  </conditionalFormatting>
  <conditionalFormatting sqref="Q23">
    <cfRule type="expression" dxfId="6593" priority="3451" stopIfTrue="1">
      <formula>IF(OR($BK23="not",$BK23="resign",$BK23="permanent",$BK23="terminated"),"true","false")</formula>
    </cfRule>
  </conditionalFormatting>
  <conditionalFormatting sqref="Q23">
    <cfRule type="expression" dxfId="6592" priority="3450" stopIfTrue="1">
      <formula>IF(OR($BK23="not",$BK23="resign",$BK23="permanent",$BK23="terminated"),"true","false")</formula>
    </cfRule>
  </conditionalFormatting>
  <conditionalFormatting sqref="Q23">
    <cfRule type="expression" dxfId="6591" priority="3449" stopIfTrue="1">
      <formula>IF(OR($BK23="not",$BK23="resign",$BK23="permanent",$BK23="terminated"),"true","false")</formula>
    </cfRule>
  </conditionalFormatting>
  <conditionalFormatting sqref="Q23">
    <cfRule type="expression" dxfId="6590" priority="3448" stopIfTrue="1">
      <formula>IF(OR($BJ23="not",$BJ23="resign",$BJ23="permanent",$BJ23="terminated"),"true","false")</formula>
    </cfRule>
  </conditionalFormatting>
  <conditionalFormatting sqref="Q23">
    <cfRule type="expression" dxfId="6589" priority="3447" stopIfTrue="1">
      <formula>IF(OR($BK23="not",$BK23="resign",$BK23="permanent",$BK23="terminated"),"true","false")</formula>
    </cfRule>
  </conditionalFormatting>
  <conditionalFormatting sqref="Q23">
    <cfRule type="expression" dxfId="6588" priority="3446" stopIfTrue="1">
      <formula>IF(OR($BJ23="not",$BJ23="resign",$BJ23="permanent",$BJ23="terminated"),"true","false")</formula>
    </cfRule>
  </conditionalFormatting>
  <conditionalFormatting sqref="Q23">
    <cfRule type="expression" dxfId="6587" priority="3445" stopIfTrue="1">
      <formula>IF(OR($BK23="not",$BK23="resign",$BK23="permanent",$BK23="terminated"),"true","false")</formula>
    </cfRule>
  </conditionalFormatting>
  <conditionalFormatting sqref="Q23">
    <cfRule type="expression" dxfId="6586" priority="3444" stopIfTrue="1">
      <formula>IF(OR($BK23="not",$BK23="resign",$BK23="permanent",$BK23="terminated"),"true","false")</formula>
    </cfRule>
  </conditionalFormatting>
  <conditionalFormatting sqref="Q23">
    <cfRule type="expression" dxfId="6585" priority="3443" stopIfTrue="1">
      <formula>IF(OR($BK23="not",$BK23="resign",$BK23="permanent",$BK23="terminated"),"true","false")</formula>
    </cfRule>
  </conditionalFormatting>
  <conditionalFormatting sqref="Q23">
    <cfRule type="expression" dxfId="6584" priority="3442" stopIfTrue="1">
      <formula>IF(OR($BJ23="not",$BJ23="resign",$BJ23="permanent",$BJ23="terminated"),"true","false")</formula>
    </cfRule>
  </conditionalFormatting>
  <conditionalFormatting sqref="Q23">
    <cfRule type="expression" dxfId="6583" priority="3441" stopIfTrue="1">
      <formula>IF(OR($BK23="not",$BK23="resign",$BK23="permanent",$BK23="terminated"),"true","false")</formula>
    </cfRule>
  </conditionalFormatting>
  <conditionalFormatting sqref="Q23">
    <cfRule type="expression" dxfId="6582" priority="3440" stopIfTrue="1">
      <formula>IF(OR($BJ23="not",$BJ23="resign",$BJ23="permanent",$BJ23="terminated"),"true","false")</formula>
    </cfRule>
  </conditionalFormatting>
  <conditionalFormatting sqref="Q23">
    <cfRule type="expression" dxfId="6581" priority="3439" stopIfTrue="1">
      <formula>IF(OR($BK23="not",$BK23="resign",$BK23="permanent",$BK23="terminated"),"true","false")</formula>
    </cfRule>
  </conditionalFormatting>
  <conditionalFormatting sqref="Q23">
    <cfRule type="expression" dxfId="6580" priority="3438" stopIfTrue="1">
      <formula>IF(OR($BK23="not",$BK23="resign",$BK23="permanent",$BK23="terminated"),"true","false")</formula>
    </cfRule>
  </conditionalFormatting>
  <conditionalFormatting sqref="Q23">
    <cfRule type="expression" dxfId="6579" priority="3437" stopIfTrue="1">
      <formula>IF(OR($BK23="not",$BK23="resign",$BK23="permanent",$BK23="terminated"),"true","false")</formula>
    </cfRule>
  </conditionalFormatting>
  <conditionalFormatting sqref="Q23">
    <cfRule type="expression" dxfId="6578" priority="3436" stopIfTrue="1">
      <formula>IF(OR($BJ23="not",$BJ23="resign",$BJ23="permanent",$BJ23="terminated"),"true","false")</formula>
    </cfRule>
  </conditionalFormatting>
  <conditionalFormatting sqref="Q23">
    <cfRule type="expression" dxfId="6577" priority="3435" stopIfTrue="1">
      <formula>IF(OR($BK23="not",$BK23="resign",$BK23="permanent",$BK23="terminated"),"true","false")</formula>
    </cfRule>
  </conditionalFormatting>
  <conditionalFormatting sqref="Q23">
    <cfRule type="expression" dxfId="6576" priority="3434" stopIfTrue="1">
      <formula>IF(OR($BJ23="not",$BJ23="resign",$BJ23="permanent",$BJ23="terminated"),"true","false")</formula>
    </cfRule>
  </conditionalFormatting>
  <conditionalFormatting sqref="Q23">
    <cfRule type="expression" dxfId="6575" priority="3433" stopIfTrue="1">
      <formula>IF(OR($BK23="not",$BK23="resign",$BK23="permanent",$BK23="terminated"),"true","false")</formula>
    </cfRule>
  </conditionalFormatting>
  <conditionalFormatting sqref="Q23">
    <cfRule type="expression" dxfId="6574" priority="3432" stopIfTrue="1">
      <formula>IF(OR($BJ23="not",$BJ23="resign",$BJ23="permanent",$BJ23="terminated"),"true","false")</formula>
    </cfRule>
  </conditionalFormatting>
  <conditionalFormatting sqref="Q23">
    <cfRule type="expression" dxfId="6573" priority="3431" stopIfTrue="1">
      <formula>IF(OR($BK23="not",$BK23="resign",$BK23="permanent",$BK23="terminated"),"true","false")</formula>
    </cfRule>
  </conditionalFormatting>
  <conditionalFormatting sqref="Q23">
    <cfRule type="expression" dxfId="6572" priority="3430" stopIfTrue="1">
      <formula>IF(OR($BJ23="not",$BJ23="resign",$BJ23="permanent",$BJ23="terminated"),"true","false")</formula>
    </cfRule>
  </conditionalFormatting>
  <conditionalFormatting sqref="Q23">
    <cfRule type="expression" dxfId="6571" priority="3429" stopIfTrue="1">
      <formula>IF(OR($BJ23="not",$BJ23="resign",$BJ23="permanent",$BJ23="terminated"),"true","false")</formula>
    </cfRule>
  </conditionalFormatting>
  <conditionalFormatting sqref="Q23">
    <cfRule type="expression" dxfId="6570" priority="3428" stopIfTrue="1">
      <formula>IF(OR($BI23="not",$BI23="resign",$BI23="permanent",$BI23="terminated"),"true","false")</formula>
    </cfRule>
  </conditionalFormatting>
  <conditionalFormatting sqref="Q23">
    <cfRule type="expression" dxfId="6569" priority="3427" stopIfTrue="1">
      <formula>IF(OR($BK23="not",$BK23="resign",$BK23="permanent",$BK23="terminated"),"true","false")</formula>
    </cfRule>
  </conditionalFormatting>
  <conditionalFormatting sqref="Q23">
    <cfRule type="expression" dxfId="6568" priority="3426" stopIfTrue="1">
      <formula>IF(OR($BJ23="not",$BJ23="resign",$BJ23="permanent",$BJ23="terminated"),"true","false")</formula>
    </cfRule>
  </conditionalFormatting>
  <conditionalFormatting sqref="Q23">
    <cfRule type="expression" dxfId="6567" priority="3425" stopIfTrue="1">
      <formula>IF(OR($BK23="not",$BK23="resign",$BK23="permanent",$BK23="terminated"),"true","false")</formula>
    </cfRule>
  </conditionalFormatting>
  <conditionalFormatting sqref="Q23">
    <cfRule type="expression" dxfId="6566" priority="3424" stopIfTrue="1">
      <formula>IF(OR($BJ23="not",$BJ23="resign",$BJ23="permanent",$BJ23="terminated"),"true","false")</formula>
    </cfRule>
  </conditionalFormatting>
  <conditionalFormatting sqref="Q23">
    <cfRule type="expression" dxfId="6565" priority="3423" stopIfTrue="1">
      <formula>IF(OR($BJ23="not",$BJ23="resign",$BJ23="permanent",$BJ23="terminated"),"true","false")</formula>
    </cfRule>
  </conditionalFormatting>
  <conditionalFormatting sqref="Q23">
    <cfRule type="expression" dxfId="6564" priority="3422" stopIfTrue="1">
      <formula>IF(OR($BK23="not",$BK23="resign",$BK23="permanent",$BK23="terminated"),"true","false")</formula>
    </cfRule>
  </conditionalFormatting>
  <conditionalFormatting sqref="Q23">
    <cfRule type="expression" dxfId="6563" priority="3421" stopIfTrue="1">
      <formula>IF(OR($BK23="not",$BK23="resign",$BK23="permanent",$BK23="terminated"),"true","false")</formula>
    </cfRule>
  </conditionalFormatting>
  <conditionalFormatting sqref="Q23">
    <cfRule type="expression" dxfId="6562" priority="3420" stopIfTrue="1">
      <formula>IF(OR($BK23="not",$BK23="resign",$BK23="permanent",$BK23="terminated"),"true","false")</formula>
    </cfRule>
  </conditionalFormatting>
  <conditionalFormatting sqref="Q23">
    <cfRule type="expression" dxfId="6561" priority="3419" stopIfTrue="1">
      <formula>IF(OR($BJ23="not",$BJ23="resign",$BJ23="permanent",$BJ23="terminated"),"true","false")</formula>
    </cfRule>
  </conditionalFormatting>
  <conditionalFormatting sqref="Q23">
    <cfRule type="expression" dxfId="6560" priority="3418" stopIfTrue="1">
      <formula>IF(OR($BK23="not",$BK23="resign",$BK23="permanent",$BK23="terminated"),"true","false")</formula>
    </cfRule>
  </conditionalFormatting>
  <conditionalFormatting sqref="Q23">
    <cfRule type="expression" dxfId="6559" priority="3417" stopIfTrue="1">
      <formula>IF(OR($BJ23="not",$BJ23="resign",$BJ23="permanent",$BJ23="terminated"),"true","false")</formula>
    </cfRule>
  </conditionalFormatting>
  <conditionalFormatting sqref="Q23">
    <cfRule type="expression" dxfId="6558" priority="3416" stopIfTrue="1">
      <formula>IF(OR($BK23="not",$BK23="resign",$BK23="permanent",$BK23="terminated"),"true","false")</formula>
    </cfRule>
  </conditionalFormatting>
  <conditionalFormatting sqref="Q23">
    <cfRule type="expression" dxfId="6557" priority="3415" stopIfTrue="1">
      <formula>IF(OR($BK23="not",$BK23="resign",$BK23="permanent",$BK23="terminated"),"true","false")</formula>
    </cfRule>
  </conditionalFormatting>
  <conditionalFormatting sqref="Q23">
    <cfRule type="expression" dxfId="6556" priority="3414" stopIfTrue="1">
      <formula>IF(OR($BK23="not",$BK23="resign",$BK23="permanent",$BK23="terminated"),"true","false")</formula>
    </cfRule>
  </conditionalFormatting>
  <conditionalFormatting sqref="Q23">
    <cfRule type="expression" dxfId="6555" priority="3413" stopIfTrue="1">
      <formula>IF(OR($BJ23="not",$BJ23="resign",$BJ23="permanent",$BJ23="terminated"),"true","false")</formula>
    </cfRule>
  </conditionalFormatting>
  <conditionalFormatting sqref="Q23">
    <cfRule type="expression" dxfId="6554" priority="3412" stopIfTrue="1">
      <formula>IF(OR($BK23="not",$BK23="resign",$BK23="permanent",$BK23="terminated"),"true","false")</formula>
    </cfRule>
  </conditionalFormatting>
  <conditionalFormatting sqref="Q23">
    <cfRule type="expression" dxfId="6553" priority="3411" stopIfTrue="1">
      <formula>IF(OR($BJ23="not",$BJ23="resign",$BJ23="permanent",$BJ23="terminated"),"true","false")</formula>
    </cfRule>
  </conditionalFormatting>
  <conditionalFormatting sqref="Q23">
    <cfRule type="expression" dxfId="6552" priority="3410" stopIfTrue="1">
      <formula>IF(OR($BK23="not",$BK23="resign",$BK23="permanent",$BK23="terminated"),"true","false")</formula>
    </cfRule>
  </conditionalFormatting>
  <conditionalFormatting sqref="Q23">
    <cfRule type="expression" dxfId="6551" priority="3409" stopIfTrue="1">
      <formula>IF(OR($BK23="not",$BK23="resign",$BK23="permanent",$BK23="terminated"),"true","false")</formula>
    </cfRule>
  </conditionalFormatting>
  <conditionalFormatting sqref="Q23">
    <cfRule type="expression" dxfId="6550" priority="3408" stopIfTrue="1">
      <formula>IF(OR($BK23="not",$BK23="resign",$BK23="permanent",$BK23="terminated"),"true","false")</formula>
    </cfRule>
  </conditionalFormatting>
  <conditionalFormatting sqref="Q23">
    <cfRule type="expression" dxfId="6549" priority="3407" stopIfTrue="1">
      <formula>IF(OR($BJ23="not",$BJ23="resign",$BJ23="permanent",$BJ23="terminated"),"true","false")</formula>
    </cfRule>
  </conditionalFormatting>
  <conditionalFormatting sqref="Q23">
    <cfRule type="expression" dxfId="6548" priority="3406" stopIfTrue="1">
      <formula>IF(OR($BK23="not",$BK23="resign",$BK23="permanent",$BK23="terminated"),"true","false")</formula>
    </cfRule>
  </conditionalFormatting>
  <conditionalFormatting sqref="Q23">
    <cfRule type="expression" dxfId="6547" priority="3405" stopIfTrue="1">
      <formula>IF(OR($BJ23="not",$BJ23="resign",$BJ23="permanent",$BJ23="terminated"),"true","false")</formula>
    </cfRule>
  </conditionalFormatting>
  <conditionalFormatting sqref="Q23">
    <cfRule type="expression" dxfId="6546" priority="3404" stopIfTrue="1">
      <formula>IF(OR($BK23="not",$BK23="resign",$BK23="permanent",$BK23="terminated"),"true","false")</formula>
    </cfRule>
  </conditionalFormatting>
  <conditionalFormatting sqref="Q23">
    <cfRule type="expression" dxfId="6545" priority="3403" stopIfTrue="1">
      <formula>IF(OR($BJ23="not",$BJ23="resign",$BJ23="permanent",$BJ23="terminated"),"true","false")</formula>
    </cfRule>
  </conditionalFormatting>
  <conditionalFormatting sqref="Q23">
    <cfRule type="expression" dxfId="6544" priority="3402" stopIfTrue="1">
      <formula>IF(OR($BK23="not",$BK23="resign",$BK23="permanent",$BK23="terminated"),"true","false")</formula>
    </cfRule>
  </conditionalFormatting>
  <conditionalFormatting sqref="Q23">
    <cfRule type="expression" dxfId="6543" priority="3401" stopIfTrue="1">
      <formula>IF(OR($BJ23="not",$BJ23="resign",$BJ23="permanent",$BJ23="terminated"),"true","false")</formula>
    </cfRule>
  </conditionalFormatting>
  <conditionalFormatting sqref="Q23">
    <cfRule type="expression" dxfId="6542" priority="3400" stopIfTrue="1">
      <formula>IF(OR($BK23="not",$BK23="resign",$BK23="permanent",$BK23="terminated"),"true","false")</formula>
    </cfRule>
  </conditionalFormatting>
  <conditionalFormatting sqref="Q23">
    <cfRule type="expression" dxfId="6541" priority="3399" stopIfTrue="1">
      <formula>IF(OR($BJ23="not",$BJ23="resign",$BJ23="permanent",$BJ23="terminated"),"true","false")</formula>
    </cfRule>
  </conditionalFormatting>
  <conditionalFormatting sqref="Q23">
    <cfRule type="expression" dxfId="6540" priority="3398" stopIfTrue="1">
      <formula>IF(OR($BJ23="not",$BJ23="resign",$BJ23="permanent",$BJ23="terminated"),"true","false")</formula>
    </cfRule>
  </conditionalFormatting>
  <conditionalFormatting sqref="Q23">
    <cfRule type="expression" dxfId="6539" priority="3397" stopIfTrue="1">
      <formula>IF(OR($BK23="not",$BK23="resign",$BK23="permanent",$BK23="terminated"),"true","false")</formula>
    </cfRule>
  </conditionalFormatting>
  <conditionalFormatting sqref="Q23">
    <cfRule type="expression" dxfId="6538" priority="3396" stopIfTrue="1">
      <formula>IF(OR($BK23="not",$BK23="resign",$BK23="permanent",$BK23="terminated"),"true","false")</formula>
    </cfRule>
  </conditionalFormatting>
  <conditionalFormatting sqref="Q23">
    <cfRule type="expression" dxfId="6537" priority="3395" stopIfTrue="1">
      <formula>IF(OR($BK23="not",$BK23="resign",$BK23="permanent",$BK23="terminated"),"true","false")</formula>
    </cfRule>
  </conditionalFormatting>
  <conditionalFormatting sqref="Q23">
    <cfRule type="expression" dxfId="6536" priority="3394" stopIfTrue="1">
      <formula>IF(OR($BJ23="not",$BJ23="resign",$BJ23="permanent",$BJ23="terminated"),"true","false")</formula>
    </cfRule>
  </conditionalFormatting>
  <conditionalFormatting sqref="Q23">
    <cfRule type="expression" dxfId="6535" priority="3393" stopIfTrue="1">
      <formula>IF(OR($BK23="not",$BK23="resign",$BK23="permanent",$BK23="terminated"),"true","false")</formula>
    </cfRule>
  </conditionalFormatting>
  <conditionalFormatting sqref="Q23">
    <cfRule type="expression" dxfId="6534" priority="3392" stopIfTrue="1">
      <formula>IF(OR($BJ23="not",$BJ23="resign",$BJ23="permanent",$BJ23="terminated"),"true","false")</formula>
    </cfRule>
  </conditionalFormatting>
  <conditionalFormatting sqref="Q23">
    <cfRule type="expression" dxfId="6533" priority="3391" stopIfTrue="1">
      <formula>IF(OR($BK23="not",$BK23="resign",$BK23="permanent",$BK23="terminated"),"true","false")</formula>
    </cfRule>
  </conditionalFormatting>
  <conditionalFormatting sqref="Q23">
    <cfRule type="expression" dxfId="6532" priority="3390" stopIfTrue="1">
      <formula>IF(OR($BK23="not",$BK23="resign",$BK23="permanent",$BK23="terminated"),"true","false")</formula>
    </cfRule>
  </conditionalFormatting>
  <conditionalFormatting sqref="Q23">
    <cfRule type="expression" dxfId="6531" priority="3389" stopIfTrue="1">
      <formula>IF(OR($BK23="not",$BK23="resign",$BK23="permanent",$BK23="terminated"),"true","false")</formula>
    </cfRule>
  </conditionalFormatting>
  <conditionalFormatting sqref="Q23">
    <cfRule type="expression" dxfId="6530" priority="3388" stopIfTrue="1">
      <formula>IF(OR($BJ23="not",$BJ23="resign",$BJ23="permanent",$BJ23="terminated"),"true","false")</formula>
    </cfRule>
  </conditionalFormatting>
  <conditionalFormatting sqref="Q23">
    <cfRule type="expression" dxfId="6529" priority="3387" stopIfTrue="1">
      <formula>IF(OR($BK23="not",$BK23="resign",$BK23="permanent",$BK23="terminated"),"true","false")</formula>
    </cfRule>
  </conditionalFormatting>
  <conditionalFormatting sqref="Q23">
    <cfRule type="expression" dxfId="6528" priority="3386" stopIfTrue="1">
      <formula>IF(OR($BJ23="not",$BJ23="resign",$BJ23="permanent",$BJ23="terminated"),"true","false")</formula>
    </cfRule>
  </conditionalFormatting>
  <conditionalFormatting sqref="Q23">
    <cfRule type="expression" dxfId="6527" priority="3385" stopIfTrue="1">
      <formula>IF(OR($BK23="not",$BK23="resign",$BK23="permanent",$BK23="terminated"),"true","false")</formula>
    </cfRule>
  </conditionalFormatting>
  <conditionalFormatting sqref="Q23">
    <cfRule type="expression" dxfId="6526" priority="3384" stopIfTrue="1">
      <formula>IF(OR($BK23="not",$BK23="resign",$BK23="permanent",$BK23="terminated"),"true","false")</formula>
    </cfRule>
  </conditionalFormatting>
  <conditionalFormatting sqref="Q23">
    <cfRule type="expression" dxfId="6525" priority="3383" stopIfTrue="1">
      <formula>IF(OR($BK23="not",$BK23="resign",$BK23="permanent",$BK23="terminated"),"true","false")</formula>
    </cfRule>
  </conditionalFormatting>
  <conditionalFormatting sqref="Q23">
    <cfRule type="expression" dxfId="6524" priority="3382" stopIfTrue="1">
      <formula>IF(OR($BJ23="not",$BJ23="resign",$BJ23="permanent",$BJ23="terminated"),"true","false")</formula>
    </cfRule>
  </conditionalFormatting>
  <conditionalFormatting sqref="Q23">
    <cfRule type="expression" dxfId="6523" priority="3381" stopIfTrue="1">
      <formula>IF(OR($BK23="not",$BK23="resign",$BK23="permanent",$BK23="terminated"),"true","false")</formula>
    </cfRule>
  </conditionalFormatting>
  <conditionalFormatting sqref="Q23">
    <cfRule type="expression" dxfId="6522" priority="3380" stopIfTrue="1">
      <formula>IF(OR($BJ23="not",$BJ23="resign",$BJ23="permanent",$BJ23="terminated"),"true","false")</formula>
    </cfRule>
  </conditionalFormatting>
  <conditionalFormatting sqref="Q23">
    <cfRule type="expression" dxfId="6521" priority="3379" stopIfTrue="1">
      <formula>IF(OR($BK23="not",$BK23="resign",$BK23="permanent",$BK23="terminated"),"true","false")</formula>
    </cfRule>
  </conditionalFormatting>
  <conditionalFormatting sqref="Q23">
    <cfRule type="expression" dxfId="6520" priority="3378" stopIfTrue="1">
      <formula>IF(OR($BJ23="not",$BJ23="resign",$BJ23="permanent",$BJ23="terminated"),"true","false")</formula>
    </cfRule>
  </conditionalFormatting>
  <conditionalFormatting sqref="Q23">
    <cfRule type="expression" dxfId="6519" priority="3377" stopIfTrue="1">
      <formula>IF(OR($BK23="not",$BK23="resign",$BK23="permanent",$BK23="terminated"),"true","false")</formula>
    </cfRule>
  </conditionalFormatting>
  <conditionalFormatting sqref="Q23">
    <cfRule type="expression" dxfId="6518" priority="3376" stopIfTrue="1">
      <formula>IF(OR($BJ23="not",$BJ23="resign",$BJ23="permanent",$BJ23="terminated"),"true","false")</formula>
    </cfRule>
  </conditionalFormatting>
  <conditionalFormatting sqref="Q23">
    <cfRule type="expression" dxfId="6517" priority="3375" stopIfTrue="1">
      <formula>IF(OR($BJ23="not",$BJ23="resign",$BJ23="permanent",$BJ23="terminated"),"true","false")</formula>
    </cfRule>
  </conditionalFormatting>
  <conditionalFormatting sqref="Q23">
    <cfRule type="expression" dxfId="6516" priority="3374" stopIfTrue="1">
      <formula>IF(OR($BI23="not",$BI23="resign",$BI23="permanent",$BI23="terminated"),"true","false")</formula>
    </cfRule>
  </conditionalFormatting>
  <conditionalFormatting sqref="Q23">
    <cfRule type="expression" dxfId="6515" priority="3373" stopIfTrue="1">
      <formula>IF(OR($BV23="not",$BV23="resign",$BV23="permanent",$BV23="terminated"),"true","false")</formula>
    </cfRule>
  </conditionalFormatting>
  <conditionalFormatting sqref="Q23">
    <cfRule type="expression" dxfId="6514" priority="3372" stopIfTrue="1">
      <formula>IF(OR($BV23="not",$BV23="resign",$BV23="permanent",$BV23="terminated"),"true","false")</formula>
    </cfRule>
  </conditionalFormatting>
  <conditionalFormatting sqref="Q23">
    <cfRule type="expression" dxfId="6513" priority="3371" stopIfTrue="1">
      <formula>IF(OR($BA23="not",$BA23="resign",$BA23="resign",$BA23="end",$BA23="terminated",$BA23="permanent"),"TRUE","FALSE")</formula>
    </cfRule>
  </conditionalFormatting>
  <conditionalFormatting sqref="Q23">
    <cfRule type="expression" dxfId="6512" priority="3370" stopIfTrue="1">
      <formula>IF(OR($BQ23="not",$BQ23="resign",$BQ23="permanent",$BQ23="terminated"),"true","false")</formula>
    </cfRule>
  </conditionalFormatting>
  <conditionalFormatting sqref="Q23">
    <cfRule type="expression" dxfId="6511" priority="3369" stopIfTrue="1">
      <formula>IF(OR($BP23="not",$BP23="resign",$BP23="permanent",$BP23="terminated"),"true","false")</formula>
    </cfRule>
  </conditionalFormatting>
  <conditionalFormatting sqref="Q23">
    <cfRule type="expression" dxfId="6510" priority="3368" stopIfTrue="1">
      <formula>IF(OR($BK23="not",$BK23="resign",$BK23="permanent",$BK23="terminated"),"true","false")</formula>
    </cfRule>
  </conditionalFormatting>
  <conditionalFormatting sqref="Q23">
    <cfRule type="expression" dxfId="6509" priority="3367" stopIfTrue="1">
      <formula>IF(OR($BJ23="not",$BJ23="resign",$BJ23="permanent",$BJ23="terminated"),"true","false")</formula>
    </cfRule>
  </conditionalFormatting>
  <conditionalFormatting sqref="Q23">
    <cfRule type="expression" dxfId="6508" priority="3366" stopIfTrue="1">
      <formula>IF(OR($BK23="not",$BK23="resign",$BK23="permanent",$BK23="terminated"),"true","false")</formula>
    </cfRule>
  </conditionalFormatting>
  <conditionalFormatting sqref="Q23">
    <cfRule type="expression" dxfId="6507" priority="3365" stopIfTrue="1">
      <formula>IF(OR($BJ23="not",$BJ23="resign",$BJ23="permanent",$BJ23="terminated"),"true","false")</formula>
    </cfRule>
  </conditionalFormatting>
  <conditionalFormatting sqref="Q23">
    <cfRule type="expression" dxfId="6506" priority="3364" stopIfTrue="1">
      <formula>IF(OR($BJ23="not",$BJ23="resign",$BJ23="permanent",$BJ23="terminated"),"true","false")</formula>
    </cfRule>
  </conditionalFormatting>
  <conditionalFormatting sqref="Q23">
    <cfRule type="expression" dxfId="6505" priority="3363" stopIfTrue="1">
      <formula>IF(OR($BK23="not",$BK23="resign",$BK23="permanent",$BK23="terminated"),"true","false")</formula>
    </cfRule>
  </conditionalFormatting>
  <conditionalFormatting sqref="Q23">
    <cfRule type="expression" dxfId="6504" priority="3362" stopIfTrue="1">
      <formula>IF(OR($BK23="not",$BK23="resign",$BK23="permanent",$BK23="terminated"),"true","false")</formula>
    </cfRule>
  </conditionalFormatting>
  <conditionalFormatting sqref="Q23">
    <cfRule type="expression" dxfId="6503" priority="3361" stopIfTrue="1">
      <formula>IF(OR($BK23="not",$BK23="resign",$BK23="permanent",$BK23="terminated"),"true","false")</formula>
    </cfRule>
  </conditionalFormatting>
  <conditionalFormatting sqref="Q23">
    <cfRule type="expression" dxfId="6502" priority="3360" stopIfTrue="1">
      <formula>IF(OR($BJ23="not",$BJ23="resign",$BJ23="permanent",$BJ23="terminated"),"true","false")</formula>
    </cfRule>
  </conditionalFormatting>
  <conditionalFormatting sqref="Q23">
    <cfRule type="expression" dxfId="6501" priority="3359" stopIfTrue="1">
      <formula>IF(OR($BK23="not",$BK23="resign",$BK23="permanent",$BK23="terminated"),"true","false")</formula>
    </cfRule>
  </conditionalFormatting>
  <conditionalFormatting sqref="Q23">
    <cfRule type="expression" dxfId="6500" priority="3358" stopIfTrue="1">
      <formula>IF(OR($BJ23="not",$BJ23="resign",$BJ23="permanent",$BJ23="terminated"),"true","false")</formula>
    </cfRule>
  </conditionalFormatting>
  <conditionalFormatting sqref="Q23">
    <cfRule type="expression" dxfId="6499" priority="3357" stopIfTrue="1">
      <formula>IF(OR($BK23="not",$BK23="resign",$BK23="permanent",$BK23="terminated"),"true","false")</formula>
    </cfRule>
  </conditionalFormatting>
  <conditionalFormatting sqref="Q23">
    <cfRule type="expression" dxfId="6498" priority="3356" stopIfTrue="1">
      <formula>IF(OR($BK23="not",$BK23="resign",$BK23="permanent",$BK23="terminated"),"true","false")</formula>
    </cfRule>
  </conditionalFormatting>
  <conditionalFormatting sqref="Q23">
    <cfRule type="expression" dxfId="6497" priority="3355" stopIfTrue="1">
      <formula>IF(OR($BK23="not",$BK23="resign",$BK23="permanent",$BK23="terminated"),"true","false")</formula>
    </cfRule>
  </conditionalFormatting>
  <conditionalFormatting sqref="Q23">
    <cfRule type="expression" dxfId="6496" priority="3354" stopIfTrue="1">
      <formula>IF(OR($BJ23="not",$BJ23="resign",$BJ23="permanent",$BJ23="terminated"),"true","false")</formula>
    </cfRule>
  </conditionalFormatting>
  <conditionalFormatting sqref="Q23">
    <cfRule type="expression" dxfId="6495" priority="3353" stopIfTrue="1">
      <formula>IF(OR($BK23="not",$BK23="resign",$BK23="permanent",$BK23="terminated"),"true","false")</formula>
    </cfRule>
  </conditionalFormatting>
  <conditionalFormatting sqref="Q23">
    <cfRule type="expression" dxfId="6494" priority="3352" stopIfTrue="1">
      <formula>IF(OR($BJ23="not",$BJ23="resign",$BJ23="permanent",$BJ23="terminated"),"true","false")</formula>
    </cfRule>
  </conditionalFormatting>
  <conditionalFormatting sqref="Q23">
    <cfRule type="expression" dxfId="6493" priority="3351" stopIfTrue="1">
      <formula>IF(OR($BK23="not",$BK23="resign",$BK23="permanent",$BK23="terminated"),"true","false")</formula>
    </cfRule>
  </conditionalFormatting>
  <conditionalFormatting sqref="Q23">
    <cfRule type="expression" dxfId="6492" priority="3350" stopIfTrue="1">
      <formula>IF(OR($BK23="not",$BK23="resign",$BK23="permanent",$BK23="terminated"),"true","false")</formula>
    </cfRule>
  </conditionalFormatting>
  <conditionalFormatting sqref="Q23">
    <cfRule type="expression" dxfId="6491" priority="3349" stopIfTrue="1">
      <formula>IF(OR($BK23="not",$BK23="resign",$BK23="permanent",$BK23="terminated"),"true","false")</formula>
    </cfRule>
  </conditionalFormatting>
  <conditionalFormatting sqref="Q23">
    <cfRule type="expression" dxfId="6490" priority="3348" stopIfTrue="1">
      <formula>IF(OR($BJ23="not",$BJ23="resign",$BJ23="permanent",$BJ23="terminated"),"true","false")</formula>
    </cfRule>
  </conditionalFormatting>
  <conditionalFormatting sqref="Q23">
    <cfRule type="expression" dxfId="6489" priority="3347" stopIfTrue="1">
      <formula>IF(OR($BK23="not",$BK23="resign",$BK23="permanent",$BK23="terminated"),"true","false")</formula>
    </cfRule>
  </conditionalFormatting>
  <conditionalFormatting sqref="Q23">
    <cfRule type="expression" dxfId="6488" priority="3346" stopIfTrue="1">
      <formula>IF(OR($BJ23="not",$BJ23="resign",$BJ23="permanent",$BJ23="terminated"),"true","false")</formula>
    </cfRule>
  </conditionalFormatting>
  <conditionalFormatting sqref="Q23">
    <cfRule type="expression" dxfId="6487" priority="3345" stopIfTrue="1">
      <formula>IF(OR($BK23="not",$BK23="resign",$BK23="permanent",$BK23="terminated"),"true","false")</formula>
    </cfRule>
  </conditionalFormatting>
  <conditionalFormatting sqref="Q23">
    <cfRule type="expression" dxfId="6486" priority="3344" stopIfTrue="1">
      <formula>IF(OR($BJ23="not",$BJ23="resign",$BJ23="permanent",$BJ23="terminated"),"true","false")</formula>
    </cfRule>
  </conditionalFormatting>
  <conditionalFormatting sqref="Q23">
    <cfRule type="expression" dxfId="6485" priority="3343" stopIfTrue="1">
      <formula>IF(OR($BK23="not",$BK23="resign",$BK23="permanent",$BK23="terminated"),"true","false")</formula>
    </cfRule>
  </conditionalFormatting>
  <conditionalFormatting sqref="Q23">
    <cfRule type="expression" dxfId="6484" priority="3342" stopIfTrue="1">
      <formula>IF(OR($BJ23="not",$BJ23="resign",$BJ23="permanent",$BJ23="terminated"),"true","false")</formula>
    </cfRule>
  </conditionalFormatting>
  <conditionalFormatting sqref="Q23">
    <cfRule type="expression" dxfId="6483" priority="3341" stopIfTrue="1">
      <formula>IF(OR($BK23="not",$BK23="resign",$BK23="permanent",$BK23="terminated"),"true","false")</formula>
    </cfRule>
  </conditionalFormatting>
  <conditionalFormatting sqref="Q23">
    <cfRule type="expression" dxfId="6482" priority="3340" stopIfTrue="1">
      <formula>IF(OR($BJ23="not",$BJ23="resign",$BJ23="permanent",$BJ23="terminated"),"true","false")</formula>
    </cfRule>
  </conditionalFormatting>
  <conditionalFormatting sqref="Q23">
    <cfRule type="expression" dxfId="6481" priority="3339" stopIfTrue="1">
      <formula>IF(OR($BJ23="not",$BJ23="resign",$BJ23="permanent",$BJ23="terminated"),"true","false")</formula>
    </cfRule>
  </conditionalFormatting>
  <conditionalFormatting sqref="Q23">
    <cfRule type="expression" dxfId="6480" priority="3338" stopIfTrue="1">
      <formula>IF(OR($BK23="not",$BK23="resign",$BK23="permanent",$BK23="terminated"),"true","false")</formula>
    </cfRule>
  </conditionalFormatting>
  <conditionalFormatting sqref="Q23">
    <cfRule type="expression" dxfId="6479" priority="3337" stopIfTrue="1">
      <formula>IF(OR($BK23="not",$BK23="resign",$BK23="permanent",$BK23="terminated"),"true","false")</formula>
    </cfRule>
  </conditionalFormatting>
  <conditionalFormatting sqref="Q23">
    <cfRule type="expression" dxfId="6478" priority="3336" stopIfTrue="1">
      <formula>IF(OR($BK23="not",$BK23="resign",$BK23="permanent",$BK23="terminated"),"true","false")</formula>
    </cfRule>
  </conditionalFormatting>
  <conditionalFormatting sqref="Q23">
    <cfRule type="expression" dxfId="6477" priority="3335" stopIfTrue="1">
      <formula>IF(OR($BJ23="not",$BJ23="resign",$BJ23="permanent",$BJ23="terminated"),"true","false")</formula>
    </cfRule>
  </conditionalFormatting>
  <conditionalFormatting sqref="Q23">
    <cfRule type="expression" dxfId="6476" priority="3334" stopIfTrue="1">
      <formula>IF(OR($BK23="not",$BK23="resign",$BK23="permanent",$BK23="terminated"),"true","false")</formula>
    </cfRule>
  </conditionalFormatting>
  <conditionalFormatting sqref="Q23">
    <cfRule type="expression" dxfId="6475" priority="3333" stopIfTrue="1">
      <formula>IF(OR($BJ23="not",$BJ23="resign",$BJ23="permanent",$BJ23="terminated"),"true","false")</formula>
    </cfRule>
  </conditionalFormatting>
  <conditionalFormatting sqref="Q23">
    <cfRule type="expression" dxfId="6474" priority="3332" stopIfTrue="1">
      <formula>IF(OR($BK23="not",$BK23="resign",$BK23="permanent",$BK23="terminated"),"true","false")</formula>
    </cfRule>
  </conditionalFormatting>
  <conditionalFormatting sqref="Q23">
    <cfRule type="expression" dxfId="6473" priority="3331" stopIfTrue="1">
      <formula>IF(OR($BK23="not",$BK23="resign",$BK23="permanent",$BK23="terminated"),"true","false")</formula>
    </cfRule>
  </conditionalFormatting>
  <conditionalFormatting sqref="Q23">
    <cfRule type="expression" dxfId="6472" priority="3330" stopIfTrue="1">
      <formula>IF(OR($BK23="not",$BK23="resign",$BK23="permanent",$BK23="terminated"),"true","false")</formula>
    </cfRule>
  </conditionalFormatting>
  <conditionalFormatting sqref="Q23">
    <cfRule type="expression" dxfId="6471" priority="3329" stopIfTrue="1">
      <formula>IF(OR($BJ23="not",$BJ23="resign",$BJ23="permanent",$BJ23="terminated"),"true","false")</formula>
    </cfRule>
  </conditionalFormatting>
  <conditionalFormatting sqref="Q23">
    <cfRule type="expression" dxfId="6470" priority="3328" stopIfTrue="1">
      <formula>IF(OR($BK23="not",$BK23="resign",$BK23="permanent",$BK23="terminated"),"true","false")</formula>
    </cfRule>
  </conditionalFormatting>
  <conditionalFormatting sqref="Q23">
    <cfRule type="expression" dxfId="6469" priority="3327" stopIfTrue="1">
      <formula>IF(OR($BJ23="not",$BJ23="resign",$BJ23="permanent",$BJ23="terminated"),"true","false")</formula>
    </cfRule>
  </conditionalFormatting>
  <conditionalFormatting sqref="Q23">
    <cfRule type="expression" dxfId="6468" priority="3326" stopIfTrue="1">
      <formula>IF(OR($BK23="not",$BK23="resign",$BK23="permanent",$BK23="terminated"),"true","false")</formula>
    </cfRule>
  </conditionalFormatting>
  <conditionalFormatting sqref="Q23">
    <cfRule type="expression" dxfId="6467" priority="3325" stopIfTrue="1">
      <formula>IF(OR($BK23="not",$BK23="resign",$BK23="permanent",$BK23="terminated"),"true","false")</formula>
    </cfRule>
  </conditionalFormatting>
  <conditionalFormatting sqref="Q23">
    <cfRule type="expression" dxfId="6466" priority="3324" stopIfTrue="1">
      <formula>IF(OR($BK23="not",$BK23="resign",$BK23="permanent",$BK23="terminated"),"true","false")</formula>
    </cfRule>
  </conditionalFormatting>
  <conditionalFormatting sqref="Q23">
    <cfRule type="expression" dxfId="6465" priority="3323" stopIfTrue="1">
      <formula>IF(OR($BJ23="not",$BJ23="resign",$BJ23="permanent",$BJ23="terminated"),"true","false")</formula>
    </cfRule>
  </conditionalFormatting>
  <conditionalFormatting sqref="Q23">
    <cfRule type="expression" dxfId="6464" priority="3322" stopIfTrue="1">
      <formula>IF(OR($BK23="not",$BK23="resign",$BK23="permanent",$BK23="terminated"),"true","false")</formula>
    </cfRule>
  </conditionalFormatting>
  <conditionalFormatting sqref="Q23">
    <cfRule type="expression" dxfId="6463" priority="3321" stopIfTrue="1">
      <formula>IF(OR($BJ23="not",$BJ23="resign",$BJ23="permanent",$BJ23="terminated"),"true","false")</formula>
    </cfRule>
  </conditionalFormatting>
  <conditionalFormatting sqref="Q23">
    <cfRule type="expression" dxfId="6462" priority="3320" stopIfTrue="1">
      <formula>IF(OR($BK23="not",$BK23="resign",$BK23="permanent",$BK23="terminated"),"true","false")</formula>
    </cfRule>
  </conditionalFormatting>
  <conditionalFormatting sqref="Q23">
    <cfRule type="expression" dxfId="6461" priority="3319" stopIfTrue="1">
      <formula>IF(OR($BJ23="not",$BJ23="resign",$BJ23="permanent",$BJ23="terminated"),"true","false")</formula>
    </cfRule>
  </conditionalFormatting>
  <conditionalFormatting sqref="Q23">
    <cfRule type="expression" dxfId="6460" priority="3318" stopIfTrue="1">
      <formula>IF(OR($BK23="not",$BK23="resign",$BK23="permanent",$BK23="terminated"),"true","false")</formula>
    </cfRule>
  </conditionalFormatting>
  <conditionalFormatting sqref="Q23">
    <cfRule type="expression" dxfId="6459" priority="3317" stopIfTrue="1">
      <formula>IF(OR($BJ23="not",$BJ23="resign",$BJ23="permanent",$BJ23="terminated"),"true","false")</formula>
    </cfRule>
  </conditionalFormatting>
  <conditionalFormatting sqref="Q23">
    <cfRule type="expression" dxfId="6458" priority="3316" stopIfTrue="1">
      <formula>IF(OR($BJ23="not",$BJ23="resign",$BJ23="permanent",$BJ23="terminated"),"true","false")</formula>
    </cfRule>
  </conditionalFormatting>
  <conditionalFormatting sqref="Q23">
    <cfRule type="expression" dxfId="6457" priority="3315" stopIfTrue="1">
      <formula>IF(OR($BI23="not",$BI23="resign",$BI23="permanent",$BI23="terminated"),"true","false")</formula>
    </cfRule>
  </conditionalFormatting>
  <conditionalFormatting sqref="Q23">
    <cfRule type="expression" dxfId="6456" priority="3314" stopIfTrue="1">
      <formula>IF(OR($BK23="not",$BK23="resign",$BK23="permanent",$BK23="terminated"),"true","false")</formula>
    </cfRule>
  </conditionalFormatting>
  <conditionalFormatting sqref="Q23">
    <cfRule type="expression" dxfId="6455" priority="3313" stopIfTrue="1">
      <formula>IF(OR($BJ23="not",$BJ23="resign",$BJ23="permanent",$BJ23="terminated"),"true","false")</formula>
    </cfRule>
  </conditionalFormatting>
  <conditionalFormatting sqref="Q23">
    <cfRule type="expression" dxfId="6454" priority="3312" stopIfTrue="1">
      <formula>IF(OR($BK23="not",$BK23="resign",$BK23="permanent",$BK23="terminated"),"true","false")</formula>
    </cfRule>
  </conditionalFormatting>
  <conditionalFormatting sqref="Q23">
    <cfRule type="expression" dxfId="6453" priority="3311" stopIfTrue="1">
      <formula>IF(OR($BJ23="not",$BJ23="resign",$BJ23="permanent",$BJ23="terminated"),"true","false")</formula>
    </cfRule>
  </conditionalFormatting>
  <conditionalFormatting sqref="Q23">
    <cfRule type="expression" dxfId="6452" priority="3310" stopIfTrue="1">
      <formula>IF(OR($BJ23="not",$BJ23="resign",$BJ23="permanent",$BJ23="terminated"),"true","false")</formula>
    </cfRule>
  </conditionalFormatting>
  <conditionalFormatting sqref="Q23">
    <cfRule type="expression" dxfId="6451" priority="3309" stopIfTrue="1">
      <formula>IF(OR($BK23="not",$BK23="resign",$BK23="permanent",$BK23="terminated"),"true","false")</formula>
    </cfRule>
  </conditionalFormatting>
  <conditionalFormatting sqref="Q23">
    <cfRule type="expression" dxfId="6450" priority="3308" stopIfTrue="1">
      <formula>IF(OR($BK23="not",$BK23="resign",$BK23="permanent",$BK23="terminated"),"true","false")</formula>
    </cfRule>
  </conditionalFormatting>
  <conditionalFormatting sqref="Q23">
    <cfRule type="expression" dxfId="6449" priority="3307" stopIfTrue="1">
      <formula>IF(OR($BK23="not",$BK23="resign",$BK23="permanent",$BK23="terminated"),"true","false")</formula>
    </cfRule>
  </conditionalFormatting>
  <conditionalFormatting sqref="Q23">
    <cfRule type="expression" dxfId="6448" priority="3306" stopIfTrue="1">
      <formula>IF(OR($BJ23="not",$BJ23="resign",$BJ23="permanent",$BJ23="terminated"),"true","false")</formula>
    </cfRule>
  </conditionalFormatting>
  <conditionalFormatting sqref="Q23">
    <cfRule type="expression" dxfId="6447" priority="3305" stopIfTrue="1">
      <formula>IF(OR($BK23="not",$BK23="resign",$BK23="permanent",$BK23="terminated"),"true","false")</formula>
    </cfRule>
  </conditionalFormatting>
  <conditionalFormatting sqref="Q23">
    <cfRule type="expression" dxfId="6446" priority="3304" stopIfTrue="1">
      <formula>IF(OR($BJ23="not",$BJ23="resign",$BJ23="permanent",$BJ23="terminated"),"true","false")</formula>
    </cfRule>
  </conditionalFormatting>
  <conditionalFormatting sqref="Q23">
    <cfRule type="expression" dxfId="6445" priority="3303" stopIfTrue="1">
      <formula>IF(OR($BK23="not",$BK23="resign",$BK23="permanent",$BK23="terminated"),"true","false")</formula>
    </cfRule>
  </conditionalFormatting>
  <conditionalFormatting sqref="Q23">
    <cfRule type="expression" dxfId="6444" priority="3302" stopIfTrue="1">
      <formula>IF(OR($BK23="not",$BK23="resign",$BK23="permanent",$BK23="terminated"),"true","false")</formula>
    </cfRule>
  </conditionalFormatting>
  <conditionalFormatting sqref="Q23">
    <cfRule type="expression" dxfId="6443" priority="3301" stopIfTrue="1">
      <formula>IF(OR($BK23="not",$BK23="resign",$BK23="permanent",$BK23="terminated"),"true","false")</formula>
    </cfRule>
  </conditionalFormatting>
  <conditionalFormatting sqref="Q23">
    <cfRule type="expression" dxfId="6442" priority="3300" stopIfTrue="1">
      <formula>IF(OR($BJ23="not",$BJ23="resign",$BJ23="permanent",$BJ23="terminated"),"true","false")</formula>
    </cfRule>
  </conditionalFormatting>
  <conditionalFormatting sqref="Q23">
    <cfRule type="expression" dxfId="6441" priority="3299" stopIfTrue="1">
      <formula>IF(OR($BK23="not",$BK23="resign",$BK23="permanent",$BK23="terminated"),"true","false")</formula>
    </cfRule>
  </conditionalFormatting>
  <conditionalFormatting sqref="Q23">
    <cfRule type="expression" dxfId="6440" priority="3298" stopIfTrue="1">
      <formula>IF(OR($BJ23="not",$BJ23="resign",$BJ23="permanent",$BJ23="terminated"),"true","false")</formula>
    </cfRule>
  </conditionalFormatting>
  <conditionalFormatting sqref="Q23">
    <cfRule type="expression" dxfId="6439" priority="3297" stopIfTrue="1">
      <formula>IF(OR($BK23="not",$BK23="resign",$BK23="permanent",$BK23="terminated"),"true","false")</formula>
    </cfRule>
  </conditionalFormatting>
  <conditionalFormatting sqref="Q23">
    <cfRule type="expression" dxfId="6438" priority="3296" stopIfTrue="1">
      <formula>IF(OR($BK23="not",$BK23="resign",$BK23="permanent",$BK23="terminated"),"true","false")</formula>
    </cfRule>
  </conditionalFormatting>
  <conditionalFormatting sqref="Q23">
    <cfRule type="expression" dxfId="6437" priority="3295" stopIfTrue="1">
      <formula>IF(OR($BK23="not",$BK23="resign",$BK23="permanent",$BK23="terminated"),"true","false")</formula>
    </cfRule>
  </conditionalFormatting>
  <conditionalFormatting sqref="Q23">
    <cfRule type="expression" dxfId="6436" priority="3294" stopIfTrue="1">
      <formula>IF(OR($BJ23="not",$BJ23="resign",$BJ23="permanent",$BJ23="terminated"),"true","false")</formula>
    </cfRule>
  </conditionalFormatting>
  <conditionalFormatting sqref="Q23">
    <cfRule type="expression" dxfId="6435" priority="3293" stopIfTrue="1">
      <formula>IF(OR($BK23="not",$BK23="resign",$BK23="permanent",$BK23="terminated"),"true","false")</formula>
    </cfRule>
  </conditionalFormatting>
  <conditionalFormatting sqref="Q23">
    <cfRule type="expression" dxfId="6434" priority="3292" stopIfTrue="1">
      <formula>IF(OR($BJ23="not",$BJ23="resign",$BJ23="permanent",$BJ23="terminated"),"true","false")</formula>
    </cfRule>
  </conditionalFormatting>
  <conditionalFormatting sqref="Q23">
    <cfRule type="expression" dxfId="6433" priority="3291" stopIfTrue="1">
      <formula>IF(OR($BK23="not",$BK23="resign",$BK23="permanent",$BK23="terminated"),"true","false")</formula>
    </cfRule>
  </conditionalFormatting>
  <conditionalFormatting sqref="Q23">
    <cfRule type="expression" dxfId="6432" priority="3290" stopIfTrue="1">
      <formula>IF(OR($BJ23="not",$BJ23="resign",$BJ23="permanent",$BJ23="terminated"),"true","false")</formula>
    </cfRule>
  </conditionalFormatting>
  <conditionalFormatting sqref="Q23">
    <cfRule type="expression" dxfId="6431" priority="3289" stopIfTrue="1">
      <formula>IF(OR($BK23="not",$BK23="resign",$BK23="permanent",$BK23="terminated"),"true","false")</formula>
    </cfRule>
  </conditionalFormatting>
  <conditionalFormatting sqref="Q23">
    <cfRule type="expression" dxfId="6430" priority="3288" stopIfTrue="1">
      <formula>IF(OR($BJ23="not",$BJ23="resign",$BJ23="permanent",$BJ23="terminated"),"true","false")</formula>
    </cfRule>
  </conditionalFormatting>
  <conditionalFormatting sqref="Q23">
    <cfRule type="expression" dxfId="6429" priority="3287" stopIfTrue="1">
      <formula>IF(OR($BK23="not",$BK23="resign",$BK23="permanent",$BK23="terminated"),"true","false")</formula>
    </cfRule>
  </conditionalFormatting>
  <conditionalFormatting sqref="Q23">
    <cfRule type="expression" dxfId="6428" priority="3286" stopIfTrue="1">
      <formula>IF(OR($BJ23="not",$BJ23="resign",$BJ23="permanent",$BJ23="terminated"),"true","false")</formula>
    </cfRule>
  </conditionalFormatting>
  <conditionalFormatting sqref="Q23">
    <cfRule type="expression" dxfId="6427" priority="3285" stopIfTrue="1">
      <formula>IF(OR($BJ23="not",$BJ23="resign",$BJ23="permanent",$BJ23="terminated"),"true","false")</formula>
    </cfRule>
  </conditionalFormatting>
  <conditionalFormatting sqref="Q23">
    <cfRule type="expression" dxfId="6426" priority="3284" stopIfTrue="1">
      <formula>IF(OR($BK23="not",$BK23="resign",$BK23="permanent",$BK23="terminated"),"true","false")</formula>
    </cfRule>
  </conditionalFormatting>
  <conditionalFormatting sqref="Q23">
    <cfRule type="expression" dxfId="6425" priority="3283" stopIfTrue="1">
      <formula>IF(OR($BK23="not",$BK23="resign",$BK23="permanent",$BK23="terminated"),"true","false")</formula>
    </cfRule>
  </conditionalFormatting>
  <conditionalFormatting sqref="Q23">
    <cfRule type="expression" dxfId="6424" priority="3282" stopIfTrue="1">
      <formula>IF(OR($BK23="not",$BK23="resign",$BK23="permanent",$BK23="terminated"),"true","false")</formula>
    </cfRule>
  </conditionalFormatting>
  <conditionalFormatting sqref="Q23">
    <cfRule type="expression" dxfId="6423" priority="3281" stopIfTrue="1">
      <formula>IF(OR($BJ23="not",$BJ23="resign",$BJ23="permanent",$BJ23="terminated"),"true","false")</formula>
    </cfRule>
  </conditionalFormatting>
  <conditionalFormatting sqref="Q23">
    <cfRule type="expression" dxfId="6422" priority="3280" stopIfTrue="1">
      <formula>IF(OR($BK23="not",$BK23="resign",$BK23="permanent",$BK23="terminated"),"true","false")</formula>
    </cfRule>
  </conditionalFormatting>
  <conditionalFormatting sqref="Q23">
    <cfRule type="expression" dxfId="6421" priority="3279" stopIfTrue="1">
      <formula>IF(OR($BJ23="not",$BJ23="resign",$BJ23="permanent",$BJ23="terminated"),"true","false")</formula>
    </cfRule>
  </conditionalFormatting>
  <conditionalFormatting sqref="Q23">
    <cfRule type="expression" dxfId="6420" priority="3278" stopIfTrue="1">
      <formula>IF(OR($BK23="not",$BK23="resign",$BK23="permanent",$BK23="terminated"),"true","false")</formula>
    </cfRule>
  </conditionalFormatting>
  <conditionalFormatting sqref="Q23">
    <cfRule type="expression" dxfId="6419" priority="3277" stopIfTrue="1">
      <formula>IF(OR($BK23="not",$BK23="resign",$BK23="permanent",$BK23="terminated"),"true","false")</formula>
    </cfRule>
  </conditionalFormatting>
  <conditionalFormatting sqref="Q23">
    <cfRule type="expression" dxfId="6418" priority="3276" stopIfTrue="1">
      <formula>IF(OR($BK23="not",$BK23="resign",$BK23="permanent",$BK23="terminated"),"true","false")</formula>
    </cfRule>
  </conditionalFormatting>
  <conditionalFormatting sqref="Q23">
    <cfRule type="expression" dxfId="6417" priority="3275" stopIfTrue="1">
      <formula>IF(OR($BJ23="not",$BJ23="resign",$BJ23="permanent",$BJ23="terminated"),"true","false")</formula>
    </cfRule>
  </conditionalFormatting>
  <conditionalFormatting sqref="Q23">
    <cfRule type="expression" dxfId="6416" priority="3274" stopIfTrue="1">
      <formula>IF(OR($BK23="not",$BK23="resign",$BK23="permanent",$BK23="terminated"),"true","false")</formula>
    </cfRule>
  </conditionalFormatting>
  <conditionalFormatting sqref="Q23">
    <cfRule type="expression" dxfId="6415" priority="3273" stopIfTrue="1">
      <formula>IF(OR($BJ23="not",$BJ23="resign",$BJ23="permanent",$BJ23="terminated"),"true","false")</formula>
    </cfRule>
  </conditionalFormatting>
  <conditionalFormatting sqref="Q23">
    <cfRule type="expression" dxfId="6414" priority="3272" stopIfTrue="1">
      <formula>IF(OR($BK23="not",$BK23="resign",$BK23="permanent",$BK23="terminated"),"true","false")</formula>
    </cfRule>
  </conditionalFormatting>
  <conditionalFormatting sqref="Q23">
    <cfRule type="expression" dxfId="6413" priority="3271" stopIfTrue="1">
      <formula>IF(OR($BK23="not",$BK23="resign",$BK23="permanent",$BK23="terminated"),"true","false")</formula>
    </cfRule>
  </conditionalFormatting>
  <conditionalFormatting sqref="Q23">
    <cfRule type="expression" dxfId="6412" priority="3270" stopIfTrue="1">
      <formula>IF(OR($BK23="not",$BK23="resign",$BK23="permanent",$BK23="terminated"),"true","false")</formula>
    </cfRule>
  </conditionalFormatting>
  <conditionalFormatting sqref="Q23">
    <cfRule type="expression" dxfId="6411" priority="3269" stopIfTrue="1">
      <formula>IF(OR($BJ23="not",$BJ23="resign",$BJ23="permanent",$BJ23="terminated"),"true","false")</formula>
    </cfRule>
  </conditionalFormatting>
  <conditionalFormatting sqref="Q23">
    <cfRule type="expression" dxfId="6410" priority="3268" stopIfTrue="1">
      <formula>IF(OR($BK23="not",$BK23="resign",$BK23="permanent",$BK23="terminated"),"true","false")</formula>
    </cfRule>
  </conditionalFormatting>
  <conditionalFormatting sqref="Q23">
    <cfRule type="expression" dxfId="6409" priority="3267" stopIfTrue="1">
      <formula>IF(OR($BJ23="not",$BJ23="resign",$BJ23="permanent",$BJ23="terminated"),"true","false")</formula>
    </cfRule>
  </conditionalFormatting>
  <conditionalFormatting sqref="Q23">
    <cfRule type="expression" dxfId="6408" priority="3266" stopIfTrue="1">
      <formula>IF(OR($BK23="not",$BK23="resign",$BK23="permanent",$BK23="terminated"),"true","false")</formula>
    </cfRule>
  </conditionalFormatting>
  <conditionalFormatting sqref="Q23">
    <cfRule type="expression" dxfId="6407" priority="3265" stopIfTrue="1">
      <formula>IF(OR($BJ23="not",$BJ23="resign",$BJ23="permanent",$BJ23="terminated"),"true","false")</formula>
    </cfRule>
  </conditionalFormatting>
  <conditionalFormatting sqref="Q23">
    <cfRule type="expression" dxfId="6406" priority="3264" stopIfTrue="1">
      <formula>IF(OR($BK23="not",$BK23="resign",$BK23="permanent",$BK23="terminated"),"true","false")</formula>
    </cfRule>
  </conditionalFormatting>
  <conditionalFormatting sqref="Q23">
    <cfRule type="expression" dxfId="6405" priority="3263" stopIfTrue="1">
      <formula>IF(OR($BJ23="not",$BJ23="resign",$BJ23="permanent",$BJ23="terminated"),"true","false")</formula>
    </cfRule>
  </conditionalFormatting>
  <conditionalFormatting sqref="Q23">
    <cfRule type="expression" dxfId="6404" priority="3262" stopIfTrue="1">
      <formula>IF(OR($BJ23="not",$BJ23="resign",$BJ23="permanent",$BJ23="terminated"),"true","false")</formula>
    </cfRule>
  </conditionalFormatting>
  <conditionalFormatting sqref="Q23">
    <cfRule type="expression" dxfId="6403" priority="3261" stopIfTrue="1">
      <formula>IF(OR($BI23="not",$BI23="resign",$BI23="permanent",$BI23="terminated"),"true","false")</formula>
    </cfRule>
  </conditionalFormatting>
  <conditionalFormatting sqref="Q23">
    <cfRule type="expression" dxfId="6402" priority="3260" stopIfTrue="1">
      <formula>IF(OR($BK23="not",$BK23="resign",$BK23="permanent",$BK23="terminated"),"true","false")</formula>
    </cfRule>
  </conditionalFormatting>
  <conditionalFormatting sqref="Q23">
    <cfRule type="expression" dxfId="6401" priority="3259" stopIfTrue="1">
      <formula>IF(OR($BJ23="not",$BJ23="resign",$BJ23="permanent",$BJ23="terminated"),"true","false")</formula>
    </cfRule>
  </conditionalFormatting>
  <conditionalFormatting sqref="Q23">
    <cfRule type="expression" dxfId="6400" priority="3258" stopIfTrue="1">
      <formula>IF(OR($BK23="not",$BK23="resign",$BK23="permanent",$BK23="terminated"),"true","false")</formula>
    </cfRule>
  </conditionalFormatting>
  <conditionalFormatting sqref="Q23">
    <cfRule type="expression" dxfId="6399" priority="3257" stopIfTrue="1">
      <formula>IF(OR($BJ23="not",$BJ23="resign",$BJ23="permanent",$BJ23="terminated"),"true","false")</formula>
    </cfRule>
  </conditionalFormatting>
  <conditionalFormatting sqref="Q23">
    <cfRule type="expression" dxfId="6398" priority="3256" stopIfTrue="1">
      <formula>IF(OR($BJ23="not",$BJ23="resign",$BJ23="permanent",$BJ23="terminated"),"true","false")</formula>
    </cfRule>
  </conditionalFormatting>
  <conditionalFormatting sqref="Q23">
    <cfRule type="expression" dxfId="6397" priority="3255" stopIfTrue="1">
      <formula>IF(OR($BK23="not",$BK23="resign",$BK23="permanent",$BK23="terminated"),"true","false")</formula>
    </cfRule>
  </conditionalFormatting>
  <conditionalFormatting sqref="Q23">
    <cfRule type="expression" dxfId="6396" priority="3254" stopIfTrue="1">
      <formula>IF(OR($BK23="not",$BK23="resign",$BK23="permanent",$BK23="terminated"),"true","false")</formula>
    </cfRule>
  </conditionalFormatting>
  <conditionalFormatting sqref="Q23">
    <cfRule type="expression" dxfId="6395" priority="3253" stopIfTrue="1">
      <formula>IF(OR($BK23="not",$BK23="resign",$BK23="permanent",$BK23="terminated"),"true","false")</formula>
    </cfRule>
  </conditionalFormatting>
  <conditionalFormatting sqref="Q23">
    <cfRule type="expression" dxfId="6394" priority="3252" stopIfTrue="1">
      <formula>IF(OR($BJ23="not",$BJ23="resign",$BJ23="permanent",$BJ23="terminated"),"true","false")</formula>
    </cfRule>
  </conditionalFormatting>
  <conditionalFormatting sqref="Q23">
    <cfRule type="expression" dxfId="6393" priority="3251" stopIfTrue="1">
      <formula>IF(OR($BK23="not",$BK23="resign",$BK23="permanent",$BK23="terminated"),"true","false")</formula>
    </cfRule>
  </conditionalFormatting>
  <conditionalFormatting sqref="Q23">
    <cfRule type="expression" dxfId="6392" priority="3250" stopIfTrue="1">
      <formula>IF(OR($BJ23="not",$BJ23="resign",$BJ23="permanent",$BJ23="terminated"),"true","false")</formula>
    </cfRule>
  </conditionalFormatting>
  <conditionalFormatting sqref="Q23">
    <cfRule type="expression" dxfId="6391" priority="3249" stopIfTrue="1">
      <formula>IF(OR($BK23="not",$BK23="resign",$BK23="permanent",$BK23="terminated"),"true","false")</formula>
    </cfRule>
  </conditionalFormatting>
  <conditionalFormatting sqref="Q23">
    <cfRule type="expression" dxfId="6390" priority="3248" stopIfTrue="1">
      <formula>IF(OR($BK23="not",$BK23="resign",$BK23="permanent",$BK23="terminated"),"true","false")</formula>
    </cfRule>
  </conditionalFormatting>
  <conditionalFormatting sqref="Q23">
    <cfRule type="expression" dxfId="6389" priority="3247" stopIfTrue="1">
      <formula>IF(OR($BK23="not",$BK23="resign",$BK23="permanent",$BK23="terminated"),"true","false")</formula>
    </cfRule>
  </conditionalFormatting>
  <conditionalFormatting sqref="Q23">
    <cfRule type="expression" dxfId="6388" priority="3246" stopIfTrue="1">
      <formula>IF(OR($BJ23="not",$BJ23="resign",$BJ23="permanent",$BJ23="terminated"),"true","false")</formula>
    </cfRule>
  </conditionalFormatting>
  <conditionalFormatting sqref="Q23">
    <cfRule type="expression" dxfId="6387" priority="3245" stopIfTrue="1">
      <formula>IF(OR($BK23="not",$BK23="resign",$BK23="permanent",$BK23="terminated"),"true","false")</formula>
    </cfRule>
  </conditionalFormatting>
  <conditionalFormatting sqref="Q23">
    <cfRule type="expression" dxfId="6386" priority="3244" stopIfTrue="1">
      <formula>IF(OR($BJ23="not",$BJ23="resign",$BJ23="permanent",$BJ23="terminated"),"true","false")</formula>
    </cfRule>
  </conditionalFormatting>
  <conditionalFormatting sqref="Q23">
    <cfRule type="expression" dxfId="6385" priority="3243" stopIfTrue="1">
      <formula>IF(OR($BK23="not",$BK23="resign",$BK23="permanent",$BK23="terminated"),"true","false")</formula>
    </cfRule>
  </conditionalFormatting>
  <conditionalFormatting sqref="Q23">
    <cfRule type="expression" dxfId="6384" priority="3242" stopIfTrue="1">
      <formula>IF(OR($BK23="not",$BK23="resign",$BK23="permanent",$BK23="terminated"),"true","false")</formula>
    </cfRule>
  </conditionalFormatting>
  <conditionalFormatting sqref="Q23">
    <cfRule type="expression" dxfId="6383" priority="3241" stopIfTrue="1">
      <formula>IF(OR($BK23="not",$BK23="resign",$BK23="permanent",$BK23="terminated"),"true","false")</formula>
    </cfRule>
  </conditionalFormatting>
  <conditionalFormatting sqref="Q23">
    <cfRule type="expression" dxfId="6382" priority="3240" stopIfTrue="1">
      <formula>IF(OR($BJ23="not",$BJ23="resign",$BJ23="permanent",$BJ23="terminated"),"true","false")</formula>
    </cfRule>
  </conditionalFormatting>
  <conditionalFormatting sqref="Q23">
    <cfRule type="expression" dxfId="6381" priority="3239" stopIfTrue="1">
      <formula>IF(OR($BK23="not",$BK23="resign",$BK23="permanent",$BK23="terminated"),"true","false")</formula>
    </cfRule>
  </conditionalFormatting>
  <conditionalFormatting sqref="Q23">
    <cfRule type="expression" dxfId="6380" priority="3238" stopIfTrue="1">
      <formula>IF(OR($BJ23="not",$BJ23="resign",$BJ23="permanent",$BJ23="terminated"),"true","false")</formula>
    </cfRule>
  </conditionalFormatting>
  <conditionalFormatting sqref="Q23">
    <cfRule type="expression" dxfId="6379" priority="3237" stopIfTrue="1">
      <formula>IF(OR($BK23="not",$BK23="resign",$BK23="permanent",$BK23="terminated"),"true","false")</formula>
    </cfRule>
  </conditionalFormatting>
  <conditionalFormatting sqref="Q23">
    <cfRule type="expression" dxfId="6378" priority="3236" stopIfTrue="1">
      <formula>IF(OR($BJ23="not",$BJ23="resign",$BJ23="permanent",$BJ23="terminated"),"true","false")</formula>
    </cfRule>
  </conditionalFormatting>
  <conditionalFormatting sqref="Q23">
    <cfRule type="expression" dxfId="6377" priority="3235" stopIfTrue="1">
      <formula>IF(OR($BK23="not",$BK23="resign",$BK23="permanent",$BK23="terminated"),"true","false")</formula>
    </cfRule>
  </conditionalFormatting>
  <conditionalFormatting sqref="Q23">
    <cfRule type="expression" dxfId="6376" priority="3234" stopIfTrue="1">
      <formula>IF(OR($BJ23="not",$BJ23="resign",$BJ23="permanent",$BJ23="terminated"),"true","false")</formula>
    </cfRule>
  </conditionalFormatting>
  <conditionalFormatting sqref="Q23">
    <cfRule type="expression" dxfId="6375" priority="3233" stopIfTrue="1">
      <formula>IF(OR($BK23="not",$BK23="resign",$BK23="permanent",$BK23="terminated"),"true","false")</formula>
    </cfRule>
  </conditionalFormatting>
  <conditionalFormatting sqref="Q23">
    <cfRule type="expression" dxfId="6374" priority="3232" stopIfTrue="1">
      <formula>IF(OR($BJ23="not",$BJ23="resign",$BJ23="permanent",$BJ23="terminated"),"true","false")</formula>
    </cfRule>
  </conditionalFormatting>
  <conditionalFormatting sqref="Q23">
    <cfRule type="expression" dxfId="6373" priority="3231" stopIfTrue="1">
      <formula>IF(OR($BJ23="not",$BJ23="resign",$BJ23="permanent",$BJ23="terminated"),"true","false")</formula>
    </cfRule>
  </conditionalFormatting>
  <conditionalFormatting sqref="Q23">
    <cfRule type="expression" dxfId="6372" priority="3230" stopIfTrue="1">
      <formula>IF(OR($BK23="not",$BK23="resign",$BK23="permanent",$BK23="terminated"),"true","false")</formula>
    </cfRule>
  </conditionalFormatting>
  <conditionalFormatting sqref="Q23">
    <cfRule type="expression" dxfId="6371" priority="3229" stopIfTrue="1">
      <formula>IF(OR($BK23="not",$BK23="resign",$BK23="permanent",$BK23="terminated"),"true","false")</formula>
    </cfRule>
  </conditionalFormatting>
  <conditionalFormatting sqref="Q23">
    <cfRule type="expression" dxfId="6370" priority="3228" stopIfTrue="1">
      <formula>IF(OR($BK23="not",$BK23="resign",$BK23="permanent",$BK23="terminated"),"true","false")</formula>
    </cfRule>
  </conditionalFormatting>
  <conditionalFormatting sqref="Q23">
    <cfRule type="expression" dxfId="6369" priority="3227" stopIfTrue="1">
      <formula>IF(OR($BJ23="not",$BJ23="resign",$BJ23="permanent",$BJ23="terminated"),"true","false")</formula>
    </cfRule>
  </conditionalFormatting>
  <conditionalFormatting sqref="Q23">
    <cfRule type="expression" dxfId="6368" priority="3226" stopIfTrue="1">
      <formula>IF(OR($BK23="not",$BK23="resign",$BK23="permanent",$BK23="terminated"),"true","false")</formula>
    </cfRule>
  </conditionalFormatting>
  <conditionalFormatting sqref="Q23">
    <cfRule type="expression" dxfId="6367" priority="3225" stopIfTrue="1">
      <formula>IF(OR($BJ23="not",$BJ23="resign",$BJ23="permanent",$BJ23="terminated"),"true","false")</formula>
    </cfRule>
  </conditionalFormatting>
  <conditionalFormatting sqref="Q23">
    <cfRule type="expression" dxfId="6366" priority="3224" stopIfTrue="1">
      <formula>IF(OR($BK23="not",$BK23="resign",$BK23="permanent",$BK23="terminated"),"true","false")</formula>
    </cfRule>
  </conditionalFormatting>
  <conditionalFormatting sqref="Q23">
    <cfRule type="expression" dxfId="6365" priority="3223" stopIfTrue="1">
      <formula>IF(OR($BK23="not",$BK23="resign",$BK23="permanent",$BK23="terminated"),"true","false")</formula>
    </cfRule>
  </conditionalFormatting>
  <conditionalFormatting sqref="Q23">
    <cfRule type="expression" dxfId="6364" priority="3222" stopIfTrue="1">
      <formula>IF(OR($BK23="not",$BK23="resign",$BK23="permanent",$BK23="terminated"),"true","false")</formula>
    </cfRule>
  </conditionalFormatting>
  <conditionalFormatting sqref="Q23">
    <cfRule type="expression" dxfId="6363" priority="3221" stopIfTrue="1">
      <formula>IF(OR($BJ23="not",$BJ23="resign",$BJ23="permanent",$BJ23="terminated"),"true","false")</formula>
    </cfRule>
  </conditionalFormatting>
  <conditionalFormatting sqref="Q23">
    <cfRule type="expression" dxfId="6362" priority="3220" stopIfTrue="1">
      <formula>IF(OR($BK23="not",$BK23="resign",$BK23="permanent",$BK23="terminated"),"true","false")</formula>
    </cfRule>
  </conditionalFormatting>
  <conditionalFormatting sqref="Q23">
    <cfRule type="expression" dxfId="6361" priority="3219" stopIfTrue="1">
      <formula>IF(OR($BJ23="not",$BJ23="resign",$BJ23="permanent",$BJ23="terminated"),"true","false")</formula>
    </cfRule>
  </conditionalFormatting>
  <conditionalFormatting sqref="Q23">
    <cfRule type="expression" dxfId="6360" priority="3218" stopIfTrue="1">
      <formula>IF(OR($BK23="not",$BK23="resign",$BK23="permanent",$BK23="terminated"),"true","false")</formula>
    </cfRule>
  </conditionalFormatting>
  <conditionalFormatting sqref="Q23">
    <cfRule type="expression" dxfId="6359" priority="3217" stopIfTrue="1">
      <formula>IF(OR($BK23="not",$BK23="resign",$BK23="permanent",$BK23="terminated"),"true","false")</formula>
    </cfRule>
  </conditionalFormatting>
  <conditionalFormatting sqref="Q23">
    <cfRule type="expression" dxfId="6358" priority="3216" stopIfTrue="1">
      <formula>IF(OR($BK23="not",$BK23="resign",$BK23="permanent",$BK23="terminated"),"true","false")</formula>
    </cfRule>
  </conditionalFormatting>
  <conditionalFormatting sqref="Q23">
    <cfRule type="expression" dxfId="6357" priority="3215" stopIfTrue="1">
      <formula>IF(OR($BJ23="not",$BJ23="resign",$BJ23="permanent",$BJ23="terminated"),"true","false")</formula>
    </cfRule>
  </conditionalFormatting>
  <conditionalFormatting sqref="Q23">
    <cfRule type="expression" dxfId="6356" priority="3214" stopIfTrue="1">
      <formula>IF(OR($BK23="not",$BK23="resign",$BK23="permanent",$BK23="terminated"),"true","false")</formula>
    </cfRule>
  </conditionalFormatting>
  <conditionalFormatting sqref="Q23">
    <cfRule type="expression" dxfId="6355" priority="3213" stopIfTrue="1">
      <formula>IF(OR($BJ23="not",$BJ23="resign",$BJ23="permanent",$BJ23="terminated"),"true","false")</formula>
    </cfRule>
  </conditionalFormatting>
  <conditionalFormatting sqref="Q23">
    <cfRule type="expression" dxfId="6354" priority="3212" stopIfTrue="1">
      <formula>IF(OR($BK23="not",$BK23="resign",$BK23="permanent",$BK23="terminated"),"true","false")</formula>
    </cfRule>
  </conditionalFormatting>
  <conditionalFormatting sqref="Q23">
    <cfRule type="expression" dxfId="6353" priority="3211" stopIfTrue="1">
      <formula>IF(OR($BJ23="not",$BJ23="resign",$BJ23="permanent",$BJ23="terminated"),"true","false")</formula>
    </cfRule>
  </conditionalFormatting>
  <conditionalFormatting sqref="Q23">
    <cfRule type="expression" dxfId="6352" priority="3210" stopIfTrue="1">
      <formula>IF(OR($BK23="not",$BK23="resign",$BK23="permanent",$BK23="terminated"),"true","false")</formula>
    </cfRule>
  </conditionalFormatting>
  <conditionalFormatting sqref="Q23">
    <cfRule type="expression" dxfId="6351" priority="3209" stopIfTrue="1">
      <formula>IF(OR($BJ23="not",$BJ23="resign",$BJ23="permanent",$BJ23="terminated"),"true","false")</formula>
    </cfRule>
  </conditionalFormatting>
  <conditionalFormatting sqref="Q23">
    <cfRule type="expression" dxfId="6350" priority="3208" stopIfTrue="1">
      <formula>IF(OR($BJ23="not",$BJ23="resign",$BJ23="permanent",$BJ23="terminated"),"true","false")</formula>
    </cfRule>
  </conditionalFormatting>
  <conditionalFormatting sqref="Q23">
    <cfRule type="expression" dxfId="6349" priority="3207" stopIfTrue="1">
      <formula>IF(OR($BI23="not",$BI23="resign",$BI23="permanent",$BI23="terminated"),"true","false")</formula>
    </cfRule>
  </conditionalFormatting>
  <conditionalFormatting sqref="Q23">
    <cfRule type="expression" dxfId="6348" priority="3206" stopIfTrue="1">
      <formula>IF(OR($BK23="not",$BK23="resign",$BK23="permanent",$BK23="terminated"),"true","false")</formula>
    </cfRule>
  </conditionalFormatting>
  <conditionalFormatting sqref="Q23">
    <cfRule type="expression" dxfId="6347" priority="3205" stopIfTrue="1">
      <formula>IF(OR($BJ23="not",$BJ23="resign",$BJ23="permanent",$BJ23="terminated"),"true","false")</formula>
    </cfRule>
  </conditionalFormatting>
  <conditionalFormatting sqref="Q23">
    <cfRule type="expression" dxfId="6346" priority="3204" stopIfTrue="1">
      <formula>IF(OR($BK23="not",$BK23="resign",$BK23="permanent",$BK23="terminated"),"true","false")</formula>
    </cfRule>
  </conditionalFormatting>
  <conditionalFormatting sqref="Q23">
    <cfRule type="expression" dxfId="6345" priority="3203" stopIfTrue="1">
      <formula>IF(OR($BJ23="not",$BJ23="resign",$BJ23="permanent",$BJ23="terminated"),"true","false")</formula>
    </cfRule>
  </conditionalFormatting>
  <conditionalFormatting sqref="Q23">
    <cfRule type="expression" dxfId="6344" priority="3202" stopIfTrue="1">
      <formula>IF(OR($BJ23="not",$BJ23="resign",$BJ23="permanent",$BJ23="terminated"),"true","false")</formula>
    </cfRule>
  </conditionalFormatting>
  <conditionalFormatting sqref="Q23">
    <cfRule type="expression" dxfId="6343" priority="3201" stopIfTrue="1">
      <formula>IF(OR($BK23="not",$BK23="resign",$BK23="permanent",$BK23="terminated"),"true","false")</formula>
    </cfRule>
  </conditionalFormatting>
  <conditionalFormatting sqref="Q23">
    <cfRule type="expression" dxfId="6342" priority="3200" stopIfTrue="1">
      <formula>IF(OR($BK23="not",$BK23="resign",$BK23="permanent",$BK23="terminated"),"true","false")</formula>
    </cfRule>
  </conditionalFormatting>
  <conditionalFormatting sqref="Q23">
    <cfRule type="expression" dxfId="6341" priority="3199" stopIfTrue="1">
      <formula>IF(OR($BK23="not",$BK23="resign",$BK23="permanent",$BK23="terminated"),"true","false")</formula>
    </cfRule>
  </conditionalFormatting>
  <conditionalFormatting sqref="Q23">
    <cfRule type="expression" dxfId="6340" priority="3198" stopIfTrue="1">
      <formula>IF(OR($BJ23="not",$BJ23="resign",$BJ23="permanent",$BJ23="terminated"),"true","false")</formula>
    </cfRule>
  </conditionalFormatting>
  <conditionalFormatting sqref="Q23">
    <cfRule type="expression" dxfId="6339" priority="3197" stopIfTrue="1">
      <formula>IF(OR($BK23="not",$BK23="resign",$BK23="permanent",$BK23="terminated"),"true","false")</formula>
    </cfRule>
  </conditionalFormatting>
  <conditionalFormatting sqref="Q23">
    <cfRule type="expression" dxfId="6338" priority="3196" stopIfTrue="1">
      <formula>IF(OR($BJ23="not",$BJ23="resign",$BJ23="permanent",$BJ23="terminated"),"true","false")</formula>
    </cfRule>
  </conditionalFormatting>
  <conditionalFormatting sqref="Q23">
    <cfRule type="expression" dxfId="6337" priority="3195" stopIfTrue="1">
      <formula>IF(OR($BK23="not",$BK23="resign",$BK23="permanent",$BK23="terminated"),"true","false")</formula>
    </cfRule>
  </conditionalFormatting>
  <conditionalFormatting sqref="Q23">
    <cfRule type="expression" dxfId="6336" priority="3194" stopIfTrue="1">
      <formula>IF(OR($BK23="not",$BK23="resign",$BK23="permanent",$BK23="terminated"),"true","false")</formula>
    </cfRule>
  </conditionalFormatting>
  <conditionalFormatting sqref="Q23">
    <cfRule type="expression" dxfId="6335" priority="3193" stopIfTrue="1">
      <formula>IF(OR($BK23="not",$BK23="resign",$BK23="permanent",$BK23="terminated"),"true","false")</formula>
    </cfRule>
  </conditionalFormatting>
  <conditionalFormatting sqref="Q23">
    <cfRule type="expression" dxfId="6334" priority="3192" stopIfTrue="1">
      <formula>IF(OR($BJ23="not",$BJ23="resign",$BJ23="permanent",$BJ23="terminated"),"true","false")</formula>
    </cfRule>
  </conditionalFormatting>
  <conditionalFormatting sqref="Q23">
    <cfRule type="expression" dxfId="6333" priority="3191" stopIfTrue="1">
      <formula>IF(OR($BK23="not",$BK23="resign",$BK23="permanent",$BK23="terminated"),"true","false")</formula>
    </cfRule>
  </conditionalFormatting>
  <conditionalFormatting sqref="Q23">
    <cfRule type="expression" dxfId="6332" priority="3190" stopIfTrue="1">
      <formula>IF(OR($BJ23="not",$BJ23="resign",$BJ23="permanent",$BJ23="terminated"),"true","false")</formula>
    </cfRule>
  </conditionalFormatting>
  <conditionalFormatting sqref="Q23">
    <cfRule type="expression" dxfId="6331" priority="3189" stopIfTrue="1">
      <formula>IF(OR($BK23="not",$BK23="resign",$BK23="permanent",$BK23="terminated"),"true","false")</formula>
    </cfRule>
  </conditionalFormatting>
  <conditionalFormatting sqref="Q23">
    <cfRule type="expression" dxfId="6330" priority="3188" stopIfTrue="1">
      <formula>IF(OR($BK23="not",$BK23="resign",$BK23="permanent",$BK23="terminated"),"true","false")</formula>
    </cfRule>
  </conditionalFormatting>
  <conditionalFormatting sqref="Q23">
    <cfRule type="expression" dxfId="6329" priority="3187" stopIfTrue="1">
      <formula>IF(OR($BK23="not",$BK23="resign",$BK23="permanent",$BK23="terminated"),"true","false")</formula>
    </cfRule>
  </conditionalFormatting>
  <conditionalFormatting sqref="Q23">
    <cfRule type="expression" dxfId="6328" priority="3186" stopIfTrue="1">
      <formula>IF(OR($BJ23="not",$BJ23="resign",$BJ23="permanent",$BJ23="terminated"),"true","false")</formula>
    </cfRule>
  </conditionalFormatting>
  <conditionalFormatting sqref="Q23">
    <cfRule type="expression" dxfId="6327" priority="3185" stopIfTrue="1">
      <formula>IF(OR($BK23="not",$BK23="resign",$BK23="permanent",$BK23="terminated"),"true","false")</formula>
    </cfRule>
  </conditionalFormatting>
  <conditionalFormatting sqref="Q23">
    <cfRule type="expression" dxfId="6326" priority="3184" stopIfTrue="1">
      <formula>IF(OR($BJ23="not",$BJ23="resign",$BJ23="permanent",$BJ23="terminated"),"true","false")</formula>
    </cfRule>
  </conditionalFormatting>
  <conditionalFormatting sqref="Q23">
    <cfRule type="expression" dxfId="6325" priority="3183" stopIfTrue="1">
      <formula>IF(OR($BK23="not",$BK23="resign",$BK23="permanent",$BK23="terminated"),"true","false")</formula>
    </cfRule>
  </conditionalFormatting>
  <conditionalFormatting sqref="Q23">
    <cfRule type="expression" dxfId="6324" priority="3182" stopIfTrue="1">
      <formula>IF(OR($BJ23="not",$BJ23="resign",$BJ23="permanent",$BJ23="terminated"),"true","false")</formula>
    </cfRule>
  </conditionalFormatting>
  <conditionalFormatting sqref="Q23">
    <cfRule type="expression" dxfId="6323" priority="3181" stopIfTrue="1">
      <formula>IF(OR($BK23="not",$BK23="resign",$BK23="permanent",$BK23="terminated"),"true","false")</formula>
    </cfRule>
  </conditionalFormatting>
  <conditionalFormatting sqref="Q23">
    <cfRule type="expression" dxfId="6322" priority="3180" stopIfTrue="1">
      <formula>IF(OR($BJ23="not",$BJ23="resign",$BJ23="permanent",$BJ23="terminated"),"true","false")</formula>
    </cfRule>
  </conditionalFormatting>
  <conditionalFormatting sqref="Q23">
    <cfRule type="expression" dxfId="6321" priority="3179" stopIfTrue="1">
      <formula>IF(OR($BK23="not",$BK23="resign",$BK23="permanent",$BK23="terminated"),"true","false")</formula>
    </cfRule>
  </conditionalFormatting>
  <conditionalFormatting sqref="Q23">
    <cfRule type="expression" dxfId="6320" priority="3178" stopIfTrue="1">
      <formula>IF(OR($BJ23="not",$BJ23="resign",$BJ23="permanent",$BJ23="terminated"),"true","false")</formula>
    </cfRule>
  </conditionalFormatting>
  <conditionalFormatting sqref="Q23">
    <cfRule type="expression" dxfId="6319" priority="3177" stopIfTrue="1">
      <formula>IF(OR($BJ23="not",$BJ23="resign",$BJ23="permanent",$BJ23="terminated"),"true","false")</formula>
    </cfRule>
  </conditionalFormatting>
  <conditionalFormatting sqref="Q23">
    <cfRule type="expression" dxfId="6318" priority="3176" stopIfTrue="1">
      <formula>IF(OR($BK23="not",$BK23="resign",$BK23="permanent",$BK23="terminated"),"true","false")</formula>
    </cfRule>
  </conditionalFormatting>
  <conditionalFormatting sqref="Q23">
    <cfRule type="expression" dxfId="6317" priority="3175" stopIfTrue="1">
      <formula>IF(OR($BK23="not",$BK23="resign",$BK23="permanent",$BK23="terminated"),"true","false")</formula>
    </cfRule>
  </conditionalFormatting>
  <conditionalFormatting sqref="Q23">
    <cfRule type="expression" dxfId="6316" priority="3174" stopIfTrue="1">
      <formula>IF(OR($BK23="not",$BK23="resign",$BK23="permanent",$BK23="terminated"),"true","false")</formula>
    </cfRule>
  </conditionalFormatting>
  <conditionalFormatting sqref="Q23">
    <cfRule type="expression" dxfId="6315" priority="3173" stopIfTrue="1">
      <formula>IF(OR($BJ23="not",$BJ23="resign",$BJ23="permanent",$BJ23="terminated"),"true","false")</formula>
    </cfRule>
  </conditionalFormatting>
  <conditionalFormatting sqref="Q23">
    <cfRule type="expression" dxfId="6314" priority="3172" stopIfTrue="1">
      <formula>IF(OR($BK23="not",$BK23="resign",$BK23="permanent",$BK23="terminated"),"true","false")</formula>
    </cfRule>
  </conditionalFormatting>
  <conditionalFormatting sqref="Q23">
    <cfRule type="expression" dxfId="6313" priority="3171" stopIfTrue="1">
      <formula>IF(OR($BJ23="not",$BJ23="resign",$BJ23="permanent",$BJ23="terminated"),"true","false")</formula>
    </cfRule>
  </conditionalFormatting>
  <conditionalFormatting sqref="Q23">
    <cfRule type="expression" dxfId="6312" priority="3170" stopIfTrue="1">
      <formula>IF(OR($BK23="not",$BK23="resign",$BK23="permanent",$BK23="terminated"),"true","false")</formula>
    </cfRule>
  </conditionalFormatting>
  <conditionalFormatting sqref="Q23">
    <cfRule type="expression" dxfId="6311" priority="3169" stopIfTrue="1">
      <formula>IF(OR($BK23="not",$BK23="resign",$BK23="permanent",$BK23="terminated"),"true","false")</formula>
    </cfRule>
  </conditionalFormatting>
  <conditionalFormatting sqref="Q23">
    <cfRule type="expression" dxfId="6310" priority="3168" stopIfTrue="1">
      <formula>IF(OR($BK23="not",$BK23="resign",$BK23="permanent",$BK23="terminated"),"true","false")</formula>
    </cfRule>
  </conditionalFormatting>
  <conditionalFormatting sqref="Q23">
    <cfRule type="expression" dxfId="6309" priority="3167" stopIfTrue="1">
      <formula>IF(OR($BJ23="not",$BJ23="resign",$BJ23="permanent",$BJ23="terminated"),"true","false")</formula>
    </cfRule>
  </conditionalFormatting>
  <conditionalFormatting sqref="Q23">
    <cfRule type="expression" dxfId="6308" priority="3166" stopIfTrue="1">
      <formula>IF(OR($BK23="not",$BK23="resign",$BK23="permanent",$BK23="terminated"),"true","false")</formula>
    </cfRule>
  </conditionalFormatting>
  <conditionalFormatting sqref="Q23">
    <cfRule type="expression" dxfId="6307" priority="3165" stopIfTrue="1">
      <formula>IF(OR($BJ23="not",$BJ23="resign",$BJ23="permanent",$BJ23="terminated"),"true","false")</formula>
    </cfRule>
  </conditionalFormatting>
  <conditionalFormatting sqref="Q23">
    <cfRule type="expression" dxfId="6306" priority="3164" stopIfTrue="1">
      <formula>IF(OR($BK23="not",$BK23="resign",$BK23="permanent",$BK23="terminated"),"true","false")</formula>
    </cfRule>
  </conditionalFormatting>
  <conditionalFormatting sqref="Q23">
    <cfRule type="expression" dxfId="6305" priority="3163" stopIfTrue="1">
      <formula>IF(OR($BK23="not",$BK23="resign",$BK23="permanent",$BK23="terminated"),"true","false")</formula>
    </cfRule>
  </conditionalFormatting>
  <conditionalFormatting sqref="Q23">
    <cfRule type="expression" dxfId="6304" priority="3162" stopIfTrue="1">
      <formula>IF(OR($BK23="not",$BK23="resign",$BK23="permanent",$BK23="terminated"),"true","false")</formula>
    </cfRule>
  </conditionalFormatting>
  <conditionalFormatting sqref="Q23">
    <cfRule type="expression" dxfId="6303" priority="3161" stopIfTrue="1">
      <formula>IF(OR($BJ23="not",$BJ23="resign",$BJ23="permanent",$BJ23="terminated"),"true","false")</formula>
    </cfRule>
  </conditionalFormatting>
  <conditionalFormatting sqref="Q23">
    <cfRule type="expression" dxfId="6302" priority="3160" stopIfTrue="1">
      <formula>IF(OR($BK23="not",$BK23="resign",$BK23="permanent",$BK23="terminated"),"true","false")</formula>
    </cfRule>
  </conditionalFormatting>
  <conditionalFormatting sqref="Q23">
    <cfRule type="expression" dxfId="6301" priority="3159" stopIfTrue="1">
      <formula>IF(OR($BJ23="not",$BJ23="resign",$BJ23="permanent",$BJ23="terminated"),"true","false")</formula>
    </cfRule>
  </conditionalFormatting>
  <conditionalFormatting sqref="Q23">
    <cfRule type="expression" dxfId="6300" priority="3158" stopIfTrue="1">
      <formula>IF(OR($BK23="not",$BK23="resign",$BK23="permanent",$BK23="terminated"),"true","false")</formula>
    </cfRule>
  </conditionalFormatting>
  <conditionalFormatting sqref="Q23">
    <cfRule type="expression" dxfId="6299" priority="3157" stopIfTrue="1">
      <formula>IF(OR($BJ23="not",$BJ23="resign",$BJ23="permanent",$BJ23="terminated"),"true","false")</formula>
    </cfRule>
  </conditionalFormatting>
  <conditionalFormatting sqref="Q23">
    <cfRule type="expression" dxfId="6298" priority="3156" stopIfTrue="1">
      <formula>IF(OR($BK23="not",$BK23="resign",$BK23="permanent",$BK23="terminated"),"true","false")</formula>
    </cfRule>
  </conditionalFormatting>
  <conditionalFormatting sqref="Q23">
    <cfRule type="expression" dxfId="6297" priority="3155" stopIfTrue="1">
      <formula>IF(OR($BJ23="not",$BJ23="resign",$BJ23="permanent",$BJ23="terminated"),"true","false")</formula>
    </cfRule>
  </conditionalFormatting>
  <conditionalFormatting sqref="Q23">
    <cfRule type="expression" dxfId="6296" priority="3154" stopIfTrue="1">
      <formula>IF(OR($BJ23="not",$BJ23="resign",$BJ23="permanent",$BJ23="terminated"),"true","false")</formula>
    </cfRule>
  </conditionalFormatting>
  <conditionalFormatting sqref="Q23">
    <cfRule type="expression" dxfId="6295" priority="3153" stopIfTrue="1">
      <formula>IF(OR($BI23="not",$BI23="resign",$BI23="permanent",$BI23="terminated"),"true","false")</formula>
    </cfRule>
  </conditionalFormatting>
  <conditionalFormatting sqref="Q23">
    <cfRule type="expression" dxfId="6294" priority="3152" stopIfTrue="1">
      <formula>IF(OR($BK23="not",$BK23="resign",$BK23="permanent",$BK23="terminated"),"true","false")</formula>
    </cfRule>
  </conditionalFormatting>
  <conditionalFormatting sqref="Q23">
    <cfRule type="expression" dxfId="6293" priority="3151" stopIfTrue="1">
      <formula>IF(OR($BJ23="not",$BJ23="resign",$BJ23="permanent",$BJ23="terminated"),"true","false")</formula>
    </cfRule>
  </conditionalFormatting>
  <conditionalFormatting sqref="Q23">
    <cfRule type="expression" dxfId="6292" priority="3150" stopIfTrue="1">
      <formula>IF(OR($BK23="not",$BK23="resign",$BK23="permanent",$BK23="terminated"),"true","false")</formula>
    </cfRule>
  </conditionalFormatting>
  <conditionalFormatting sqref="Q23">
    <cfRule type="expression" dxfId="6291" priority="3149" stopIfTrue="1">
      <formula>IF(OR($BJ23="not",$BJ23="resign",$BJ23="permanent",$BJ23="terminated"),"true","false")</formula>
    </cfRule>
  </conditionalFormatting>
  <conditionalFormatting sqref="Q23">
    <cfRule type="expression" dxfId="6290" priority="3148" stopIfTrue="1">
      <formula>IF(OR($BJ23="not",$BJ23="resign",$BJ23="permanent",$BJ23="terminated"),"true","false")</formula>
    </cfRule>
  </conditionalFormatting>
  <conditionalFormatting sqref="Q23">
    <cfRule type="expression" dxfId="6289" priority="3147" stopIfTrue="1">
      <formula>IF(OR($BK23="not",$BK23="resign",$BK23="permanent",$BK23="terminated"),"true","false")</formula>
    </cfRule>
  </conditionalFormatting>
  <conditionalFormatting sqref="Q23">
    <cfRule type="expression" dxfId="6288" priority="3146" stopIfTrue="1">
      <formula>IF(OR($BK23="not",$BK23="resign",$BK23="permanent",$BK23="terminated"),"true","false")</formula>
    </cfRule>
  </conditionalFormatting>
  <conditionalFormatting sqref="Q23">
    <cfRule type="expression" dxfId="6287" priority="3145" stopIfTrue="1">
      <formula>IF(OR($BK23="not",$BK23="resign",$BK23="permanent",$BK23="terminated"),"true","false")</formula>
    </cfRule>
  </conditionalFormatting>
  <conditionalFormatting sqref="Q23">
    <cfRule type="expression" dxfId="6286" priority="3144" stopIfTrue="1">
      <formula>IF(OR($BJ23="not",$BJ23="resign",$BJ23="permanent",$BJ23="terminated"),"true","false")</formula>
    </cfRule>
  </conditionalFormatting>
  <conditionalFormatting sqref="Q23">
    <cfRule type="expression" dxfId="6285" priority="3143" stopIfTrue="1">
      <formula>IF(OR($BK23="not",$BK23="resign",$BK23="permanent",$BK23="terminated"),"true","false")</formula>
    </cfRule>
  </conditionalFormatting>
  <conditionalFormatting sqref="Q23">
    <cfRule type="expression" dxfId="6284" priority="3142" stopIfTrue="1">
      <formula>IF(OR($BJ23="not",$BJ23="resign",$BJ23="permanent",$BJ23="terminated"),"true","false")</formula>
    </cfRule>
  </conditionalFormatting>
  <conditionalFormatting sqref="Q23">
    <cfRule type="expression" dxfId="6283" priority="3141" stopIfTrue="1">
      <formula>IF(OR($BK23="not",$BK23="resign",$BK23="permanent",$BK23="terminated"),"true","false")</formula>
    </cfRule>
  </conditionalFormatting>
  <conditionalFormatting sqref="Q23">
    <cfRule type="expression" dxfId="6282" priority="3140" stopIfTrue="1">
      <formula>IF(OR($BK23="not",$BK23="resign",$BK23="permanent",$BK23="terminated"),"true","false")</formula>
    </cfRule>
  </conditionalFormatting>
  <conditionalFormatting sqref="Q23">
    <cfRule type="expression" dxfId="6281" priority="3139" stopIfTrue="1">
      <formula>IF(OR($BK23="not",$BK23="resign",$BK23="permanent",$BK23="terminated"),"true","false")</formula>
    </cfRule>
  </conditionalFormatting>
  <conditionalFormatting sqref="Q23">
    <cfRule type="expression" dxfId="6280" priority="3138" stopIfTrue="1">
      <formula>IF(OR($BJ23="not",$BJ23="resign",$BJ23="permanent",$BJ23="terminated"),"true","false")</formula>
    </cfRule>
  </conditionalFormatting>
  <conditionalFormatting sqref="Q23">
    <cfRule type="expression" dxfId="6279" priority="3137" stopIfTrue="1">
      <formula>IF(OR($BK23="not",$BK23="resign",$BK23="permanent",$BK23="terminated"),"true","false")</formula>
    </cfRule>
  </conditionalFormatting>
  <conditionalFormatting sqref="Q23">
    <cfRule type="expression" dxfId="6278" priority="3136" stopIfTrue="1">
      <formula>IF(OR($BJ23="not",$BJ23="resign",$BJ23="permanent",$BJ23="terminated"),"true","false")</formula>
    </cfRule>
  </conditionalFormatting>
  <conditionalFormatting sqref="Q23">
    <cfRule type="expression" dxfId="6277" priority="3135" stopIfTrue="1">
      <formula>IF(OR($BK23="not",$BK23="resign",$BK23="permanent",$BK23="terminated"),"true","false")</formula>
    </cfRule>
  </conditionalFormatting>
  <conditionalFormatting sqref="Q23">
    <cfRule type="expression" dxfId="6276" priority="3134" stopIfTrue="1">
      <formula>IF(OR($BK23="not",$BK23="resign",$BK23="permanent",$BK23="terminated"),"true","false")</formula>
    </cfRule>
  </conditionalFormatting>
  <conditionalFormatting sqref="Q23">
    <cfRule type="expression" dxfId="6275" priority="3133" stopIfTrue="1">
      <formula>IF(OR($BK23="not",$BK23="resign",$BK23="permanent",$BK23="terminated"),"true","false")</formula>
    </cfRule>
  </conditionalFormatting>
  <conditionalFormatting sqref="Q23">
    <cfRule type="expression" dxfId="6274" priority="3132" stopIfTrue="1">
      <formula>IF(OR($BJ23="not",$BJ23="resign",$BJ23="permanent",$BJ23="terminated"),"true","false")</formula>
    </cfRule>
  </conditionalFormatting>
  <conditionalFormatting sqref="Q23">
    <cfRule type="expression" dxfId="6273" priority="3131" stopIfTrue="1">
      <formula>IF(OR($BK23="not",$BK23="resign",$BK23="permanent",$BK23="terminated"),"true","false")</formula>
    </cfRule>
  </conditionalFormatting>
  <conditionalFormatting sqref="Q23">
    <cfRule type="expression" dxfId="6272" priority="3130" stopIfTrue="1">
      <formula>IF(OR($BJ23="not",$BJ23="resign",$BJ23="permanent",$BJ23="terminated"),"true","false")</formula>
    </cfRule>
  </conditionalFormatting>
  <conditionalFormatting sqref="Q23">
    <cfRule type="expression" dxfId="6271" priority="3129" stopIfTrue="1">
      <formula>IF(OR($BK23="not",$BK23="resign",$BK23="permanent",$BK23="terminated"),"true","false")</formula>
    </cfRule>
  </conditionalFormatting>
  <conditionalFormatting sqref="Q23">
    <cfRule type="expression" dxfId="6270" priority="3128" stopIfTrue="1">
      <formula>IF(OR($BJ23="not",$BJ23="resign",$BJ23="permanent",$BJ23="terminated"),"true","false")</formula>
    </cfRule>
  </conditionalFormatting>
  <conditionalFormatting sqref="Q23">
    <cfRule type="expression" dxfId="6269" priority="3127" stopIfTrue="1">
      <formula>IF(OR($BK23="not",$BK23="resign",$BK23="permanent",$BK23="terminated"),"true","false")</formula>
    </cfRule>
  </conditionalFormatting>
  <conditionalFormatting sqref="Q23">
    <cfRule type="expression" dxfId="6268" priority="3126" stopIfTrue="1">
      <formula>IF(OR($BJ23="not",$BJ23="resign",$BJ23="permanent",$BJ23="terminated"),"true","false")</formula>
    </cfRule>
  </conditionalFormatting>
  <conditionalFormatting sqref="Q23">
    <cfRule type="expression" dxfId="6267" priority="3125" stopIfTrue="1">
      <formula>IF(OR($BK23="not",$BK23="resign",$BK23="permanent",$BK23="terminated"),"true","false")</formula>
    </cfRule>
  </conditionalFormatting>
  <conditionalFormatting sqref="Q23">
    <cfRule type="expression" dxfId="6266" priority="3124" stopIfTrue="1">
      <formula>IF(OR($BJ23="not",$BJ23="resign",$BJ23="permanent",$BJ23="terminated"),"true","false")</formula>
    </cfRule>
  </conditionalFormatting>
  <conditionalFormatting sqref="Q23">
    <cfRule type="expression" dxfId="6265" priority="3123" stopIfTrue="1">
      <formula>IF(OR($BJ23="not",$BJ23="resign",$BJ23="permanent",$BJ23="terminated"),"true","false")</formula>
    </cfRule>
  </conditionalFormatting>
  <conditionalFormatting sqref="Q23">
    <cfRule type="expression" dxfId="6264" priority="3122" stopIfTrue="1">
      <formula>IF(OR($BK23="not",$BK23="resign",$BK23="permanent",$BK23="terminated"),"true","false")</formula>
    </cfRule>
  </conditionalFormatting>
  <conditionalFormatting sqref="Q23">
    <cfRule type="expression" dxfId="6263" priority="3121" stopIfTrue="1">
      <formula>IF(OR($BK23="not",$BK23="resign",$BK23="permanent",$BK23="terminated"),"true","false")</formula>
    </cfRule>
  </conditionalFormatting>
  <conditionalFormatting sqref="Q23">
    <cfRule type="expression" dxfId="6262" priority="3120" stopIfTrue="1">
      <formula>IF(OR($BK23="not",$BK23="resign",$BK23="permanent",$BK23="terminated"),"true","false")</formula>
    </cfRule>
  </conditionalFormatting>
  <conditionalFormatting sqref="Q23">
    <cfRule type="expression" dxfId="6261" priority="3119" stopIfTrue="1">
      <formula>IF(OR($BJ23="not",$BJ23="resign",$BJ23="permanent",$BJ23="terminated"),"true","false")</formula>
    </cfRule>
  </conditionalFormatting>
  <conditionalFormatting sqref="Q23">
    <cfRule type="expression" dxfId="6260" priority="3118" stopIfTrue="1">
      <formula>IF(OR($BK23="not",$BK23="resign",$BK23="permanent",$BK23="terminated"),"true","false")</formula>
    </cfRule>
  </conditionalFormatting>
  <conditionalFormatting sqref="Q23">
    <cfRule type="expression" dxfId="6259" priority="3117" stopIfTrue="1">
      <formula>IF(OR($BJ23="not",$BJ23="resign",$BJ23="permanent",$BJ23="terminated"),"true","false")</formula>
    </cfRule>
  </conditionalFormatting>
  <conditionalFormatting sqref="Q23">
    <cfRule type="expression" dxfId="6258" priority="3116" stopIfTrue="1">
      <formula>IF(OR($BK23="not",$BK23="resign",$BK23="permanent",$BK23="terminated"),"true","false")</formula>
    </cfRule>
  </conditionalFormatting>
  <conditionalFormatting sqref="Q23">
    <cfRule type="expression" dxfId="6257" priority="3115" stopIfTrue="1">
      <formula>IF(OR($BK23="not",$BK23="resign",$BK23="permanent",$BK23="terminated"),"true","false")</formula>
    </cfRule>
  </conditionalFormatting>
  <conditionalFormatting sqref="Q23">
    <cfRule type="expression" dxfId="6256" priority="3114" stopIfTrue="1">
      <formula>IF(OR($BK23="not",$BK23="resign",$BK23="permanent",$BK23="terminated"),"true","false")</formula>
    </cfRule>
  </conditionalFormatting>
  <conditionalFormatting sqref="Q23">
    <cfRule type="expression" dxfId="6255" priority="3113" stopIfTrue="1">
      <formula>IF(OR($BJ23="not",$BJ23="resign",$BJ23="permanent",$BJ23="terminated"),"true","false")</formula>
    </cfRule>
  </conditionalFormatting>
  <conditionalFormatting sqref="Q23">
    <cfRule type="expression" dxfId="6254" priority="3112" stopIfTrue="1">
      <formula>IF(OR($BK23="not",$BK23="resign",$BK23="permanent",$BK23="terminated"),"true","false")</formula>
    </cfRule>
  </conditionalFormatting>
  <conditionalFormatting sqref="Q23">
    <cfRule type="expression" dxfId="6253" priority="3111" stopIfTrue="1">
      <formula>IF(OR($BJ23="not",$BJ23="resign",$BJ23="permanent",$BJ23="terminated"),"true","false")</formula>
    </cfRule>
  </conditionalFormatting>
  <conditionalFormatting sqref="Q23">
    <cfRule type="expression" dxfId="6252" priority="3110" stopIfTrue="1">
      <formula>IF(OR($BK23="not",$BK23="resign",$BK23="permanent",$BK23="terminated"),"true","false")</formula>
    </cfRule>
  </conditionalFormatting>
  <conditionalFormatting sqref="Q23">
    <cfRule type="expression" dxfId="6251" priority="3109" stopIfTrue="1">
      <formula>IF(OR($BK23="not",$BK23="resign",$BK23="permanent",$BK23="terminated"),"true","false")</formula>
    </cfRule>
  </conditionalFormatting>
  <conditionalFormatting sqref="Q23">
    <cfRule type="expression" dxfId="6250" priority="3108" stopIfTrue="1">
      <formula>IF(OR($BK23="not",$BK23="resign",$BK23="permanent",$BK23="terminated"),"true","false")</formula>
    </cfRule>
  </conditionalFormatting>
  <conditionalFormatting sqref="Q23">
    <cfRule type="expression" dxfId="6249" priority="3107" stopIfTrue="1">
      <formula>IF(OR($BJ23="not",$BJ23="resign",$BJ23="permanent",$BJ23="terminated"),"true","false")</formula>
    </cfRule>
  </conditionalFormatting>
  <conditionalFormatting sqref="Q23">
    <cfRule type="expression" dxfId="6248" priority="3106" stopIfTrue="1">
      <formula>IF(OR($BK23="not",$BK23="resign",$BK23="permanent",$BK23="terminated"),"true","false")</formula>
    </cfRule>
  </conditionalFormatting>
  <conditionalFormatting sqref="Q23">
    <cfRule type="expression" dxfId="6247" priority="3105" stopIfTrue="1">
      <formula>IF(OR($BJ23="not",$BJ23="resign",$BJ23="permanent",$BJ23="terminated"),"true","false")</formula>
    </cfRule>
  </conditionalFormatting>
  <conditionalFormatting sqref="Q23">
    <cfRule type="expression" dxfId="6246" priority="3104" stopIfTrue="1">
      <formula>IF(OR($BK23="not",$BK23="resign",$BK23="permanent",$BK23="terminated"),"true","false")</formula>
    </cfRule>
  </conditionalFormatting>
  <conditionalFormatting sqref="Q23">
    <cfRule type="expression" dxfId="6245" priority="3103" stopIfTrue="1">
      <formula>IF(OR($BJ23="not",$BJ23="resign",$BJ23="permanent",$BJ23="terminated"),"true","false")</formula>
    </cfRule>
  </conditionalFormatting>
  <conditionalFormatting sqref="Q23">
    <cfRule type="expression" dxfId="6244" priority="3102" stopIfTrue="1">
      <formula>IF(OR($BK23="not",$BK23="resign",$BK23="permanent",$BK23="terminated"),"true","false")</formula>
    </cfRule>
  </conditionalFormatting>
  <conditionalFormatting sqref="Q23">
    <cfRule type="expression" dxfId="6243" priority="3101" stopIfTrue="1">
      <formula>IF(OR($BJ23="not",$BJ23="resign",$BJ23="permanent",$BJ23="terminated"),"true","false")</formula>
    </cfRule>
  </conditionalFormatting>
  <conditionalFormatting sqref="Q23">
    <cfRule type="expression" dxfId="6242" priority="3100" stopIfTrue="1">
      <formula>IF(OR($BJ23="not",$BJ23="resign",$BJ23="permanent",$BJ23="terminated"),"true","false")</formula>
    </cfRule>
  </conditionalFormatting>
  <conditionalFormatting sqref="Q23">
    <cfRule type="expression" dxfId="6241" priority="3099" stopIfTrue="1">
      <formula>IF(OR($BI23="not",$BI23="resign",$BI23="permanent",$BI23="terminated"),"true","false")</formula>
    </cfRule>
  </conditionalFormatting>
  <conditionalFormatting sqref="Q23">
    <cfRule type="expression" dxfId="6240" priority="3098" stopIfTrue="1">
      <formula>IF(OR($BK23="not",$BK23="resign",$BK23="permanent",$BK23="terminated"),"true","false")</formula>
    </cfRule>
  </conditionalFormatting>
  <conditionalFormatting sqref="Q23">
    <cfRule type="expression" dxfId="6239" priority="3097" stopIfTrue="1">
      <formula>IF(OR($BJ23="not",$BJ23="resign",$BJ23="permanent",$BJ23="terminated"),"true","false")</formula>
    </cfRule>
  </conditionalFormatting>
  <conditionalFormatting sqref="Q23">
    <cfRule type="expression" dxfId="6238" priority="3096" stopIfTrue="1">
      <formula>IF(OR($BK23="not",$BK23="resign",$BK23="permanent",$BK23="terminated"),"true","false")</formula>
    </cfRule>
  </conditionalFormatting>
  <conditionalFormatting sqref="Q23">
    <cfRule type="expression" dxfId="6237" priority="3095" stopIfTrue="1">
      <formula>IF(OR($BJ23="not",$BJ23="resign",$BJ23="permanent",$BJ23="terminated"),"true","false")</formula>
    </cfRule>
  </conditionalFormatting>
  <conditionalFormatting sqref="Q23">
    <cfRule type="expression" dxfId="6236" priority="3094" stopIfTrue="1">
      <formula>IF(OR($BJ23="not",$BJ23="resign",$BJ23="permanent",$BJ23="terminated"),"true","false")</formula>
    </cfRule>
  </conditionalFormatting>
  <conditionalFormatting sqref="Q23">
    <cfRule type="expression" dxfId="6235" priority="3093" stopIfTrue="1">
      <formula>IF(OR($BK23="not",$BK23="resign",$BK23="permanent",$BK23="terminated"),"true","false")</formula>
    </cfRule>
  </conditionalFormatting>
  <conditionalFormatting sqref="Q23">
    <cfRule type="expression" dxfId="6234" priority="3092" stopIfTrue="1">
      <formula>IF(OR($BK23="not",$BK23="resign",$BK23="permanent",$BK23="terminated"),"true","false")</formula>
    </cfRule>
  </conditionalFormatting>
  <conditionalFormatting sqref="Q23">
    <cfRule type="expression" dxfId="6233" priority="3091" stopIfTrue="1">
      <formula>IF(OR($BK23="not",$BK23="resign",$BK23="permanent",$BK23="terminated"),"true","false")</formula>
    </cfRule>
  </conditionalFormatting>
  <conditionalFormatting sqref="Q23">
    <cfRule type="expression" dxfId="6232" priority="3090" stopIfTrue="1">
      <formula>IF(OR($BJ23="not",$BJ23="resign",$BJ23="permanent",$BJ23="terminated"),"true","false")</formula>
    </cfRule>
  </conditionalFormatting>
  <conditionalFormatting sqref="Q23">
    <cfRule type="expression" dxfId="6231" priority="3089" stopIfTrue="1">
      <formula>IF(OR($BK23="not",$BK23="resign",$BK23="permanent",$BK23="terminated"),"true","false")</formula>
    </cfRule>
  </conditionalFormatting>
  <conditionalFormatting sqref="Q23">
    <cfRule type="expression" dxfId="6230" priority="3088" stopIfTrue="1">
      <formula>IF(OR($BJ23="not",$BJ23="resign",$BJ23="permanent",$BJ23="terminated"),"true","false")</formula>
    </cfRule>
  </conditionalFormatting>
  <conditionalFormatting sqref="Q23">
    <cfRule type="expression" dxfId="6229" priority="3087" stopIfTrue="1">
      <formula>IF(OR($BK23="not",$BK23="resign",$BK23="permanent",$BK23="terminated"),"true","false")</formula>
    </cfRule>
  </conditionalFormatting>
  <conditionalFormatting sqref="Q23">
    <cfRule type="expression" dxfId="6228" priority="3086" stopIfTrue="1">
      <formula>IF(OR($BK23="not",$BK23="resign",$BK23="permanent",$BK23="terminated"),"true","false")</formula>
    </cfRule>
  </conditionalFormatting>
  <conditionalFormatting sqref="Q23">
    <cfRule type="expression" dxfId="6227" priority="3085" stopIfTrue="1">
      <formula>IF(OR($BK23="not",$BK23="resign",$BK23="permanent",$BK23="terminated"),"true","false")</formula>
    </cfRule>
  </conditionalFormatting>
  <conditionalFormatting sqref="Q23">
    <cfRule type="expression" dxfId="6226" priority="3084" stopIfTrue="1">
      <formula>IF(OR($BJ23="not",$BJ23="resign",$BJ23="permanent",$BJ23="terminated"),"true","false")</formula>
    </cfRule>
  </conditionalFormatting>
  <conditionalFormatting sqref="Q23">
    <cfRule type="expression" dxfId="6225" priority="3083" stopIfTrue="1">
      <formula>IF(OR($BK23="not",$BK23="resign",$BK23="permanent",$BK23="terminated"),"true","false")</formula>
    </cfRule>
  </conditionalFormatting>
  <conditionalFormatting sqref="Q23">
    <cfRule type="expression" dxfId="6224" priority="3082" stopIfTrue="1">
      <formula>IF(OR($BJ23="not",$BJ23="resign",$BJ23="permanent",$BJ23="terminated"),"true","false")</formula>
    </cfRule>
  </conditionalFormatting>
  <conditionalFormatting sqref="Q23">
    <cfRule type="expression" dxfId="6223" priority="3081" stopIfTrue="1">
      <formula>IF(OR($BK23="not",$BK23="resign",$BK23="permanent",$BK23="terminated"),"true","false")</formula>
    </cfRule>
  </conditionalFormatting>
  <conditionalFormatting sqref="Q23">
    <cfRule type="expression" dxfId="6222" priority="3080" stopIfTrue="1">
      <formula>IF(OR($BK23="not",$BK23="resign",$BK23="permanent",$BK23="terminated"),"true","false")</formula>
    </cfRule>
  </conditionalFormatting>
  <conditionalFormatting sqref="Q23">
    <cfRule type="expression" dxfId="6221" priority="3079" stopIfTrue="1">
      <formula>IF(OR($BK23="not",$BK23="resign",$BK23="permanent",$BK23="terminated"),"true","false")</formula>
    </cfRule>
  </conditionalFormatting>
  <conditionalFormatting sqref="Q23">
    <cfRule type="expression" dxfId="6220" priority="3078" stopIfTrue="1">
      <formula>IF(OR($BJ23="not",$BJ23="resign",$BJ23="permanent",$BJ23="terminated"),"true","false")</formula>
    </cfRule>
  </conditionalFormatting>
  <conditionalFormatting sqref="Q23">
    <cfRule type="expression" dxfId="6219" priority="3077" stopIfTrue="1">
      <formula>IF(OR($BK23="not",$BK23="resign",$BK23="permanent",$BK23="terminated"),"true","false")</formula>
    </cfRule>
  </conditionalFormatting>
  <conditionalFormatting sqref="Q23">
    <cfRule type="expression" dxfId="6218" priority="3076" stopIfTrue="1">
      <formula>IF(OR($BJ23="not",$BJ23="resign",$BJ23="permanent",$BJ23="terminated"),"true","false")</formula>
    </cfRule>
  </conditionalFormatting>
  <conditionalFormatting sqref="Q23">
    <cfRule type="expression" dxfId="6217" priority="3075" stopIfTrue="1">
      <formula>IF(OR($BK23="not",$BK23="resign",$BK23="permanent",$BK23="terminated"),"true","false")</formula>
    </cfRule>
  </conditionalFormatting>
  <conditionalFormatting sqref="Q23">
    <cfRule type="expression" dxfId="6216" priority="3074" stopIfTrue="1">
      <formula>IF(OR($BJ23="not",$BJ23="resign",$BJ23="permanent",$BJ23="terminated"),"true","false")</formula>
    </cfRule>
  </conditionalFormatting>
  <conditionalFormatting sqref="Q23">
    <cfRule type="expression" dxfId="6215" priority="3073" stopIfTrue="1">
      <formula>IF(OR($BK23="not",$BK23="resign",$BK23="permanent",$BK23="terminated"),"true","false")</formula>
    </cfRule>
  </conditionalFormatting>
  <conditionalFormatting sqref="Q23">
    <cfRule type="expression" dxfId="6214" priority="3072" stopIfTrue="1">
      <formula>IF(OR($BJ23="not",$BJ23="resign",$BJ23="permanent",$BJ23="terminated"),"true","false")</formula>
    </cfRule>
  </conditionalFormatting>
  <conditionalFormatting sqref="Q23">
    <cfRule type="expression" dxfId="6213" priority="3071" stopIfTrue="1">
      <formula>IF(OR($BK23="not",$BK23="resign",$BK23="permanent",$BK23="terminated"),"true","false")</formula>
    </cfRule>
  </conditionalFormatting>
  <conditionalFormatting sqref="Q23">
    <cfRule type="expression" dxfId="6212" priority="3070" stopIfTrue="1">
      <formula>IF(OR($BJ23="not",$BJ23="resign",$BJ23="permanent",$BJ23="terminated"),"true","false")</formula>
    </cfRule>
  </conditionalFormatting>
  <conditionalFormatting sqref="Q23">
    <cfRule type="expression" dxfId="6211" priority="3069" stopIfTrue="1">
      <formula>IF(OR($BJ23="not",$BJ23="resign",$BJ23="permanent",$BJ23="terminated"),"true","false")</formula>
    </cfRule>
  </conditionalFormatting>
  <conditionalFormatting sqref="Q23">
    <cfRule type="expression" dxfId="6210" priority="3068" stopIfTrue="1">
      <formula>IF(OR($BK23="not",$BK23="resign",$BK23="permanent",$BK23="terminated"),"true","false")</formula>
    </cfRule>
  </conditionalFormatting>
  <conditionalFormatting sqref="Q23">
    <cfRule type="expression" dxfId="6209" priority="3067" stopIfTrue="1">
      <formula>IF(OR($BK23="not",$BK23="resign",$BK23="permanent",$BK23="terminated"),"true","false")</formula>
    </cfRule>
  </conditionalFormatting>
  <conditionalFormatting sqref="Q23">
    <cfRule type="expression" dxfId="6208" priority="3066" stopIfTrue="1">
      <formula>IF(OR($BK23="not",$BK23="resign",$BK23="permanent",$BK23="terminated"),"true","false")</formula>
    </cfRule>
  </conditionalFormatting>
  <conditionalFormatting sqref="Q23">
    <cfRule type="expression" dxfId="6207" priority="3065" stopIfTrue="1">
      <formula>IF(OR($BJ23="not",$BJ23="resign",$BJ23="permanent",$BJ23="terminated"),"true","false")</formula>
    </cfRule>
  </conditionalFormatting>
  <conditionalFormatting sqref="Q23">
    <cfRule type="expression" dxfId="6206" priority="3064" stopIfTrue="1">
      <formula>IF(OR($BK23="not",$BK23="resign",$BK23="permanent",$BK23="terminated"),"true","false")</formula>
    </cfRule>
  </conditionalFormatting>
  <conditionalFormatting sqref="Q23">
    <cfRule type="expression" dxfId="6205" priority="3063" stopIfTrue="1">
      <formula>IF(OR($BJ23="not",$BJ23="resign",$BJ23="permanent",$BJ23="terminated"),"true","false")</formula>
    </cfRule>
  </conditionalFormatting>
  <conditionalFormatting sqref="Q23">
    <cfRule type="expression" dxfId="6204" priority="3062" stopIfTrue="1">
      <formula>IF(OR($BK23="not",$BK23="resign",$BK23="permanent",$BK23="terminated"),"true","false")</formula>
    </cfRule>
  </conditionalFormatting>
  <conditionalFormatting sqref="Q23">
    <cfRule type="expression" dxfId="6203" priority="3061" stopIfTrue="1">
      <formula>IF(OR($BK23="not",$BK23="resign",$BK23="permanent",$BK23="terminated"),"true","false")</formula>
    </cfRule>
  </conditionalFormatting>
  <conditionalFormatting sqref="Q23">
    <cfRule type="expression" dxfId="6202" priority="3060" stopIfTrue="1">
      <formula>IF(OR($BK23="not",$BK23="resign",$BK23="permanent",$BK23="terminated"),"true","false")</formula>
    </cfRule>
  </conditionalFormatting>
  <conditionalFormatting sqref="Q23">
    <cfRule type="expression" dxfId="6201" priority="3059" stopIfTrue="1">
      <formula>IF(OR($BJ23="not",$BJ23="resign",$BJ23="permanent",$BJ23="terminated"),"true","false")</formula>
    </cfRule>
  </conditionalFormatting>
  <conditionalFormatting sqref="Q23">
    <cfRule type="expression" dxfId="6200" priority="3058" stopIfTrue="1">
      <formula>IF(OR($BK23="not",$BK23="resign",$BK23="permanent",$BK23="terminated"),"true","false")</formula>
    </cfRule>
  </conditionalFormatting>
  <conditionalFormatting sqref="Q23">
    <cfRule type="expression" dxfId="6199" priority="3057" stopIfTrue="1">
      <formula>IF(OR($BJ23="not",$BJ23="resign",$BJ23="permanent",$BJ23="terminated"),"true","false")</formula>
    </cfRule>
  </conditionalFormatting>
  <conditionalFormatting sqref="Q23">
    <cfRule type="expression" dxfId="6198" priority="3056" stopIfTrue="1">
      <formula>IF(OR($BK23="not",$BK23="resign",$BK23="permanent",$BK23="terminated"),"true","false")</formula>
    </cfRule>
  </conditionalFormatting>
  <conditionalFormatting sqref="Q23">
    <cfRule type="expression" dxfId="6197" priority="3055" stopIfTrue="1">
      <formula>IF(OR($BK23="not",$BK23="resign",$BK23="permanent",$BK23="terminated"),"true","false")</formula>
    </cfRule>
  </conditionalFormatting>
  <conditionalFormatting sqref="Q23">
    <cfRule type="expression" dxfId="6196" priority="3054" stopIfTrue="1">
      <formula>IF(OR($BK23="not",$BK23="resign",$BK23="permanent",$BK23="terminated"),"true","false")</formula>
    </cfRule>
  </conditionalFormatting>
  <conditionalFormatting sqref="Q23">
    <cfRule type="expression" dxfId="6195" priority="3053" stopIfTrue="1">
      <formula>IF(OR($BJ23="not",$BJ23="resign",$BJ23="permanent",$BJ23="terminated"),"true","false")</formula>
    </cfRule>
  </conditionalFormatting>
  <conditionalFormatting sqref="Q23">
    <cfRule type="expression" dxfId="6194" priority="3052" stopIfTrue="1">
      <formula>IF(OR($BK23="not",$BK23="resign",$BK23="permanent",$BK23="terminated"),"true","false")</formula>
    </cfRule>
  </conditionalFormatting>
  <conditionalFormatting sqref="Q23">
    <cfRule type="expression" dxfId="6193" priority="3051" stopIfTrue="1">
      <formula>IF(OR($BJ23="not",$BJ23="resign",$BJ23="permanent",$BJ23="terminated"),"true","false")</formula>
    </cfRule>
  </conditionalFormatting>
  <conditionalFormatting sqref="Q23">
    <cfRule type="expression" dxfId="6192" priority="3050" stopIfTrue="1">
      <formula>IF(OR($BK23="not",$BK23="resign",$BK23="permanent",$BK23="terminated"),"true","false")</formula>
    </cfRule>
  </conditionalFormatting>
  <conditionalFormatting sqref="Q23">
    <cfRule type="expression" dxfId="6191" priority="3049" stopIfTrue="1">
      <formula>IF(OR($BJ23="not",$BJ23="resign",$BJ23="permanent",$BJ23="terminated"),"true","false")</formula>
    </cfRule>
  </conditionalFormatting>
  <conditionalFormatting sqref="Q23">
    <cfRule type="expression" dxfId="6190" priority="3048" stopIfTrue="1">
      <formula>IF(OR($BK23="not",$BK23="resign",$BK23="permanent",$BK23="terminated"),"true","false")</formula>
    </cfRule>
  </conditionalFormatting>
  <conditionalFormatting sqref="Q23">
    <cfRule type="expression" dxfId="6189" priority="3047" stopIfTrue="1">
      <formula>IF(OR($BJ23="not",$BJ23="resign",$BJ23="permanent",$BJ23="terminated"),"true","false")</formula>
    </cfRule>
  </conditionalFormatting>
  <conditionalFormatting sqref="Q23">
    <cfRule type="expression" dxfId="6188" priority="3046" stopIfTrue="1">
      <formula>IF(OR($BJ23="not",$BJ23="resign",$BJ23="permanent",$BJ23="terminated"),"true","false")</formula>
    </cfRule>
  </conditionalFormatting>
  <conditionalFormatting sqref="Q23">
    <cfRule type="expression" dxfId="6187" priority="3045" stopIfTrue="1">
      <formula>IF(OR($BI23="not",$BI23="resign",$BI23="permanent",$BI23="terminated"),"true","false")</formula>
    </cfRule>
  </conditionalFormatting>
  <conditionalFormatting sqref="Q23">
    <cfRule type="expression" dxfId="6186" priority="3044" stopIfTrue="1">
      <formula>IF(OR($BK23="not",$BK23="resign",$BK23="permanent",$BK23="terminated"),"true","false")</formula>
    </cfRule>
  </conditionalFormatting>
  <conditionalFormatting sqref="Q23">
    <cfRule type="expression" dxfId="6185" priority="3043" stopIfTrue="1">
      <formula>IF(OR($BJ23="not",$BJ23="resign",$BJ23="permanent",$BJ23="terminated"),"true","false")</formula>
    </cfRule>
  </conditionalFormatting>
  <conditionalFormatting sqref="Q23">
    <cfRule type="expression" dxfId="6184" priority="3042" stopIfTrue="1">
      <formula>IF(OR($BK23="not",$BK23="resign",$BK23="permanent",$BK23="terminated"),"true","false")</formula>
    </cfRule>
  </conditionalFormatting>
  <conditionalFormatting sqref="Q23">
    <cfRule type="expression" dxfId="6183" priority="3041" stopIfTrue="1">
      <formula>IF(OR($BJ23="not",$BJ23="resign",$BJ23="permanent",$BJ23="terminated"),"true","false")</formula>
    </cfRule>
  </conditionalFormatting>
  <conditionalFormatting sqref="Q23">
    <cfRule type="expression" dxfId="6182" priority="3040" stopIfTrue="1">
      <formula>IF(OR($BJ23="not",$BJ23="resign",$BJ23="permanent",$BJ23="terminated"),"true","false")</formula>
    </cfRule>
  </conditionalFormatting>
  <conditionalFormatting sqref="Q23">
    <cfRule type="expression" dxfId="6181" priority="3039" stopIfTrue="1">
      <formula>IF(OR($BK23="not",$BK23="resign",$BK23="permanent",$BK23="terminated"),"true","false")</formula>
    </cfRule>
  </conditionalFormatting>
  <conditionalFormatting sqref="Q23">
    <cfRule type="expression" dxfId="6180" priority="3038" stopIfTrue="1">
      <formula>IF(OR($BK23="not",$BK23="resign",$BK23="permanent",$BK23="terminated"),"true","false")</formula>
    </cfRule>
  </conditionalFormatting>
  <conditionalFormatting sqref="Q23">
    <cfRule type="expression" dxfId="6179" priority="3037" stopIfTrue="1">
      <formula>IF(OR($BK23="not",$BK23="resign",$BK23="permanent",$BK23="terminated"),"true","false")</formula>
    </cfRule>
  </conditionalFormatting>
  <conditionalFormatting sqref="Q23">
    <cfRule type="expression" dxfId="6178" priority="3036" stopIfTrue="1">
      <formula>IF(OR($BJ23="not",$BJ23="resign",$BJ23="permanent",$BJ23="terminated"),"true","false")</formula>
    </cfRule>
  </conditionalFormatting>
  <conditionalFormatting sqref="Q23">
    <cfRule type="expression" dxfId="6177" priority="3035" stopIfTrue="1">
      <formula>IF(OR($BK23="not",$BK23="resign",$BK23="permanent",$BK23="terminated"),"true","false")</formula>
    </cfRule>
  </conditionalFormatting>
  <conditionalFormatting sqref="Q23">
    <cfRule type="expression" dxfId="6176" priority="3034" stopIfTrue="1">
      <formula>IF(OR($BJ23="not",$BJ23="resign",$BJ23="permanent",$BJ23="terminated"),"true","false")</formula>
    </cfRule>
  </conditionalFormatting>
  <conditionalFormatting sqref="Q23">
    <cfRule type="expression" dxfId="6175" priority="3033" stopIfTrue="1">
      <formula>IF(OR($BK23="not",$BK23="resign",$BK23="permanent",$BK23="terminated"),"true","false")</formula>
    </cfRule>
  </conditionalFormatting>
  <conditionalFormatting sqref="Q23">
    <cfRule type="expression" dxfId="6174" priority="3032" stopIfTrue="1">
      <formula>IF(OR($BK23="not",$BK23="resign",$BK23="permanent",$BK23="terminated"),"true","false")</formula>
    </cfRule>
  </conditionalFormatting>
  <conditionalFormatting sqref="Q23">
    <cfRule type="expression" dxfId="6173" priority="3031" stopIfTrue="1">
      <formula>IF(OR($BK23="not",$BK23="resign",$BK23="permanent",$BK23="terminated"),"true","false")</formula>
    </cfRule>
  </conditionalFormatting>
  <conditionalFormatting sqref="Q23">
    <cfRule type="expression" dxfId="6172" priority="3030" stopIfTrue="1">
      <formula>IF(OR($BJ23="not",$BJ23="resign",$BJ23="permanent",$BJ23="terminated"),"true","false")</formula>
    </cfRule>
  </conditionalFormatting>
  <conditionalFormatting sqref="Q23">
    <cfRule type="expression" dxfId="6171" priority="3029" stopIfTrue="1">
      <formula>IF(OR($BK23="not",$BK23="resign",$BK23="permanent",$BK23="terminated"),"true","false")</formula>
    </cfRule>
  </conditionalFormatting>
  <conditionalFormatting sqref="Q23">
    <cfRule type="expression" dxfId="6170" priority="3028" stopIfTrue="1">
      <formula>IF(OR($BJ23="not",$BJ23="resign",$BJ23="permanent",$BJ23="terminated"),"true","false")</formula>
    </cfRule>
  </conditionalFormatting>
  <conditionalFormatting sqref="Q23">
    <cfRule type="expression" dxfId="6169" priority="3027" stopIfTrue="1">
      <formula>IF(OR($BK23="not",$BK23="resign",$BK23="permanent",$BK23="terminated"),"true","false")</formula>
    </cfRule>
  </conditionalFormatting>
  <conditionalFormatting sqref="Q23">
    <cfRule type="expression" dxfId="6168" priority="3026" stopIfTrue="1">
      <formula>IF(OR($BK23="not",$BK23="resign",$BK23="permanent",$BK23="terminated"),"true","false")</formula>
    </cfRule>
  </conditionalFormatting>
  <conditionalFormatting sqref="Q23">
    <cfRule type="expression" dxfId="6167" priority="3025" stopIfTrue="1">
      <formula>IF(OR($BK23="not",$BK23="resign",$BK23="permanent",$BK23="terminated"),"true","false")</formula>
    </cfRule>
  </conditionalFormatting>
  <conditionalFormatting sqref="Q23">
    <cfRule type="expression" dxfId="6166" priority="3024" stopIfTrue="1">
      <formula>IF(OR($BJ23="not",$BJ23="resign",$BJ23="permanent",$BJ23="terminated"),"true","false")</formula>
    </cfRule>
  </conditionalFormatting>
  <conditionalFormatting sqref="Q23">
    <cfRule type="expression" dxfId="6165" priority="3023" stopIfTrue="1">
      <formula>IF(OR($BK23="not",$BK23="resign",$BK23="permanent",$BK23="terminated"),"true","false")</formula>
    </cfRule>
  </conditionalFormatting>
  <conditionalFormatting sqref="Q23">
    <cfRule type="expression" dxfId="6164" priority="3022" stopIfTrue="1">
      <formula>IF(OR($BJ23="not",$BJ23="resign",$BJ23="permanent",$BJ23="terminated"),"true","false")</formula>
    </cfRule>
  </conditionalFormatting>
  <conditionalFormatting sqref="Q23">
    <cfRule type="expression" dxfId="6163" priority="3021" stopIfTrue="1">
      <formula>IF(OR($BK23="not",$BK23="resign",$BK23="permanent",$BK23="terminated"),"true","false")</formula>
    </cfRule>
  </conditionalFormatting>
  <conditionalFormatting sqref="Q23">
    <cfRule type="expression" dxfId="6162" priority="3020" stopIfTrue="1">
      <formula>IF(OR($BJ23="not",$BJ23="resign",$BJ23="permanent",$BJ23="terminated"),"true","false")</formula>
    </cfRule>
  </conditionalFormatting>
  <conditionalFormatting sqref="Q23">
    <cfRule type="expression" dxfId="6161" priority="3019" stopIfTrue="1">
      <formula>IF(OR($BK23="not",$BK23="resign",$BK23="permanent",$BK23="terminated"),"true","false")</formula>
    </cfRule>
  </conditionalFormatting>
  <conditionalFormatting sqref="Q23">
    <cfRule type="expression" dxfId="6160" priority="3018" stopIfTrue="1">
      <formula>IF(OR($BJ23="not",$BJ23="resign",$BJ23="permanent",$BJ23="terminated"),"true","false")</formula>
    </cfRule>
  </conditionalFormatting>
  <conditionalFormatting sqref="Q23">
    <cfRule type="expression" dxfId="6159" priority="3017" stopIfTrue="1">
      <formula>IF(OR($BK23="not",$BK23="resign",$BK23="permanent",$BK23="terminated"),"true","false")</formula>
    </cfRule>
  </conditionalFormatting>
  <conditionalFormatting sqref="Q23">
    <cfRule type="expression" dxfId="6158" priority="3016" stopIfTrue="1">
      <formula>IF(OR($BJ23="not",$BJ23="resign",$BJ23="permanent",$BJ23="terminated"),"true","false")</formula>
    </cfRule>
  </conditionalFormatting>
  <conditionalFormatting sqref="Q23">
    <cfRule type="expression" dxfId="6157" priority="3015" stopIfTrue="1">
      <formula>IF(OR($BJ23="not",$BJ23="resign",$BJ23="permanent",$BJ23="terminated"),"true","false")</formula>
    </cfRule>
  </conditionalFormatting>
  <conditionalFormatting sqref="Q23">
    <cfRule type="expression" dxfId="6156" priority="3014" stopIfTrue="1">
      <formula>IF(OR($BK23="not",$BK23="resign",$BK23="permanent",$BK23="terminated"),"true","false")</formula>
    </cfRule>
  </conditionalFormatting>
  <conditionalFormatting sqref="Q23">
    <cfRule type="expression" dxfId="6155" priority="3013" stopIfTrue="1">
      <formula>IF(OR($BK23="not",$BK23="resign",$BK23="permanent",$BK23="terminated"),"true","false")</formula>
    </cfRule>
  </conditionalFormatting>
  <conditionalFormatting sqref="Q23">
    <cfRule type="expression" dxfId="6154" priority="3012" stopIfTrue="1">
      <formula>IF(OR($BK23="not",$BK23="resign",$BK23="permanent",$BK23="terminated"),"true","false")</formula>
    </cfRule>
  </conditionalFormatting>
  <conditionalFormatting sqref="Q23">
    <cfRule type="expression" dxfId="6153" priority="3011" stopIfTrue="1">
      <formula>IF(OR($BJ23="not",$BJ23="resign",$BJ23="permanent",$BJ23="terminated"),"true","false")</formula>
    </cfRule>
  </conditionalFormatting>
  <conditionalFormatting sqref="Q23">
    <cfRule type="expression" dxfId="6152" priority="3010" stopIfTrue="1">
      <formula>IF(OR($BK23="not",$BK23="resign",$BK23="permanent",$BK23="terminated"),"true","false")</formula>
    </cfRule>
  </conditionalFormatting>
  <conditionalFormatting sqref="Q23">
    <cfRule type="expression" dxfId="6151" priority="3009" stopIfTrue="1">
      <formula>IF(OR($BJ23="not",$BJ23="resign",$BJ23="permanent",$BJ23="terminated"),"true","false")</formula>
    </cfRule>
  </conditionalFormatting>
  <conditionalFormatting sqref="Q23">
    <cfRule type="expression" dxfId="6150" priority="3008" stopIfTrue="1">
      <formula>IF(OR($BK23="not",$BK23="resign",$BK23="permanent",$BK23="terminated"),"true","false")</formula>
    </cfRule>
  </conditionalFormatting>
  <conditionalFormatting sqref="Q23">
    <cfRule type="expression" dxfId="6149" priority="3007" stopIfTrue="1">
      <formula>IF(OR($BK23="not",$BK23="resign",$BK23="permanent",$BK23="terminated"),"true","false")</formula>
    </cfRule>
  </conditionalFormatting>
  <conditionalFormatting sqref="Q23">
    <cfRule type="expression" dxfId="6148" priority="3006" stopIfTrue="1">
      <formula>IF(OR($BK23="not",$BK23="resign",$BK23="permanent",$BK23="terminated"),"true","false")</formula>
    </cfRule>
  </conditionalFormatting>
  <conditionalFormatting sqref="Q23">
    <cfRule type="expression" dxfId="6147" priority="3005" stopIfTrue="1">
      <formula>IF(OR($BJ23="not",$BJ23="resign",$BJ23="permanent",$BJ23="terminated"),"true","false")</formula>
    </cfRule>
  </conditionalFormatting>
  <conditionalFormatting sqref="Q23">
    <cfRule type="expression" dxfId="6146" priority="3004" stopIfTrue="1">
      <formula>IF(OR($BK23="not",$BK23="resign",$BK23="permanent",$BK23="terminated"),"true","false")</formula>
    </cfRule>
  </conditionalFormatting>
  <conditionalFormatting sqref="Q23">
    <cfRule type="expression" dxfId="6145" priority="3003" stopIfTrue="1">
      <formula>IF(OR($BJ23="not",$BJ23="resign",$BJ23="permanent",$BJ23="terminated"),"true","false")</formula>
    </cfRule>
  </conditionalFormatting>
  <conditionalFormatting sqref="Q23">
    <cfRule type="expression" dxfId="6144" priority="3002" stopIfTrue="1">
      <formula>IF(OR($BK23="not",$BK23="resign",$BK23="permanent",$BK23="terminated"),"true","false")</formula>
    </cfRule>
  </conditionalFormatting>
  <conditionalFormatting sqref="Q23">
    <cfRule type="expression" dxfId="6143" priority="3001" stopIfTrue="1">
      <formula>IF(OR($BK23="not",$BK23="resign",$BK23="permanent",$BK23="terminated"),"true","false")</formula>
    </cfRule>
  </conditionalFormatting>
  <conditionalFormatting sqref="Q23">
    <cfRule type="expression" dxfId="6142" priority="3000" stopIfTrue="1">
      <formula>IF(OR($BK23="not",$BK23="resign",$BK23="permanent",$BK23="terminated"),"true","false")</formula>
    </cfRule>
  </conditionalFormatting>
  <conditionalFormatting sqref="Q23">
    <cfRule type="expression" dxfId="6141" priority="2999" stopIfTrue="1">
      <formula>IF(OR($BJ23="not",$BJ23="resign",$BJ23="permanent",$BJ23="terminated"),"true","false")</formula>
    </cfRule>
  </conditionalFormatting>
  <conditionalFormatting sqref="Q23">
    <cfRule type="expression" dxfId="6140" priority="2998" stopIfTrue="1">
      <formula>IF(OR($BK23="not",$BK23="resign",$BK23="permanent",$BK23="terminated"),"true","false")</formula>
    </cfRule>
  </conditionalFormatting>
  <conditionalFormatting sqref="Q23">
    <cfRule type="expression" dxfId="6139" priority="2997" stopIfTrue="1">
      <formula>IF(OR($BJ23="not",$BJ23="resign",$BJ23="permanent",$BJ23="terminated"),"true","false")</formula>
    </cfRule>
  </conditionalFormatting>
  <conditionalFormatting sqref="Q23">
    <cfRule type="expression" dxfId="6138" priority="2996" stopIfTrue="1">
      <formula>IF(OR($BK23="not",$BK23="resign",$BK23="permanent",$BK23="terminated"),"true","false")</formula>
    </cfRule>
  </conditionalFormatting>
  <conditionalFormatting sqref="Q23">
    <cfRule type="expression" dxfId="6137" priority="2995" stopIfTrue="1">
      <formula>IF(OR($BJ23="not",$BJ23="resign",$BJ23="permanent",$BJ23="terminated"),"true","false")</formula>
    </cfRule>
  </conditionalFormatting>
  <conditionalFormatting sqref="Q23">
    <cfRule type="expression" dxfId="6136" priority="2994" stopIfTrue="1">
      <formula>IF(OR($BK23="not",$BK23="resign",$BK23="permanent",$BK23="terminated"),"true","false")</formula>
    </cfRule>
  </conditionalFormatting>
  <conditionalFormatting sqref="Q23">
    <cfRule type="expression" dxfId="6135" priority="2993" stopIfTrue="1">
      <formula>IF(OR($BJ23="not",$BJ23="resign",$BJ23="permanent",$BJ23="terminated"),"true","false")</formula>
    </cfRule>
  </conditionalFormatting>
  <conditionalFormatting sqref="Q23">
    <cfRule type="expression" dxfId="6134" priority="2992" stopIfTrue="1">
      <formula>IF(OR($BJ23="not",$BJ23="resign",$BJ23="permanent",$BJ23="terminated"),"true","false")</formula>
    </cfRule>
  </conditionalFormatting>
  <conditionalFormatting sqref="Q23">
    <cfRule type="expression" dxfId="6133" priority="2991" stopIfTrue="1">
      <formula>IF(OR($BI23="not",$BI23="resign",$BI23="permanent",$BI23="terminated"),"true","false")</formula>
    </cfRule>
  </conditionalFormatting>
  <conditionalFormatting sqref="Q23">
    <cfRule type="expression" dxfId="6132" priority="2990" stopIfTrue="1">
      <formula>IF(OR($BK23="not",$BK23="resign",$BK23="permanent",$BK23="terminated"),"true","false")</formula>
    </cfRule>
  </conditionalFormatting>
  <conditionalFormatting sqref="Q23">
    <cfRule type="expression" dxfId="6131" priority="2989" stopIfTrue="1">
      <formula>IF(OR($BJ23="not",$BJ23="resign",$BJ23="permanent",$BJ23="terminated"),"true","false")</formula>
    </cfRule>
  </conditionalFormatting>
  <conditionalFormatting sqref="Q23">
    <cfRule type="expression" dxfId="6130" priority="2988" stopIfTrue="1">
      <formula>IF(OR($BK23="not",$BK23="resign",$BK23="permanent",$BK23="terminated"),"true","false")</formula>
    </cfRule>
  </conditionalFormatting>
  <conditionalFormatting sqref="Q23">
    <cfRule type="expression" dxfId="6129" priority="2987" stopIfTrue="1">
      <formula>IF(OR($BJ23="not",$BJ23="resign",$BJ23="permanent",$BJ23="terminated"),"true","false")</formula>
    </cfRule>
  </conditionalFormatting>
  <conditionalFormatting sqref="Q23">
    <cfRule type="expression" dxfId="6128" priority="2986" stopIfTrue="1">
      <formula>IF(OR($BJ23="not",$BJ23="resign",$BJ23="permanent",$BJ23="terminated"),"true","false")</formula>
    </cfRule>
  </conditionalFormatting>
  <conditionalFormatting sqref="Q23">
    <cfRule type="expression" dxfId="6127" priority="2985" stopIfTrue="1">
      <formula>IF(OR($BK23="not",$BK23="resign",$BK23="permanent",$BK23="terminated"),"true","false")</formula>
    </cfRule>
  </conditionalFormatting>
  <conditionalFormatting sqref="Q23">
    <cfRule type="expression" dxfId="6126" priority="2984" stopIfTrue="1">
      <formula>IF(OR($BK23="not",$BK23="resign",$BK23="permanent",$BK23="terminated"),"true","false")</formula>
    </cfRule>
  </conditionalFormatting>
  <conditionalFormatting sqref="Q23">
    <cfRule type="expression" dxfId="6125" priority="2983" stopIfTrue="1">
      <formula>IF(OR($BK23="not",$BK23="resign",$BK23="permanent",$BK23="terminated"),"true","false")</formula>
    </cfRule>
  </conditionalFormatting>
  <conditionalFormatting sqref="Q23">
    <cfRule type="expression" dxfId="6124" priority="2982" stopIfTrue="1">
      <formula>IF(OR($BJ23="not",$BJ23="resign",$BJ23="permanent",$BJ23="terminated"),"true","false")</formula>
    </cfRule>
  </conditionalFormatting>
  <conditionalFormatting sqref="Q23">
    <cfRule type="expression" dxfId="6123" priority="2981" stopIfTrue="1">
      <formula>IF(OR($BK23="not",$BK23="resign",$BK23="permanent",$BK23="terminated"),"true","false")</formula>
    </cfRule>
  </conditionalFormatting>
  <conditionalFormatting sqref="Q23">
    <cfRule type="expression" dxfId="6122" priority="2980" stopIfTrue="1">
      <formula>IF(OR($BJ23="not",$BJ23="resign",$BJ23="permanent",$BJ23="terminated"),"true","false")</formula>
    </cfRule>
  </conditionalFormatting>
  <conditionalFormatting sqref="Q23">
    <cfRule type="expression" dxfId="6121" priority="2979" stopIfTrue="1">
      <formula>IF(OR($BK23="not",$BK23="resign",$BK23="permanent",$BK23="terminated"),"true","false")</formula>
    </cfRule>
  </conditionalFormatting>
  <conditionalFormatting sqref="Q23">
    <cfRule type="expression" dxfId="6120" priority="2978" stopIfTrue="1">
      <formula>IF(OR($BK23="not",$BK23="resign",$BK23="permanent",$BK23="terminated"),"true","false")</formula>
    </cfRule>
  </conditionalFormatting>
  <conditionalFormatting sqref="Q23">
    <cfRule type="expression" dxfId="6119" priority="2977" stopIfTrue="1">
      <formula>IF(OR($BK23="not",$BK23="resign",$BK23="permanent",$BK23="terminated"),"true","false")</formula>
    </cfRule>
  </conditionalFormatting>
  <conditionalFormatting sqref="Q23">
    <cfRule type="expression" dxfId="6118" priority="2976" stopIfTrue="1">
      <formula>IF(OR($BJ23="not",$BJ23="resign",$BJ23="permanent",$BJ23="terminated"),"true","false")</formula>
    </cfRule>
  </conditionalFormatting>
  <conditionalFormatting sqref="Q23">
    <cfRule type="expression" dxfId="6117" priority="2975" stopIfTrue="1">
      <formula>IF(OR($BK23="not",$BK23="resign",$BK23="permanent",$BK23="terminated"),"true","false")</formula>
    </cfRule>
  </conditionalFormatting>
  <conditionalFormatting sqref="Q23">
    <cfRule type="expression" dxfId="6116" priority="2974" stopIfTrue="1">
      <formula>IF(OR($BJ23="not",$BJ23="resign",$BJ23="permanent",$BJ23="terminated"),"true","false")</formula>
    </cfRule>
  </conditionalFormatting>
  <conditionalFormatting sqref="Q23">
    <cfRule type="expression" dxfId="6115" priority="2973" stopIfTrue="1">
      <formula>IF(OR($BK23="not",$BK23="resign",$BK23="permanent",$BK23="terminated"),"true","false")</formula>
    </cfRule>
  </conditionalFormatting>
  <conditionalFormatting sqref="Q23">
    <cfRule type="expression" dxfId="6114" priority="2972" stopIfTrue="1">
      <formula>IF(OR($BK23="not",$BK23="resign",$BK23="permanent",$BK23="terminated"),"true","false")</formula>
    </cfRule>
  </conditionalFormatting>
  <conditionalFormatting sqref="Q23">
    <cfRule type="expression" dxfId="6113" priority="2971" stopIfTrue="1">
      <formula>IF(OR($BK23="not",$BK23="resign",$BK23="permanent",$BK23="terminated"),"true","false")</formula>
    </cfRule>
  </conditionalFormatting>
  <conditionalFormatting sqref="Q23">
    <cfRule type="expression" dxfId="6112" priority="2970" stopIfTrue="1">
      <formula>IF(OR($BJ23="not",$BJ23="resign",$BJ23="permanent",$BJ23="terminated"),"true","false")</formula>
    </cfRule>
  </conditionalFormatting>
  <conditionalFormatting sqref="Q23">
    <cfRule type="expression" dxfId="6111" priority="2969" stopIfTrue="1">
      <formula>IF(OR($BK23="not",$BK23="resign",$BK23="permanent",$BK23="terminated"),"true","false")</formula>
    </cfRule>
  </conditionalFormatting>
  <conditionalFormatting sqref="Q23">
    <cfRule type="expression" dxfId="6110" priority="2968" stopIfTrue="1">
      <formula>IF(OR($BJ23="not",$BJ23="resign",$BJ23="permanent",$BJ23="terminated"),"true","false")</formula>
    </cfRule>
  </conditionalFormatting>
  <conditionalFormatting sqref="Q23">
    <cfRule type="expression" dxfId="6109" priority="2967" stopIfTrue="1">
      <formula>IF(OR($BK23="not",$BK23="resign",$BK23="permanent",$BK23="terminated"),"true","false")</formula>
    </cfRule>
  </conditionalFormatting>
  <conditionalFormatting sqref="Q23">
    <cfRule type="expression" dxfId="6108" priority="2966" stopIfTrue="1">
      <formula>IF(OR($BJ23="not",$BJ23="resign",$BJ23="permanent",$BJ23="terminated"),"true","false")</formula>
    </cfRule>
  </conditionalFormatting>
  <conditionalFormatting sqref="Q23">
    <cfRule type="expression" dxfId="6107" priority="2965" stopIfTrue="1">
      <formula>IF(OR($BK23="not",$BK23="resign",$BK23="permanent",$BK23="terminated"),"true","false")</formula>
    </cfRule>
  </conditionalFormatting>
  <conditionalFormatting sqref="Q23">
    <cfRule type="expression" dxfId="6106" priority="2964" stopIfTrue="1">
      <formula>IF(OR($BJ23="not",$BJ23="resign",$BJ23="permanent",$BJ23="terminated"),"true","false")</formula>
    </cfRule>
  </conditionalFormatting>
  <conditionalFormatting sqref="Q23">
    <cfRule type="expression" dxfId="6105" priority="2963" stopIfTrue="1">
      <formula>IF(OR($BK23="not",$BK23="resign",$BK23="permanent",$BK23="terminated"),"true","false")</formula>
    </cfRule>
  </conditionalFormatting>
  <conditionalFormatting sqref="Q23">
    <cfRule type="expression" dxfId="6104" priority="2962" stopIfTrue="1">
      <formula>IF(OR($BJ23="not",$BJ23="resign",$BJ23="permanent",$BJ23="terminated"),"true","false")</formula>
    </cfRule>
  </conditionalFormatting>
  <conditionalFormatting sqref="Q23">
    <cfRule type="expression" dxfId="6103" priority="2961" stopIfTrue="1">
      <formula>IF(OR($BJ23="not",$BJ23="resign",$BJ23="permanent",$BJ23="terminated"),"true","false")</formula>
    </cfRule>
  </conditionalFormatting>
  <conditionalFormatting sqref="Q23">
    <cfRule type="expression" dxfId="6102" priority="2960" stopIfTrue="1">
      <formula>IF(OR($BK23="not",$BK23="resign",$BK23="permanent",$BK23="terminated"),"true","false")</formula>
    </cfRule>
  </conditionalFormatting>
  <conditionalFormatting sqref="Q23">
    <cfRule type="expression" dxfId="6101" priority="2959" stopIfTrue="1">
      <formula>IF(OR($BK23="not",$BK23="resign",$BK23="permanent",$BK23="terminated"),"true","false")</formula>
    </cfRule>
  </conditionalFormatting>
  <conditionalFormatting sqref="Q23">
    <cfRule type="expression" dxfId="6100" priority="2958" stopIfTrue="1">
      <formula>IF(OR($BK23="not",$BK23="resign",$BK23="permanent",$BK23="terminated"),"true","false")</formula>
    </cfRule>
  </conditionalFormatting>
  <conditionalFormatting sqref="Q23">
    <cfRule type="expression" dxfId="6099" priority="2957" stopIfTrue="1">
      <formula>IF(OR($BJ23="not",$BJ23="resign",$BJ23="permanent",$BJ23="terminated"),"true","false")</formula>
    </cfRule>
  </conditionalFormatting>
  <conditionalFormatting sqref="Q23">
    <cfRule type="expression" dxfId="6098" priority="2956" stopIfTrue="1">
      <formula>IF(OR($BK23="not",$BK23="resign",$BK23="permanent",$BK23="terminated"),"true","false")</formula>
    </cfRule>
  </conditionalFormatting>
  <conditionalFormatting sqref="Q23">
    <cfRule type="expression" dxfId="6097" priority="2955" stopIfTrue="1">
      <formula>IF(OR($BJ23="not",$BJ23="resign",$BJ23="permanent",$BJ23="terminated"),"true","false")</formula>
    </cfRule>
  </conditionalFormatting>
  <conditionalFormatting sqref="Q23">
    <cfRule type="expression" dxfId="6096" priority="2954" stopIfTrue="1">
      <formula>IF(OR($BK23="not",$BK23="resign",$BK23="permanent",$BK23="terminated"),"true","false")</formula>
    </cfRule>
  </conditionalFormatting>
  <conditionalFormatting sqref="Q23">
    <cfRule type="expression" dxfId="6095" priority="2953" stopIfTrue="1">
      <formula>IF(OR($BK23="not",$BK23="resign",$BK23="permanent",$BK23="terminated"),"true","false")</formula>
    </cfRule>
  </conditionalFormatting>
  <conditionalFormatting sqref="Q23">
    <cfRule type="expression" dxfId="6094" priority="2952" stopIfTrue="1">
      <formula>IF(OR($BK23="not",$BK23="resign",$BK23="permanent",$BK23="terminated"),"true","false")</formula>
    </cfRule>
  </conditionalFormatting>
  <conditionalFormatting sqref="Q23">
    <cfRule type="expression" dxfId="6093" priority="2951" stopIfTrue="1">
      <formula>IF(OR($BJ23="not",$BJ23="resign",$BJ23="permanent",$BJ23="terminated"),"true","false")</formula>
    </cfRule>
  </conditionalFormatting>
  <conditionalFormatting sqref="Q23">
    <cfRule type="expression" dxfId="6092" priority="2950" stopIfTrue="1">
      <formula>IF(OR($BK23="not",$BK23="resign",$BK23="permanent",$BK23="terminated"),"true","false")</formula>
    </cfRule>
  </conditionalFormatting>
  <conditionalFormatting sqref="Q23">
    <cfRule type="expression" dxfId="6091" priority="2949" stopIfTrue="1">
      <formula>IF(OR($BJ23="not",$BJ23="resign",$BJ23="permanent",$BJ23="terminated"),"true","false")</formula>
    </cfRule>
  </conditionalFormatting>
  <conditionalFormatting sqref="Q23">
    <cfRule type="expression" dxfId="6090" priority="2948" stopIfTrue="1">
      <formula>IF(OR($BK23="not",$BK23="resign",$BK23="permanent",$BK23="terminated"),"true","false")</formula>
    </cfRule>
  </conditionalFormatting>
  <conditionalFormatting sqref="Q23">
    <cfRule type="expression" dxfId="6089" priority="2947" stopIfTrue="1">
      <formula>IF(OR($BK23="not",$BK23="resign",$BK23="permanent",$BK23="terminated"),"true","false")</formula>
    </cfRule>
  </conditionalFormatting>
  <conditionalFormatting sqref="Q23">
    <cfRule type="expression" dxfId="6088" priority="2946" stopIfTrue="1">
      <formula>IF(OR($BK23="not",$BK23="resign",$BK23="permanent",$BK23="terminated"),"true","false")</formula>
    </cfRule>
  </conditionalFormatting>
  <conditionalFormatting sqref="Q23">
    <cfRule type="expression" dxfId="6087" priority="2945" stopIfTrue="1">
      <formula>IF(OR($BJ23="not",$BJ23="resign",$BJ23="permanent",$BJ23="terminated"),"true","false")</formula>
    </cfRule>
  </conditionalFormatting>
  <conditionalFormatting sqref="Q23">
    <cfRule type="expression" dxfId="6086" priority="2944" stopIfTrue="1">
      <formula>IF(OR($BK23="not",$BK23="resign",$BK23="permanent",$BK23="terminated"),"true","false")</formula>
    </cfRule>
  </conditionalFormatting>
  <conditionalFormatting sqref="Q23">
    <cfRule type="expression" dxfId="6085" priority="2943" stopIfTrue="1">
      <formula>IF(OR($BJ23="not",$BJ23="resign",$BJ23="permanent",$BJ23="terminated"),"true","false")</formula>
    </cfRule>
  </conditionalFormatting>
  <conditionalFormatting sqref="Q23">
    <cfRule type="expression" dxfId="6084" priority="2942" stopIfTrue="1">
      <formula>IF(OR($BK23="not",$BK23="resign",$BK23="permanent",$BK23="terminated"),"true","false")</formula>
    </cfRule>
  </conditionalFormatting>
  <conditionalFormatting sqref="Q23">
    <cfRule type="expression" dxfId="6083" priority="2941" stopIfTrue="1">
      <formula>IF(OR($BJ23="not",$BJ23="resign",$BJ23="permanent",$BJ23="terminated"),"true","false")</formula>
    </cfRule>
  </conditionalFormatting>
  <conditionalFormatting sqref="Q23">
    <cfRule type="expression" dxfId="6082" priority="2940" stopIfTrue="1">
      <formula>IF(OR($BK23="not",$BK23="resign",$BK23="permanent",$BK23="terminated"),"true","false")</formula>
    </cfRule>
  </conditionalFormatting>
  <conditionalFormatting sqref="Q23">
    <cfRule type="expression" dxfId="6081" priority="2939" stopIfTrue="1">
      <formula>IF(OR($BJ23="not",$BJ23="resign",$BJ23="permanent",$BJ23="terminated"),"true","false")</formula>
    </cfRule>
  </conditionalFormatting>
  <conditionalFormatting sqref="Q23">
    <cfRule type="expression" dxfId="6080" priority="2938" stopIfTrue="1">
      <formula>IF(OR($BJ23="not",$BJ23="resign",$BJ23="permanent",$BJ23="terminated"),"true","false")</formula>
    </cfRule>
  </conditionalFormatting>
  <conditionalFormatting sqref="Q23">
    <cfRule type="expression" dxfId="6079" priority="2937" stopIfTrue="1">
      <formula>IF(OR($BI23="not",$BI23="resign",$BI23="permanent",$BI23="terminated"),"true","false")</formula>
    </cfRule>
  </conditionalFormatting>
  <conditionalFormatting sqref="Q23">
    <cfRule type="expression" dxfId="6078" priority="2936" stopIfTrue="1">
      <formula>IF(OR($BK23="not",$BK23="resign",$BK23="permanent",$BK23="terminated"),"true","false")</formula>
    </cfRule>
  </conditionalFormatting>
  <conditionalFormatting sqref="Q23">
    <cfRule type="expression" dxfId="6077" priority="2935" stopIfTrue="1">
      <formula>IF(OR($BJ23="not",$BJ23="resign",$BJ23="permanent",$BJ23="terminated"),"true","false")</formula>
    </cfRule>
  </conditionalFormatting>
  <conditionalFormatting sqref="Q23">
    <cfRule type="expression" dxfId="6076" priority="2934" stopIfTrue="1">
      <formula>IF(OR($BK23="not",$BK23="resign",$BK23="permanent",$BK23="terminated"),"true","false")</formula>
    </cfRule>
  </conditionalFormatting>
  <conditionalFormatting sqref="Q23">
    <cfRule type="expression" dxfId="6075" priority="2933" stopIfTrue="1">
      <formula>IF(OR($BJ23="not",$BJ23="resign",$BJ23="permanent",$BJ23="terminated"),"true","false")</formula>
    </cfRule>
  </conditionalFormatting>
  <conditionalFormatting sqref="Q23">
    <cfRule type="expression" dxfId="6074" priority="2932" stopIfTrue="1">
      <formula>IF(OR($BJ23="not",$BJ23="resign",$BJ23="permanent",$BJ23="terminated"),"true","false")</formula>
    </cfRule>
  </conditionalFormatting>
  <conditionalFormatting sqref="Q23">
    <cfRule type="expression" dxfId="6073" priority="2931" stopIfTrue="1">
      <formula>IF(OR($BK23="not",$BK23="resign",$BK23="permanent",$BK23="terminated"),"true","false")</formula>
    </cfRule>
  </conditionalFormatting>
  <conditionalFormatting sqref="Q23">
    <cfRule type="expression" dxfId="6072" priority="2930" stopIfTrue="1">
      <formula>IF(OR($BK23="not",$BK23="resign",$BK23="permanent",$BK23="terminated"),"true","false")</formula>
    </cfRule>
  </conditionalFormatting>
  <conditionalFormatting sqref="Q23">
    <cfRule type="expression" dxfId="6071" priority="2929" stopIfTrue="1">
      <formula>IF(OR($BK23="not",$BK23="resign",$BK23="permanent",$BK23="terminated"),"true","false")</formula>
    </cfRule>
  </conditionalFormatting>
  <conditionalFormatting sqref="Q23">
    <cfRule type="expression" dxfId="6070" priority="2928" stopIfTrue="1">
      <formula>IF(OR($BJ23="not",$BJ23="resign",$BJ23="permanent",$BJ23="terminated"),"true","false")</formula>
    </cfRule>
  </conditionalFormatting>
  <conditionalFormatting sqref="Q23">
    <cfRule type="expression" dxfId="6069" priority="2927" stopIfTrue="1">
      <formula>IF(OR($BK23="not",$BK23="resign",$BK23="permanent",$BK23="terminated"),"true","false")</formula>
    </cfRule>
  </conditionalFormatting>
  <conditionalFormatting sqref="Q23">
    <cfRule type="expression" dxfId="6068" priority="2926" stopIfTrue="1">
      <formula>IF(OR($BJ23="not",$BJ23="resign",$BJ23="permanent",$BJ23="terminated"),"true","false")</formula>
    </cfRule>
  </conditionalFormatting>
  <conditionalFormatting sqref="Q23">
    <cfRule type="expression" dxfId="6067" priority="2925" stopIfTrue="1">
      <formula>IF(OR($BK23="not",$BK23="resign",$BK23="permanent",$BK23="terminated"),"true","false")</formula>
    </cfRule>
  </conditionalFormatting>
  <conditionalFormatting sqref="Q23">
    <cfRule type="expression" dxfId="6066" priority="2924" stopIfTrue="1">
      <formula>IF(OR($BK23="not",$BK23="resign",$BK23="permanent",$BK23="terminated"),"true","false")</formula>
    </cfRule>
  </conditionalFormatting>
  <conditionalFormatting sqref="Q23">
    <cfRule type="expression" dxfId="6065" priority="2923" stopIfTrue="1">
      <formula>IF(OR($BK23="not",$BK23="resign",$BK23="permanent",$BK23="terminated"),"true","false")</formula>
    </cfRule>
  </conditionalFormatting>
  <conditionalFormatting sqref="Q23">
    <cfRule type="expression" dxfId="6064" priority="2922" stopIfTrue="1">
      <formula>IF(OR($BJ23="not",$BJ23="resign",$BJ23="permanent",$BJ23="terminated"),"true","false")</formula>
    </cfRule>
  </conditionalFormatting>
  <conditionalFormatting sqref="Q23">
    <cfRule type="expression" dxfId="6063" priority="2921" stopIfTrue="1">
      <formula>IF(OR($BK23="not",$BK23="resign",$BK23="permanent",$BK23="terminated"),"true","false")</formula>
    </cfRule>
  </conditionalFormatting>
  <conditionalFormatting sqref="Q23">
    <cfRule type="expression" dxfId="6062" priority="2920" stopIfTrue="1">
      <formula>IF(OR($BJ23="not",$BJ23="resign",$BJ23="permanent",$BJ23="terminated"),"true","false")</formula>
    </cfRule>
  </conditionalFormatting>
  <conditionalFormatting sqref="Q23">
    <cfRule type="expression" dxfId="6061" priority="2919" stopIfTrue="1">
      <formula>IF(OR($BK23="not",$BK23="resign",$BK23="permanent",$BK23="terminated"),"true","false")</formula>
    </cfRule>
  </conditionalFormatting>
  <conditionalFormatting sqref="Q23">
    <cfRule type="expression" dxfId="6060" priority="2918" stopIfTrue="1">
      <formula>IF(OR($BK23="not",$BK23="resign",$BK23="permanent",$BK23="terminated"),"true","false")</formula>
    </cfRule>
  </conditionalFormatting>
  <conditionalFormatting sqref="Q23">
    <cfRule type="expression" dxfId="6059" priority="2917" stopIfTrue="1">
      <formula>IF(OR($BK23="not",$BK23="resign",$BK23="permanent",$BK23="terminated"),"true","false")</formula>
    </cfRule>
  </conditionalFormatting>
  <conditionalFormatting sqref="Q23">
    <cfRule type="expression" dxfId="6058" priority="2916" stopIfTrue="1">
      <formula>IF(OR($BJ23="not",$BJ23="resign",$BJ23="permanent",$BJ23="terminated"),"true","false")</formula>
    </cfRule>
  </conditionalFormatting>
  <conditionalFormatting sqref="Q23">
    <cfRule type="expression" dxfId="6057" priority="2915" stopIfTrue="1">
      <formula>IF(OR($BK23="not",$BK23="resign",$BK23="permanent",$BK23="terminated"),"true","false")</formula>
    </cfRule>
  </conditionalFormatting>
  <conditionalFormatting sqref="Q23">
    <cfRule type="expression" dxfId="6056" priority="2914" stopIfTrue="1">
      <formula>IF(OR($BJ23="not",$BJ23="resign",$BJ23="permanent",$BJ23="terminated"),"true","false")</formula>
    </cfRule>
  </conditionalFormatting>
  <conditionalFormatting sqref="Q23">
    <cfRule type="expression" dxfId="6055" priority="2913" stopIfTrue="1">
      <formula>IF(OR($BK23="not",$BK23="resign",$BK23="permanent",$BK23="terminated"),"true","false")</formula>
    </cfRule>
  </conditionalFormatting>
  <conditionalFormatting sqref="Q23">
    <cfRule type="expression" dxfId="6054" priority="2912" stopIfTrue="1">
      <formula>IF(OR($BJ23="not",$BJ23="resign",$BJ23="permanent",$BJ23="terminated"),"true","false")</formula>
    </cfRule>
  </conditionalFormatting>
  <conditionalFormatting sqref="Q23">
    <cfRule type="expression" dxfId="6053" priority="2911" stopIfTrue="1">
      <formula>IF(OR($BK23="not",$BK23="resign",$BK23="permanent",$BK23="terminated"),"true","false")</formula>
    </cfRule>
  </conditionalFormatting>
  <conditionalFormatting sqref="Q23">
    <cfRule type="expression" dxfId="6052" priority="2910" stopIfTrue="1">
      <formula>IF(OR($BJ23="not",$BJ23="resign",$BJ23="permanent",$BJ23="terminated"),"true","false")</formula>
    </cfRule>
  </conditionalFormatting>
  <conditionalFormatting sqref="Q23">
    <cfRule type="expression" dxfId="6051" priority="2909" stopIfTrue="1">
      <formula>IF(OR($BK23="not",$BK23="resign",$BK23="permanent",$BK23="terminated"),"true","false")</formula>
    </cfRule>
  </conditionalFormatting>
  <conditionalFormatting sqref="Q23">
    <cfRule type="expression" dxfId="6050" priority="2908" stopIfTrue="1">
      <formula>IF(OR($BJ23="not",$BJ23="resign",$BJ23="permanent",$BJ23="terminated"),"true","false")</formula>
    </cfRule>
  </conditionalFormatting>
  <conditionalFormatting sqref="Q23">
    <cfRule type="expression" dxfId="6049" priority="2907" stopIfTrue="1">
      <formula>IF(OR($BJ23="not",$BJ23="resign",$BJ23="permanent",$BJ23="terminated"),"true","false")</formula>
    </cfRule>
  </conditionalFormatting>
  <conditionalFormatting sqref="Q23">
    <cfRule type="expression" dxfId="6048" priority="2906" stopIfTrue="1">
      <formula>IF(OR($BK23="not",$BK23="resign",$BK23="permanent",$BK23="terminated"),"true","false")</formula>
    </cfRule>
  </conditionalFormatting>
  <conditionalFormatting sqref="Q23">
    <cfRule type="expression" dxfId="6047" priority="2905" stopIfTrue="1">
      <formula>IF(OR($BK23="not",$BK23="resign",$BK23="permanent",$BK23="terminated"),"true","false")</formula>
    </cfRule>
  </conditionalFormatting>
  <conditionalFormatting sqref="Q23">
    <cfRule type="expression" dxfId="6046" priority="2904" stopIfTrue="1">
      <formula>IF(OR($BK23="not",$BK23="resign",$BK23="permanent",$BK23="terminated"),"true","false")</formula>
    </cfRule>
  </conditionalFormatting>
  <conditionalFormatting sqref="Q23">
    <cfRule type="expression" dxfId="6045" priority="2903" stopIfTrue="1">
      <formula>IF(OR($BJ23="not",$BJ23="resign",$BJ23="permanent",$BJ23="terminated"),"true","false")</formula>
    </cfRule>
  </conditionalFormatting>
  <conditionalFormatting sqref="Q23">
    <cfRule type="expression" dxfId="6044" priority="2902" stopIfTrue="1">
      <formula>IF(OR($BK23="not",$BK23="resign",$BK23="permanent",$BK23="terminated"),"true","false")</formula>
    </cfRule>
  </conditionalFormatting>
  <conditionalFormatting sqref="Q23">
    <cfRule type="expression" dxfId="6043" priority="2901" stopIfTrue="1">
      <formula>IF(OR($BJ23="not",$BJ23="resign",$BJ23="permanent",$BJ23="terminated"),"true","false")</formula>
    </cfRule>
  </conditionalFormatting>
  <conditionalFormatting sqref="Q23">
    <cfRule type="expression" dxfId="6042" priority="2900" stopIfTrue="1">
      <formula>IF(OR($BK23="not",$BK23="resign",$BK23="permanent",$BK23="terminated"),"true","false")</formula>
    </cfRule>
  </conditionalFormatting>
  <conditionalFormatting sqref="Q23">
    <cfRule type="expression" dxfId="6041" priority="2899" stopIfTrue="1">
      <formula>IF(OR($BK23="not",$BK23="resign",$BK23="permanent",$BK23="terminated"),"true","false")</formula>
    </cfRule>
  </conditionalFormatting>
  <conditionalFormatting sqref="Q23">
    <cfRule type="expression" dxfId="6040" priority="2898" stopIfTrue="1">
      <formula>IF(OR($BK23="not",$BK23="resign",$BK23="permanent",$BK23="terminated"),"true","false")</formula>
    </cfRule>
  </conditionalFormatting>
  <conditionalFormatting sqref="Q23">
    <cfRule type="expression" dxfId="6039" priority="2897" stopIfTrue="1">
      <formula>IF(OR($BJ23="not",$BJ23="resign",$BJ23="permanent",$BJ23="terminated"),"true","false")</formula>
    </cfRule>
  </conditionalFormatting>
  <conditionalFormatting sqref="Q23">
    <cfRule type="expression" dxfId="6038" priority="2896" stopIfTrue="1">
      <formula>IF(OR($BK23="not",$BK23="resign",$BK23="permanent",$BK23="terminated"),"true","false")</formula>
    </cfRule>
  </conditionalFormatting>
  <conditionalFormatting sqref="Q23">
    <cfRule type="expression" dxfId="6037" priority="2895" stopIfTrue="1">
      <formula>IF(OR($BJ23="not",$BJ23="resign",$BJ23="permanent",$BJ23="terminated"),"true","false")</formula>
    </cfRule>
  </conditionalFormatting>
  <conditionalFormatting sqref="Q23">
    <cfRule type="expression" dxfId="6036" priority="2894" stopIfTrue="1">
      <formula>IF(OR($BK23="not",$BK23="resign",$BK23="permanent",$BK23="terminated"),"true","false")</formula>
    </cfRule>
  </conditionalFormatting>
  <conditionalFormatting sqref="Q23">
    <cfRule type="expression" dxfId="6035" priority="2893" stopIfTrue="1">
      <formula>IF(OR($BK23="not",$BK23="resign",$BK23="permanent",$BK23="terminated"),"true","false")</formula>
    </cfRule>
  </conditionalFormatting>
  <conditionalFormatting sqref="Q23">
    <cfRule type="expression" dxfId="6034" priority="2892" stopIfTrue="1">
      <formula>IF(OR($BK23="not",$BK23="resign",$BK23="permanent",$BK23="terminated"),"true","false")</formula>
    </cfRule>
  </conditionalFormatting>
  <conditionalFormatting sqref="Q23">
    <cfRule type="expression" dxfId="6033" priority="2891" stopIfTrue="1">
      <formula>IF(OR($BJ23="not",$BJ23="resign",$BJ23="permanent",$BJ23="terminated"),"true","false")</formula>
    </cfRule>
  </conditionalFormatting>
  <conditionalFormatting sqref="Q23">
    <cfRule type="expression" dxfId="6032" priority="2890" stopIfTrue="1">
      <formula>IF(OR($BK23="not",$BK23="resign",$BK23="permanent",$BK23="terminated"),"true","false")</formula>
    </cfRule>
  </conditionalFormatting>
  <conditionalFormatting sqref="Q23">
    <cfRule type="expression" dxfId="6031" priority="2889" stopIfTrue="1">
      <formula>IF(OR($BJ23="not",$BJ23="resign",$BJ23="permanent",$BJ23="terminated"),"true","false")</formula>
    </cfRule>
  </conditionalFormatting>
  <conditionalFormatting sqref="Q23">
    <cfRule type="expression" dxfId="6030" priority="2888" stopIfTrue="1">
      <formula>IF(OR($BK23="not",$BK23="resign",$BK23="permanent",$BK23="terminated"),"true","false")</formula>
    </cfRule>
  </conditionalFormatting>
  <conditionalFormatting sqref="Q23">
    <cfRule type="expression" dxfId="6029" priority="2887" stopIfTrue="1">
      <formula>IF(OR($BJ23="not",$BJ23="resign",$BJ23="permanent",$BJ23="terminated"),"true","false")</formula>
    </cfRule>
  </conditionalFormatting>
  <conditionalFormatting sqref="Q23">
    <cfRule type="expression" dxfId="6028" priority="2886" stopIfTrue="1">
      <formula>IF(OR($BK23="not",$BK23="resign",$BK23="permanent",$BK23="terminated"),"true","false")</formula>
    </cfRule>
  </conditionalFormatting>
  <conditionalFormatting sqref="Q23">
    <cfRule type="expression" dxfId="6027" priority="2885" stopIfTrue="1">
      <formula>IF(OR($BJ23="not",$BJ23="resign",$BJ23="permanent",$BJ23="terminated"),"true","false")</formula>
    </cfRule>
  </conditionalFormatting>
  <conditionalFormatting sqref="Q23">
    <cfRule type="expression" dxfId="6026" priority="2884" stopIfTrue="1">
      <formula>IF(OR($BJ23="not",$BJ23="resign",$BJ23="permanent",$BJ23="terminated"),"true","false")</formula>
    </cfRule>
  </conditionalFormatting>
  <conditionalFormatting sqref="Q23">
    <cfRule type="expression" dxfId="6025" priority="2883" stopIfTrue="1">
      <formula>IF(OR($BI23="not",$BI23="resign",$BI23="permanent",$BI23="terminated"),"true","false")</formula>
    </cfRule>
  </conditionalFormatting>
  <conditionalFormatting sqref="Q23">
    <cfRule type="expression" dxfId="6024" priority="2882" stopIfTrue="1">
      <formula>IF(OR($BK23="not",$BK23="resign",$BK23="permanent",$BK23="terminated"),"true","false")</formula>
    </cfRule>
  </conditionalFormatting>
  <conditionalFormatting sqref="Q23">
    <cfRule type="expression" dxfId="6023" priority="2881" stopIfTrue="1">
      <formula>IF(OR($BJ23="not",$BJ23="resign",$BJ23="permanent",$BJ23="terminated"),"true","false")</formula>
    </cfRule>
  </conditionalFormatting>
  <conditionalFormatting sqref="Q23">
    <cfRule type="expression" dxfId="6022" priority="2880" stopIfTrue="1">
      <formula>IF(OR($BK23="not",$BK23="resign",$BK23="permanent",$BK23="terminated"),"true","false")</formula>
    </cfRule>
  </conditionalFormatting>
  <conditionalFormatting sqref="Q23">
    <cfRule type="expression" dxfId="6021" priority="2879" stopIfTrue="1">
      <formula>IF(OR($BJ23="not",$BJ23="resign",$BJ23="permanent",$BJ23="terminated"),"true","false")</formula>
    </cfRule>
  </conditionalFormatting>
  <conditionalFormatting sqref="Q23">
    <cfRule type="expression" dxfId="6020" priority="2878" stopIfTrue="1">
      <formula>IF(OR($BJ23="not",$BJ23="resign",$BJ23="permanent",$BJ23="terminated"),"true","false")</formula>
    </cfRule>
  </conditionalFormatting>
  <conditionalFormatting sqref="Q23">
    <cfRule type="expression" dxfId="6019" priority="2877" stopIfTrue="1">
      <formula>IF(OR($BK23="not",$BK23="resign",$BK23="permanent",$BK23="terminated"),"true","false")</formula>
    </cfRule>
  </conditionalFormatting>
  <conditionalFormatting sqref="Q23">
    <cfRule type="expression" dxfId="6018" priority="2876" stopIfTrue="1">
      <formula>IF(OR($BK23="not",$BK23="resign",$BK23="permanent",$BK23="terminated"),"true","false")</formula>
    </cfRule>
  </conditionalFormatting>
  <conditionalFormatting sqref="Q23">
    <cfRule type="expression" dxfId="6017" priority="2875" stopIfTrue="1">
      <formula>IF(OR($BK23="not",$BK23="resign",$BK23="permanent",$BK23="terminated"),"true","false")</formula>
    </cfRule>
  </conditionalFormatting>
  <conditionalFormatting sqref="Q23">
    <cfRule type="expression" dxfId="6016" priority="2874" stopIfTrue="1">
      <formula>IF(OR($BJ23="not",$BJ23="resign",$BJ23="permanent",$BJ23="terminated"),"true","false")</formula>
    </cfRule>
  </conditionalFormatting>
  <conditionalFormatting sqref="Q23">
    <cfRule type="expression" dxfId="6015" priority="2873" stopIfTrue="1">
      <formula>IF(OR($BK23="not",$BK23="resign",$BK23="permanent",$BK23="terminated"),"true","false")</formula>
    </cfRule>
  </conditionalFormatting>
  <conditionalFormatting sqref="Q23">
    <cfRule type="expression" dxfId="6014" priority="2872" stopIfTrue="1">
      <formula>IF(OR($BJ23="not",$BJ23="resign",$BJ23="permanent",$BJ23="terminated"),"true","false")</formula>
    </cfRule>
  </conditionalFormatting>
  <conditionalFormatting sqref="Q23">
    <cfRule type="expression" dxfId="6013" priority="2871" stopIfTrue="1">
      <formula>IF(OR($BK23="not",$BK23="resign",$BK23="permanent",$BK23="terminated"),"true","false")</formula>
    </cfRule>
  </conditionalFormatting>
  <conditionalFormatting sqref="Q23">
    <cfRule type="expression" dxfId="6012" priority="2870" stopIfTrue="1">
      <formula>IF(OR($BK23="not",$BK23="resign",$BK23="permanent",$BK23="terminated"),"true","false")</formula>
    </cfRule>
  </conditionalFormatting>
  <conditionalFormatting sqref="Q23">
    <cfRule type="expression" dxfId="6011" priority="2869" stopIfTrue="1">
      <formula>IF(OR($BK23="not",$BK23="resign",$BK23="permanent",$BK23="terminated"),"true","false")</formula>
    </cfRule>
  </conditionalFormatting>
  <conditionalFormatting sqref="Q23">
    <cfRule type="expression" dxfId="6010" priority="2868" stopIfTrue="1">
      <formula>IF(OR($BJ23="not",$BJ23="resign",$BJ23="permanent",$BJ23="terminated"),"true","false")</formula>
    </cfRule>
  </conditionalFormatting>
  <conditionalFormatting sqref="Q23">
    <cfRule type="expression" dxfId="6009" priority="2867" stopIfTrue="1">
      <formula>IF(OR($BK23="not",$BK23="resign",$BK23="permanent",$BK23="terminated"),"true","false")</formula>
    </cfRule>
  </conditionalFormatting>
  <conditionalFormatting sqref="Q23">
    <cfRule type="expression" dxfId="6008" priority="2866" stopIfTrue="1">
      <formula>IF(OR($BJ23="not",$BJ23="resign",$BJ23="permanent",$BJ23="terminated"),"true","false")</formula>
    </cfRule>
  </conditionalFormatting>
  <conditionalFormatting sqref="Q23">
    <cfRule type="expression" dxfId="6007" priority="2865" stopIfTrue="1">
      <formula>IF(OR($BK23="not",$BK23="resign",$BK23="permanent",$BK23="terminated"),"true","false")</formula>
    </cfRule>
  </conditionalFormatting>
  <conditionalFormatting sqref="Q23">
    <cfRule type="expression" dxfId="6006" priority="2864" stopIfTrue="1">
      <formula>IF(OR($BK23="not",$BK23="resign",$BK23="permanent",$BK23="terminated"),"true","false")</formula>
    </cfRule>
  </conditionalFormatting>
  <conditionalFormatting sqref="Q23">
    <cfRule type="expression" dxfId="6005" priority="2863" stopIfTrue="1">
      <formula>IF(OR($BK23="not",$BK23="resign",$BK23="permanent",$BK23="terminated"),"true","false")</formula>
    </cfRule>
  </conditionalFormatting>
  <conditionalFormatting sqref="Q23">
    <cfRule type="expression" dxfId="6004" priority="2862" stopIfTrue="1">
      <formula>IF(OR($BJ23="not",$BJ23="resign",$BJ23="permanent",$BJ23="terminated"),"true","false")</formula>
    </cfRule>
  </conditionalFormatting>
  <conditionalFormatting sqref="Q23">
    <cfRule type="expression" dxfId="6003" priority="2861" stopIfTrue="1">
      <formula>IF(OR($BK23="not",$BK23="resign",$BK23="permanent",$BK23="terminated"),"true","false")</formula>
    </cfRule>
  </conditionalFormatting>
  <conditionalFormatting sqref="Q23">
    <cfRule type="expression" dxfId="6002" priority="2860" stopIfTrue="1">
      <formula>IF(OR($BJ23="not",$BJ23="resign",$BJ23="permanent",$BJ23="terminated"),"true","false")</formula>
    </cfRule>
  </conditionalFormatting>
  <conditionalFormatting sqref="Q23">
    <cfRule type="expression" dxfId="6001" priority="2859" stopIfTrue="1">
      <formula>IF(OR($BK23="not",$BK23="resign",$BK23="permanent",$BK23="terminated"),"true","false")</formula>
    </cfRule>
  </conditionalFormatting>
  <conditionalFormatting sqref="Q23">
    <cfRule type="expression" dxfId="6000" priority="2858" stopIfTrue="1">
      <formula>IF(OR($BJ23="not",$BJ23="resign",$BJ23="permanent",$BJ23="terminated"),"true","false")</formula>
    </cfRule>
  </conditionalFormatting>
  <conditionalFormatting sqref="Q23">
    <cfRule type="expression" dxfId="5999" priority="2857" stopIfTrue="1">
      <formula>IF(OR($BK23="not",$BK23="resign",$BK23="permanent",$BK23="terminated"),"true","false")</formula>
    </cfRule>
  </conditionalFormatting>
  <conditionalFormatting sqref="Q23">
    <cfRule type="expression" dxfId="5998" priority="2856" stopIfTrue="1">
      <formula>IF(OR($BJ23="not",$BJ23="resign",$BJ23="permanent",$BJ23="terminated"),"true","false")</formula>
    </cfRule>
  </conditionalFormatting>
  <conditionalFormatting sqref="Q23">
    <cfRule type="expression" dxfId="5997" priority="2855" stopIfTrue="1">
      <formula>IF(OR($BK23="not",$BK23="resign",$BK23="permanent",$BK23="terminated"),"true","false")</formula>
    </cfRule>
  </conditionalFormatting>
  <conditionalFormatting sqref="Q23">
    <cfRule type="expression" dxfId="5996" priority="2854" stopIfTrue="1">
      <formula>IF(OR($BJ23="not",$BJ23="resign",$BJ23="permanent",$BJ23="terminated"),"true","false")</formula>
    </cfRule>
  </conditionalFormatting>
  <conditionalFormatting sqref="Q23">
    <cfRule type="expression" dxfId="5995" priority="2853" stopIfTrue="1">
      <formula>IF(OR($BJ23="not",$BJ23="resign",$BJ23="permanent",$BJ23="terminated"),"true","false")</formula>
    </cfRule>
  </conditionalFormatting>
  <conditionalFormatting sqref="Q23">
    <cfRule type="expression" dxfId="5994" priority="2852" stopIfTrue="1">
      <formula>IF(OR($BK23="not",$BK23="resign",$BK23="permanent",$BK23="terminated"),"true","false")</formula>
    </cfRule>
  </conditionalFormatting>
  <conditionalFormatting sqref="Q23">
    <cfRule type="expression" dxfId="5993" priority="2851" stopIfTrue="1">
      <formula>IF(OR($BK23="not",$BK23="resign",$BK23="permanent",$BK23="terminated"),"true","false")</formula>
    </cfRule>
  </conditionalFormatting>
  <conditionalFormatting sqref="Q23">
    <cfRule type="expression" dxfId="5992" priority="2850" stopIfTrue="1">
      <formula>IF(OR($BK23="not",$BK23="resign",$BK23="permanent",$BK23="terminated"),"true","false")</formula>
    </cfRule>
  </conditionalFormatting>
  <conditionalFormatting sqref="Q23">
    <cfRule type="expression" dxfId="5991" priority="2849" stopIfTrue="1">
      <formula>IF(OR($BJ23="not",$BJ23="resign",$BJ23="permanent",$BJ23="terminated"),"true","false")</formula>
    </cfRule>
  </conditionalFormatting>
  <conditionalFormatting sqref="Q23">
    <cfRule type="expression" dxfId="5990" priority="2848" stopIfTrue="1">
      <formula>IF(OR($BK23="not",$BK23="resign",$BK23="permanent",$BK23="terminated"),"true","false")</formula>
    </cfRule>
  </conditionalFormatting>
  <conditionalFormatting sqref="Q23">
    <cfRule type="expression" dxfId="5989" priority="2847" stopIfTrue="1">
      <formula>IF(OR($BJ23="not",$BJ23="resign",$BJ23="permanent",$BJ23="terminated"),"true","false")</formula>
    </cfRule>
  </conditionalFormatting>
  <conditionalFormatting sqref="Q23">
    <cfRule type="expression" dxfId="5988" priority="2846" stopIfTrue="1">
      <formula>IF(OR($BK23="not",$BK23="resign",$BK23="permanent",$BK23="terminated"),"true","false")</formula>
    </cfRule>
  </conditionalFormatting>
  <conditionalFormatting sqref="Q23">
    <cfRule type="expression" dxfId="5987" priority="2845" stopIfTrue="1">
      <formula>IF(OR($BK23="not",$BK23="resign",$BK23="permanent",$BK23="terminated"),"true","false")</formula>
    </cfRule>
  </conditionalFormatting>
  <conditionalFormatting sqref="Q23">
    <cfRule type="expression" dxfId="5986" priority="2844" stopIfTrue="1">
      <formula>IF(OR($BK23="not",$BK23="resign",$BK23="permanent",$BK23="terminated"),"true","false")</formula>
    </cfRule>
  </conditionalFormatting>
  <conditionalFormatting sqref="Q23">
    <cfRule type="expression" dxfId="5985" priority="2843" stopIfTrue="1">
      <formula>IF(OR($BJ23="not",$BJ23="resign",$BJ23="permanent",$BJ23="terminated"),"true","false")</formula>
    </cfRule>
  </conditionalFormatting>
  <conditionalFormatting sqref="Q23">
    <cfRule type="expression" dxfId="5984" priority="2842" stopIfTrue="1">
      <formula>IF(OR($BK23="not",$BK23="resign",$BK23="permanent",$BK23="terminated"),"true","false")</formula>
    </cfRule>
  </conditionalFormatting>
  <conditionalFormatting sqref="Q23">
    <cfRule type="expression" dxfId="5983" priority="2841" stopIfTrue="1">
      <formula>IF(OR($BJ23="not",$BJ23="resign",$BJ23="permanent",$BJ23="terminated"),"true","false")</formula>
    </cfRule>
  </conditionalFormatting>
  <conditionalFormatting sqref="Q23">
    <cfRule type="expression" dxfId="5982" priority="2840" stopIfTrue="1">
      <formula>IF(OR($BK23="not",$BK23="resign",$BK23="permanent",$BK23="terminated"),"true","false")</formula>
    </cfRule>
  </conditionalFormatting>
  <conditionalFormatting sqref="Q23">
    <cfRule type="expression" dxfId="5981" priority="2839" stopIfTrue="1">
      <formula>IF(OR($BK23="not",$BK23="resign",$BK23="permanent",$BK23="terminated"),"true","false")</formula>
    </cfRule>
  </conditionalFormatting>
  <conditionalFormatting sqref="Q23">
    <cfRule type="expression" dxfId="5980" priority="2838" stopIfTrue="1">
      <formula>IF(OR($BK23="not",$BK23="resign",$BK23="permanent",$BK23="terminated"),"true","false")</formula>
    </cfRule>
  </conditionalFormatting>
  <conditionalFormatting sqref="Q23">
    <cfRule type="expression" dxfId="5979" priority="2837" stopIfTrue="1">
      <formula>IF(OR($BJ23="not",$BJ23="resign",$BJ23="permanent",$BJ23="terminated"),"true","false")</formula>
    </cfRule>
  </conditionalFormatting>
  <conditionalFormatting sqref="Q23">
    <cfRule type="expression" dxfId="5978" priority="2836" stopIfTrue="1">
      <formula>IF(OR($BK23="not",$BK23="resign",$BK23="permanent",$BK23="terminated"),"true","false")</formula>
    </cfRule>
  </conditionalFormatting>
  <conditionalFormatting sqref="Q23">
    <cfRule type="expression" dxfId="5977" priority="2835" stopIfTrue="1">
      <formula>IF(OR($BJ23="not",$BJ23="resign",$BJ23="permanent",$BJ23="terminated"),"true","false")</formula>
    </cfRule>
  </conditionalFormatting>
  <conditionalFormatting sqref="Q23">
    <cfRule type="expression" dxfId="5976" priority="2834" stopIfTrue="1">
      <formula>IF(OR($BK23="not",$BK23="resign",$BK23="permanent",$BK23="terminated"),"true","false")</formula>
    </cfRule>
  </conditionalFormatting>
  <conditionalFormatting sqref="Q23">
    <cfRule type="expression" dxfId="5975" priority="2833" stopIfTrue="1">
      <formula>IF(OR($BJ23="not",$BJ23="resign",$BJ23="permanent",$BJ23="terminated"),"true","false")</formula>
    </cfRule>
  </conditionalFormatting>
  <conditionalFormatting sqref="Q23">
    <cfRule type="expression" dxfId="5974" priority="2832" stopIfTrue="1">
      <formula>IF(OR($BK23="not",$BK23="resign",$BK23="permanent",$BK23="terminated"),"true","false")</formula>
    </cfRule>
  </conditionalFormatting>
  <conditionalFormatting sqref="Q23">
    <cfRule type="expression" dxfId="5973" priority="2831" stopIfTrue="1">
      <formula>IF(OR($BJ23="not",$BJ23="resign",$BJ23="permanent",$BJ23="terminated"),"true","false")</formula>
    </cfRule>
  </conditionalFormatting>
  <conditionalFormatting sqref="Q23">
    <cfRule type="expression" dxfId="5972" priority="2830" stopIfTrue="1">
      <formula>IF(OR($BJ23="not",$BJ23="resign",$BJ23="permanent",$BJ23="terminated"),"true","false")</formula>
    </cfRule>
  </conditionalFormatting>
  <conditionalFormatting sqref="Q23">
    <cfRule type="expression" dxfId="5971" priority="2829" stopIfTrue="1">
      <formula>IF(OR($BI23="not",$BI23="resign",$BI23="permanent",$BI23="terminated"),"true","false")</formula>
    </cfRule>
  </conditionalFormatting>
  <conditionalFormatting sqref="Q23">
    <cfRule type="expression" dxfId="5970" priority="2828" stopIfTrue="1">
      <formula>IF(OR($BK23="not",$BK23="resign",$BK23="permanent",$BK23="terminated"),"true","false")</formula>
    </cfRule>
  </conditionalFormatting>
  <conditionalFormatting sqref="Q23">
    <cfRule type="expression" dxfId="5969" priority="2827" stopIfTrue="1">
      <formula>IF(OR($BJ23="not",$BJ23="resign",$BJ23="permanent",$BJ23="terminated"),"true","false")</formula>
    </cfRule>
  </conditionalFormatting>
  <conditionalFormatting sqref="Q23">
    <cfRule type="expression" dxfId="5968" priority="2826" stopIfTrue="1">
      <formula>IF(OR($BK23="not",$BK23="resign",$BK23="permanent",$BK23="terminated"),"true","false")</formula>
    </cfRule>
  </conditionalFormatting>
  <conditionalFormatting sqref="Q23">
    <cfRule type="expression" dxfId="5967" priority="2825" stopIfTrue="1">
      <formula>IF(OR($BJ23="not",$BJ23="resign",$BJ23="permanent",$BJ23="terminated"),"true","false")</formula>
    </cfRule>
  </conditionalFormatting>
  <conditionalFormatting sqref="Q23">
    <cfRule type="expression" dxfId="5966" priority="2824" stopIfTrue="1">
      <formula>IF(OR($BJ23="not",$BJ23="resign",$BJ23="permanent",$BJ23="terminated"),"true","false")</formula>
    </cfRule>
  </conditionalFormatting>
  <conditionalFormatting sqref="Q23">
    <cfRule type="expression" dxfId="5965" priority="2823" stopIfTrue="1">
      <formula>IF(OR($BK23="not",$BK23="resign",$BK23="permanent",$BK23="terminated"),"true","false")</formula>
    </cfRule>
  </conditionalFormatting>
  <conditionalFormatting sqref="Q23">
    <cfRule type="expression" dxfId="5964" priority="2822" stopIfTrue="1">
      <formula>IF(OR($BK23="not",$BK23="resign",$BK23="permanent",$BK23="terminated"),"true","false")</formula>
    </cfRule>
  </conditionalFormatting>
  <conditionalFormatting sqref="Q23">
    <cfRule type="expression" dxfId="5963" priority="2821" stopIfTrue="1">
      <formula>IF(OR($BK23="not",$BK23="resign",$BK23="permanent",$BK23="terminated"),"true","false")</formula>
    </cfRule>
  </conditionalFormatting>
  <conditionalFormatting sqref="Q23">
    <cfRule type="expression" dxfId="5962" priority="2820" stopIfTrue="1">
      <formula>IF(OR($BJ23="not",$BJ23="resign",$BJ23="permanent",$BJ23="terminated"),"true","false")</formula>
    </cfRule>
  </conditionalFormatting>
  <conditionalFormatting sqref="Q23">
    <cfRule type="expression" dxfId="5961" priority="2819" stopIfTrue="1">
      <formula>IF(OR($BK23="not",$BK23="resign",$BK23="permanent",$BK23="terminated"),"true","false")</formula>
    </cfRule>
  </conditionalFormatting>
  <conditionalFormatting sqref="Q23">
    <cfRule type="expression" dxfId="5960" priority="2818" stopIfTrue="1">
      <formula>IF(OR($BJ23="not",$BJ23="resign",$BJ23="permanent",$BJ23="terminated"),"true","false")</formula>
    </cfRule>
  </conditionalFormatting>
  <conditionalFormatting sqref="Q23">
    <cfRule type="expression" dxfId="5959" priority="2817" stopIfTrue="1">
      <formula>IF(OR($BK23="not",$BK23="resign",$BK23="permanent",$BK23="terminated"),"true","false")</formula>
    </cfRule>
  </conditionalFormatting>
  <conditionalFormatting sqref="Q23">
    <cfRule type="expression" dxfId="5958" priority="2816" stopIfTrue="1">
      <formula>IF(OR($BK23="not",$BK23="resign",$BK23="permanent",$BK23="terminated"),"true","false")</formula>
    </cfRule>
  </conditionalFormatting>
  <conditionalFormatting sqref="Q23">
    <cfRule type="expression" dxfId="5957" priority="2815" stopIfTrue="1">
      <formula>IF(OR($BK23="not",$BK23="resign",$BK23="permanent",$BK23="terminated"),"true","false")</formula>
    </cfRule>
  </conditionalFormatting>
  <conditionalFormatting sqref="Q23">
    <cfRule type="expression" dxfId="5956" priority="2814" stopIfTrue="1">
      <formula>IF(OR($BJ23="not",$BJ23="resign",$BJ23="permanent",$BJ23="terminated"),"true","false")</formula>
    </cfRule>
  </conditionalFormatting>
  <conditionalFormatting sqref="Q23">
    <cfRule type="expression" dxfId="5955" priority="2813" stopIfTrue="1">
      <formula>IF(OR($BK23="not",$BK23="resign",$BK23="permanent",$BK23="terminated"),"true","false")</formula>
    </cfRule>
  </conditionalFormatting>
  <conditionalFormatting sqref="Q23">
    <cfRule type="expression" dxfId="5954" priority="2812" stopIfTrue="1">
      <formula>IF(OR($BJ23="not",$BJ23="resign",$BJ23="permanent",$BJ23="terminated"),"true","false")</formula>
    </cfRule>
  </conditionalFormatting>
  <conditionalFormatting sqref="Q23">
    <cfRule type="expression" dxfId="5953" priority="2811" stopIfTrue="1">
      <formula>IF(OR($BK23="not",$BK23="resign",$BK23="permanent",$BK23="terminated"),"true","false")</formula>
    </cfRule>
  </conditionalFormatting>
  <conditionalFormatting sqref="Q23">
    <cfRule type="expression" dxfId="5952" priority="2810" stopIfTrue="1">
      <formula>IF(OR($BK23="not",$BK23="resign",$BK23="permanent",$BK23="terminated"),"true","false")</formula>
    </cfRule>
  </conditionalFormatting>
  <conditionalFormatting sqref="Q23">
    <cfRule type="expression" dxfId="5951" priority="2809" stopIfTrue="1">
      <formula>IF(OR($BK23="not",$BK23="resign",$BK23="permanent",$BK23="terminated"),"true","false")</formula>
    </cfRule>
  </conditionalFormatting>
  <conditionalFormatting sqref="Q23">
    <cfRule type="expression" dxfId="5950" priority="2808" stopIfTrue="1">
      <formula>IF(OR($BJ23="not",$BJ23="resign",$BJ23="permanent",$BJ23="terminated"),"true","false")</formula>
    </cfRule>
  </conditionalFormatting>
  <conditionalFormatting sqref="Q23">
    <cfRule type="expression" dxfId="5949" priority="2807" stopIfTrue="1">
      <formula>IF(OR($BK23="not",$BK23="resign",$BK23="permanent",$BK23="terminated"),"true","false")</formula>
    </cfRule>
  </conditionalFormatting>
  <conditionalFormatting sqref="Q23">
    <cfRule type="expression" dxfId="5948" priority="2806" stopIfTrue="1">
      <formula>IF(OR($BJ23="not",$BJ23="resign",$BJ23="permanent",$BJ23="terminated"),"true","false")</formula>
    </cfRule>
  </conditionalFormatting>
  <conditionalFormatting sqref="Q23">
    <cfRule type="expression" dxfId="5947" priority="2805" stopIfTrue="1">
      <formula>IF(OR($BK23="not",$BK23="resign",$BK23="permanent",$BK23="terminated"),"true","false")</formula>
    </cfRule>
  </conditionalFormatting>
  <conditionalFormatting sqref="Q23">
    <cfRule type="expression" dxfId="5946" priority="2804" stopIfTrue="1">
      <formula>IF(OR($BJ23="not",$BJ23="resign",$BJ23="permanent",$BJ23="terminated"),"true","false")</formula>
    </cfRule>
  </conditionalFormatting>
  <conditionalFormatting sqref="Q23">
    <cfRule type="expression" dxfId="5945" priority="2803" stopIfTrue="1">
      <formula>IF(OR($BK23="not",$BK23="resign",$BK23="permanent",$BK23="terminated"),"true","false")</formula>
    </cfRule>
  </conditionalFormatting>
  <conditionalFormatting sqref="Q23">
    <cfRule type="expression" dxfId="5944" priority="2802" stopIfTrue="1">
      <formula>IF(OR($BJ23="not",$BJ23="resign",$BJ23="permanent",$BJ23="terminated"),"true","false")</formula>
    </cfRule>
  </conditionalFormatting>
  <conditionalFormatting sqref="Q23">
    <cfRule type="expression" dxfId="5943" priority="2801" stopIfTrue="1">
      <formula>IF(OR($BK23="not",$BK23="resign",$BK23="permanent",$BK23="terminated"),"true","false")</formula>
    </cfRule>
  </conditionalFormatting>
  <conditionalFormatting sqref="Q23">
    <cfRule type="expression" dxfId="5942" priority="2800" stopIfTrue="1">
      <formula>IF(OR($BJ23="not",$BJ23="resign",$BJ23="permanent",$BJ23="terminated"),"true","false")</formula>
    </cfRule>
  </conditionalFormatting>
  <conditionalFormatting sqref="Q23">
    <cfRule type="expression" dxfId="5941" priority="2799" stopIfTrue="1">
      <formula>IF(OR($BJ23="not",$BJ23="resign",$BJ23="permanent",$BJ23="terminated"),"true","false")</formula>
    </cfRule>
  </conditionalFormatting>
  <conditionalFormatting sqref="Q23">
    <cfRule type="expression" dxfId="5940" priority="2798" stopIfTrue="1">
      <formula>IF(OR($BK23="not",$BK23="resign",$BK23="permanent",$BK23="terminated"),"true","false")</formula>
    </cfRule>
  </conditionalFormatting>
  <conditionalFormatting sqref="Q23">
    <cfRule type="expression" dxfId="5939" priority="2797" stopIfTrue="1">
      <formula>IF(OR($BK23="not",$BK23="resign",$BK23="permanent",$BK23="terminated"),"true","false")</formula>
    </cfRule>
  </conditionalFormatting>
  <conditionalFormatting sqref="Q23">
    <cfRule type="expression" dxfId="5938" priority="2796" stopIfTrue="1">
      <formula>IF(OR($BK23="not",$BK23="resign",$BK23="permanent",$BK23="terminated"),"true","false")</formula>
    </cfRule>
  </conditionalFormatting>
  <conditionalFormatting sqref="Q23">
    <cfRule type="expression" dxfId="5937" priority="2795" stopIfTrue="1">
      <formula>IF(OR($BJ23="not",$BJ23="resign",$BJ23="permanent",$BJ23="terminated"),"true","false")</formula>
    </cfRule>
  </conditionalFormatting>
  <conditionalFormatting sqref="Q23">
    <cfRule type="expression" dxfId="5936" priority="2794" stopIfTrue="1">
      <formula>IF(OR($BK23="not",$BK23="resign",$BK23="permanent",$BK23="terminated"),"true","false")</formula>
    </cfRule>
  </conditionalFormatting>
  <conditionalFormatting sqref="Q23">
    <cfRule type="expression" dxfId="5935" priority="2793" stopIfTrue="1">
      <formula>IF(OR($BJ23="not",$BJ23="resign",$BJ23="permanent",$BJ23="terminated"),"true","false")</formula>
    </cfRule>
  </conditionalFormatting>
  <conditionalFormatting sqref="Q23">
    <cfRule type="expression" dxfId="5934" priority="2792" stopIfTrue="1">
      <formula>IF(OR($BK23="not",$BK23="resign",$BK23="permanent",$BK23="terminated"),"true","false")</formula>
    </cfRule>
  </conditionalFormatting>
  <conditionalFormatting sqref="Q23">
    <cfRule type="expression" dxfId="5933" priority="2791" stopIfTrue="1">
      <formula>IF(OR($BK23="not",$BK23="resign",$BK23="permanent",$BK23="terminated"),"true","false")</formula>
    </cfRule>
  </conditionalFormatting>
  <conditionalFormatting sqref="Q23">
    <cfRule type="expression" dxfId="5932" priority="2790" stopIfTrue="1">
      <formula>IF(OR($BK23="not",$BK23="resign",$BK23="permanent",$BK23="terminated"),"true","false")</formula>
    </cfRule>
  </conditionalFormatting>
  <conditionalFormatting sqref="Q23">
    <cfRule type="expression" dxfId="5931" priority="2789" stopIfTrue="1">
      <formula>IF(OR($BJ23="not",$BJ23="resign",$BJ23="permanent",$BJ23="terminated"),"true","false")</formula>
    </cfRule>
  </conditionalFormatting>
  <conditionalFormatting sqref="Q23">
    <cfRule type="expression" dxfId="5930" priority="2788" stopIfTrue="1">
      <formula>IF(OR($BK23="not",$BK23="resign",$BK23="permanent",$BK23="terminated"),"true","false")</formula>
    </cfRule>
  </conditionalFormatting>
  <conditionalFormatting sqref="Q23">
    <cfRule type="expression" dxfId="5929" priority="2787" stopIfTrue="1">
      <formula>IF(OR($BJ23="not",$BJ23="resign",$BJ23="permanent",$BJ23="terminated"),"true","false")</formula>
    </cfRule>
  </conditionalFormatting>
  <conditionalFormatting sqref="Q23">
    <cfRule type="expression" dxfId="5928" priority="2786" stopIfTrue="1">
      <formula>IF(OR($BK23="not",$BK23="resign",$BK23="permanent",$BK23="terminated"),"true","false")</formula>
    </cfRule>
  </conditionalFormatting>
  <conditionalFormatting sqref="Q23">
    <cfRule type="expression" dxfId="5927" priority="2785" stopIfTrue="1">
      <formula>IF(OR($BK23="not",$BK23="resign",$BK23="permanent",$BK23="terminated"),"true","false")</formula>
    </cfRule>
  </conditionalFormatting>
  <conditionalFormatting sqref="Q23">
    <cfRule type="expression" dxfId="5926" priority="2784" stopIfTrue="1">
      <formula>IF(OR($BK23="not",$BK23="resign",$BK23="permanent",$BK23="terminated"),"true","false")</formula>
    </cfRule>
  </conditionalFormatting>
  <conditionalFormatting sqref="Q23">
    <cfRule type="expression" dxfId="5925" priority="2783" stopIfTrue="1">
      <formula>IF(OR($BJ23="not",$BJ23="resign",$BJ23="permanent",$BJ23="terminated"),"true","false")</formula>
    </cfRule>
  </conditionalFormatting>
  <conditionalFormatting sqref="Q23">
    <cfRule type="expression" dxfId="5924" priority="2782" stopIfTrue="1">
      <formula>IF(OR($BK23="not",$BK23="resign",$BK23="permanent",$BK23="terminated"),"true","false")</formula>
    </cfRule>
  </conditionalFormatting>
  <conditionalFormatting sqref="Q23">
    <cfRule type="expression" dxfId="5923" priority="2781" stopIfTrue="1">
      <formula>IF(OR($BJ23="not",$BJ23="resign",$BJ23="permanent",$BJ23="terminated"),"true","false")</formula>
    </cfRule>
  </conditionalFormatting>
  <conditionalFormatting sqref="Q23">
    <cfRule type="expression" dxfId="5922" priority="2780" stopIfTrue="1">
      <formula>IF(OR($BK23="not",$BK23="resign",$BK23="permanent",$BK23="terminated"),"true","false")</formula>
    </cfRule>
  </conditionalFormatting>
  <conditionalFormatting sqref="Q23">
    <cfRule type="expression" dxfId="5921" priority="2779" stopIfTrue="1">
      <formula>IF(OR($BJ23="not",$BJ23="resign",$BJ23="permanent",$BJ23="terminated"),"true","false")</formula>
    </cfRule>
  </conditionalFormatting>
  <conditionalFormatting sqref="Q23">
    <cfRule type="expression" dxfId="5920" priority="2778" stopIfTrue="1">
      <formula>IF(OR($BK23="not",$BK23="resign",$BK23="permanent",$BK23="terminated"),"true","false")</formula>
    </cfRule>
  </conditionalFormatting>
  <conditionalFormatting sqref="Q23">
    <cfRule type="expression" dxfId="5919" priority="2777" stopIfTrue="1">
      <formula>IF(OR($BJ23="not",$BJ23="resign",$BJ23="permanent",$BJ23="terminated"),"true","false")</formula>
    </cfRule>
  </conditionalFormatting>
  <conditionalFormatting sqref="Q23">
    <cfRule type="expression" dxfId="5918" priority="2776" stopIfTrue="1">
      <formula>IF(OR($BJ23="not",$BJ23="resign",$BJ23="permanent",$BJ23="terminated"),"true","false")</formula>
    </cfRule>
  </conditionalFormatting>
  <conditionalFormatting sqref="Q23">
    <cfRule type="expression" dxfId="5917" priority="2775" stopIfTrue="1">
      <formula>IF(OR($BI23="not",$BI23="resign",$BI23="permanent",$BI23="terminated"),"true","false")</formula>
    </cfRule>
  </conditionalFormatting>
  <conditionalFormatting sqref="Q23">
    <cfRule type="expression" dxfId="5916" priority="2774" stopIfTrue="1">
      <formula>IF(OR($BK23="not",$BK23="resign",$BK23="permanent",$BK23="terminated"),"true","false")</formula>
    </cfRule>
  </conditionalFormatting>
  <conditionalFormatting sqref="Q23">
    <cfRule type="expression" dxfId="5915" priority="2773" stopIfTrue="1">
      <formula>IF(OR($BJ23="not",$BJ23="resign",$BJ23="permanent",$BJ23="terminated"),"true","false")</formula>
    </cfRule>
  </conditionalFormatting>
  <conditionalFormatting sqref="Q23">
    <cfRule type="expression" dxfId="5914" priority="2772" stopIfTrue="1">
      <formula>IF(OR($BK23="not",$BK23="resign",$BK23="permanent",$BK23="terminated"),"true","false")</formula>
    </cfRule>
  </conditionalFormatting>
  <conditionalFormatting sqref="Q23">
    <cfRule type="expression" dxfId="5913" priority="2771" stopIfTrue="1">
      <formula>IF(OR($BJ23="not",$BJ23="resign",$BJ23="permanent",$BJ23="terminated"),"true","false")</formula>
    </cfRule>
  </conditionalFormatting>
  <conditionalFormatting sqref="Q23">
    <cfRule type="expression" dxfId="5912" priority="2770" stopIfTrue="1">
      <formula>IF(OR($BJ23="not",$BJ23="resign",$BJ23="permanent",$BJ23="terminated"),"true","false")</formula>
    </cfRule>
  </conditionalFormatting>
  <conditionalFormatting sqref="Q23">
    <cfRule type="expression" dxfId="5911" priority="2769" stopIfTrue="1">
      <formula>IF(OR($BK23="not",$BK23="resign",$BK23="permanent",$BK23="terminated"),"true","false")</formula>
    </cfRule>
  </conditionalFormatting>
  <conditionalFormatting sqref="Q23">
    <cfRule type="expression" dxfId="5910" priority="2768" stopIfTrue="1">
      <formula>IF(OR($BK23="not",$BK23="resign",$BK23="permanent",$BK23="terminated"),"true","false")</formula>
    </cfRule>
  </conditionalFormatting>
  <conditionalFormatting sqref="Q23">
    <cfRule type="expression" dxfId="5909" priority="2767" stopIfTrue="1">
      <formula>IF(OR($BK23="not",$BK23="resign",$BK23="permanent",$BK23="terminated"),"true","false")</formula>
    </cfRule>
  </conditionalFormatting>
  <conditionalFormatting sqref="Q23">
    <cfRule type="expression" dxfId="5908" priority="2766" stopIfTrue="1">
      <formula>IF(OR($BJ23="not",$BJ23="resign",$BJ23="permanent",$BJ23="terminated"),"true","false")</formula>
    </cfRule>
  </conditionalFormatting>
  <conditionalFormatting sqref="Q23">
    <cfRule type="expression" dxfId="5907" priority="2765" stopIfTrue="1">
      <formula>IF(OR($BK23="not",$BK23="resign",$BK23="permanent",$BK23="terminated"),"true","false")</formula>
    </cfRule>
  </conditionalFormatting>
  <conditionalFormatting sqref="Q23">
    <cfRule type="expression" dxfId="5906" priority="2764" stopIfTrue="1">
      <formula>IF(OR($BJ23="not",$BJ23="resign",$BJ23="permanent",$BJ23="terminated"),"true","false")</formula>
    </cfRule>
  </conditionalFormatting>
  <conditionalFormatting sqref="Q23">
    <cfRule type="expression" dxfId="5905" priority="2763" stopIfTrue="1">
      <formula>IF(OR($BK23="not",$BK23="resign",$BK23="permanent",$BK23="terminated"),"true","false")</formula>
    </cfRule>
  </conditionalFormatting>
  <conditionalFormatting sqref="Q23">
    <cfRule type="expression" dxfId="5904" priority="2762" stopIfTrue="1">
      <formula>IF(OR($BK23="not",$BK23="resign",$BK23="permanent",$BK23="terminated"),"true","false")</formula>
    </cfRule>
  </conditionalFormatting>
  <conditionalFormatting sqref="Q23">
    <cfRule type="expression" dxfId="5903" priority="2761" stopIfTrue="1">
      <formula>IF(OR($BK23="not",$BK23="resign",$BK23="permanent",$BK23="terminated"),"true","false")</formula>
    </cfRule>
  </conditionalFormatting>
  <conditionalFormatting sqref="Q23">
    <cfRule type="expression" dxfId="5902" priority="2760" stopIfTrue="1">
      <formula>IF(OR($BJ23="not",$BJ23="resign",$BJ23="permanent",$BJ23="terminated"),"true","false")</formula>
    </cfRule>
  </conditionalFormatting>
  <conditionalFormatting sqref="Q23">
    <cfRule type="expression" dxfId="5901" priority="2759" stopIfTrue="1">
      <formula>IF(OR($BK23="not",$BK23="resign",$BK23="permanent",$BK23="terminated"),"true","false")</formula>
    </cfRule>
  </conditionalFormatting>
  <conditionalFormatting sqref="Q23">
    <cfRule type="expression" dxfId="5900" priority="2758" stopIfTrue="1">
      <formula>IF(OR($BJ23="not",$BJ23="resign",$BJ23="permanent",$BJ23="terminated"),"true","false")</formula>
    </cfRule>
  </conditionalFormatting>
  <conditionalFormatting sqref="Q23">
    <cfRule type="expression" dxfId="5899" priority="2757" stopIfTrue="1">
      <formula>IF(OR($BK23="not",$BK23="resign",$BK23="permanent",$BK23="terminated"),"true","false")</formula>
    </cfRule>
  </conditionalFormatting>
  <conditionalFormatting sqref="Q23">
    <cfRule type="expression" dxfId="5898" priority="2756" stopIfTrue="1">
      <formula>IF(OR($BK23="not",$BK23="resign",$BK23="permanent",$BK23="terminated"),"true","false")</formula>
    </cfRule>
  </conditionalFormatting>
  <conditionalFormatting sqref="Q23">
    <cfRule type="expression" dxfId="5897" priority="2755" stopIfTrue="1">
      <formula>IF(OR($BK23="not",$BK23="resign",$BK23="permanent",$BK23="terminated"),"true","false")</formula>
    </cfRule>
  </conditionalFormatting>
  <conditionalFormatting sqref="Q23">
    <cfRule type="expression" dxfId="5896" priority="2754" stopIfTrue="1">
      <formula>IF(OR($BJ23="not",$BJ23="resign",$BJ23="permanent",$BJ23="terminated"),"true","false")</formula>
    </cfRule>
  </conditionalFormatting>
  <conditionalFormatting sqref="Q23">
    <cfRule type="expression" dxfId="5895" priority="2753" stopIfTrue="1">
      <formula>IF(OR($BK23="not",$BK23="resign",$BK23="permanent",$BK23="terminated"),"true","false")</formula>
    </cfRule>
  </conditionalFormatting>
  <conditionalFormatting sqref="Q23">
    <cfRule type="expression" dxfId="5894" priority="2752" stopIfTrue="1">
      <formula>IF(OR($BJ23="not",$BJ23="resign",$BJ23="permanent",$BJ23="terminated"),"true","false")</formula>
    </cfRule>
  </conditionalFormatting>
  <conditionalFormatting sqref="Q23">
    <cfRule type="expression" dxfId="5893" priority="2751" stopIfTrue="1">
      <formula>IF(OR($BK23="not",$BK23="resign",$BK23="permanent",$BK23="terminated"),"true","false")</formula>
    </cfRule>
  </conditionalFormatting>
  <conditionalFormatting sqref="Q23">
    <cfRule type="expression" dxfId="5892" priority="2750" stopIfTrue="1">
      <formula>IF(OR($BJ23="not",$BJ23="resign",$BJ23="permanent",$BJ23="terminated"),"true","false")</formula>
    </cfRule>
  </conditionalFormatting>
  <conditionalFormatting sqref="Q23">
    <cfRule type="expression" dxfId="5891" priority="2749" stopIfTrue="1">
      <formula>IF(OR($BK23="not",$BK23="resign",$BK23="permanent",$BK23="terminated"),"true","false")</formula>
    </cfRule>
  </conditionalFormatting>
  <conditionalFormatting sqref="Q23">
    <cfRule type="expression" dxfId="5890" priority="2748" stopIfTrue="1">
      <formula>IF(OR($BJ23="not",$BJ23="resign",$BJ23="permanent",$BJ23="terminated"),"true","false")</formula>
    </cfRule>
  </conditionalFormatting>
  <conditionalFormatting sqref="Q23">
    <cfRule type="expression" dxfId="5889" priority="2747" stopIfTrue="1">
      <formula>IF(OR($BK23="not",$BK23="resign",$BK23="permanent",$BK23="terminated"),"true","false")</formula>
    </cfRule>
  </conditionalFormatting>
  <conditionalFormatting sqref="Q23">
    <cfRule type="expression" dxfId="5888" priority="2746" stopIfTrue="1">
      <formula>IF(OR($BJ23="not",$BJ23="resign",$BJ23="permanent",$BJ23="terminated"),"true","false")</formula>
    </cfRule>
  </conditionalFormatting>
  <conditionalFormatting sqref="Q23">
    <cfRule type="expression" dxfId="5887" priority="2745" stopIfTrue="1">
      <formula>IF(OR($BJ23="not",$BJ23="resign",$BJ23="permanent",$BJ23="terminated"),"true","false")</formula>
    </cfRule>
  </conditionalFormatting>
  <conditionalFormatting sqref="Q23">
    <cfRule type="expression" dxfId="5886" priority="2744" stopIfTrue="1">
      <formula>IF(OR($BK23="not",$BK23="resign",$BK23="permanent",$BK23="terminated"),"true","false")</formula>
    </cfRule>
  </conditionalFormatting>
  <conditionalFormatting sqref="Q23">
    <cfRule type="expression" dxfId="5885" priority="2743" stopIfTrue="1">
      <formula>IF(OR($BK23="not",$BK23="resign",$BK23="permanent",$BK23="terminated"),"true","false")</formula>
    </cfRule>
  </conditionalFormatting>
  <conditionalFormatting sqref="Q23">
    <cfRule type="expression" dxfId="5884" priority="2742" stopIfTrue="1">
      <formula>IF(OR($BK23="not",$BK23="resign",$BK23="permanent",$BK23="terminated"),"true","false")</formula>
    </cfRule>
  </conditionalFormatting>
  <conditionalFormatting sqref="Q23">
    <cfRule type="expression" dxfId="5883" priority="2741" stopIfTrue="1">
      <formula>IF(OR($BJ23="not",$BJ23="resign",$BJ23="permanent",$BJ23="terminated"),"true","false")</formula>
    </cfRule>
  </conditionalFormatting>
  <conditionalFormatting sqref="Q23">
    <cfRule type="expression" dxfId="5882" priority="2740" stopIfTrue="1">
      <formula>IF(OR($BK23="not",$BK23="resign",$BK23="permanent",$BK23="terminated"),"true","false")</formula>
    </cfRule>
  </conditionalFormatting>
  <conditionalFormatting sqref="Q23">
    <cfRule type="expression" dxfId="5881" priority="2739" stopIfTrue="1">
      <formula>IF(OR($BJ23="not",$BJ23="resign",$BJ23="permanent",$BJ23="terminated"),"true","false")</formula>
    </cfRule>
  </conditionalFormatting>
  <conditionalFormatting sqref="Q23">
    <cfRule type="expression" dxfId="5880" priority="2738" stopIfTrue="1">
      <formula>IF(OR($BK23="not",$BK23="resign",$BK23="permanent",$BK23="terminated"),"true","false")</formula>
    </cfRule>
  </conditionalFormatting>
  <conditionalFormatting sqref="Q23">
    <cfRule type="expression" dxfId="5879" priority="2737" stopIfTrue="1">
      <formula>IF(OR($BK23="not",$BK23="resign",$BK23="permanent",$BK23="terminated"),"true","false")</formula>
    </cfRule>
  </conditionalFormatting>
  <conditionalFormatting sqref="Q23">
    <cfRule type="expression" dxfId="5878" priority="2736" stopIfTrue="1">
      <formula>IF(OR($BK23="not",$BK23="resign",$BK23="permanent",$BK23="terminated"),"true","false")</formula>
    </cfRule>
  </conditionalFormatting>
  <conditionalFormatting sqref="Q23">
    <cfRule type="expression" dxfId="5877" priority="2735" stopIfTrue="1">
      <formula>IF(OR($BJ23="not",$BJ23="resign",$BJ23="permanent",$BJ23="terminated"),"true","false")</formula>
    </cfRule>
  </conditionalFormatting>
  <conditionalFormatting sqref="Q23">
    <cfRule type="expression" dxfId="5876" priority="2734" stopIfTrue="1">
      <formula>IF(OR($BK23="not",$BK23="resign",$BK23="permanent",$BK23="terminated"),"true","false")</formula>
    </cfRule>
  </conditionalFormatting>
  <conditionalFormatting sqref="Q23">
    <cfRule type="expression" dxfId="5875" priority="2733" stopIfTrue="1">
      <formula>IF(OR($BJ23="not",$BJ23="resign",$BJ23="permanent",$BJ23="terminated"),"true","false")</formula>
    </cfRule>
  </conditionalFormatting>
  <conditionalFormatting sqref="Q23">
    <cfRule type="expression" dxfId="5874" priority="2732" stopIfTrue="1">
      <formula>IF(OR($BK23="not",$BK23="resign",$BK23="permanent",$BK23="terminated"),"true","false")</formula>
    </cfRule>
  </conditionalFormatting>
  <conditionalFormatting sqref="Q23">
    <cfRule type="expression" dxfId="5873" priority="2731" stopIfTrue="1">
      <formula>IF(OR($BK23="not",$BK23="resign",$BK23="permanent",$BK23="terminated"),"true","false")</formula>
    </cfRule>
  </conditionalFormatting>
  <conditionalFormatting sqref="Q23">
    <cfRule type="expression" dxfId="5872" priority="2730" stopIfTrue="1">
      <formula>IF(OR($BK23="not",$BK23="resign",$BK23="permanent",$BK23="terminated"),"true","false")</formula>
    </cfRule>
  </conditionalFormatting>
  <conditionalFormatting sqref="Q23">
    <cfRule type="expression" dxfId="5871" priority="2729" stopIfTrue="1">
      <formula>IF(OR($BJ23="not",$BJ23="resign",$BJ23="permanent",$BJ23="terminated"),"true","false")</formula>
    </cfRule>
  </conditionalFormatting>
  <conditionalFormatting sqref="Q23">
    <cfRule type="expression" dxfId="5870" priority="2728" stopIfTrue="1">
      <formula>IF(OR($BK23="not",$BK23="resign",$BK23="permanent",$BK23="terminated"),"true","false")</formula>
    </cfRule>
  </conditionalFormatting>
  <conditionalFormatting sqref="Q23">
    <cfRule type="expression" dxfId="5869" priority="2727" stopIfTrue="1">
      <formula>IF(OR($BJ23="not",$BJ23="resign",$BJ23="permanent",$BJ23="terminated"),"true","false")</formula>
    </cfRule>
  </conditionalFormatting>
  <conditionalFormatting sqref="Q23">
    <cfRule type="expression" dxfId="5868" priority="2726" stopIfTrue="1">
      <formula>IF(OR($BK23="not",$BK23="resign",$BK23="permanent",$BK23="terminated"),"true","false")</formula>
    </cfRule>
  </conditionalFormatting>
  <conditionalFormatting sqref="Q23">
    <cfRule type="expression" dxfId="5867" priority="2725" stopIfTrue="1">
      <formula>IF(OR($BJ23="not",$BJ23="resign",$BJ23="permanent",$BJ23="terminated"),"true","false")</formula>
    </cfRule>
  </conditionalFormatting>
  <conditionalFormatting sqref="Q23">
    <cfRule type="expression" dxfId="5866" priority="2724" stopIfTrue="1">
      <formula>IF(OR($BK23="not",$BK23="resign",$BK23="permanent",$BK23="terminated"),"true","false")</formula>
    </cfRule>
  </conditionalFormatting>
  <conditionalFormatting sqref="Q23">
    <cfRule type="expression" dxfId="5865" priority="2723" stopIfTrue="1">
      <formula>IF(OR($BJ23="not",$BJ23="resign",$BJ23="permanent",$BJ23="terminated"),"true","false")</formula>
    </cfRule>
  </conditionalFormatting>
  <conditionalFormatting sqref="Q23">
    <cfRule type="expression" dxfId="5864" priority="2722" stopIfTrue="1">
      <formula>IF(OR($BJ23="not",$BJ23="resign",$BJ23="permanent",$BJ23="terminated"),"true","false")</formula>
    </cfRule>
  </conditionalFormatting>
  <conditionalFormatting sqref="Q23">
    <cfRule type="expression" dxfId="5863" priority="2721" stopIfTrue="1">
      <formula>IF(OR($BI23="not",$BI23="resign",$BI23="permanent",$BI23="terminated"),"true","false")</formula>
    </cfRule>
  </conditionalFormatting>
  <conditionalFormatting sqref="Q24">
    <cfRule type="expression" dxfId="5862" priority="2720" stopIfTrue="1">
      <formula>IF(OR(#REF!="not",#REF!="resign",#REF!="permanent",#REF!="terminated"),"true","false")</formula>
    </cfRule>
  </conditionalFormatting>
  <conditionalFormatting sqref="Q24">
    <cfRule type="expression" dxfId="5861" priority="2719" stopIfTrue="1">
      <formula>IF(OR(#REF!="PERMANENT",#REF!="RESIGN",#REF!="NOT EXTEND"),"TRUE","FALSE")</formula>
    </cfRule>
  </conditionalFormatting>
  <conditionalFormatting sqref="Q24">
    <cfRule type="expression" dxfId="5860" priority="2718" stopIfTrue="1">
      <formula>IF(OR(#REF!="PERMANENT",#REF!="RESIGN",#REF!="NOT EXTEND"),"TRUE","FALSE")</formula>
    </cfRule>
  </conditionalFormatting>
  <conditionalFormatting sqref="Q24">
    <cfRule type="expression" dxfId="5859" priority="2717" stopIfTrue="1">
      <formula>IF(OR(#REF!="not",#REF!="resign",#REF!="permanent",#REF!="terminated"),"true","false")</formula>
    </cfRule>
  </conditionalFormatting>
  <conditionalFormatting sqref="Q24">
    <cfRule type="expression" dxfId="5858" priority="2716" stopIfTrue="1">
      <formula>IF(OR(#REF!="PERMANENT",#REF!="RESIGN",#REF!="NOT EXTEND"),"TRUE","FALSE")</formula>
    </cfRule>
  </conditionalFormatting>
  <conditionalFormatting sqref="Q24">
    <cfRule type="expression" dxfId="5857" priority="2715" stopIfTrue="1">
      <formula>IF(OR(#REF!="not",#REF!="resign",#REF!="permanent",#REF!="terminated"),"true","false")</formula>
    </cfRule>
  </conditionalFormatting>
  <conditionalFormatting sqref="Q24">
    <cfRule type="expression" dxfId="5856" priority="2714" stopIfTrue="1">
      <formula>IF(OR(#REF!="PERMANENT",#REF!="RESIGN",#REF!="NOT EXTEND"),"TRUE","FALSE")</formula>
    </cfRule>
  </conditionalFormatting>
  <conditionalFormatting sqref="Q24">
    <cfRule type="expression" dxfId="5855" priority="2713" stopIfTrue="1">
      <formula>IF(OR(#REF!="PERMANENT",#REF!="RESIGN",#REF!="NOT EXTEND"),"TRUE","FALSE")</formula>
    </cfRule>
  </conditionalFormatting>
  <conditionalFormatting sqref="Q24">
    <cfRule type="expression" dxfId="5854" priority="2712" stopIfTrue="1">
      <formula>IF(OR(#REF!="PERMANENT",#REF!="RESIGN",#REF!="NOT EXTEND"),"TRUE","FALSE")</formula>
    </cfRule>
  </conditionalFormatting>
  <conditionalFormatting sqref="Q24">
    <cfRule type="expression" dxfId="5853" priority="2711" stopIfTrue="1">
      <formula>IF(OR(#REF!="not",#REF!="resign",#REF!="permanent",#REF!="terminated"),"true","false")</formula>
    </cfRule>
  </conditionalFormatting>
  <conditionalFormatting sqref="Q24">
    <cfRule type="expression" dxfId="5852" priority="2710" stopIfTrue="1">
      <formula>IF(OR(#REF!="PERMANENT",#REF!="RESIGN",#REF!="NOT EXTEND"),"TRUE","FALSE")</formula>
    </cfRule>
  </conditionalFormatting>
  <conditionalFormatting sqref="Q24">
    <cfRule type="expression" dxfId="5851" priority="2709" stopIfTrue="1">
      <formula>IF(OR(#REF!="not",#REF!="resign",#REF!="permanent",#REF!="terminated"),"true","false")</formula>
    </cfRule>
  </conditionalFormatting>
  <conditionalFormatting sqref="D24">
    <cfRule type="duplicateValues" dxfId="5850" priority="2708" stopIfTrue="1"/>
  </conditionalFormatting>
  <conditionalFormatting sqref="P24">
    <cfRule type="expression" dxfId="5849" priority="2707" stopIfTrue="1">
      <formula>IF(OR($BH24="not",$BH24="resign",$BH24="permanent",$BH24="terminated"),"true","false")</formula>
    </cfRule>
  </conditionalFormatting>
  <conditionalFormatting sqref="P24">
    <cfRule type="expression" dxfId="5848" priority="2706" stopIfTrue="1">
      <formula>IF(OR($BG24="not",$BG24="resign",$BG24="permanent",$BG24="terminated"),"true","false")</formula>
    </cfRule>
  </conditionalFormatting>
  <conditionalFormatting sqref="P24">
    <cfRule type="expression" dxfId="5847" priority="2705" stopIfTrue="1">
      <formula>IF(OR($BH24="not",$BH24="resign",$BH24="permanent",$BH24="terminated"),"true","false")</formula>
    </cfRule>
  </conditionalFormatting>
  <conditionalFormatting sqref="P24">
    <cfRule type="expression" dxfId="5846" priority="2704" stopIfTrue="1">
      <formula>IF(OR($BH24="not",$BH24="resign",$BH24="permanent",$BH24="terminated"),"true","false")</formula>
    </cfRule>
  </conditionalFormatting>
  <conditionalFormatting sqref="P24">
    <cfRule type="expression" dxfId="5845" priority="2703" stopIfTrue="1">
      <formula>IF(OR($BH24="not",$BH24="resign",$BH24="permanent",$BH24="terminated"),"true","false")</formula>
    </cfRule>
  </conditionalFormatting>
  <conditionalFormatting sqref="P24">
    <cfRule type="expression" dxfId="5844" priority="2702" stopIfTrue="1">
      <formula>IF(OR($BG24="not",$BG24="resign",$BG24="permanent",$BG24="terminated"),"true","false")</formula>
    </cfRule>
  </conditionalFormatting>
  <conditionalFormatting sqref="P24">
    <cfRule type="expression" dxfId="5843" priority="2701" stopIfTrue="1">
      <formula>IF(OR($BH24="not",$BH24="resign",$BH24="permanent",$BH24="terminated"),"true","false")</formula>
    </cfRule>
  </conditionalFormatting>
  <conditionalFormatting sqref="P24">
    <cfRule type="expression" dxfId="5842" priority="2700" stopIfTrue="1">
      <formula>IF(OR($BG24="not",$BG24="resign",$BG24="permanent",$BG24="terminated"),"true","false")</formula>
    </cfRule>
  </conditionalFormatting>
  <conditionalFormatting sqref="P24">
    <cfRule type="expression" dxfId="5841" priority="2699" stopIfTrue="1">
      <formula>IF(OR($BH24="not",$BH24="resign",$BH24="permanent",$BH24="terminated"),"true","false")</formula>
    </cfRule>
  </conditionalFormatting>
  <conditionalFormatting sqref="P24">
    <cfRule type="expression" dxfId="5840" priority="2698" stopIfTrue="1">
      <formula>IF(OR($BH24="not",$BH24="resign",$BH24="permanent",$BH24="terminated"),"true","false")</formula>
    </cfRule>
  </conditionalFormatting>
  <conditionalFormatting sqref="P24">
    <cfRule type="expression" dxfId="5839" priority="2697" stopIfTrue="1">
      <formula>IF(OR($BH24="not",$BH24="resign",$BH24="permanent",$BH24="terminated"),"true","false")</formula>
    </cfRule>
  </conditionalFormatting>
  <conditionalFormatting sqref="P24">
    <cfRule type="expression" dxfId="5838" priority="2696" stopIfTrue="1">
      <formula>IF(OR($BG24="not",$BG24="resign",$BG24="permanent",$BG24="terminated"),"true","false")</formula>
    </cfRule>
  </conditionalFormatting>
  <conditionalFormatting sqref="P24">
    <cfRule type="expression" dxfId="5837" priority="2695" stopIfTrue="1">
      <formula>IF(OR($BH24="not",$BH24="resign",$BH24="permanent",$BH24="terminated"),"true","false")</formula>
    </cfRule>
  </conditionalFormatting>
  <conditionalFormatting sqref="P24">
    <cfRule type="expression" dxfId="5836" priority="2694" stopIfTrue="1">
      <formula>IF(OR($BG24="not",$BG24="resign",$BG24="permanent",$BG24="terminated"),"true","false")</formula>
    </cfRule>
  </conditionalFormatting>
  <conditionalFormatting sqref="P24">
    <cfRule type="expression" dxfId="5835" priority="2693" stopIfTrue="1">
      <formula>IF(OR($BH24="not",$BH24="resign",$BH24="permanent",$BH24="terminated"),"true","false")</formula>
    </cfRule>
  </conditionalFormatting>
  <conditionalFormatting sqref="P24">
    <cfRule type="expression" dxfId="5834" priority="2692" stopIfTrue="1">
      <formula>IF(OR($BH24="not",$BH24="resign",$BH24="permanent",$BH24="terminated"),"true","false")</formula>
    </cfRule>
  </conditionalFormatting>
  <conditionalFormatting sqref="P24">
    <cfRule type="expression" dxfId="5833" priority="2691" stopIfTrue="1">
      <formula>IF(OR($BH24="not",$BH24="resign",$BH24="permanent",$BH24="terminated"),"true","false")</formula>
    </cfRule>
  </conditionalFormatting>
  <conditionalFormatting sqref="P24">
    <cfRule type="expression" dxfId="5832" priority="2690" stopIfTrue="1">
      <formula>IF(OR($BG24="not",$BG24="resign",$BG24="permanent",$BG24="terminated"),"true","false")</formula>
    </cfRule>
  </conditionalFormatting>
  <conditionalFormatting sqref="P24">
    <cfRule type="expression" dxfId="5831" priority="2689" stopIfTrue="1">
      <formula>IF(OR($BH24="not",$BH24="resign",$BH24="permanent",$BH24="terminated"),"true","false")</formula>
    </cfRule>
  </conditionalFormatting>
  <conditionalFormatting sqref="P24">
    <cfRule type="expression" dxfId="5830" priority="2688" stopIfTrue="1">
      <formula>IF(OR($BG24="not",$BG24="resign",$BG24="permanent",$BG24="terminated"),"true","false")</formula>
    </cfRule>
  </conditionalFormatting>
  <conditionalFormatting sqref="P24">
    <cfRule type="expression" dxfId="5829" priority="2687" stopIfTrue="1">
      <formula>IF(OR($BH24="not",$BH24="resign",$BH24="permanent",$BH24="terminated"),"true","false")</formula>
    </cfRule>
  </conditionalFormatting>
  <conditionalFormatting sqref="P24">
    <cfRule type="expression" dxfId="5828" priority="2686" stopIfTrue="1">
      <formula>IF(OR($BH24="not",$BH24="resign",$BH24="permanent",$BH24="terminated"),"true","false")</formula>
    </cfRule>
  </conditionalFormatting>
  <conditionalFormatting sqref="P24">
    <cfRule type="expression" dxfId="5827" priority="2685" stopIfTrue="1">
      <formula>IF(OR($BG24="not",$BG24="resign",$BG24="permanent",$BG24="terminated"),"true","false")</formula>
    </cfRule>
  </conditionalFormatting>
  <conditionalFormatting sqref="P24">
    <cfRule type="expression" dxfId="5826" priority="2684" stopIfTrue="1">
      <formula>IF(OR($BH24="not",$BH24="resign",$BH24="permanent",$BH24="terminated"),"true","false")</formula>
    </cfRule>
  </conditionalFormatting>
  <conditionalFormatting sqref="P24">
    <cfRule type="expression" dxfId="5825" priority="2683" stopIfTrue="1">
      <formula>IF(OR($BH24="not",$BH24="resign",$BH24="permanent",$BH24="terminated"),"true","false")</formula>
    </cfRule>
  </conditionalFormatting>
  <conditionalFormatting sqref="P24">
    <cfRule type="expression" dxfId="5824" priority="2682" stopIfTrue="1">
      <formula>IF(OR($BG24="not",$BG24="resign",$BG24="permanent",$BG24="terminated"),"true","false")</formula>
    </cfRule>
  </conditionalFormatting>
  <conditionalFormatting sqref="P24">
    <cfRule type="expression" dxfId="5823" priority="2681" stopIfTrue="1">
      <formula>IF(OR($BH24="not",$BH24="resign",$BH24="permanent",$BH24="terminated"),"true","false")</formula>
    </cfRule>
  </conditionalFormatting>
  <conditionalFormatting sqref="P24">
    <cfRule type="expression" dxfId="5822" priority="2680" stopIfTrue="1">
      <formula>IF(OR($BH24="not",$BH24="resign",$BH24="permanent",$BH24="terminated"),"true","false")</formula>
    </cfRule>
  </conditionalFormatting>
  <conditionalFormatting sqref="P24">
    <cfRule type="expression" dxfId="5821" priority="2679" stopIfTrue="1">
      <formula>IF(OR($BG24="not",$BG24="resign",$BG24="permanent",$BG24="terminated"),"true","false")</formula>
    </cfRule>
  </conditionalFormatting>
  <conditionalFormatting sqref="P24">
    <cfRule type="expression" dxfId="5820" priority="2678" stopIfTrue="1">
      <formula>IF(OR($BH24="not",$BH24="resign",$BH24="permanent",$BH24="terminated"),"true","false")</formula>
    </cfRule>
  </conditionalFormatting>
  <conditionalFormatting sqref="P24">
    <cfRule type="expression" dxfId="5819" priority="2677" stopIfTrue="1">
      <formula>IF(OR($BH24="not",$BH24="resign",$BH24="permanent",$BH24="terminated"),"true","false")</formula>
    </cfRule>
  </conditionalFormatting>
  <conditionalFormatting sqref="P24">
    <cfRule type="expression" dxfId="5818" priority="2676" stopIfTrue="1">
      <formula>IF(OR($BG24="not",$BG24="resign",$BG24="permanent",$BG24="terminated"),"true","false")</formula>
    </cfRule>
  </conditionalFormatting>
  <conditionalFormatting sqref="Q24">
    <cfRule type="expression" dxfId="5817" priority="2675" stopIfTrue="1">
      <formula>IF(OR($BK24="not",$BK24="resign",$BK24="permanent",$BK24="terminated"),"true","false")</formula>
    </cfRule>
  </conditionalFormatting>
  <conditionalFormatting sqref="Q24">
    <cfRule type="expression" dxfId="5816" priority="2674" stopIfTrue="1">
      <formula>IF(OR($BJ24="not",$BJ24="resign",$BJ24="permanent",$BJ24="terminated"),"true","false")</formula>
    </cfRule>
  </conditionalFormatting>
  <conditionalFormatting sqref="Q24">
    <cfRule type="expression" dxfId="5815" priority="2673" stopIfTrue="1">
      <formula>IF(OR($BI24="not",$BI24="resign",$BI24="permanent",$BI24="terminated"),"true","false")</formula>
    </cfRule>
  </conditionalFormatting>
  <conditionalFormatting sqref="Q24">
    <cfRule type="expression" dxfId="5814" priority="2672" stopIfTrue="1">
      <formula>IF(OR($BP24="not",$BP24="resign",$BP24="permanent",$BP24="terminated"),"true","false")</formula>
    </cfRule>
  </conditionalFormatting>
  <conditionalFormatting sqref="Q24">
    <cfRule type="expression" dxfId="5813" priority="2671" stopIfTrue="1">
      <formula>IF(OR($BV24="not",$BV24="resign",$BV24="permanent",$BV24="terminated"),"true","false")</formula>
    </cfRule>
  </conditionalFormatting>
  <conditionalFormatting sqref="Q24">
    <cfRule type="expression" dxfId="5812" priority="2670" stopIfTrue="1">
      <formula>IF(OR($BA24="not",$BA24="resign",$BA24="resign",$BA24="end",$BA24="terminated",$BA24="permanent"),"TRUE","FALSE")</formula>
    </cfRule>
  </conditionalFormatting>
  <conditionalFormatting sqref="Q24">
    <cfRule type="expression" dxfId="5811" priority="2669" stopIfTrue="1">
      <formula>IF(OR($BQ24="not",$BQ24="resign",$BQ24="permanent",$BQ24="terminated"),"true","false")</formula>
    </cfRule>
  </conditionalFormatting>
  <conditionalFormatting sqref="Q24">
    <cfRule type="expression" dxfId="5810" priority="2668" stopIfTrue="1">
      <formula>IF(OR($BV24="not",$BV24="resign",$BV24="permanent",$BV24="terminated"),"true","false")</formula>
    </cfRule>
  </conditionalFormatting>
  <conditionalFormatting sqref="Q24">
    <cfRule type="expression" dxfId="5809" priority="2667" stopIfTrue="1">
      <formula>IF(OR($BV24="not",$BV24="resign",$BV24="permanent",$BV24="terminated"),"true","false")</formula>
    </cfRule>
  </conditionalFormatting>
  <conditionalFormatting sqref="Q24">
    <cfRule type="expression" dxfId="5808" priority="2666" stopIfTrue="1">
      <formula>IF(OR($BV24="not",$BV24="resign",$BV24="permanent",$BV24="terminated"),"true","false")</formula>
    </cfRule>
  </conditionalFormatting>
  <conditionalFormatting sqref="Q24">
    <cfRule type="expression" dxfId="5807" priority="2665" stopIfTrue="1">
      <formula>IF(OR($BV24="not",$BV24="resign",$BV24="permanent",$BV24="terminated"),"true","false")</formula>
    </cfRule>
  </conditionalFormatting>
  <conditionalFormatting sqref="Q24">
    <cfRule type="expression" dxfId="5806" priority="2664" stopIfTrue="1">
      <formula>IF(OR($BA24="not",$BA24="resign",$BA24="resign",$BA24="end",$BA24="terminated",$BA24="permanent"),"TRUE","FALSE")</formula>
    </cfRule>
  </conditionalFormatting>
  <conditionalFormatting sqref="Q24">
    <cfRule type="expression" dxfId="5805" priority="2663" stopIfTrue="1">
      <formula>IF(OR($BQ24="not",$BQ24="resign",$BQ24="permanent",$BQ24="terminated"),"true","false")</formula>
    </cfRule>
  </conditionalFormatting>
  <conditionalFormatting sqref="Q24">
    <cfRule type="expression" dxfId="5804" priority="2662" stopIfTrue="1">
      <formula>IF(OR($BP24="not",$BP24="resign",$BP24="permanent",$BP24="terminated"),"true","false")</formula>
    </cfRule>
  </conditionalFormatting>
  <conditionalFormatting sqref="Q24">
    <cfRule type="expression" dxfId="5803" priority="2661" stopIfTrue="1">
      <formula>IF(OR($BK24="not",$BK24="resign",$BK24="permanent",$BK24="terminated"),"true","false")</formula>
    </cfRule>
  </conditionalFormatting>
  <conditionalFormatting sqref="Q24">
    <cfRule type="expression" dxfId="5802" priority="2660" stopIfTrue="1">
      <formula>IF(OR($BJ24="not",$BJ24="resign",$BJ24="permanent",$BJ24="terminated"),"true","false")</formula>
    </cfRule>
  </conditionalFormatting>
  <conditionalFormatting sqref="Q24">
    <cfRule type="expression" dxfId="5801" priority="2659" stopIfTrue="1">
      <formula>IF(OR($BK24="not",$BK24="resign",$BK24="permanent",$BK24="terminated"),"true","false")</formula>
    </cfRule>
  </conditionalFormatting>
  <conditionalFormatting sqref="Q24">
    <cfRule type="expression" dxfId="5800" priority="2658" stopIfTrue="1">
      <formula>IF(OR($BJ24="not",$BJ24="resign",$BJ24="permanent",$BJ24="terminated"),"true","false")</formula>
    </cfRule>
  </conditionalFormatting>
  <conditionalFormatting sqref="Q24">
    <cfRule type="expression" dxfId="5799" priority="2657" stopIfTrue="1">
      <formula>IF(OR($BJ24="not",$BJ24="resign",$BJ24="permanent",$BJ24="terminated"),"true","false")</formula>
    </cfRule>
  </conditionalFormatting>
  <conditionalFormatting sqref="Q24">
    <cfRule type="expression" dxfId="5798" priority="2656" stopIfTrue="1">
      <formula>IF(OR($BK24="not",$BK24="resign",$BK24="permanent",$BK24="terminated"),"true","false")</formula>
    </cfRule>
  </conditionalFormatting>
  <conditionalFormatting sqref="Q24">
    <cfRule type="expression" dxfId="5797" priority="2655" stopIfTrue="1">
      <formula>IF(OR($BK24="not",$BK24="resign",$BK24="permanent",$BK24="terminated"),"true","false")</formula>
    </cfRule>
  </conditionalFormatting>
  <conditionalFormatting sqref="Q24">
    <cfRule type="expression" dxfId="5796" priority="2654" stopIfTrue="1">
      <formula>IF(OR($BK24="not",$BK24="resign",$BK24="permanent",$BK24="terminated"),"true","false")</formula>
    </cfRule>
  </conditionalFormatting>
  <conditionalFormatting sqref="Q24">
    <cfRule type="expression" dxfId="5795" priority="2653" stopIfTrue="1">
      <formula>IF(OR($BJ24="not",$BJ24="resign",$BJ24="permanent",$BJ24="terminated"),"true","false")</formula>
    </cfRule>
  </conditionalFormatting>
  <conditionalFormatting sqref="Q24">
    <cfRule type="expression" dxfId="5794" priority="2652" stopIfTrue="1">
      <formula>IF(OR($BK24="not",$BK24="resign",$BK24="permanent",$BK24="terminated"),"true","false")</formula>
    </cfRule>
  </conditionalFormatting>
  <conditionalFormatting sqref="Q24">
    <cfRule type="expression" dxfId="5793" priority="2651" stopIfTrue="1">
      <formula>IF(OR($BJ24="not",$BJ24="resign",$BJ24="permanent",$BJ24="terminated"),"true","false")</formula>
    </cfRule>
  </conditionalFormatting>
  <conditionalFormatting sqref="Q24">
    <cfRule type="expression" dxfId="5792" priority="2650" stopIfTrue="1">
      <formula>IF(OR($BK24="not",$BK24="resign",$BK24="permanent",$BK24="terminated"),"true","false")</formula>
    </cfRule>
  </conditionalFormatting>
  <conditionalFormatting sqref="Q24">
    <cfRule type="expression" dxfId="5791" priority="2649" stopIfTrue="1">
      <formula>IF(OR($BK24="not",$BK24="resign",$BK24="permanent",$BK24="terminated"),"true","false")</formula>
    </cfRule>
  </conditionalFormatting>
  <conditionalFormatting sqref="Q24">
    <cfRule type="expression" dxfId="5790" priority="2648" stopIfTrue="1">
      <formula>IF(OR($BK24="not",$BK24="resign",$BK24="permanent",$BK24="terminated"),"true","false")</formula>
    </cfRule>
  </conditionalFormatting>
  <conditionalFormatting sqref="Q24">
    <cfRule type="expression" dxfId="5789" priority="2647" stopIfTrue="1">
      <formula>IF(OR($BJ24="not",$BJ24="resign",$BJ24="permanent",$BJ24="terminated"),"true","false")</formula>
    </cfRule>
  </conditionalFormatting>
  <conditionalFormatting sqref="Q24">
    <cfRule type="expression" dxfId="5788" priority="2646" stopIfTrue="1">
      <formula>IF(OR($BK24="not",$BK24="resign",$BK24="permanent",$BK24="terminated"),"true","false")</formula>
    </cfRule>
  </conditionalFormatting>
  <conditionalFormatting sqref="Q24">
    <cfRule type="expression" dxfId="5787" priority="2645" stopIfTrue="1">
      <formula>IF(OR($BJ24="not",$BJ24="resign",$BJ24="permanent",$BJ24="terminated"),"true","false")</formula>
    </cfRule>
  </conditionalFormatting>
  <conditionalFormatting sqref="Q24">
    <cfRule type="expression" dxfId="5786" priority="2644" stopIfTrue="1">
      <formula>IF(OR($BK24="not",$BK24="resign",$BK24="permanent",$BK24="terminated"),"true","false")</formula>
    </cfRule>
  </conditionalFormatting>
  <conditionalFormatting sqref="Q24">
    <cfRule type="expression" dxfId="5785" priority="2643" stopIfTrue="1">
      <formula>IF(OR($BK24="not",$BK24="resign",$BK24="permanent",$BK24="terminated"),"true","false")</formula>
    </cfRule>
  </conditionalFormatting>
  <conditionalFormatting sqref="Q24">
    <cfRule type="expression" dxfId="5784" priority="2642" stopIfTrue="1">
      <formula>IF(OR($BK24="not",$BK24="resign",$BK24="permanent",$BK24="terminated"),"true","false")</formula>
    </cfRule>
  </conditionalFormatting>
  <conditionalFormatting sqref="Q24">
    <cfRule type="expression" dxfId="5783" priority="2641" stopIfTrue="1">
      <formula>IF(OR($BJ24="not",$BJ24="resign",$BJ24="permanent",$BJ24="terminated"),"true","false")</formula>
    </cfRule>
  </conditionalFormatting>
  <conditionalFormatting sqref="Q24">
    <cfRule type="expression" dxfId="5782" priority="2640" stopIfTrue="1">
      <formula>IF(OR($BK24="not",$BK24="resign",$BK24="permanent",$BK24="terminated"),"true","false")</formula>
    </cfRule>
  </conditionalFormatting>
  <conditionalFormatting sqref="Q24">
    <cfRule type="expression" dxfId="5781" priority="2639" stopIfTrue="1">
      <formula>IF(OR($BJ24="not",$BJ24="resign",$BJ24="permanent",$BJ24="terminated"),"true","false")</formula>
    </cfRule>
  </conditionalFormatting>
  <conditionalFormatting sqref="Q24">
    <cfRule type="expression" dxfId="5780" priority="2638" stopIfTrue="1">
      <formula>IF(OR($BK24="not",$BK24="resign",$BK24="permanent",$BK24="terminated"),"true","false")</formula>
    </cfRule>
  </conditionalFormatting>
  <conditionalFormatting sqref="Q24">
    <cfRule type="expression" dxfId="5779" priority="2637" stopIfTrue="1">
      <formula>IF(OR($BJ24="not",$BJ24="resign",$BJ24="permanent",$BJ24="terminated"),"true","false")</formula>
    </cfRule>
  </conditionalFormatting>
  <conditionalFormatting sqref="Q24">
    <cfRule type="expression" dxfId="5778" priority="2636" stopIfTrue="1">
      <formula>IF(OR($BK24="not",$BK24="resign",$BK24="permanent",$BK24="terminated"),"true","false")</formula>
    </cfRule>
  </conditionalFormatting>
  <conditionalFormatting sqref="Q24">
    <cfRule type="expression" dxfId="5777" priority="2635" stopIfTrue="1">
      <formula>IF(OR($BJ24="not",$BJ24="resign",$BJ24="permanent",$BJ24="terminated"),"true","false")</formula>
    </cfRule>
  </conditionalFormatting>
  <conditionalFormatting sqref="Q24">
    <cfRule type="expression" dxfId="5776" priority="2634" stopIfTrue="1">
      <formula>IF(OR($BK24="not",$BK24="resign",$BK24="permanent",$BK24="terminated"),"true","false")</formula>
    </cfRule>
  </conditionalFormatting>
  <conditionalFormatting sqref="Q24">
    <cfRule type="expression" dxfId="5775" priority="2633" stopIfTrue="1">
      <formula>IF(OR($BJ24="not",$BJ24="resign",$BJ24="permanent",$BJ24="terminated"),"true","false")</formula>
    </cfRule>
  </conditionalFormatting>
  <conditionalFormatting sqref="Q24">
    <cfRule type="expression" dxfId="5774" priority="2632" stopIfTrue="1">
      <formula>IF(OR($BJ24="not",$BJ24="resign",$BJ24="permanent",$BJ24="terminated"),"true","false")</formula>
    </cfRule>
  </conditionalFormatting>
  <conditionalFormatting sqref="Q24">
    <cfRule type="expression" dxfId="5773" priority="2631" stopIfTrue="1">
      <formula>IF(OR($BK24="not",$BK24="resign",$BK24="permanent",$BK24="terminated"),"true","false")</formula>
    </cfRule>
  </conditionalFormatting>
  <conditionalFormatting sqref="Q24">
    <cfRule type="expression" dxfId="5772" priority="2630" stopIfTrue="1">
      <formula>IF(OR($BK24="not",$BK24="resign",$BK24="permanent",$BK24="terminated"),"true","false")</formula>
    </cfRule>
  </conditionalFormatting>
  <conditionalFormatting sqref="Q24">
    <cfRule type="expression" dxfId="5771" priority="2629" stopIfTrue="1">
      <formula>IF(OR($BK24="not",$BK24="resign",$BK24="permanent",$BK24="terminated"),"true","false")</formula>
    </cfRule>
  </conditionalFormatting>
  <conditionalFormatting sqref="Q24">
    <cfRule type="expression" dxfId="5770" priority="2628" stopIfTrue="1">
      <formula>IF(OR($BJ24="not",$BJ24="resign",$BJ24="permanent",$BJ24="terminated"),"true","false")</formula>
    </cfRule>
  </conditionalFormatting>
  <conditionalFormatting sqref="Q24">
    <cfRule type="expression" dxfId="5769" priority="2627" stopIfTrue="1">
      <formula>IF(OR($BK24="not",$BK24="resign",$BK24="permanent",$BK24="terminated"),"true","false")</formula>
    </cfRule>
  </conditionalFormatting>
  <conditionalFormatting sqref="Q24">
    <cfRule type="expression" dxfId="5768" priority="2626" stopIfTrue="1">
      <formula>IF(OR($BJ24="not",$BJ24="resign",$BJ24="permanent",$BJ24="terminated"),"true","false")</formula>
    </cfRule>
  </conditionalFormatting>
  <conditionalFormatting sqref="Q24">
    <cfRule type="expression" dxfId="5767" priority="2625" stopIfTrue="1">
      <formula>IF(OR($BK24="not",$BK24="resign",$BK24="permanent",$BK24="terminated"),"true","false")</formula>
    </cfRule>
  </conditionalFormatting>
  <conditionalFormatting sqref="Q24">
    <cfRule type="expression" dxfId="5766" priority="2624" stopIfTrue="1">
      <formula>IF(OR($BK24="not",$BK24="resign",$BK24="permanent",$BK24="terminated"),"true","false")</formula>
    </cfRule>
  </conditionalFormatting>
  <conditionalFormatting sqref="Q24">
    <cfRule type="expression" dxfId="5765" priority="2623" stopIfTrue="1">
      <formula>IF(OR($BK24="not",$BK24="resign",$BK24="permanent",$BK24="terminated"),"true","false")</formula>
    </cfRule>
  </conditionalFormatting>
  <conditionalFormatting sqref="Q24">
    <cfRule type="expression" dxfId="5764" priority="2622" stopIfTrue="1">
      <formula>IF(OR($BJ24="not",$BJ24="resign",$BJ24="permanent",$BJ24="terminated"),"true","false")</formula>
    </cfRule>
  </conditionalFormatting>
  <conditionalFormatting sqref="Q24">
    <cfRule type="expression" dxfId="5763" priority="2621" stopIfTrue="1">
      <formula>IF(OR($BK24="not",$BK24="resign",$BK24="permanent",$BK24="terminated"),"true","false")</formula>
    </cfRule>
  </conditionalFormatting>
  <conditionalFormatting sqref="Q24">
    <cfRule type="expression" dxfId="5762" priority="2620" stopIfTrue="1">
      <formula>IF(OR($BJ24="not",$BJ24="resign",$BJ24="permanent",$BJ24="terminated"),"true","false")</formula>
    </cfRule>
  </conditionalFormatting>
  <conditionalFormatting sqref="Q24">
    <cfRule type="expression" dxfId="5761" priority="2619" stopIfTrue="1">
      <formula>IF(OR($BK24="not",$BK24="resign",$BK24="permanent",$BK24="terminated"),"true","false")</formula>
    </cfRule>
  </conditionalFormatting>
  <conditionalFormatting sqref="Q24">
    <cfRule type="expression" dxfId="5760" priority="2618" stopIfTrue="1">
      <formula>IF(OR($BK24="not",$BK24="resign",$BK24="permanent",$BK24="terminated"),"true","false")</formula>
    </cfRule>
  </conditionalFormatting>
  <conditionalFormatting sqref="Q24">
    <cfRule type="expression" dxfId="5759" priority="2617" stopIfTrue="1">
      <formula>IF(OR($BK24="not",$BK24="resign",$BK24="permanent",$BK24="terminated"),"true","false")</formula>
    </cfRule>
  </conditionalFormatting>
  <conditionalFormatting sqref="Q24">
    <cfRule type="expression" dxfId="5758" priority="2616" stopIfTrue="1">
      <formula>IF(OR($BJ24="not",$BJ24="resign",$BJ24="permanent",$BJ24="terminated"),"true","false")</formula>
    </cfRule>
  </conditionalFormatting>
  <conditionalFormatting sqref="Q24">
    <cfRule type="expression" dxfId="5757" priority="2615" stopIfTrue="1">
      <formula>IF(OR($BK24="not",$BK24="resign",$BK24="permanent",$BK24="terminated"),"true","false")</formula>
    </cfRule>
  </conditionalFormatting>
  <conditionalFormatting sqref="Q24">
    <cfRule type="expression" dxfId="5756" priority="2614" stopIfTrue="1">
      <formula>IF(OR($BJ24="not",$BJ24="resign",$BJ24="permanent",$BJ24="terminated"),"true","false")</formula>
    </cfRule>
  </conditionalFormatting>
  <conditionalFormatting sqref="Q24">
    <cfRule type="expression" dxfId="5755" priority="2613" stopIfTrue="1">
      <formula>IF(OR($BK24="not",$BK24="resign",$BK24="permanent",$BK24="terminated"),"true","false")</formula>
    </cfRule>
  </conditionalFormatting>
  <conditionalFormatting sqref="Q24">
    <cfRule type="expression" dxfId="5754" priority="2612" stopIfTrue="1">
      <formula>IF(OR($BJ24="not",$BJ24="resign",$BJ24="permanent",$BJ24="terminated"),"true","false")</formula>
    </cfRule>
  </conditionalFormatting>
  <conditionalFormatting sqref="Q24">
    <cfRule type="expression" dxfId="5753" priority="2611" stopIfTrue="1">
      <formula>IF(OR($BK24="not",$BK24="resign",$BK24="permanent",$BK24="terminated"),"true","false")</formula>
    </cfRule>
  </conditionalFormatting>
  <conditionalFormatting sqref="Q24">
    <cfRule type="expression" dxfId="5752" priority="2610" stopIfTrue="1">
      <formula>IF(OR($BJ24="not",$BJ24="resign",$BJ24="permanent",$BJ24="terminated"),"true","false")</formula>
    </cfRule>
  </conditionalFormatting>
  <conditionalFormatting sqref="Q24">
    <cfRule type="expression" dxfId="5751" priority="2609" stopIfTrue="1">
      <formula>IF(OR($BJ24="not",$BJ24="resign",$BJ24="permanent",$BJ24="terminated"),"true","false")</formula>
    </cfRule>
  </conditionalFormatting>
  <conditionalFormatting sqref="Q24">
    <cfRule type="expression" dxfId="5750" priority="2608" stopIfTrue="1">
      <formula>IF(OR($BI24="not",$BI24="resign",$BI24="permanent",$BI24="terminated"),"true","false")</formula>
    </cfRule>
  </conditionalFormatting>
  <conditionalFormatting sqref="Q24">
    <cfRule type="expression" dxfId="5749" priority="2607" stopIfTrue="1">
      <formula>IF(OR($BK24="not",$BK24="resign",$BK24="permanent",$BK24="terminated"),"true","false")</formula>
    </cfRule>
  </conditionalFormatting>
  <conditionalFormatting sqref="Q24">
    <cfRule type="expression" dxfId="5748" priority="2606" stopIfTrue="1">
      <formula>IF(OR($BJ24="not",$BJ24="resign",$BJ24="permanent",$BJ24="terminated"),"true","false")</formula>
    </cfRule>
  </conditionalFormatting>
  <conditionalFormatting sqref="Q24">
    <cfRule type="expression" dxfId="5747" priority="2605" stopIfTrue="1">
      <formula>IF(OR($BK24="not",$BK24="resign",$BK24="permanent",$BK24="terminated"),"true","false")</formula>
    </cfRule>
  </conditionalFormatting>
  <conditionalFormatting sqref="Q24">
    <cfRule type="expression" dxfId="5746" priority="2604" stopIfTrue="1">
      <formula>IF(OR($BJ24="not",$BJ24="resign",$BJ24="permanent",$BJ24="terminated"),"true","false")</formula>
    </cfRule>
  </conditionalFormatting>
  <conditionalFormatting sqref="Q24">
    <cfRule type="expression" dxfId="5745" priority="2603" stopIfTrue="1">
      <formula>IF(OR($BJ24="not",$BJ24="resign",$BJ24="permanent",$BJ24="terminated"),"true","false")</formula>
    </cfRule>
  </conditionalFormatting>
  <conditionalFormatting sqref="Q24">
    <cfRule type="expression" dxfId="5744" priority="2602" stopIfTrue="1">
      <formula>IF(OR($BK24="not",$BK24="resign",$BK24="permanent",$BK24="terminated"),"true","false")</formula>
    </cfRule>
  </conditionalFormatting>
  <conditionalFormatting sqref="Q24">
    <cfRule type="expression" dxfId="5743" priority="2601" stopIfTrue="1">
      <formula>IF(OR($BK24="not",$BK24="resign",$BK24="permanent",$BK24="terminated"),"true","false")</formula>
    </cfRule>
  </conditionalFormatting>
  <conditionalFormatting sqref="Q24">
    <cfRule type="expression" dxfId="5742" priority="2600" stopIfTrue="1">
      <formula>IF(OR($BK24="not",$BK24="resign",$BK24="permanent",$BK24="terminated"),"true","false")</formula>
    </cfRule>
  </conditionalFormatting>
  <conditionalFormatting sqref="Q24">
    <cfRule type="expression" dxfId="5741" priority="2599" stopIfTrue="1">
      <formula>IF(OR($BJ24="not",$BJ24="resign",$BJ24="permanent",$BJ24="terminated"),"true","false")</formula>
    </cfRule>
  </conditionalFormatting>
  <conditionalFormatting sqref="Q24">
    <cfRule type="expression" dxfId="5740" priority="2598" stopIfTrue="1">
      <formula>IF(OR($BK24="not",$BK24="resign",$BK24="permanent",$BK24="terminated"),"true","false")</formula>
    </cfRule>
  </conditionalFormatting>
  <conditionalFormatting sqref="Q24">
    <cfRule type="expression" dxfId="5739" priority="2597" stopIfTrue="1">
      <formula>IF(OR($BJ24="not",$BJ24="resign",$BJ24="permanent",$BJ24="terminated"),"true","false")</formula>
    </cfRule>
  </conditionalFormatting>
  <conditionalFormatting sqref="Q24">
    <cfRule type="expression" dxfId="5738" priority="2596" stopIfTrue="1">
      <formula>IF(OR($BK24="not",$BK24="resign",$BK24="permanent",$BK24="terminated"),"true","false")</formula>
    </cfRule>
  </conditionalFormatting>
  <conditionalFormatting sqref="Q24">
    <cfRule type="expression" dxfId="5737" priority="2595" stopIfTrue="1">
      <formula>IF(OR($BK24="not",$BK24="resign",$BK24="permanent",$BK24="terminated"),"true","false")</formula>
    </cfRule>
  </conditionalFormatting>
  <conditionalFormatting sqref="Q24">
    <cfRule type="expression" dxfId="5736" priority="2594" stopIfTrue="1">
      <formula>IF(OR($BK24="not",$BK24="resign",$BK24="permanent",$BK24="terminated"),"true","false")</formula>
    </cfRule>
  </conditionalFormatting>
  <conditionalFormatting sqref="Q24">
    <cfRule type="expression" dxfId="5735" priority="2593" stopIfTrue="1">
      <formula>IF(OR($BJ24="not",$BJ24="resign",$BJ24="permanent",$BJ24="terminated"),"true","false")</formula>
    </cfRule>
  </conditionalFormatting>
  <conditionalFormatting sqref="Q24">
    <cfRule type="expression" dxfId="5734" priority="2592" stopIfTrue="1">
      <formula>IF(OR($BK24="not",$BK24="resign",$BK24="permanent",$BK24="terminated"),"true","false")</formula>
    </cfRule>
  </conditionalFormatting>
  <conditionalFormatting sqref="Q24">
    <cfRule type="expression" dxfId="5733" priority="2591" stopIfTrue="1">
      <formula>IF(OR($BJ24="not",$BJ24="resign",$BJ24="permanent",$BJ24="terminated"),"true","false")</formula>
    </cfRule>
  </conditionalFormatting>
  <conditionalFormatting sqref="Q24">
    <cfRule type="expression" dxfId="5732" priority="2590" stopIfTrue="1">
      <formula>IF(OR($BK24="not",$BK24="resign",$BK24="permanent",$BK24="terminated"),"true","false")</formula>
    </cfRule>
  </conditionalFormatting>
  <conditionalFormatting sqref="Q24">
    <cfRule type="expression" dxfId="5731" priority="2589" stopIfTrue="1">
      <formula>IF(OR($BK24="not",$BK24="resign",$BK24="permanent",$BK24="terminated"),"true","false")</formula>
    </cfRule>
  </conditionalFormatting>
  <conditionalFormatting sqref="Q24">
    <cfRule type="expression" dxfId="5730" priority="2588" stopIfTrue="1">
      <formula>IF(OR($BK24="not",$BK24="resign",$BK24="permanent",$BK24="terminated"),"true","false")</formula>
    </cfRule>
  </conditionalFormatting>
  <conditionalFormatting sqref="Q24">
    <cfRule type="expression" dxfId="5729" priority="2587" stopIfTrue="1">
      <formula>IF(OR($BJ24="not",$BJ24="resign",$BJ24="permanent",$BJ24="terminated"),"true","false")</formula>
    </cfRule>
  </conditionalFormatting>
  <conditionalFormatting sqref="Q24">
    <cfRule type="expression" dxfId="5728" priority="2586" stopIfTrue="1">
      <formula>IF(OR($BK24="not",$BK24="resign",$BK24="permanent",$BK24="terminated"),"true","false")</formula>
    </cfRule>
  </conditionalFormatting>
  <conditionalFormatting sqref="Q24">
    <cfRule type="expression" dxfId="5727" priority="2585" stopIfTrue="1">
      <formula>IF(OR($BJ24="not",$BJ24="resign",$BJ24="permanent",$BJ24="terminated"),"true","false")</formula>
    </cfRule>
  </conditionalFormatting>
  <conditionalFormatting sqref="Q24">
    <cfRule type="expression" dxfId="5726" priority="2584" stopIfTrue="1">
      <formula>IF(OR($BK24="not",$BK24="resign",$BK24="permanent",$BK24="terminated"),"true","false")</formula>
    </cfRule>
  </conditionalFormatting>
  <conditionalFormatting sqref="Q24">
    <cfRule type="expression" dxfId="5725" priority="2583" stopIfTrue="1">
      <formula>IF(OR($BJ24="not",$BJ24="resign",$BJ24="permanent",$BJ24="terminated"),"true","false")</formula>
    </cfRule>
  </conditionalFormatting>
  <conditionalFormatting sqref="Q24">
    <cfRule type="expression" dxfId="5724" priority="2582" stopIfTrue="1">
      <formula>IF(OR($BK24="not",$BK24="resign",$BK24="permanent",$BK24="terminated"),"true","false")</formula>
    </cfRule>
  </conditionalFormatting>
  <conditionalFormatting sqref="Q24">
    <cfRule type="expression" dxfId="5723" priority="2581" stopIfTrue="1">
      <formula>IF(OR($BJ24="not",$BJ24="resign",$BJ24="permanent",$BJ24="terminated"),"true","false")</formula>
    </cfRule>
  </conditionalFormatting>
  <conditionalFormatting sqref="Q24">
    <cfRule type="expression" dxfId="5722" priority="2580" stopIfTrue="1">
      <formula>IF(OR($BK24="not",$BK24="resign",$BK24="permanent",$BK24="terminated"),"true","false")</formula>
    </cfRule>
  </conditionalFormatting>
  <conditionalFormatting sqref="Q24">
    <cfRule type="expression" dxfId="5721" priority="2579" stopIfTrue="1">
      <formula>IF(OR($BJ24="not",$BJ24="resign",$BJ24="permanent",$BJ24="terminated"),"true","false")</formula>
    </cfRule>
  </conditionalFormatting>
  <conditionalFormatting sqref="Q24">
    <cfRule type="expression" dxfId="5720" priority="2578" stopIfTrue="1">
      <formula>IF(OR($BJ24="not",$BJ24="resign",$BJ24="permanent",$BJ24="terminated"),"true","false")</formula>
    </cfRule>
  </conditionalFormatting>
  <conditionalFormatting sqref="Q24">
    <cfRule type="expression" dxfId="5719" priority="2577" stopIfTrue="1">
      <formula>IF(OR($BK24="not",$BK24="resign",$BK24="permanent",$BK24="terminated"),"true","false")</formula>
    </cfRule>
  </conditionalFormatting>
  <conditionalFormatting sqref="Q24">
    <cfRule type="expression" dxfId="5718" priority="2576" stopIfTrue="1">
      <formula>IF(OR($BK24="not",$BK24="resign",$BK24="permanent",$BK24="terminated"),"true","false")</formula>
    </cfRule>
  </conditionalFormatting>
  <conditionalFormatting sqref="Q24">
    <cfRule type="expression" dxfId="5717" priority="2575" stopIfTrue="1">
      <formula>IF(OR($BK24="not",$BK24="resign",$BK24="permanent",$BK24="terminated"),"true","false")</formula>
    </cfRule>
  </conditionalFormatting>
  <conditionalFormatting sqref="Q24">
    <cfRule type="expression" dxfId="5716" priority="2574" stopIfTrue="1">
      <formula>IF(OR($BJ24="not",$BJ24="resign",$BJ24="permanent",$BJ24="terminated"),"true","false")</formula>
    </cfRule>
  </conditionalFormatting>
  <conditionalFormatting sqref="Q24">
    <cfRule type="expression" dxfId="5715" priority="2573" stopIfTrue="1">
      <formula>IF(OR($BK24="not",$BK24="resign",$BK24="permanent",$BK24="terminated"),"true","false")</formula>
    </cfRule>
  </conditionalFormatting>
  <conditionalFormatting sqref="Q24">
    <cfRule type="expression" dxfId="5714" priority="2572" stopIfTrue="1">
      <formula>IF(OR($BJ24="not",$BJ24="resign",$BJ24="permanent",$BJ24="terminated"),"true","false")</formula>
    </cfRule>
  </conditionalFormatting>
  <conditionalFormatting sqref="Q24">
    <cfRule type="expression" dxfId="5713" priority="2571" stopIfTrue="1">
      <formula>IF(OR($BK24="not",$BK24="resign",$BK24="permanent",$BK24="terminated"),"true","false")</formula>
    </cfRule>
  </conditionalFormatting>
  <conditionalFormatting sqref="Q24">
    <cfRule type="expression" dxfId="5712" priority="2570" stopIfTrue="1">
      <formula>IF(OR($BK24="not",$BK24="resign",$BK24="permanent",$BK24="terminated"),"true","false")</formula>
    </cfRule>
  </conditionalFormatting>
  <conditionalFormatting sqref="Q24">
    <cfRule type="expression" dxfId="5711" priority="2569" stopIfTrue="1">
      <formula>IF(OR($BK24="not",$BK24="resign",$BK24="permanent",$BK24="terminated"),"true","false")</formula>
    </cfRule>
  </conditionalFormatting>
  <conditionalFormatting sqref="Q24">
    <cfRule type="expression" dxfId="5710" priority="2568" stopIfTrue="1">
      <formula>IF(OR($BJ24="not",$BJ24="resign",$BJ24="permanent",$BJ24="terminated"),"true","false")</formula>
    </cfRule>
  </conditionalFormatting>
  <conditionalFormatting sqref="Q24">
    <cfRule type="expression" dxfId="5709" priority="2567" stopIfTrue="1">
      <formula>IF(OR($BK24="not",$BK24="resign",$BK24="permanent",$BK24="terminated"),"true","false")</formula>
    </cfRule>
  </conditionalFormatting>
  <conditionalFormatting sqref="Q24">
    <cfRule type="expression" dxfId="5708" priority="2566" stopIfTrue="1">
      <formula>IF(OR($BJ24="not",$BJ24="resign",$BJ24="permanent",$BJ24="terminated"),"true","false")</formula>
    </cfRule>
  </conditionalFormatting>
  <conditionalFormatting sqref="Q24">
    <cfRule type="expression" dxfId="5707" priority="2565" stopIfTrue="1">
      <formula>IF(OR($BK24="not",$BK24="resign",$BK24="permanent",$BK24="terminated"),"true","false")</formula>
    </cfRule>
  </conditionalFormatting>
  <conditionalFormatting sqref="Q24">
    <cfRule type="expression" dxfId="5706" priority="2564" stopIfTrue="1">
      <formula>IF(OR($BK24="not",$BK24="resign",$BK24="permanent",$BK24="terminated"),"true","false")</formula>
    </cfRule>
  </conditionalFormatting>
  <conditionalFormatting sqref="Q24">
    <cfRule type="expression" dxfId="5705" priority="2563" stopIfTrue="1">
      <formula>IF(OR($BK24="not",$BK24="resign",$BK24="permanent",$BK24="terminated"),"true","false")</formula>
    </cfRule>
  </conditionalFormatting>
  <conditionalFormatting sqref="Q24">
    <cfRule type="expression" dxfId="5704" priority="2562" stopIfTrue="1">
      <formula>IF(OR($BJ24="not",$BJ24="resign",$BJ24="permanent",$BJ24="terminated"),"true","false")</formula>
    </cfRule>
  </conditionalFormatting>
  <conditionalFormatting sqref="Q24">
    <cfRule type="expression" dxfId="5703" priority="2561" stopIfTrue="1">
      <formula>IF(OR($BK24="not",$BK24="resign",$BK24="permanent",$BK24="terminated"),"true","false")</formula>
    </cfRule>
  </conditionalFormatting>
  <conditionalFormatting sqref="Q24">
    <cfRule type="expression" dxfId="5702" priority="2560" stopIfTrue="1">
      <formula>IF(OR($BJ24="not",$BJ24="resign",$BJ24="permanent",$BJ24="terminated"),"true","false")</formula>
    </cfRule>
  </conditionalFormatting>
  <conditionalFormatting sqref="Q24">
    <cfRule type="expression" dxfId="5701" priority="2559" stopIfTrue="1">
      <formula>IF(OR($BK24="not",$BK24="resign",$BK24="permanent",$BK24="terminated"),"true","false")</formula>
    </cfRule>
  </conditionalFormatting>
  <conditionalFormatting sqref="Q24">
    <cfRule type="expression" dxfId="5700" priority="2558" stopIfTrue="1">
      <formula>IF(OR($BJ24="not",$BJ24="resign",$BJ24="permanent",$BJ24="terminated"),"true","false")</formula>
    </cfRule>
  </conditionalFormatting>
  <conditionalFormatting sqref="Q24">
    <cfRule type="expression" dxfId="5699" priority="2557" stopIfTrue="1">
      <formula>IF(OR($BK24="not",$BK24="resign",$BK24="permanent",$BK24="terminated"),"true","false")</formula>
    </cfRule>
  </conditionalFormatting>
  <conditionalFormatting sqref="Q24">
    <cfRule type="expression" dxfId="5698" priority="2556" stopIfTrue="1">
      <formula>IF(OR($BJ24="not",$BJ24="resign",$BJ24="permanent",$BJ24="terminated"),"true","false")</formula>
    </cfRule>
  </conditionalFormatting>
  <conditionalFormatting sqref="Q24">
    <cfRule type="expression" dxfId="5697" priority="2555" stopIfTrue="1">
      <formula>IF(OR($BJ24="not",$BJ24="resign",$BJ24="permanent",$BJ24="terminated"),"true","false")</formula>
    </cfRule>
  </conditionalFormatting>
  <conditionalFormatting sqref="Q24">
    <cfRule type="expression" dxfId="5696" priority="2554" stopIfTrue="1">
      <formula>IF(OR($BI24="not",$BI24="resign",$BI24="permanent",$BI24="terminated"),"true","false")</formula>
    </cfRule>
  </conditionalFormatting>
  <conditionalFormatting sqref="Q24">
    <cfRule type="expression" dxfId="5695" priority="2553" stopIfTrue="1">
      <formula>IF(OR($BK24="not",$BK24="resign",$BK24="permanent",$BK24="terminated"),"true","false")</formula>
    </cfRule>
  </conditionalFormatting>
  <conditionalFormatting sqref="Q24">
    <cfRule type="expression" dxfId="5694" priority="2552" stopIfTrue="1">
      <formula>IF(OR($BJ24="not",$BJ24="resign",$BJ24="permanent",$BJ24="terminated"),"true","false")</formula>
    </cfRule>
  </conditionalFormatting>
  <conditionalFormatting sqref="Q24">
    <cfRule type="expression" dxfId="5693" priority="2551" stopIfTrue="1">
      <formula>IF(OR($BK24="not",$BK24="resign",$BK24="permanent",$BK24="terminated"),"true","false")</formula>
    </cfRule>
  </conditionalFormatting>
  <conditionalFormatting sqref="Q24">
    <cfRule type="expression" dxfId="5692" priority="2550" stopIfTrue="1">
      <formula>IF(OR($BJ24="not",$BJ24="resign",$BJ24="permanent",$BJ24="terminated"),"true","false")</formula>
    </cfRule>
  </conditionalFormatting>
  <conditionalFormatting sqref="Q24">
    <cfRule type="expression" dxfId="5691" priority="2549" stopIfTrue="1">
      <formula>IF(OR($BJ24="not",$BJ24="resign",$BJ24="permanent",$BJ24="terminated"),"true","false")</formula>
    </cfRule>
  </conditionalFormatting>
  <conditionalFormatting sqref="Q24">
    <cfRule type="expression" dxfId="5690" priority="2548" stopIfTrue="1">
      <formula>IF(OR($BK24="not",$BK24="resign",$BK24="permanent",$BK24="terminated"),"true","false")</formula>
    </cfRule>
  </conditionalFormatting>
  <conditionalFormatting sqref="Q24">
    <cfRule type="expression" dxfId="5689" priority="2547" stopIfTrue="1">
      <formula>IF(OR($BK24="not",$BK24="resign",$BK24="permanent",$BK24="terminated"),"true","false")</formula>
    </cfRule>
  </conditionalFormatting>
  <conditionalFormatting sqref="Q24">
    <cfRule type="expression" dxfId="5688" priority="2546" stopIfTrue="1">
      <formula>IF(OR($BK24="not",$BK24="resign",$BK24="permanent",$BK24="terminated"),"true","false")</formula>
    </cfRule>
  </conditionalFormatting>
  <conditionalFormatting sqref="Q24">
    <cfRule type="expression" dxfId="5687" priority="2545" stopIfTrue="1">
      <formula>IF(OR($BJ24="not",$BJ24="resign",$BJ24="permanent",$BJ24="terminated"),"true","false")</formula>
    </cfRule>
  </conditionalFormatting>
  <conditionalFormatting sqref="Q24">
    <cfRule type="expression" dxfId="5686" priority="2544" stopIfTrue="1">
      <formula>IF(OR($BK24="not",$BK24="resign",$BK24="permanent",$BK24="terminated"),"true","false")</formula>
    </cfRule>
  </conditionalFormatting>
  <conditionalFormatting sqref="Q24">
    <cfRule type="expression" dxfId="5685" priority="2543" stopIfTrue="1">
      <formula>IF(OR($BJ24="not",$BJ24="resign",$BJ24="permanent",$BJ24="terminated"),"true","false")</formula>
    </cfRule>
  </conditionalFormatting>
  <conditionalFormatting sqref="Q24">
    <cfRule type="expression" dxfId="5684" priority="2542" stopIfTrue="1">
      <formula>IF(OR($BK24="not",$BK24="resign",$BK24="permanent",$BK24="terminated"),"true","false")</formula>
    </cfRule>
  </conditionalFormatting>
  <conditionalFormatting sqref="Q24">
    <cfRule type="expression" dxfId="5683" priority="2541" stopIfTrue="1">
      <formula>IF(OR($BK24="not",$BK24="resign",$BK24="permanent",$BK24="terminated"),"true","false")</formula>
    </cfRule>
  </conditionalFormatting>
  <conditionalFormatting sqref="Q24">
    <cfRule type="expression" dxfId="5682" priority="2540" stopIfTrue="1">
      <formula>IF(OR($BK24="not",$BK24="resign",$BK24="permanent",$BK24="terminated"),"true","false")</formula>
    </cfRule>
  </conditionalFormatting>
  <conditionalFormatting sqref="Q24">
    <cfRule type="expression" dxfId="5681" priority="2539" stopIfTrue="1">
      <formula>IF(OR($BJ24="not",$BJ24="resign",$BJ24="permanent",$BJ24="terminated"),"true","false")</formula>
    </cfRule>
  </conditionalFormatting>
  <conditionalFormatting sqref="Q24">
    <cfRule type="expression" dxfId="5680" priority="2538" stopIfTrue="1">
      <formula>IF(OR($BK24="not",$BK24="resign",$BK24="permanent",$BK24="terminated"),"true","false")</formula>
    </cfRule>
  </conditionalFormatting>
  <conditionalFormatting sqref="Q24">
    <cfRule type="expression" dxfId="5679" priority="2537" stopIfTrue="1">
      <formula>IF(OR($BJ24="not",$BJ24="resign",$BJ24="permanent",$BJ24="terminated"),"true","false")</formula>
    </cfRule>
  </conditionalFormatting>
  <conditionalFormatting sqref="Q24">
    <cfRule type="expression" dxfId="5678" priority="2536" stopIfTrue="1">
      <formula>IF(OR($BK24="not",$BK24="resign",$BK24="permanent",$BK24="terminated"),"true","false")</formula>
    </cfRule>
  </conditionalFormatting>
  <conditionalFormatting sqref="Q24">
    <cfRule type="expression" dxfId="5677" priority="2535" stopIfTrue="1">
      <formula>IF(OR($BK24="not",$BK24="resign",$BK24="permanent",$BK24="terminated"),"true","false")</formula>
    </cfRule>
  </conditionalFormatting>
  <conditionalFormatting sqref="Q24">
    <cfRule type="expression" dxfId="5676" priority="2534" stopIfTrue="1">
      <formula>IF(OR($BK24="not",$BK24="resign",$BK24="permanent",$BK24="terminated"),"true","false")</formula>
    </cfRule>
  </conditionalFormatting>
  <conditionalFormatting sqref="Q24">
    <cfRule type="expression" dxfId="5675" priority="2533" stopIfTrue="1">
      <formula>IF(OR($BJ24="not",$BJ24="resign",$BJ24="permanent",$BJ24="terminated"),"true","false")</formula>
    </cfRule>
  </conditionalFormatting>
  <conditionalFormatting sqref="Q24">
    <cfRule type="expression" dxfId="5674" priority="2532" stopIfTrue="1">
      <formula>IF(OR($BK24="not",$BK24="resign",$BK24="permanent",$BK24="terminated"),"true","false")</formula>
    </cfRule>
  </conditionalFormatting>
  <conditionalFormatting sqref="Q24">
    <cfRule type="expression" dxfId="5673" priority="2531" stopIfTrue="1">
      <formula>IF(OR($BJ24="not",$BJ24="resign",$BJ24="permanent",$BJ24="terminated"),"true","false")</formula>
    </cfRule>
  </conditionalFormatting>
  <conditionalFormatting sqref="Q24">
    <cfRule type="expression" dxfId="5672" priority="2530" stopIfTrue="1">
      <formula>IF(OR($BK24="not",$BK24="resign",$BK24="permanent",$BK24="terminated"),"true","false")</formula>
    </cfRule>
  </conditionalFormatting>
  <conditionalFormatting sqref="Q24">
    <cfRule type="expression" dxfId="5671" priority="2529" stopIfTrue="1">
      <formula>IF(OR($BJ24="not",$BJ24="resign",$BJ24="permanent",$BJ24="terminated"),"true","false")</formula>
    </cfRule>
  </conditionalFormatting>
  <conditionalFormatting sqref="Q24">
    <cfRule type="expression" dxfId="5670" priority="2528" stopIfTrue="1">
      <formula>IF(OR($BK24="not",$BK24="resign",$BK24="permanent",$BK24="terminated"),"true","false")</formula>
    </cfRule>
  </conditionalFormatting>
  <conditionalFormatting sqref="Q24">
    <cfRule type="expression" dxfId="5669" priority="2527" stopIfTrue="1">
      <formula>IF(OR($BJ24="not",$BJ24="resign",$BJ24="permanent",$BJ24="terminated"),"true","false")</formula>
    </cfRule>
  </conditionalFormatting>
  <conditionalFormatting sqref="Q24">
    <cfRule type="expression" dxfId="5668" priority="2526" stopIfTrue="1">
      <formula>IF(OR($BK24="not",$BK24="resign",$BK24="permanent",$BK24="terminated"),"true","false")</formula>
    </cfRule>
  </conditionalFormatting>
  <conditionalFormatting sqref="Q24">
    <cfRule type="expression" dxfId="5667" priority="2525" stopIfTrue="1">
      <formula>IF(OR($BJ24="not",$BJ24="resign",$BJ24="permanent",$BJ24="terminated"),"true","false")</formula>
    </cfRule>
  </conditionalFormatting>
  <conditionalFormatting sqref="Q24">
    <cfRule type="expression" dxfId="5666" priority="2524" stopIfTrue="1">
      <formula>IF(OR($BJ24="not",$BJ24="resign",$BJ24="permanent",$BJ24="terminated"),"true","false")</formula>
    </cfRule>
  </conditionalFormatting>
  <conditionalFormatting sqref="Q24">
    <cfRule type="expression" dxfId="5665" priority="2523" stopIfTrue="1">
      <formula>IF(OR($BK24="not",$BK24="resign",$BK24="permanent",$BK24="terminated"),"true","false")</formula>
    </cfRule>
  </conditionalFormatting>
  <conditionalFormatting sqref="Q24">
    <cfRule type="expression" dxfId="5664" priority="2522" stopIfTrue="1">
      <formula>IF(OR($BK24="not",$BK24="resign",$BK24="permanent",$BK24="terminated"),"true","false")</formula>
    </cfRule>
  </conditionalFormatting>
  <conditionalFormatting sqref="Q24">
    <cfRule type="expression" dxfId="5663" priority="2521" stopIfTrue="1">
      <formula>IF(OR($BK24="not",$BK24="resign",$BK24="permanent",$BK24="terminated"),"true","false")</formula>
    </cfRule>
  </conditionalFormatting>
  <conditionalFormatting sqref="Q24">
    <cfRule type="expression" dxfId="5662" priority="2520" stopIfTrue="1">
      <formula>IF(OR($BJ24="not",$BJ24="resign",$BJ24="permanent",$BJ24="terminated"),"true","false")</formula>
    </cfRule>
  </conditionalFormatting>
  <conditionalFormatting sqref="Q24">
    <cfRule type="expression" dxfId="5661" priority="2519" stopIfTrue="1">
      <formula>IF(OR($BK24="not",$BK24="resign",$BK24="permanent",$BK24="terminated"),"true","false")</formula>
    </cfRule>
  </conditionalFormatting>
  <conditionalFormatting sqref="Q24">
    <cfRule type="expression" dxfId="5660" priority="2518" stopIfTrue="1">
      <formula>IF(OR($BJ24="not",$BJ24="resign",$BJ24="permanent",$BJ24="terminated"),"true","false")</formula>
    </cfRule>
  </conditionalFormatting>
  <conditionalFormatting sqref="Q24">
    <cfRule type="expression" dxfId="5659" priority="2517" stopIfTrue="1">
      <formula>IF(OR($BK24="not",$BK24="resign",$BK24="permanent",$BK24="terminated"),"true","false")</formula>
    </cfRule>
  </conditionalFormatting>
  <conditionalFormatting sqref="Q24">
    <cfRule type="expression" dxfId="5658" priority="2516" stopIfTrue="1">
      <formula>IF(OR($BK24="not",$BK24="resign",$BK24="permanent",$BK24="terminated"),"true","false")</formula>
    </cfRule>
  </conditionalFormatting>
  <conditionalFormatting sqref="Q24">
    <cfRule type="expression" dxfId="5657" priority="2515" stopIfTrue="1">
      <formula>IF(OR($BK24="not",$BK24="resign",$BK24="permanent",$BK24="terminated"),"true","false")</formula>
    </cfRule>
  </conditionalFormatting>
  <conditionalFormatting sqref="Q24">
    <cfRule type="expression" dxfId="5656" priority="2514" stopIfTrue="1">
      <formula>IF(OR($BJ24="not",$BJ24="resign",$BJ24="permanent",$BJ24="terminated"),"true","false")</formula>
    </cfRule>
  </conditionalFormatting>
  <conditionalFormatting sqref="Q24">
    <cfRule type="expression" dxfId="5655" priority="2513" stopIfTrue="1">
      <formula>IF(OR($BK24="not",$BK24="resign",$BK24="permanent",$BK24="terminated"),"true","false")</formula>
    </cfRule>
  </conditionalFormatting>
  <conditionalFormatting sqref="Q24">
    <cfRule type="expression" dxfId="5654" priority="2512" stopIfTrue="1">
      <formula>IF(OR($BJ24="not",$BJ24="resign",$BJ24="permanent",$BJ24="terminated"),"true","false")</formula>
    </cfRule>
  </conditionalFormatting>
  <conditionalFormatting sqref="Q24">
    <cfRule type="expression" dxfId="5653" priority="2511" stopIfTrue="1">
      <formula>IF(OR($BK24="not",$BK24="resign",$BK24="permanent",$BK24="terminated"),"true","false")</formula>
    </cfRule>
  </conditionalFormatting>
  <conditionalFormatting sqref="Q24">
    <cfRule type="expression" dxfId="5652" priority="2510" stopIfTrue="1">
      <formula>IF(OR($BK24="not",$BK24="resign",$BK24="permanent",$BK24="terminated"),"true","false")</formula>
    </cfRule>
  </conditionalFormatting>
  <conditionalFormatting sqref="Q24">
    <cfRule type="expression" dxfId="5651" priority="2509" stopIfTrue="1">
      <formula>IF(OR($BK24="not",$BK24="resign",$BK24="permanent",$BK24="terminated"),"true","false")</formula>
    </cfRule>
  </conditionalFormatting>
  <conditionalFormatting sqref="Q24">
    <cfRule type="expression" dxfId="5650" priority="2508" stopIfTrue="1">
      <formula>IF(OR($BJ24="not",$BJ24="resign",$BJ24="permanent",$BJ24="terminated"),"true","false")</formula>
    </cfRule>
  </conditionalFormatting>
  <conditionalFormatting sqref="Q24">
    <cfRule type="expression" dxfId="5649" priority="2507" stopIfTrue="1">
      <formula>IF(OR($BK24="not",$BK24="resign",$BK24="permanent",$BK24="terminated"),"true","false")</formula>
    </cfRule>
  </conditionalFormatting>
  <conditionalFormatting sqref="Q24">
    <cfRule type="expression" dxfId="5648" priority="2506" stopIfTrue="1">
      <formula>IF(OR($BJ24="not",$BJ24="resign",$BJ24="permanent",$BJ24="terminated"),"true","false")</formula>
    </cfRule>
  </conditionalFormatting>
  <conditionalFormatting sqref="Q24">
    <cfRule type="expression" dxfId="5647" priority="2505" stopIfTrue="1">
      <formula>IF(OR($BK24="not",$BK24="resign",$BK24="permanent",$BK24="terminated"),"true","false")</formula>
    </cfRule>
  </conditionalFormatting>
  <conditionalFormatting sqref="Q24">
    <cfRule type="expression" dxfId="5646" priority="2504" stopIfTrue="1">
      <formula>IF(OR($BJ24="not",$BJ24="resign",$BJ24="permanent",$BJ24="terminated"),"true","false")</formula>
    </cfRule>
  </conditionalFormatting>
  <conditionalFormatting sqref="Q24">
    <cfRule type="expression" dxfId="5645" priority="2503" stopIfTrue="1">
      <formula>IF(OR($BK24="not",$BK24="resign",$BK24="permanent",$BK24="terminated"),"true","false")</formula>
    </cfRule>
  </conditionalFormatting>
  <conditionalFormatting sqref="Q24">
    <cfRule type="expression" dxfId="5644" priority="2502" stopIfTrue="1">
      <formula>IF(OR($BJ24="not",$BJ24="resign",$BJ24="permanent",$BJ24="terminated"),"true","false")</formula>
    </cfRule>
  </conditionalFormatting>
  <conditionalFormatting sqref="Q24">
    <cfRule type="expression" dxfId="5643" priority="2501" stopIfTrue="1">
      <formula>IF(OR($BJ24="not",$BJ24="resign",$BJ24="permanent",$BJ24="terminated"),"true","false")</formula>
    </cfRule>
  </conditionalFormatting>
  <conditionalFormatting sqref="Q24">
    <cfRule type="expression" dxfId="5642" priority="2500" stopIfTrue="1">
      <formula>IF(OR($BI24="not",$BI24="resign",$BI24="permanent",$BI24="terminated"),"true","false")</formula>
    </cfRule>
  </conditionalFormatting>
  <conditionalFormatting sqref="Q24">
    <cfRule type="expression" dxfId="5641" priority="2499" stopIfTrue="1">
      <formula>IF(OR($BK24="not",$BK24="resign",$BK24="permanent",$BK24="terminated"),"true","false")</formula>
    </cfRule>
  </conditionalFormatting>
  <conditionalFormatting sqref="Q24">
    <cfRule type="expression" dxfId="5640" priority="2498" stopIfTrue="1">
      <formula>IF(OR($BJ24="not",$BJ24="resign",$BJ24="permanent",$BJ24="terminated"),"true","false")</formula>
    </cfRule>
  </conditionalFormatting>
  <conditionalFormatting sqref="Q24">
    <cfRule type="expression" dxfId="5639" priority="2497" stopIfTrue="1">
      <formula>IF(OR($BK24="not",$BK24="resign",$BK24="permanent",$BK24="terminated"),"true","false")</formula>
    </cfRule>
  </conditionalFormatting>
  <conditionalFormatting sqref="Q24">
    <cfRule type="expression" dxfId="5638" priority="2496" stopIfTrue="1">
      <formula>IF(OR($BJ24="not",$BJ24="resign",$BJ24="permanent",$BJ24="terminated"),"true","false")</formula>
    </cfRule>
  </conditionalFormatting>
  <conditionalFormatting sqref="Q24">
    <cfRule type="expression" dxfId="5637" priority="2495" stopIfTrue="1">
      <formula>IF(OR($BJ24="not",$BJ24="resign",$BJ24="permanent",$BJ24="terminated"),"true","false")</formula>
    </cfRule>
  </conditionalFormatting>
  <conditionalFormatting sqref="Q24">
    <cfRule type="expression" dxfId="5636" priority="2494" stopIfTrue="1">
      <formula>IF(OR($BK24="not",$BK24="resign",$BK24="permanent",$BK24="terminated"),"true","false")</formula>
    </cfRule>
  </conditionalFormatting>
  <conditionalFormatting sqref="Q24">
    <cfRule type="expression" dxfId="5635" priority="2493" stopIfTrue="1">
      <formula>IF(OR($BK24="not",$BK24="resign",$BK24="permanent",$BK24="terminated"),"true","false")</formula>
    </cfRule>
  </conditionalFormatting>
  <conditionalFormatting sqref="Q24">
    <cfRule type="expression" dxfId="5634" priority="2492" stopIfTrue="1">
      <formula>IF(OR($BK24="not",$BK24="resign",$BK24="permanent",$BK24="terminated"),"true","false")</formula>
    </cfRule>
  </conditionalFormatting>
  <conditionalFormatting sqref="Q24">
    <cfRule type="expression" dxfId="5633" priority="2491" stopIfTrue="1">
      <formula>IF(OR($BJ24="not",$BJ24="resign",$BJ24="permanent",$BJ24="terminated"),"true","false")</formula>
    </cfRule>
  </conditionalFormatting>
  <conditionalFormatting sqref="Q24">
    <cfRule type="expression" dxfId="5632" priority="2490" stopIfTrue="1">
      <formula>IF(OR($BK24="not",$BK24="resign",$BK24="permanent",$BK24="terminated"),"true","false")</formula>
    </cfRule>
  </conditionalFormatting>
  <conditionalFormatting sqref="Q24">
    <cfRule type="expression" dxfId="5631" priority="2489" stopIfTrue="1">
      <formula>IF(OR($BJ24="not",$BJ24="resign",$BJ24="permanent",$BJ24="terminated"),"true","false")</formula>
    </cfRule>
  </conditionalFormatting>
  <conditionalFormatting sqref="Q24">
    <cfRule type="expression" dxfId="5630" priority="2488" stopIfTrue="1">
      <formula>IF(OR($BK24="not",$BK24="resign",$BK24="permanent",$BK24="terminated"),"true","false")</formula>
    </cfRule>
  </conditionalFormatting>
  <conditionalFormatting sqref="Q24">
    <cfRule type="expression" dxfId="5629" priority="2487" stopIfTrue="1">
      <formula>IF(OR($BK24="not",$BK24="resign",$BK24="permanent",$BK24="terminated"),"true","false")</formula>
    </cfRule>
  </conditionalFormatting>
  <conditionalFormatting sqref="Q24">
    <cfRule type="expression" dxfId="5628" priority="2486" stopIfTrue="1">
      <formula>IF(OR($BK24="not",$BK24="resign",$BK24="permanent",$BK24="terminated"),"true","false")</formula>
    </cfRule>
  </conditionalFormatting>
  <conditionalFormatting sqref="Q24">
    <cfRule type="expression" dxfId="5627" priority="2485" stopIfTrue="1">
      <formula>IF(OR($BJ24="not",$BJ24="resign",$BJ24="permanent",$BJ24="terminated"),"true","false")</formula>
    </cfRule>
  </conditionalFormatting>
  <conditionalFormatting sqref="Q24">
    <cfRule type="expression" dxfId="5626" priority="2484" stopIfTrue="1">
      <formula>IF(OR($BK24="not",$BK24="resign",$BK24="permanent",$BK24="terminated"),"true","false")</formula>
    </cfRule>
  </conditionalFormatting>
  <conditionalFormatting sqref="Q24">
    <cfRule type="expression" dxfId="5625" priority="2483" stopIfTrue="1">
      <formula>IF(OR($BJ24="not",$BJ24="resign",$BJ24="permanent",$BJ24="terminated"),"true","false")</formula>
    </cfRule>
  </conditionalFormatting>
  <conditionalFormatting sqref="Q24">
    <cfRule type="expression" dxfId="5624" priority="2482" stopIfTrue="1">
      <formula>IF(OR($BK24="not",$BK24="resign",$BK24="permanent",$BK24="terminated"),"true","false")</formula>
    </cfRule>
  </conditionalFormatting>
  <conditionalFormatting sqref="Q24">
    <cfRule type="expression" dxfId="5623" priority="2481" stopIfTrue="1">
      <formula>IF(OR($BK24="not",$BK24="resign",$BK24="permanent",$BK24="terminated"),"true","false")</formula>
    </cfRule>
  </conditionalFormatting>
  <conditionalFormatting sqref="Q24">
    <cfRule type="expression" dxfId="5622" priority="2480" stopIfTrue="1">
      <formula>IF(OR($BK24="not",$BK24="resign",$BK24="permanent",$BK24="terminated"),"true","false")</formula>
    </cfRule>
  </conditionalFormatting>
  <conditionalFormatting sqref="Q24">
    <cfRule type="expression" dxfId="5621" priority="2479" stopIfTrue="1">
      <formula>IF(OR($BJ24="not",$BJ24="resign",$BJ24="permanent",$BJ24="terminated"),"true","false")</formula>
    </cfRule>
  </conditionalFormatting>
  <conditionalFormatting sqref="Q24">
    <cfRule type="expression" dxfId="5620" priority="2478" stopIfTrue="1">
      <formula>IF(OR($BK24="not",$BK24="resign",$BK24="permanent",$BK24="terminated"),"true","false")</formula>
    </cfRule>
  </conditionalFormatting>
  <conditionalFormatting sqref="Q24">
    <cfRule type="expression" dxfId="5619" priority="2477" stopIfTrue="1">
      <formula>IF(OR($BJ24="not",$BJ24="resign",$BJ24="permanent",$BJ24="terminated"),"true","false")</formula>
    </cfRule>
  </conditionalFormatting>
  <conditionalFormatting sqref="Q24">
    <cfRule type="expression" dxfId="5618" priority="2476" stopIfTrue="1">
      <formula>IF(OR($BK24="not",$BK24="resign",$BK24="permanent",$BK24="terminated"),"true","false")</formula>
    </cfRule>
  </conditionalFormatting>
  <conditionalFormatting sqref="Q24">
    <cfRule type="expression" dxfId="5617" priority="2475" stopIfTrue="1">
      <formula>IF(OR($BJ24="not",$BJ24="resign",$BJ24="permanent",$BJ24="terminated"),"true","false")</formula>
    </cfRule>
  </conditionalFormatting>
  <conditionalFormatting sqref="Q24">
    <cfRule type="expression" dxfId="5616" priority="2474" stopIfTrue="1">
      <formula>IF(OR($BK24="not",$BK24="resign",$BK24="permanent",$BK24="terminated"),"true","false")</formula>
    </cfRule>
  </conditionalFormatting>
  <conditionalFormatting sqref="Q24">
    <cfRule type="expression" dxfId="5615" priority="2473" stopIfTrue="1">
      <formula>IF(OR($BJ24="not",$BJ24="resign",$BJ24="permanent",$BJ24="terminated"),"true","false")</formula>
    </cfRule>
  </conditionalFormatting>
  <conditionalFormatting sqref="Q24">
    <cfRule type="expression" dxfId="5614" priority="2472" stopIfTrue="1">
      <formula>IF(OR($BK24="not",$BK24="resign",$BK24="permanent",$BK24="terminated"),"true","false")</formula>
    </cfRule>
  </conditionalFormatting>
  <conditionalFormatting sqref="Q24">
    <cfRule type="expression" dxfId="5613" priority="2471" stopIfTrue="1">
      <formula>IF(OR($BJ24="not",$BJ24="resign",$BJ24="permanent",$BJ24="terminated"),"true","false")</formula>
    </cfRule>
  </conditionalFormatting>
  <conditionalFormatting sqref="Q24">
    <cfRule type="expression" dxfId="5612" priority="2470" stopIfTrue="1">
      <formula>IF(OR($BJ24="not",$BJ24="resign",$BJ24="permanent",$BJ24="terminated"),"true","false")</formula>
    </cfRule>
  </conditionalFormatting>
  <conditionalFormatting sqref="Q24">
    <cfRule type="expression" dxfId="5611" priority="2469" stopIfTrue="1">
      <formula>IF(OR($BK24="not",$BK24="resign",$BK24="permanent",$BK24="terminated"),"true","false")</formula>
    </cfRule>
  </conditionalFormatting>
  <conditionalFormatting sqref="Q24">
    <cfRule type="expression" dxfId="5610" priority="2468" stopIfTrue="1">
      <formula>IF(OR($BK24="not",$BK24="resign",$BK24="permanent",$BK24="terminated"),"true","false")</formula>
    </cfRule>
  </conditionalFormatting>
  <conditionalFormatting sqref="Q24">
    <cfRule type="expression" dxfId="5609" priority="2467" stopIfTrue="1">
      <formula>IF(OR($BK24="not",$BK24="resign",$BK24="permanent",$BK24="terminated"),"true","false")</formula>
    </cfRule>
  </conditionalFormatting>
  <conditionalFormatting sqref="Q24">
    <cfRule type="expression" dxfId="5608" priority="2466" stopIfTrue="1">
      <formula>IF(OR($BJ24="not",$BJ24="resign",$BJ24="permanent",$BJ24="terminated"),"true","false")</formula>
    </cfRule>
  </conditionalFormatting>
  <conditionalFormatting sqref="Q24">
    <cfRule type="expression" dxfId="5607" priority="2465" stopIfTrue="1">
      <formula>IF(OR($BK24="not",$BK24="resign",$BK24="permanent",$BK24="terminated"),"true","false")</formula>
    </cfRule>
  </conditionalFormatting>
  <conditionalFormatting sqref="Q24">
    <cfRule type="expression" dxfId="5606" priority="2464" stopIfTrue="1">
      <formula>IF(OR($BJ24="not",$BJ24="resign",$BJ24="permanent",$BJ24="terminated"),"true","false")</formula>
    </cfRule>
  </conditionalFormatting>
  <conditionalFormatting sqref="Q24">
    <cfRule type="expression" dxfId="5605" priority="2463" stopIfTrue="1">
      <formula>IF(OR($BK24="not",$BK24="resign",$BK24="permanent",$BK24="terminated"),"true","false")</formula>
    </cfRule>
  </conditionalFormatting>
  <conditionalFormatting sqref="Q24">
    <cfRule type="expression" dxfId="5604" priority="2462" stopIfTrue="1">
      <formula>IF(OR($BK24="not",$BK24="resign",$BK24="permanent",$BK24="terminated"),"true","false")</formula>
    </cfRule>
  </conditionalFormatting>
  <conditionalFormatting sqref="Q24">
    <cfRule type="expression" dxfId="5603" priority="2461" stopIfTrue="1">
      <formula>IF(OR($BK24="not",$BK24="resign",$BK24="permanent",$BK24="terminated"),"true","false")</formula>
    </cfRule>
  </conditionalFormatting>
  <conditionalFormatting sqref="Q24">
    <cfRule type="expression" dxfId="5602" priority="2460" stopIfTrue="1">
      <formula>IF(OR($BJ24="not",$BJ24="resign",$BJ24="permanent",$BJ24="terminated"),"true","false")</formula>
    </cfRule>
  </conditionalFormatting>
  <conditionalFormatting sqref="Q24">
    <cfRule type="expression" dxfId="5601" priority="2459" stopIfTrue="1">
      <formula>IF(OR($BK24="not",$BK24="resign",$BK24="permanent",$BK24="terminated"),"true","false")</formula>
    </cfRule>
  </conditionalFormatting>
  <conditionalFormatting sqref="Q24">
    <cfRule type="expression" dxfId="5600" priority="2458" stopIfTrue="1">
      <formula>IF(OR($BJ24="not",$BJ24="resign",$BJ24="permanent",$BJ24="terminated"),"true","false")</formula>
    </cfRule>
  </conditionalFormatting>
  <conditionalFormatting sqref="Q24">
    <cfRule type="expression" dxfId="5599" priority="2457" stopIfTrue="1">
      <formula>IF(OR($BK24="not",$BK24="resign",$BK24="permanent",$BK24="terminated"),"true","false")</formula>
    </cfRule>
  </conditionalFormatting>
  <conditionalFormatting sqref="Q24">
    <cfRule type="expression" dxfId="5598" priority="2456" stopIfTrue="1">
      <formula>IF(OR($BK24="not",$BK24="resign",$BK24="permanent",$BK24="terminated"),"true","false")</formula>
    </cfRule>
  </conditionalFormatting>
  <conditionalFormatting sqref="Q24">
    <cfRule type="expression" dxfId="5597" priority="2455" stopIfTrue="1">
      <formula>IF(OR($BK24="not",$BK24="resign",$BK24="permanent",$BK24="terminated"),"true","false")</formula>
    </cfRule>
  </conditionalFormatting>
  <conditionalFormatting sqref="Q24">
    <cfRule type="expression" dxfId="5596" priority="2454" stopIfTrue="1">
      <formula>IF(OR($BJ24="not",$BJ24="resign",$BJ24="permanent",$BJ24="terminated"),"true","false")</formula>
    </cfRule>
  </conditionalFormatting>
  <conditionalFormatting sqref="Q24">
    <cfRule type="expression" dxfId="5595" priority="2453" stopIfTrue="1">
      <formula>IF(OR($BK24="not",$BK24="resign",$BK24="permanent",$BK24="terminated"),"true","false")</formula>
    </cfRule>
  </conditionalFormatting>
  <conditionalFormatting sqref="Q24">
    <cfRule type="expression" dxfId="5594" priority="2452" stopIfTrue="1">
      <formula>IF(OR($BJ24="not",$BJ24="resign",$BJ24="permanent",$BJ24="terminated"),"true","false")</formula>
    </cfRule>
  </conditionalFormatting>
  <conditionalFormatting sqref="Q24">
    <cfRule type="expression" dxfId="5593" priority="2451" stopIfTrue="1">
      <formula>IF(OR($BK24="not",$BK24="resign",$BK24="permanent",$BK24="terminated"),"true","false")</formula>
    </cfRule>
  </conditionalFormatting>
  <conditionalFormatting sqref="Q24">
    <cfRule type="expression" dxfId="5592" priority="2450" stopIfTrue="1">
      <formula>IF(OR($BJ24="not",$BJ24="resign",$BJ24="permanent",$BJ24="terminated"),"true","false")</formula>
    </cfRule>
  </conditionalFormatting>
  <conditionalFormatting sqref="Q24">
    <cfRule type="expression" dxfId="5591" priority="2449" stopIfTrue="1">
      <formula>IF(OR($BK24="not",$BK24="resign",$BK24="permanent",$BK24="terminated"),"true","false")</formula>
    </cfRule>
  </conditionalFormatting>
  <conditionalFormatting sqref="Q24">
    <cfRule type="expression" dxfId="5590" priority="2448" stopIfTrue="1">
      <formula>IF(OR($BJ24="not",$BJ24="resign",$BJ24="permanent",$BJ24="terminated"),"true","false")</formula>
    </cfRule>
  </conditionalFormatting>
  <conditionalFormatting sqref="Q24">
    <cfRule type="expression" dxfId="5589" priority="2447" stopIfTrue="1">
      <formula>IF(OR($BJ24="not",$BJ24="resign",$BJ24="permanent",$BJ24="terminated"),"true","false")</formula>
    </cfRule>
  </conditionalFormatting>
  <conditionalFormatting sqref="Q24">
    <cfRule type="expression" dxfId="5588" priority="2446" stopIfTrue="1">
      <formula>IF(OR($BI24="not",$BI24="resign",$BI24="permanent",$BI24="terminated"),"true","false")</formula>
    </cfRule>
  </conditionalFormatting>
  <conditionalFormatting sqref="Q24">
    <cfRule type="expression" dxfId="5587" priority="2445" stopIfTrue="1">
      <formula>IF(OR($BK24="not",$BK24="resign",$BK24="permanent",$BK24="terminated"),"true","false")</formula>
    </cfRule>
  </conditionalFormatting>
  <conditionalFormatting sqref="Q24">
    <cfRule type="expression" dxfId="5586" priority="2444" stopIfTrue="1">
      <formula>IF(OR($BJ24="not",$BJ24="resign",$BJ24="permanent",$BJ24="terminated"),"true","false")</formula>
    </cfRule>
  </conditionalFormatting>
  <conditionalFormatting sqref="Q24">
    <cfRule type="expression" dxfId="5585" priority="2443" stopIfTrue="1">
      <formula>IF(OR($BK24="not",$BK24="resign",$BK24="permanent",$BK24="terminated"),"true","false")</formula>
    </cfRule>
  </conditionalFormatting>
  <conditionalFormatting sqref="Q24">
    <cfRule type="expression" dxfId="5584" priority="2442" stopIfTrue="1">
      <formula>IF(OR($BJ24="not",$BJ24="resign",$BJ24="permanent",$BJ24="terminated"),"true","false")</formula>
    </cfRule>
  </conditionalFormatting>
  <conditionalFormatting sqref="Q24">
    <cfRule type="expression" dxfId="5583" priority="2441" stopIfTrue="1">
      <formula>IF(OR($BJ24="not",$BJ24="resign",$BJ24="permanent",$BJ24="terminated"),"true","false")</formula>
    </cfRule>
  </conditionalFormatting>
  <conditionalFormatting sqref="Q24">
    <cfRule type="expression" dxfId="5582" priority="2440" stopIfTrue="1">
      <formula>IF(OR($BK24="not",$BK24="resign",$BK24="permanent",$BK24="terminated"),"true","false")</formula>
    </cfRule>
  </conditionalFormatting>
  <conditionalFormatting sqref="Q24">
    <cfRule type="expression" dxfId="5581" priority="2439" stopIfTrue="1">
      <formula>IF(OR($BK24="not",$BK24="resign",$BK24="permanent",$BK24="terminated"),"true","false")</formula>
    </cfRule>
  </conditionalFormatting>
  <conditionalFormatting sqref="Q24">
    <cfRule type="expression" dxfId="5580" priority="2438" stopIfTrue="1">
      <formula>IF(OR($BK24="not",$BK24="resign",$BK24="permanent",$BK24="terminated"),"true","false")</formula>
    </cfRule>
  </conditionalFormatting>
  <conditionalFormatting sqref="Q24">
    <cfRule type="expression" dxfId="5579" priority="2437" stopIfTrue="1">
      <formula>IF(OR($BJ24="not",$BJ24="resign",$BJ24="permanent",$BJ24="terminated"),"true","false")</formula>
    </cfRule>
  </conditionalFormatting>
  <conditionalFormatting sqref="Q24">
    <cfRule type="expression" dxfId="5578" priority="2436" stopIfTrue="1">
      <formula>IF(OR($BK24="not",$BK24="resign",$BK24="permanent",$BK24="terminated"),"true","false")</formula>
    </cfRule>
  </conditionalFormatting>
  <conditionalFormatting sqref="Q24">
    <cfRule type="expression" dxfId="5577" priority="2435" stopIfTrue="1">
      <formula>IF(OR($BJ24="not",$BJ24="resign",$BJ24="permanent",$BJ24="terminated"),"true","false")</formula>
    </cfRule>
  </conditionalFormatting>
  <conditionalFormatting sqref="Q24">
    <cfRule type="expression" dxfId="5576" priority="2434" stopIfTrue="1">
      <formula>IF(OR($BK24="not",$BK24="resign",$BK24="permanent",$BK24="terminated"),"true","false")</formula>
    </cfRule>
  </conditionalFormatting>
  <conditionalFormatting sqref="Q24">
    <cfRule type="expression" dxfId="5575" priority="2433" stopIfTrue="1">
      <formula>IF(OR($BK24="not",$BK24="resign",$BK24="permanent",$BK24="terminated"),"true","false")</formula>
    </cfRule>
  </conditionalFormatting>
  <conditionalFormatting sqref="Q24">
    <cfRule type="expression" dxfId="5574" priority="2432" stopIfTrue="1">
      <formula>IF(OR($BK24="not",$BK24="resign",$BK24="permanent",$BK24="terminated"),"true","false")</formula>
    </cfRule>
  </conditionalFormatting>
  <conditionalFormatting sqref="Q24">
    <cfRule type="expression" dxfId="5573" priority="2431" stopIfTrue="1">
      <formula>IF(OR($BJ24="not",$BJ24="resign",$BJ24="permanent",$BJ24="terminated"),"true","false")</formula>
    </cfRule>
  </conditionalFormatting>
  <conditionalFormatting sqref="Q24">
    <cfRule type="expression" dxfId="5572" priority="2430" stopIfTrue="1">
      <formula>IF(OR($BK24="not",$BK24="resign",$BK24="permanent",$BK24="terminated"),"true","false")</formula>
    </cfRule>
  </conditionalFormatting>
  <conditionalFormatting sqref="Q24">
    <cfRule type="expression" dxfId="5571" priority="2429" stopIfTrue="1">
      <formula>IF(OR($BJ24="not",$BJ24="resign",$BJ24="permanent",$BJ24="terminated"),"true","false")</formula>
    </cfRule>
  </conditionalFormatting>
  <conditionalFormatting sqref="Q24">
    <cfRule type="expression" dxfId="5570" priority="2428" stopIfTrue="1">
      <formula>IF(OR($BK24="not",$BK24="resign",$BK24="permanent",$BK24="terminated"),"true","false")</formula>
    </cfRule>
  </conditionalFormatting>
  <conditionalFormatting sqref="Q24">
    <cfRule type="expression" dxfId="5569" priority="2427" stopIfTrue="1">
      <formula>IF(OR($BK24="not",$BK24="resign",$BK24="permanent",$BK24="terminated"),"true","false")</formula>
    </cfRule>
  </conditionalFormatting>
  <conditionalFormatting sqref="Q24">
    <cfRule type="expression" dxfId="5568" priority="2426" stopIfTrue="1">
      <formula>IF(OR($BK24="not",$BK24="resign",$BK24="permanent",$BK24="terminated"),"true","false")</formula>
    </cfRule>
  </conditionalFormatting>
  <conditionalFormatting sqref="Q24">
    <cfRule type="expression" dxfId="5567" priority="2425" stopIfTrue="1">
      <formula>IF(OR($BJ24="not",$BJ24="resign",$BJ24="permanent",$BJ24="terminated"),"true","false")</formula>
    </cfRule>
  </conditionalFormatting>
  <conditionalFormatting sqref="Q24">
    <cfRule type="expression" dxfId="5566" priority="2424" stopIfTrue="1">
      <formula>IF(OR($BK24="not",$BK24="resign",$BK24="permanent",$BK24="terminated"),"true","false")</formula>
    </cfRule>
  </conditionalFormatting>
  <conditionalFormatting sqref="Q24">
    <cfRule type="expression" dxfId="5565" priority="2423" stopIfTrue="1">
      <formula>IF(OR($BJ24="not",$BJ24="resign",$BJ24="permanent",$BJ24="terminated"),"true","false")</formula>
    </cfRule>
  </conditionalFormatting>
  <conditionalFormatting sqref="Q24">
    <cfRule type="expression" dxfId="5564" priority="2422" stopIfTrue="1">
      <formula>IF(OR($BK24="not",$BK24="resign",$BK24="permanent",$BK24="terminated"),"true","false")</formula>
    </cfRule>
  </conditionalFormatting>
  <conditionalFormatting sqref="Q24">
    <cfRule type="expression" dxfId="5563" priority="2421" stopIfTrue="1">
      <formula>IF(OR($BJ24="not",$BJ24="resign",$BJ24="permanent",$BJ24="terminated"),"true","false")</formula>
    </cfRule>
  </conditionalFormatting>
  <conditionalFormatting sqref="Q24">
    <cfRule type="expression" dxfId="5562" priority="2420" stopIfTrue="1">
      <formula>IF(OR($BK24="not",$BK24="resign",$BK24="permanent",$BK24="terminated"),"true","false")</formula>
    </cfRule>
  </conditionalFormatting>
  <conditionalFormatting sqref="Q24">
    <cfRule type="expression" dxfId="5561" priority="2419" stopIfTrue="1">
      <formula>IF(OR($BJ24="not",$BJ24="resign",$BJ24="permanent",$BJ24="terminated"),"true","false")</formula>
    </cfRule>
  </conditionalFormatting>
  <conditionalFormatting sqref="Q24">
    <cfRule type="expression" dxfId="5560" priority="2418" stopIfTrue="1">
      <formula>IF(OR($BK24="not",$BK24="resign",$BK24="permanent",$BK24="terminated"),"true","false")</formula>
    </cfRule>
  </conditionalFormatting>
  <conditionalFormatting sqref="Q24">
    <cfRule type="expression" dxfId="5559" priority="2417" stopIfTrue="1">
      <formula>IF(OR($BJ24="not",$BJ24="resign",$BJ24="permanent",$BJ24="terminated"),"true","false")</formula>
    </cfRule>
  </conditionalFormatting>
  <conditionalFormatting sqref="Q24">
    <cfRule type="expression" dxfId="5558" priority="2416" stopIfTrue="1">
      <formula>IF(OR($BJ24="not",$BJ24="resign",$BJ24="permanent",$BJ24="terminated"),"true","false")</formula>
    </cfRule>
  </conditionalFormatting>
  <conditionalFormatting sqref="Q24">
    <cfRule type="expression" dxfId="5557" priority="2415" stopIfTrue="1">
      <formula>IF(OR($BK24="not",$BK24="resign",$BK24="permanent",$BK24="terminated"),"true","false")</formula>
    </cfRule>
  </conditionalFormatting>
  <conditionalFormatting sqref="Q24">
    <cfRule type="expression" dxfId="5556" priority="2414" stopIfTrue="1">
      <formula>IF(OR($BK24="not",$BK24="resign",$BK24="permanent",$BK24="terminated"),"true","false")</formula>
    </cfRule>
  </conditionalFormatting>
  <conditionalFormatting sqref="Q24">
    <cfRule type="expression" dxfId="5555" priority="2413" stopIfTrue="1">
      <formula>IF(OR($BK24="not",$BK24="resign",$BK24="permanent",$BK24="terminated"),"true","false")</formula>
    </cfRule>
  </conditionalFormatting>
  <conditionalFormatting sqref="Q24">
    <cfRule type="expression" dxfId="5554" priority="2412" stopIfTrue="1">
      <formula>IF(OR($BJ24="not",$BJ24="resign",$BJ24="permanent",$BJ24="terminated"),"true","false")</formula>
    </cfRule>
  </conditionalFormatting>
  <conditionalFormatting sqref="Q24">
    <cfRule type="expression" dxfId="5553" priority="2411" stopIfTrue="1">
      <formula>IF(OR($BK24="not",$BK24="resign",$BK24="permanent",$BK24="terminated"),"true","false")</formula>
    </cfRule>
  </conditionalFormatting>
  <conditionalFormatting sqref="Q24">
    <cfRule type="expression" dxfId="5552" priority="2410" stopIfTrue="1">
      <formula>IF(OR($BJ24="not",$BJ24="resign",$BJ24="permanent",$BJ24="terminated"),"true","false")</formula>
    </cfRule>
  </conditionalFormatting>
  <conditionalFormatting sqref="Q24">
    <cfRule type="expression" dxfId="5551" priority="2409" stopIfTrue="1">
      <formula>IF(OR($BK24="not",$BK24="resign",$BK24="permanent",$BK24="terminated"),"true","false")</formula>
    </cfRule>
  </conditionalFormatting>
  <conditionalFormatting sqref="Q24">
    <cfRule type="expression" dxfId="5550" priority="2408" stopIfTrue="1">
      <formula>IF(OR($BK24="not",$BK24="resign",$BK24="permanent",$BK24="terminated"),"true","false")</formula>
    </cfRule>
  </conditionalFormatting>
  <conditionalFormatting sqref="Q24">
    <cfRule type="expression" dxfId="5549" priority="2407" stopIfTrue="1">
      <formula>IF(OR($BK24="not",$BK24="resign",$BK24="permanent",$BK24="terminated"),"true","false")</formula>
    </cfRule>
  </conditionalFormatting>
  <conditionalFormatting sqref="Q24">
    <cfRule type="expression" dxfId="5548" priority="2406" stopIfTrue="1">
      <formula>IF(OR($BJ24="not",$BJ24="resign",$BJ24="permanent",$BJ24="terminated"),"true","false")</formula>
    </cfRule>
  </conditionalFormatting>
  <conditionalFormatting sqref="Q24">
    <cfRule type="expression" dxfId="5547" priority="2405" stopIfTrue="1">
      <formula>IF(OR($BK24="not",$BK24="resign",$BK24="permanent",$BK24="terminated"),"true","false")</formula>
    </cfRule>
  </conditionalFormatting>
  <conditionalFormatting sqref="Q24">
    <cfRule type="expression" dxfId="5546" priority="2404" stopIfTrue="1">
      <formula>IF(OR($BJ24="not",$BJ24="resign",$BJ24="permanent",$BJ24="terminated"),"true","false")</formula>
    </cfRule>
  </conditionalFormatting>
  <conditionalFormatting sqref="Q24">
    <cfRule type="expression" dxfId="5545" priority="2403" stopIfTrue="1">
      <formula>IF(OR($BK24="not",$BK24="resign",$BK24="permanent",$BK24="terminated"),"true","false")</formula>
    </cfRule>
  </conditionalFormatting>
  <conditionalFormatting sqref="Q24">
    <cfRule type="expression" dxfId="5544" priority="2402" stopIfTrue="1">
      <formula>IF(OR($BK24="not",$BK24="resign",$BK24="permanent",$BK24="terminated"),"true","false")</formula>
    </cfRule>
  </conditionalFormatting>
  <conditionalFormatting sqref="Q24">
    <cfRule type="expression" dxfId="5543" priority="2401" stopIfTrue="1">
      <formula>IF(OR($BK24="not",$BK24="resign",$BK24="permanent",$BK24="terminated"),"true","false")</formula>
    </cfRule>
  </conditionalFormatting>
  <conditionalFormatting sqref="Q24">
    <cfRule type="expression" dxfId="5542" priority="2400" stopIfTrue="1">
      <formula>IF(OR($BJ24="not",$BJ24="resign",$BJ24="permanent",$BJ24="terminated"),"true","false")</formula>
    </cfRule>
  </conditionalFormatting>
  <conditionalFormatting sqref="Q24">
    <cfRule type="expression" dxfId="5541" priority="2399" stopIfTrue="1">
      <formula>IF(OR($BK24="not",$BK24="resign",$BK24="permanent",$BK24="terminated"),"true","false")</formula>
    </cfRule>
  </conditionalFormatting>
  <conditionalFormatting sqref="Q24">
    <cfRule type="expression" dxfId="5540" priority="2398" stopIfTrue="1">
      <formula>IF(OR($BJ24="not",$BJ24="resign",$BJ24="permanent",$BJ24="terminated"),"true","false")</formula>
    </cfRule>
  </conditionalFormatting>
  <conditionalFormatting sqref="Q24">
    <cfRule type="expression" dxfId="5539" priority="2397" stopIfTrue="1">
      <formula>IF(OR($BK24="not",$BK24="resign",$BK24="permanent",$BK24="terminated"),"true","false")</formula>
    </cfRule>
  </conditionalFormatting>
  <conditionalFormatting sqref="Q24">
    <cfRule type="expression" dxfId="5538" priority="2396" stopIfTrue="1">
      <formula>IF(OR($BJ24="not",$BJ24="resign",$BJ24="permanent",$BJ24="terminated"),"true","false")</formula>
    </cfRule>
  </conditionalFormatting>
  <conditionalFormatting sqref="Q24">
    <cfRule type="expression" dxfId="5537" priority="2395" stopIfTrue="1">
      <formula>IF(OR($BK24="not",$BK24="resign",$BK24="permanent",$BK24="terminated"),"true","false")</formula>
    </cfRule>
  </conditionalFormatting>
  <conditionalFormatting sqref="Q24">
    <cfRule type="expression" dxfId="5536" priority="2394" stopIfTrue="1">
      <formula>IF(OR($BJ24="not",$BJ24="resign",$BJ24="permanent",$BJ24="terminated"),"true","false")</formula>
    </cfRule>
  </conditionalFormatting>
  <conditionalFormatting sqref="Q24">
    <cfRule type="expression" dxfId="5535" priority="2393" stopIfTrue="1">
      <formula>IF(OR($BJ24="not",$BJ24="resign",$BJ24="permanent",$BJ24="terminated"),"true","false")</formula>
    </cfRule>
  </conditionalFormatting>
  <conditionalFormatting sqref="Q24">
    <cfRule type="expression" dxfId="5534" priority="2392" stopIfTrue="1">
      <formula>IF(OR($BI24="not",$BI24="resign",$BI24="permanent",$BI24="terminated"),"true","false")</formula>
    </cfRule>
  </conditionalFormatting>
  <conditionalFormatting sqref="Q24">
    <cfRule type="expression" dxfId="5533" priority="2391" stopIfTrue="1">
      <formula>IF(OR($BK24="not",$BK24="resign",$BK24="permanent",$BK24="terminated"),"true","false")</formula>
    </cfRule>
  </conditionalFormatting>
  <conditionalFormatting sqref="Q24">
    <cfRule type="expression" dxfId="5532" priority="2390" stopIfTrue="1">
      <formula>IF(OR($BJ24="not",$BJ24="resign",$BJ24="permanent",$BJ24="terminated"),"true","false")</formula>
    </cfRule>
  </conditionalFormatting>
  <conditionalFormatting sqref="Q24">
    <cfRule type="expression" dxfId="5531" priority="2389" stopIfTrue="1">
      <formula>IF(OR($BK24="not",$BK24="resign",$BK24="permanent",$BK24="terminated"),"true","false")</formula>
    </cfRule>
  </conditionalFormatting>
  <conditionalFormatting sqref="Q24">
    <cfRule type="expression" dxfId="5530" priority="2388" stopIfTrue="1">
      <formula>IF(OR($BJ24="not",$BJ24="resign",$BJ24="permanent",$BJ24="terminated"),"true","false")</formula>
    </cfRule>
  </conditionalFormatting>
  <conditionalFormatting sqref="Q24">
    <cfRule type="expression" dxfId="5529" priority="2387" stopIfTrue="1">
      <formula>IF(OR($BJ24="not",$BJ24="resign",$BJ24="permanent",$BJ24="terminated"),"true","false")</formula>
    </cfRule>
  </conditionalFormatting>
  <conditionalFormatting sqref="Q24">
    <cfRule type="expression" dxfId="5528" priority="2386" stopIfTrue="1">
      <formula>IF(OR($BK24="not",$BK24="resign",$BK24="permanent",$BK24="terminated"),"true","false")</formula>
    </cfRule>
  </conditionalFormatting>
  <conditionalFormatting sqref="Q24">
    <cfRule type="expression" dxfId="5527" priority="2385" stopIfTrue="1">
      <formula>IF(OR($BK24="not",$BK24="resign",$BK24="permanent",$BK24="terminated"),"true","false")</formula>
    </cfRule>
  </conditionalFormatting>
  <conditionalFormatting sqref="Q24">
    <cfRule type="expression" dxfId="5526" priority="2384" stopIfTrue="1">
      <formula>IF(OR($BK24="not",$BK24="resign",$BK24="permanent",$BK24="terminated"),"true","false")</formula>
    </cfRule>
  </conditionalFormatting>
  <conditionalFormatting sqref="Q24">
    <cfRule type="expression" dxfId="5525" priority="2383" stopIfTrue="1">
      <formula>IF(OR($BJ24="not",$BJ24="resign",$BJ24="permanent",$BJ24="terminated"),"true","false")</formula>
    </cfRule>
  </conditionalFormatting>
  <conditionalFormatting sqref="Q24">
    <cfRule type="expression" dxfId="5524" priority="2382" stopIfTrue="1">
      <formula>IF(OR($BK24="not",$BK24="resign",$BK24="permanent",$BK24="terminated"),"true","false")</formula>
    </cfRule>
  </conditionalFormatting>
  <conditionalFormatting sqref="Q24">
    <cfRule type="expression" dxfId="5523" priority="2381" stopIfTrue="1">
      <formula>IF(OR($BJ24="not",$BJ24="resign",$BJ24="permanent",$BJ24="terminated"),"true","false")</formula>
    </cfRule>
  </conditionalFormatting>
  <conditionalFormatting sqref="Q24">
    <cfRule type="expression" dxfId="5522" priority="2380" stopIfTrue="1">
      <formula>IF(OR($BK24="not",$BK24="resign",$BK24="permanent",$BK24="terminated"),"true","false")</formula>
    </cfRule>
  </conditionalFormatting>
  <conditionalFormatting sqref="Q24">
    <cfRule type="expression" dxfId="5521" priority="2379" stopIfTrue="1">
      <formula>IF(OR($BK24="not",$BK24="resign",$BK24="permanent",$BK24="terminated"),"true","false")</formula>
    </cfRule>
  </conditionalFormatting>
  <conditionalFormatting sqref="Q24">
    <cfRule type="expression" dxfId="5520" priority="2378" stopIfTrue="1">
      <formula>IF(OR($BK24="not",$BK24="resign",$BK24="permanent",$BK24="terminated"),"true","false")</formula>
    </cfRule>
  </conditionalFormatting>
  <conditionalFormatting sqref="Q24">
    <cfRule type="expression" dxfId="5519" priority="2377" stopIfTrue="1">
      <formula>IF(OR($BJ24="not",$BJ24="resign",$BJ24="permanent",$BJ24="terminated"),"true","false")</formula>
    </cfRule>
  </conditionalFormatting>
  <conditionalFormatting sqref="Q24">
    <cfRule type="expression" dxfId="5518" priority="2376" stopIfTrue="1">
      <formula>IF(OR($BK24="not",$BK24="resign",$BK24="permanent",$BK24="terminated"),"true","false")</formula>
    </cfRule>
  </conditionalFormatting>
  <conditionalFormatting sqref="Q24">
    <cfRule type="expression" dxfId="5517" priority="2375" stopIfTrue="1">
      <formula>IF(OR($BJ24="not",$BJ24="resign",$BJ24="permanent",$BJ24="terminated"),"true","false")</formula>
    </cfRule>
  </conditionalFormatting>
  <conditionalFormatting sqref="Q24">
    <cfRule type="expression" dxfId="5516" priority="2374" stopIfTrue="1">
      <formula>IF(OR($BK24="not",$BK24="resign",$BK24="permanent",$BK24="terminated"),"true","false")</formula>
    </cfRule>
  </conditionalFormatting>
  <conditionalFormatting sqref="Q24">
    <cfRule type="expression" dxfId="5515" priority="2373" stopIfTrue="1">
      <formula>IF(OR($BK24="not",$BK24="resign",$BK24="permanent",$BK24="terminated"),"true","false")</formula>
    </cfRule>
  </conditionalFormatting>
  <conditionalFormatting sqref="Q24">
    <cfRule type="expression" dxfId="5514" priority="2372" stopIfTrue="1">
      <formula>IF(OR($BK24="not",$BK24="resign",$BK24="permanent",$BK24="terminated"),"true","false")</formula>
    </cfRule>
  </conditionalFormatting>
  <conditionalFormatting sqref="Q24">
    <cfRule type="expression" dxfId="5513" priority="2371" stopIfTrue="1">
      <formula>IF(OR($BJ24="not",$BJ24="resign",$BJ24="permanent",$BJ24="terminated"),"true","false")</formula>
    </cfRule>
  </conditionalFormatting>
  <conditionalFormatting sqref="Q24">
    <cfRule type="expression" dxfId="5512" priority="2370" stopIfTrue="1">
      <formula>IF(OR($BK24="not",$BK24="resign",$BK24="permanent",$BK24="terminated"),"true","false")</formula>
    </cfRule>
  </conditionalFormatting>
  <conditionalFormatting sqref="Q24">
    <cfRule type="expression" dxfId="5511" priority="2369" stopIfTrue="1">
      <formula>IF(OR($BJ24="not",$BJ24="resign",$BJ24="permanent",$BJ24="terminated"),"true","false")</formula>
    </cfRule>
  </conditionalFormatting>
  <conditionalFormatting sqref="Q24">
    <cfRule type="expression" dxfId="5510" priority="2368" stopIfTrue="1">
      <formula>IF(OR($BK24="not",$BK24="resign",$BK24="permanent",$BK24="terminated"),"true","false")</formula>
    </cfRule>
  </conditionalFormatting>
  <conditionalFormatting sqref="Q24">
    <cfRule type="expression" dxfId="5509" priority="2367" stopIfTrue="1">
      <formula>IF(OR($BJ24="not",$BJ24="resign",$BJ24="permanent",$BJ24="terminated"),"true","false")</formula>
    </cfRule>
  </conditionalFormatting>
  <conditionalFormatting sqref="Q24">
    <cfRule type="expression" dxfId="5508" priority="2366" stopIfTrue="1">
      <formula>IF(OR($BK24="not",$BK24="resign",$BK24="permanent",$BK24="terminated"),"true","false")</formula>
    </cfRule>
  </conditionalFormatting>
  <conditionalFormatting sqref="Q24">
    <cfRule type="expression" dxfId="5507" priority="2365" stopIfTrue="1">
      <formula>IF(OR($BJ24="not",$BJ24="resign",$BJ24="permanent",$BJ24="terminated"),"true","false")</formula>
    </cfRule>
  </conditionalFormatting>
  <conditionalFormatting sqref="Q24">
    <cfRule type="expression" dxfId="5506" priority="2364" stopIfTrue="1">
      <formula>IF(OR($BK24="not",$BK24="resign",$BK24="permanent",$BK24="terminated"),"true","false")</formula>
    </cfRule>
  </conditionalFormatting>
  <conditionalFormatting sqref="Q24">
    <cfRule type="expression" dxfId="5505" priority="2363" stopIfTrue="1">
      <formula>IF(OR($BJ24="not",$BJ24="resign",$BJ24="permanent",$BJ24="terminated"),"true","false")</formula>
    </cfRule>
  </conditionalFormatting>
  <conditionalFormatting sqref="Q24">
    <cfRule type="expression" dxfId="5504" priority="2362" stopIfTrue="1">
      <formula>IF(OR($BJ24="not",$BJ24="resign",$BJ24="permanent",$BJ24="terminated"),"true","false")</formula>
    </cfRule>
  </conditionalFormatting>
  <conditionalFormatting sqref="Q24">
    <cfRule type="expression" dxfId="5503" priority="2361" stopIfTrue="1">
      <formula>IF(OR($BK24="not",$BK24="resign",$BK24="permanent",$BK24="terminated"),"true","false")</formula>
    </cfRule>
  </conditionalFormatting>
  <conditionalFormatting sqref="Q24">
    <cfRule type="expression" dxfId="5502" priority="2360" stopIfTrue="1">
      <formula>IF(OR($BK24="not",$BK24="resign",$BK24="permanent",$BK24="terminated"),"true","false")</formula>
    </cfRule>
  </conditionalFormatting>
  <conditionalFormatting sqref="Q24">
    <cfRule type="expression" dxfId="5501" priority="2359" stopIfTrue="1">
      <formula>IF(OR($BK24="not",$BK24="resign",$BK24="permanent",$BK24="terminated"),"true","false")</formula>
    </cfRule>
  </conditionalFormatting>
  <conditionalFormatting sqref="Q24">
    <cfRule type="expression" dxfId="5500" priority="2358" stopIfTrue="1">
      <formula>IF(OR($BJ24="not",$BJ24="resign",$BJ24="permanent",$BJ24="terminated"),"true","false")</formula>
    </cfRule>
  </conditionalFormatting>
  <conditionalFormatting sqref="Q24">
    <cfRule type="expression" dxfId="5499" priority="2357" stopIfTrue="1">
      <formula>IF(OR($BK24="not",$BK24="resign",$BK24="permanent",$BK24="terminated"),"true","false")</formula>
    </cfRule>
  </conditionalFormatting>
  <conditionalFormatting sqref="Q24">
    <cfRule type="expression" dxfId="5498" priority="2356" stopIfTrue="1">
      <formula>IF(OR($BJ24="not",$BJ24="resign",$BJ24="permanent",$BJ24="terminated"),"true","false")</formula>
    </cfRule>
  </conditionalFormatting>
  <conditionalFormatting sqref="Q24">
    <cfRule type="expression" dxfId="5497" priority="2355" stopIfTrue="1">
      <formula>IF(OR($BK24="not",$BK24="resign",$BK24="permanent",$BK24="terminated"),"true","false")</formula>
    </cfRule>
  </conditionalFormatting>
  <conditionalFormatting sqref="Q24">
    <cfRule type="expression" dxfId="5496" priority="2354" stopIfTrue="1">
      <formula>IF(OR($BK24="not",$BK24="resign",$BK24="permanent",$BK24="terminated"),"true","false")</formula>
    </cfRule>
  </conditionalFormatting>
  <conditionalFormatting sqref="Q24">
    <cfRule type="expression" dxfId="5495" priority="2353" stopIfTrue="1">
      <formula>IF(OR($BK24="not",$BK24="resign",$BK24="permanent",$BK24="terminated"),"true","false")</formula>
    </cfRule>
  </conditionalFormatting>
  <conditionalFormatting sqref="Q24">
    <cfRule type="expression" dxfId="5494" priority="2352" stopIfTrue="1">
      <formula>IF(OR($BJ24="not",$BJ24="resign",$BJ24="permanent",$BJ24="terminated"),"true","false")</formula>
    </cfRule>
  </conditionalFormatting>
  <conditionalFormatting sqref="Q24">
    <cfRule type="expression" dxfId="5493" priority="2351" stopIfTrue="1">
      <formula>IF(OR($BK24="not",$BK24="resign",$BK24="permanent",$BK24="terminated"),"true","false")</formula>
    </cfRule>
  </conditionalFormatting>
  <conditionalFormatting sqref="Q24">
    <cfRule type="expression" dxfId="5492" priority="2350" stopIfTrue="1">
      <formula>IF(OR($BJ24="not",$BJ24="resign",$BJ24="permanent",$BJ24="terminated"),"true","false")</formula>
    </cfRule>
  </conditionalFormatting>
  <conditionalFormatting sqref="Q24">
    <cfRule type="expression" dxfId="5491" priority="2349" stopIfTrue="1">
      <formula>IF(OR($BK24="not",$BK24="resign",$BK24="permanent",$BK24="terminated"),"true","false")</formula>
    </cfRule>
  </conditionalFormatting>
  <conditionalFormatting sqref="Q24">
    <cfRule type="expression" dxfId="5490" priority="2348" stopIfTrue="1">
      <formula>IF(OR($BK24="not",$BK24="resign",$BK24="permanent",$BK24="terminated"),"true","false")</formula>
    </cfRule>
  </conditionalFormatting>
  <conditionalFormatting sqref="Q24">
    <cfRule type="expression" dxfId="5489" priority="2347" stopIfTrue="1">
      <formula>IF(OR($BK24="not",$BK24="resign",$BK24="permanent",$BK24="terminated"),"true","false")</formula>
    </cfRule>
  </conditionalFormatting>
  <conditionalFormatting sqref="Q24">
    <cfRule type="expression" dxfId="5488" priority="2346" stopIfTrue="1">
      <formula>IF(OR($BJ24="not",$BJ24="resign",$BJ24="permanent",$BJ24="terminated"),"true","false")</formula>
    </cfRule>
  </conditionalFormatting>
  <conditionalFormatting sqref="Q24">
    <cfRule type="expression" dxfId="5487" priority="2345" stopIfTrue="1">
      <formula>IF(OR($BK24="not",$BK24="resign",$BK24="permanent",$BK24="terminated"),"true","false")</formula>
    </cfRule>
  </conditionalFormatting>
  <conditionalFormatting sqref="Q24">
    <cfRule type="expression" dxfId="5486" priority="2344" stopIfTrue="1">
      <formula>IF(OR($BJ24="not",$BJ24="resign",$BJ24="permanent",$BJ24="terminated"),"true","false")</formula>
    </cfRule>
  </conditionalFormatting>
  <conditionalFormatting sqref="Q24">
    <cfRule type="expression" dxfId="5485" priority="2343" stopIfTrue="1">
      <formula>IF(OR($BK24="not",$BK24="resign",$BK24="permanent",$BK24="terminated"),"true","false")</formula>
    </cfRule>
  </conditionalFormatting>
  <conditionalFormatting sqref="Q24">
    <cfRule type="expression" dxfId="5484" priority="2342" stopIfTrue="1">
      <formula>IF(OR($BJ24="not",$BJ24="resign",$BJ24="permanent",$BJ24="terminated"),"true","false")</formula>
    </cfRule>
  </conditionalFormatting>
  <conditionalFormatting sqref="Q24">
    <cfRule type="expression" dxfId="5483" priority="2341" stopIfTrue="1">
      <formula>IF(OR($BK24="not",$BK24="resign",$BK24="permanent",$BK24="terminated"),"true","false")</formula>
    </cfRule>
  </conditionalFormatting>
  <conditionalFormatting sqref="Q24">
    <cfRule type="expression" dxfId="5482" priority="2340" stopIfTrue="1">
      <formula>IF(OR($BJ24="not",$BJ24="resign",$BJ24="permanent",$BJ24="terminated"),"true","false")</formula>
    </cfRule>
  </conditionalFormatting>
  <conditionalFormatting sqref="Q24">
    <cfRule type="expression" dxfId="5481" priority="2339" stopIfTrue="1">
      <formula>IF(OR($BJ24="not",$BJ24="resign",$BJ24="permanent",$BJ24="terminated"),"true","false")</formula>
    </cfRule>
  </conditionalFormatting>
  <conditionalFormatting sqref="Q24">
    <cfRule type="expression" dxfId="5480" priority="2338" stopIfTrue="1">
      <formula>IF(OR($BI24="not",$BI24="resign",$BI24="permanent",$BI24="terminated"),"true","false")</formula>
    </cfRule>
  </conditionalFormatting>
  <conditionalFormatting sqref="Q24">
    <cfRule type="expression" dxfId="5479" priority="2337" stopIfTrue="1">
      <formula>IF(OR($BK24="not",$BK24="resign",$BK24="permanent",$BK24="terminated"),"true","false")</formula>
    </cfRule>
  </conditionalFormatting>
  <conditionalFormatting sqref="Q24">
    <cfRule type="expression" dxfId="5478" priority="2336" stopIfTrue="1">
      <formula>IF(OR($BJ24="not",$BJ24="resign",$BJ24="permanent",$BJ24="terminated"),"true","false")</formula>
    </cfRule>
  </conditionalFormatting>
  <conditionalFormatting sqref="Q24">
    <cfRule type="expression" dxfId="5477" priority="2335" stopIfTrue="1">
      <formula>IF(OR($BK24="not",$BK24="resign",$BK24="permanent",$BK24="terminated"),"true","false")</formula>
    </cfRule>
  </conditionalFormatting>
  <conditionalFormatting sqref="Q24">
    <cfRule type="expression" dxfId="5476" priority="2334" stopIfTrue="1">
      <formula>IF(OR($BJ24="not",$BJ24="resign",$BJ24="permanent",$BJ24="terminated"),"true","false")</formula>
    </cfRule>
  </conditionalFormatting>
  <conditionalFormatting sqref="Q24">
    <cfRule type="expression" dxfId="5475" priority="2333" stopIfTrue="1">
      <formula>IF(OR($BJ24="not",$BJ24="resign",$BJ24="permanent",$BJ24="terminated"),"true","false")</formula>
    </cfRule>
  </conditionalFormatting>
  <conditionalFormatting sqref="Q24">
    <cfRule type="expression" dxfId="5474" priority="2332" stopIfTrue="1">
      <formula>IF(OR($BK24="not",$BK24="resign",$BK24="permanent",$BK24="terminated"),"true","false")</formula>
    </cfRule>
  </conditionalFormatting>
  <conditionalFormatting sqref="Q24">
    <cfRule type="expression" dxfId="5473" priority="2331" stopIfTrue="1">
      <formula>IF(OR($BK24="not",$BK24="resign",$BK24="permanent",$BK24="terminated"),"true","false")</formula>
    </cfRule>
  </conditionalFormatting>
  <conditionalFormatting sqref="Q24">
    <cfRule type="expression" dxfId="5472" priority="2330" stopIfTrue="1">
      <formula>IF(OR($BK24="not",$BK24="resign",$BK24="permanent",$BK24="terminated"),"true","false")</formula>
    </cfRule>
  </conditionalFormatting>
  <conditionalFormatting sqref="Q24">
    <cfRule type="expression" dxfId="5471" priority="2329" stopIfTrue="1">
      <formula>IF(OR($BJ24="not",$BJ24="resign",$BJ24="permanent",$BJ24="terminated"),"true","false")</formula>
    </cfRule>
  </conditionalFormatting>
  <conditionalFormatting sqref="Q24">
    <cfRule type="expression" dxfId="5470" priority="2328" stopIfTrue="1">
      <formula>IF(OR($BK24="not",$BK24="resign",$BK24="permanent",$BK24="terminated"),"true","false")</formula>
    </cfRule>
  </conditionalFormatting>
  <conditionalFormatting sqref="Q24">
    <cfRule type="expression" dxfId="5469" priority="2327" stopIfTrue="1">
      <formula>IF(OR($BJ24="not",$BJ24="resign",$BJ24="permanent",$BJ24="terminated"),"true","false")</formula>
    </cfRule>
  </conditionalFormatting>
  <conditionalFormatting sqref="Q24">
    <cfRule type="expression" dxfId="5468" priority="2326" stopIfTrue="1">
      <formula>IF(OR($BK24="not",$BK24="resign",$BK24="permanent",$BK24="terminated"),"true","false")</formula>
    </cfRule>
  </conditionalFormatting>
  <conditionalFormatting sqref="Q24">
    <cfRule type="expression" dxfId="5467" priority="2325" stopIfTrue="1">
      <formula>IF(OR($BK24="not",$BK24="resign",$BK24="permanent",$BK24="terminated"),"true","false")</formula>
    </cfRule>
  </conditionalFormatting>
  <conditionalFormatting sqref="Q24">
    <cfRule type="expression" dxfId="5466" priority="2324" stopIfTrue="1">
      <formula>IF(OR($BK24="not",$BK24="resign",$BK24="permanent",$BK24="terminated"),"true","false")</formula>
    </cfRule>
  </conditionalFormatting>
  <conditionalFormatting sqref="Q24">
    <cfRule type="expression" dxfId="5465" priority="2323" stopIfTrue="1">
      <formula>IF(OR($BJ24="not",$BJ24="resign",$BJ24="permanent",$BJ24="terminated"),"true","false")</formula>
    </cfRule>
  </conditionalFormatting>
  <conditionalFormatting sqref="Q24">
    <cfRule type="expression" dxfId="5464" priority="2322" stopIfTrue="1">
      <formula>IF(OR($BK24="not",$BK24="resign",$BK24="permanent",$BK24="terminated"),"true","false")</formula>
    </cfRule>
  </conditionalFormatting>
  <conditionalFormatting sqref="Q24">
    <cfRule type="expression" dxfId="5463" priority="2321" stopIfTrue="1">
      <formula>IF(OR($BJ24="not",$BJ24="resign",$BJ24="permanent",$BJ24="terminated"),"true","false")</formula>
    </cfRule>
  </conditionalFormatting>
  <conditionalFormatting sqref="Q24">
    <cfRule type="expression" dxfId="5462" priority="2320" stopIfTrue="1">
      <formula>IF(OR($BK24="not",$BK24="resign",$BK24="permanent",$BK24="terminated"),"true","false")</formula>
    </cfRule>
  </conditionalFormatting>
  <conditionalFormatting sqref="Q24">
    <cfRule type="expression" dxfId="5461" priority="2319" stopIfTrue="1">
      <formula>IF(OR($BK24="not",$BK24="resign",$BK24="permanent",$BK24="terminated"),"true","false")</formula>
    </cfRule>
  </conditionalFormatting>
  <conditionalFormatting sqref="Q24">
    <cfRule type="expression" dxfId="5460" priority="2318" stopIfTrue="1">
      <formula>IF(OR($BK24="not",$BK24="resign",$BK24="permanent",$BK24="terminated"),"true","false")</formula>
    </cfRule>
  </conditionalFormatting>
  <conditionalFormatting sqref="Q24">
    <cfRule type="expression" dxfId="5459" priority="2317" stopIfTrue="1">
      <formula>IF(OR($BJ24="not",$BJ24="resign",$BJ24="permanent",$BJ24="terminated"),"true","false")</formula>
    </cfRule>
  </conditionalFormatting>
  <conditionalFormatting sqref="Q24">
    <cfRule type="expression" dxfId="5458" priority="2316" stopIfTrue="1">
      <formula>IF(OR($BK24="not",$BK24="resign",$BK24="permanent",$BK24="terminated"),"true","false")</formula>
    </cfRule>
  </conditionalFormatting>
  <conditionalFormatting sqref="Q24">
    <cfRule type="expression" dxfId="5457" priority="2315" stopIfTrue="1">
      <formula>IF(OR($BJ24="not",$BJ24="resign",$BJ24="permanent",$BJ24="terminated"),"true","false")</formula>
    </cfRule>
  </conditionalFormatting>
  <conditionalFormatting sqref="Q24">
    <cfRule type="expression" dxfId="5456" priority="2314" stopIfTrue="1">
      <formula>IF(OR($BK24="not",$BK24="resign",$BK24="permanent",$BK24="terminated"),"true","false")</formula>
    </cfRule>
  </conditionalFormatting>
  <conditionalFormatting sqref="Q24">
    <cfRule type="expression" dxfId="5455" priority="2313" stopIfTrue="1">
      <formula>IF(OR($BJ24="not",$BJ24="resign",$BJ24="permanent",$BJ24="terminated"),"true","false")</formula>
    </cfRule>
  </conditionalFormatting>
  <conditionalFormatting sqref="Q24">
    <cfRule type="expression" dxfId="5454" priority="2312" stopIfTrue="1">
      <formula>IF(OR($BK24="not",$BK24="resign",$BK24="permanent",$BK24="terminated"),"true","false")</formula>
    </cfRule>
  </conditionalFormatting>
  <conditionalFormatting sqref="Q24">
    <cfRule type="expression" dxfId="5453" priority="2311" stopIfTrue="1">
      <formula>IF(OR($BJ24="not",$BJ24="resign",$BJ24="permanent",$BJ24="terminated"),"true","false")</formula>
    </cfRule>
  </conditionalFormatting>
  <conditionalFormatting sqref="Q24">
    <cfRule type="expression" dxfId="5452" priority="2310" stopIfTrue="1">
      <formula>IF(OR($BK24="not",$BK24="resign",$BK24="permanent",$BK24="terminated"),"true","false")</formula>
    </cfRule>
  </conditionalFormatting>
  <conditionalFormatting sqref="Q24">
    <cfRule type="expression" dxfId="5451" priority="2309" stopIfTrue="1">
      <formula>IF(OR($BJ24="not",$BJ24="resign",$BJ24="permanent",$BJ24="terminated"),"true","false")</formula>
    </cfRule>
  </conditionalFormatting>
  <conditionalFormatting sqref="Q24">
    <cfRule type="expression" dxfId="5450" priority="2308" stopIfTrue="1">
      <formula>IF(OR($BJ24="not",$BJ24="resign",$BJ24="permanent",$BJ24="terminated"),"true","false")</formula>
    </cfRule>
  </conditionalFormatting>
  <conditionalFormatting sqref="Q24">
    <cfRule type="expression" dxfId="5449" priority="2307" stopIfTrue="1">
      <formula>IF(OR($BK24="not",$BK24="resign",$BK24="permanent",$BK24="terminated"),"true","false")</formula>
    </cfRule>
  </conditionalFormatting>
  <conditionalFormatting sqref="Q24">
    <cfRule type="expression" dxfId="5448" priority="2306" stopIfTrue="1">
      <formula>IF(OR($BK24="not",$BK24="resign",$BK24="permanent",$BK24="terminated"),"true","false")</formula>
    </cfRule>
  </conditionalFormatting>
  <conditionalFormatting sqref="Q24">
    <cfRule type="expression" dxfId="5447" priority="2305" stopIfTrue="1">
      <formula>IF(OR($BK24="not",$BK24="resign",$BK24="permanent",$BK24="terminated"),"true","false")</formula>
    </cfRule>
  </conditionalFormatting>
  <conditionalFormatting sqref="Q24">
    <cfRule type="expression" dxfId="5446" priority="2304" stopIfTrue="1">
      <formula>IF(OR($BJ24="not",$BJ24="resign",$BJ24="permanent",$BJ24="terminated"),"true","false")</formula>
    </cfRule>
  </conditionalFormatting>
  <conditionalFormatting sqref="Q24">
    <cfRule type="expression" dxfId="5445" priority="2303" stopIfTrue="1">
      <formula>IF(OR($BK24="not",$BK24="resign",$BK24="permanent",$BK24="terminated"),"true","false")</formula>
    </cfRule>
  </conditionalFormatting>
  <conditionalFormatting sqref="Q24">
    <cfRule type="expression" dxfId="5444" priority="2302" stopIfTrue="1">
      <formula>IF(OR($BJ24="not",$BJ24="resign",$BJ24="permanent",$BJ24="terminated"),"true","false")</formula>
    </cfRule>
  </conditionalFormatting>
  <conditionalFormatting sqref="Q24">
    <cfRule type="expression" dxfId="5443" priority="2301" stopIfTrue="1">
      <formula>IF(OR($BK24="not",$BK24="resign",$BK24="permanent",$BK24="terminated"),"true","false")</formula>
    </cfRule>
  </conditionalFormatting>
  <conditionalFormatting sqref="Q24">
    <cfRule type="expression" dxfId="5442" priority="2300" stopIfTrue="1">
      <formula>IF(OR($BK24="not",$BK24="resign",$BK24="permanent",$BK24="terminated"),"true","false")</formula>
    </cfRule>
  </conditionalFormatting>
  <conditionalFormatting sqref="Q24">
    <cfRule type="expression" dxfId="5441" priority="2299" stopIfTrue="1">
      <formula>IF(OR($BK24="not",$BK24="resign",$BK24="permanent",$BK24="terminated"),"true","false")</formula>
    </cfRule>
  </conditionalFormatting>
  <conditionalFormatting sqref="Q24">
    <cfRule type="expression" dxfId="5440" priority="2298" stopIfTrue="1">
      <formula>IF(OR($BJ24="not",$BJ24="resign",$BJ24="permanent",$BJ24="terminated"),"true","false")</formula>
    </cfRule>
  </conditionalFormatting>
  <conditionalFormatting sqref="Q24">
    <cfRule type="expression" dxfId="5439" priority="2297" stopIfTrue="1">
      <formula>IF(OR($BK24="not",$BK24="resign",$BK24="permanent",$BK24="terminated"),"true","false")</formula>
    </cfRule>
  </conditionalFormatting>
  <conditionalFormatting sqref="Q24">
    <cfRule type="expression" dxfId="5438" priority="2296" stopIfTrue="1">
      <formula>IF(OR($BJ24="not",$BJ24="resign",$BJ24="permanent",$BJ24="terminated"),"true","false")</formula>
    </cfRule>
  </conditionalFormatting>
  <conditionalFormatting sqref="Q24">
    <cfRule type="expression" dxfId="5437" priority="2295" stopIfTrue="1">
      <formula>IF(OR($BK24="not",$BK24="resign",$BK24="permanent",$BK24="terminated"),"true","false")</formula>
    </cfRule>
  </conditionalFormatting>
  <conditionalFormatting sqref="Q24">
    <cfRule type="expression" dxfId="5436" priority="2294" stopIfTrue="1">
      <formula>IF(OR($BK24="not",$BK24="resign",$BK24="permanent",$BK24="terminated"),"true","false")</formula>
    </cfRule>
  </conditionalFormatting>
  <conditionalFormatting sqref="Q24">
    <cfRule type="expression" dxfId="5435" priority="2293" stopIfTrue="1">
      <formula>IF(OR($BK24="not",$BK24="resign",$BK24="permanent",$BK24="terminated"),"true","false")</formula>
    </cfRule>
  </conditionalFormatting>
  <conditionalFormatting sqref="Q24">
    <cfRule type="expression" dxfId="5434" priority="2292" stopIfTrue="1">
      <formula>IF(OR($BJ24="not",$BJ24="resign",$BJ24="permanent",$BJ24="terminated"),"true","false")</formula>
    </cfRule>
  </conditionalFormatting>
  <conditionalFormatting sqref="Q24">
    <cfRule type="expression" dxfId="5433" priority="2291" stopIfTrue="1">
      <formula>IF(OR($BK24="not",$BK24="resign",$BK24="permanent",$BK24="terminated"),"true","false")</formula>
    </cfRule>
  </conditionalFormatting>
  <conditionalFormatting sqref="Q24">
    <cfRule type="expression" dxfId="5432" priority="2290" stopIfTrue="1">
      <formula>IF(OR($BJ24="not",$BJ24="resign",$BJ24="permanent",$BJ24="terminated"),"true","false")</formula>
    </cfRule>
  </conditionalFormatting>
  <conditionalFormatting sqref="Q24">
    <cfRule type="expression" dxfId="5431" priority="2289" stopIfTrue="1">
      <formula>IF(OR($BK24="not",$BK24="resign",$BK24="permanent",$BK24="terminated"),"true","false")</formula>
    </cfRule>
  </conditionalFormatting>
  <conditionalFormatting sqref="Q24">
    <cfRule type="expression" dxfId="5430" priority="2288" stopIfTrue="1">
      <formula>IF(OR($BJ24="not",$BJ24="resign",$BJ24="permanent",$BJ24="terminated"),"true","false")</formula>
    </cfRule>
  </conditionalFormatting>
  <conditionalFormatting sqref="Q24">
    <cfRule type="expression" dxfId="5429" priority="2287" stopIfTrue="1">
      <formula>IF(OR($BK24="not",$BK24="resign",$BK24="permanent",$BK24="terminated"),"true","false")</formula>
    </cfRule>
  </conditionalFormatting>
  <conditionalFormatting sqref="Q24">
    <cfRule type="expression" dxfId="5428" priority="2286" stopIfTrue="1">
      <formula>IF(OR($BJ24="not",$BJ24="resign",$BJ24="permanent",$BJ24="terminated"),"true","false")</formula>
    </cfRule>
  </conditionalFormatting>
  <conditionalFormatting sqref="Q24">
    <cfRule type="expression" dxfId="5427" priority="2285" stopIfTrue="1">
      <formula>IF(OR($BJ24="not",$BJ24="resign",$BJ24="permanent",$BJ24="terminated"),"true","false")</formula>
    </cfRule>
  </conditionalFormatting>
  <conditionalFormatting sqref="Q24">
    <cfRule type="expression" dxfId="5426" priority="2284" stopIfTrue="1">
      <formula>IF(OR($BI24="not",$BI24="resign",$BI24="permanent",$BI24="terminated"),"true","false")</formula>
    </cfRule>
  </conditionalFormatting>
  <conditionalFormatting sqref="Q24">
    <cfRule type="expression" dxfId="5425" priority="2283" stopIfTrue="1">
      <formula>IF(OR($BK24="not",$BK24="resign",$BK24="permanent",$BK24="terminated"),"true","false")</formula>
    </cfRule>
  </conditionalFormatting>
  <conditionalFormatting sqref="Q24">
    <cfRule type="expression" dxfId="5424" priority="2282" stopIfTrue="1">
      <formula>IF(OR($BJ24="not",$BJ24="resign",$BJ24="permanent",$BJ24="terminated"),"true","false")</formula>
    </cfRule>
  </conditionalFormatting>
  <conditionalFormatting sqref="Q24">
    <cfRule type="expression" dxfId="5423" priority="2281" stopIfTrue="1">
      <formula>IF(OR($BK24="not",$BK24="resign",$BK24="permanent",$BK24="terminated"),"true","false")</formula>
    </cfRule>
  </conditionalFormatting>
  <conditionalFormatting sqref="Q24">
    <cfRule type="expression" dxfId="5422" priority="2280" stopIfTrue="1">
      <formula>IF(OR($BJ24="not",$BJ24="resign",$BJ24="permanent",$BJ24="terminated"),"true","false")</formula>
    </cfRule>
  </conditionalFormatting>
  <conditionalFormatting sqref="Q24">
    <cfRule type="expression" dxfId="5421" priority="2279" stopIfTrue="1">
      <formula>IF(OR($BJ24="not",$BJ24="resign",$BJ24="permanent",$BJ24="terminated"),"true","false")</formula>
    </cfRule>
  </conditionalFormatting>
  <conditionalFormatting sqref="Q24">
    <cfRule type="expression" dxfId="5420" priority="2278" stopIfTrue="1">
      <formula>IF(OR($BK24="not",$BK24="resign",$BK24="permanent",$BK24="terminated"),"true","false")</formula>
    </cfRule>
  </conditionalFormatting>
  <conditionalFormatting sqref="Q24">
    <cfRule type="expression" dxfId="5419" priority="2277" stopIfTrue="1">
      <formula>IF(OR($BK24="not",$BK24="resign",$BK24="permanent",$BK24="terminated"),"true","false")</formula>
    </cfRule>
  </conditionalFormatting>
  <conditionalFormatting sqref="Q24">
    <cfRule type="expression" dxfId="5418" priority="2276" stopIfTrue="1">
      <formula>IF(OR($BK24="not",$BK24="resign",$BK24="permanent",$BK24="terminated"),"true","false")</formula>
    </cfRule>
  </conditionalFormatting>
  <conditionalFormatting sqref="Q24">
    <cfRule type="expression" dxfId="5417" priority="2275" stopIfTrue="1">
      <formula>IF(OR($BJ24="not",$BJ24="resign",$BJ24="permanent",$BJ24="terminated"),"true","false")</formula>
    </cfRule>
  </conditionalFormatting>
  <conditionalFormatting sqref="Q24">
    <cfRule type="expression" dxfId="5416" priority="2274" stopIfTrue="1">
      <formula>IF(OR($BK24="not",$BK24="resign",$BK24="permanent",$BK24="terminated"),"true","false")</formula>
    </cfRule>
  </conditionalFormatting>
  <conditionalFormatting sqref="Q24">
    <cfRule type="expression" dxfId="5415" priority="2273" stopIfTrue="1">
      <formula>IF(OR($BJ24="not",$BJ24="resign",$BJ24="permanent",$BJ24="terminated"),"true","false")</formula>
    </cfRule>
  </conditionalFormatting>
  <conditionalFormatting sqref="Q24">
    <cfRule type="expression" dxfId="5414" priority="2272" stopIfTrue="1">
      <formula>IF(OR($BK24="not",$BK24="resign",$BK24="permanent",$BK24="terminated"),"true","false")</formula>
    </cfRule>
  </conditionalFormatting>
  <conditionalFormatting sqref="Q24">
    <cfRule type="expression" dxfId="5413" priority="2271" stopIfTrue="1">
      <formula>IF(OR($BK24="not",$BK24="resign",$BK24="permanent",$BK24="terminated"),"true","false")</formula>
    </cfRule>
  </conditionalFormatting>
  <conditionalFormatting sqref="Q24">
    <cfRule type="expression" dxfId="5412" priority="2270" stopIfTrue="1">
      <formula>IF(OR($BK24="not",$BK24="resign",$BK24="permanent",$BK24="terminated"),"true","false")</formula>
    </cfRule>
  </conditionalFormatting>
  <conditionalFormatting sqref="Q24">
    <cfRule type="expression" dxfId="5411" priority="2269" stopIfTrue="1">
      <formula>IF(OR($BJ24="not",$BJ24="resign",$BJ24="permanent",$BJ24="terminated"),"true","false")</formula>
    </cfRule>
  </conditionalFormatting>
  <conditionalFormatting sqref="Q24">
    <cfRule type="expression" dxfId="5410" priority="2268" stopIfTrue="1">
      <formula>IF(OR($BK24="not",$BK24="resign",$BK24="permanent",$BK24="terminated"),"true","false")</formula>
    </cfRule>
  </conditionalFormatting>
  <conditionalFormatting sqref="Q24">
    <cfRule type="expression" dxfId="5409" priority="2267" stopIfTrue="1">
      <formula>IF(OR($BJ24="not",$BJ24="resign",$BJ24="permanent",$BJ24="terminated"),"true","false")</formula>
    </cfRule>
  </conditionalFormatting>
  <conditionalFormatting sqref="Q24">
    <cfRule type="expression" dxfId="5408" priority="2266" stopIfTrue="1">
      <formula>IF(OR($BK24="not",$BK24="resign",$BK24="permanent",$BK24="terminated"),"true","false")</formula>
    </cfRule>
  </conditionalFormatting>
  <conditionalFormatting sqref="Q24">
    <cfRule type="expression" dxfId="5407" priority="2265" stopIfTrue="1">
      <formula>IF(OR($BK24="not",$BK24="resign",$BK24="permanent",$BK24="terminated"),"true","false")</formula>
    </cfRule>
  </conditionalFormatting>
  <conditionalFormatting sqref="Q24">
    <cfRule type="expression" dxfId="5406" priority="2264" stopIfTrue="1">
      <formula>IF(OR($BK24="not",$BK24="resign",$BK24="permanent",$BK24="terminated"),"true","false")</formula>
    </cfRule>
  </conditionalFormatting>
  <conditionalFormatting sqref="Q24">
    <cfRule type="expression" dxfId="5405" priority="2263" stopIfTrue="1">
      <formula>IF(OR($BJ24="not",$BJ24="resign",$BJ24="permanent",$BJ24="terminated"),"true","false")</formula>
    </cfRule>
  </conditionalFormatting>
  <conditionalFormatting sqref="Q24">
    <cfRule type="expression" dxfId="5404" priority="2262" stopIfTrue="1">
      <formula>IF(OR($BK24="not",$BK24="resign",$BK24="permanent",$BK24="terminated"),"true","false")</formula>
    </cfRule>
  </conditionalFormatting>
  <conditionalFormatting sqref="Q24">
    <cfRule type="expression" dxfId="5403" priority="2261" stopIfTrue="1">
      <formula>IF(OR($BJ24="not",$BJ24="resign",$BJ24="permanent",$BJ24="terminated"),"true","false")</formula>
    </cfRule>
  </conditionalFormatting>
  <conditionalFormatting sqref="Q24">
    <cfRule type="expression" dxfId="5402" priority="2260" stopIfTrue="1">
      <formula>IF(OR($BK24="not",$BK24="resign",$BK24="permanent",$BK24="terminated"),"true","false")</formula>
    </cfRule>
  </conditionalFormatting>
  <conditionalFormatting sqref="Q24">
    <cfRule type="expression" dxfId="5401" priority="2259" stopIfTrue="1">
      <formula>IF(OR($BJ24="not",$BJ24="resign",$BJ24="permanent",$BJ24="terminated"),"true","false")</formula>
    </cfRule>
  </conditionalFormatting>
  <conditionalFormatting sqref="Q24">
    <cfRule type="expression" dxfId="5400" priority="2258" stopIfTrue="1">
      <formula>IF(OR($BK24="not",$BK24="resign",$BK24="permanent",$BK24="terminated"),"true","false")</formula>
    </cfRule>
  </conditionalFormatting>
  <conditionalFormatting sqref="Q24">
    <cfRule type="expression" dxfId="5399" priority="2257" stopIfTrue="1">
      <formula>IF(OR($BJ24="not",$BJ24="resign",$BJ24="permanent",$BJ24="terminated"),"true","false")</formula>
    </cfRule>
  </conditionalFormatting>
  <conditionalFormatting sqref="Q24">
    <cfRule type="expression" dxfId="5398" priority="2256" stopIfTrue="1">
      <formula>IF(OR($BK24="not",$BK24="resign",$BK24="permanent",$BK24="terminated"),"true","false")</formula>
    </cfRule>
  </conditionalFormatting>
  <conditionalFormatting sqref="Q24">
    <cfRule type="expression" dxfId="5397" priority="2255" stopIfTrue="1">
      <formula>IF(OR($BJ24="not",$BJ24="resign",$BJ24="permanent",$BJ24="terminated"),"true","false")</formula>
    </cfRule>
  </conditionalFormatting>
  <conditionalFormatting sqref="Q24">
    <cfRule type="expression" dxfId="5396" priority="2254" stopIfTrue="1">
      <formula>IF(OR($BJ24="not",$BJ24="resign",$BJ24="permanent",$BJ24="terminated"),"true","false")</formula>
    </cfRule>
  </conditionalFormatting>
  <conditionalFormatting sqref="Q24">
    <cfRule type="expression" dxfId="5395" priority="2253" stopIfTrue="1">
      <formula>IF(OR($BK24="not",$BK24="resign",$BK24="permanent",$BK24="terminated"),"true","false")</formula>
    </cfRule>
  </conditionalFormatting>
  <conditionalFormatting sqref="Q24">
    <cfRule type="expression" dxfId="5394" priority="2252" stopIfTrue="1">
      <formula>IF(OR($BK24="not",$BK24="resign",$BK24="permanent",$BK24="terminated"),"true","false")</formula>
    </cfRule>
  </conditionalFormatting>
  <conditionalFormatting sqref="Q24">
    <cfRule type="expression" dxfId="5393" priority="2251" stopIfTrue="1">
      <formula>IF(OR($BK24="not",$BK24="resign",$BK24="permanent",$BK24="terminated"),"true","false")</formula>
    </cfRule>
  </conditionalFormatting>
  <conditionalFormatting sqref="Q24">
    <cfRule type="expression" dxfId="5392" priority="2250" stopIfTrue="1">
      <formula>IF(OR($BJ24="not",$BJ24="resign",$BJ24="permanent",$BJ24="terminated"),"true","false")</formula>
    </cfRule>
  </conditionalFormatting>
  <conditionalFormatting sqref="Q24">
    <cfRule type="expression" dxfId="5391" priority="2249" stopIfTrue="1">
      <formula>IF(OR($BK24="not",$BK24="resign",$BK24="permanent",$BK24="terminated"),"true","false")</formula>
    </cfRule>
  </conditionalFormatting>
  <conditionalFormatting sqref="Q24">
    <cfRule type="expression" dxfId="5390" priority="2248" stopIfTrue="1">
      <formula>IF(OR($BJ24="not",$BJ24="resign",$BJ24="permanent",$BJ24="terminated"),"true","false")</formula>
    </cfRule>
  </conditionalFormatting>
  <conditionalFormatting sqref="Q24">
    <cfRule type="expression" dxfId="5389" priority="2247" stopIfTrue="1">
      <formula>IF(OR($BK24="not",$BK24="resign",$BK24="permanent",$BK24="terminated"),"true","false")</formula>
    </cfRule>
  </conditionalFormatting>
  <conditionalFormatting sqref="Q24">
    <cfRule type="expression" dxfId="5388" priority="2246" stopIfTrue="1">
      <formula>IF(OR($BK24="not",$BK24="resign",$BK24="permanent",$BK24="terminated"),"true","false")</formula>
    </cfRule>
  </conditionalFormatting>
  <conditionalFormatting sqref="Q24">
    <cfRule type="expression" dxfId="5387" priority="2245" stopIfTrue="1">
      <formula>IF(OR($BK24="not",$BK24="resign",$BK24="permanent",$BK24="terminated"),"true","false")</formula>
    </cfRule>
  </conditionalFormatting>
  <conditionalFormatting sqref="Q24">
    <cfRule type="expression" dxfId="5386" priority="2244" stopIfTrue="1">
      <formula>IF(OR($BJ24="not",$BJ24="resign",$BJ24="permanent",$BJ24="terminated"),"true","false")</formula>
    </cfRule>
  </conditionalFormatting>
  <conditionalFormatting sqref="Q24">
    <cfRule type="expression" dxfId="5385" priority="2243" stopIfTrue="1">
      <formula>IF(OR($BK24="not",$BK24="resign",$BK24="permanent",$BK24="terminated"),"true","false")</formula>
    </cfRule>
  </conditionalFormatting>
  <conditionalFormatting sqref="Q24">
    <cfRule type="expression" dxfId="5384" priority="2242" stopIfTrue="1">
      <formula>IF(OR($BJ24="not",$BJ24="resign",$BJ24="permanent",$BJ24="terminated"),"true","false")</formula>
    </cfRule>
  </conditionalFormatting>
  <conditionalFormatting sqref="Q24">
    <cfRule type="expression" dxfId="5383" priority="2241" stopIfTrue="1">
      <formula>IF(OR($BK24="not",$BK24="resign",$BK24="permanent",$BK24="terminated"),"true","false")</formula>
    </cfRule>
  </conditionalFormatting>
  <conditionalFormatting sqref="Q24">
    <cfRule type="expression" dxfId="5382" priority="2240" stopIfTrue="1">
      <formula>IF(OR($BK24="not",$BK24="resign",$BK24="permanent",$BK24="terminated"),"true","false")</formula>
    </cfRule>
  </conditionalFormatting>
  <conditionalFormatting sqref="Q24">
    <cfRule type="expression" dxfId="5381" priority="2239" stopIfTrue="1">
      <formula>IF(OR($BK24="not",$BK24="resign",$BK24="permanent",$BK24="terminated"),"true","false")</formula>
    </cfRule>
  </conditionalFormatting>
  <conditionalFormatting sqref="Q24">
    <cfRule type="expression" dxfId="5380" priority="2238" stopIfTrue="1">
      <formula>IF(OR($BJ24="not",$BJ24="resign",$BJ24="permanent",$BJ24="terminated"),"true","false")</formula>
    </cfRule>
  </conditionalFormatting>
  <conditionalFormatting sqref="Q24">
    <cfRule type="expression" dxfId="5379" priority="2237" stopIfTrue="1">
      <formula>IF(OR($BK24="not",$BK24="resign",$BK24="permanent",$BK24="terminated"),"true","false")</formula>
    </cfRule>
  </conditionalFormatting>
  <conditionalFormatting sqref="Q24">
    <cfRule type="expression" dxfId="5378" priority="2236" stopIfTrue="1">
      <formula>IF(OR($BJ24="not",$BJ24="resign",$BJ24="permanent",$BJ24="terminated"),"true","false")</formula>
    </cfRule>
  </conditionalFormatting>
  <conditionalFormatting sqref="Q24">
    <cfRule type="expression" dxfId="5377" priority="2235" stopIfTrue="1">
      <formula>IF(OR($BK24="not",$BK24="resign",$BK24="permanent",$BK24="terminated"),"true","false")</formula>
    </cfRule>
  </conditionalFormatting>
  <conditionalFormatting sqref="Q24">
    <cfRule type="expression" dxfId="5376" priority="2234" stopIfTrue="1">
      <formula>IF(OR($BJ24="not",$BJ24="resign",$BJ24="permanent",$BJ24="terminated"),"true","false")</formula>
    </cfRule>
  </conditionalFormatting>
  <conditionalFormatting sqref="Q24">
    <cfRule type="expression" dxfId="5375" priority="2233" stopIfTrue="1">
      <formula>IF(OR($BK24="not",$BK24="resign",$BK24="permanent",$BK24="terminated"),"true","false")</formula>
    </cfRule>
  </conditionalFormatting>
  <conditionalFormatting sqref="Q24">
    <cfRule type="expression" dxfId="5374" priority="2232" stopIfTrue="1">
      <formula>IF(OR($BJ24="not",$BJ24="resign",$BJ24="permanent",$BJ24="terminated"),"true","false")</formula>
    </cfRule>
  </conditionalFormatting>
  <conditionalFormatting sqref="Q24">
    <cfRule type="expression" dxfId="5373" priority="2231" stopIfTrue="1">
      <formula>IF(OR($BJ24="not",$BJ24="resign",$BJ24="permanent",$BJ24="terminated"),"true","false")</formula>
    </cfRule>
  </conditionalFormatting>
  <conditionalFormatting sqref="Q24">
    <cfRule type="expression" dxfId="5372" priority="2230" stopIfTrue="1">
      <formula>IF(OR($BI24="not",$BI24="resign",$BI24="permanent",$BI24="terminated"),"true","false")</formula>
    </cfRule>
  </conditionalFormatting>
  <conditionalFormatting sqref="Q24">
    <cfRule type="expression" dxfId="5371" priority="2229" stopIfTrue="1">
      <formula>IF(OR($BK24="not",$BK24="resign",$BK24="permanent",$BK24="terminated"),"true","false")</formula>
    </cfRule>
  </conditionalFormatting>
  <conditionalFormatting sqref="Q24">
    <cfRule type="expression" dxfId="5370" priority="2228" stopIfTrue="1">
      <formula>IF(OR($BJ24="not",$BJ24="resign",$BJ24="permanent",$BJ24="terminated"),"true","false")</formula>
    </cfRule>
  </conditionalFormatting>
  <conditionalFormatting sqref="Q24">
    <cfRule type="expression" dxfId="5369" priority="2227" stopIfTrue="1">
      <formula>IF(OR($BK24="not",$BK24="resign",$BK24="permanent",$BK24="terminated"),"true","false")</formula>
    </cfRule>
  </conditionalFormatting>
  <conditionalFormatting sqref="Q24">
    <cfRule type="expression" dxfId="5368" priority="2226" stopIfTrue="1">
      <formula>IF(OR($BJ24="not",$BJ24="resign",$BJ24="permanent",$BJ24="terminated"),"true","false")</formula>
    </cfRule>
  </conditionalFormatting>
  <conditionalFormatting sqref="Q24">
    <cfRule type="expression" dxfId="5367" priority="2225" stopIfTrue="1">
      <formula>IF(OR($BJ24="not",$BJ24="resign",$BJ24="permanent",$BJ24="terminated"),"true","false")</formula>
    </cfRule>
  </conditionalFormatting>
  <conditionalFormatting sqref="Q24">
    <cfRule type="expression" dxfId="5366" priority="2224" stopIfTrue="1">
      <formula>IF(OR($BK24="not",$BK24="resign",$BK24="permanent",$BK24="terminated"),"true","false")</formula>
    </cfRule>
  </conditionalFormatting>
  <conditionalFormatting sqref="Q24">
    <cfRule type="expression" dxfId="5365" priority="2223" stopIfTrue="1">
      <formula>IF(OR($BK24="not",$BK24="resign",$BK24="permanent",$BK24="terminated"),"true","false")</formula>
    </cfRule>
  </conditionalFormatting>
  <conditionalFormatting sqref="Q24">
    <cfRule type="expression" dxfId="5364" priority="2222" stopIfTrue="1">
      <formula>IF(OR($BK24="not",$BK24="resign",$BK24="permanent",$BK24="terminated"),"true","false")</formula>
    </cfRule>
  </conditionalFormatting>
  <conditionalFormatting sqref="Q24">
    <cfRule type="expression" dxfId="5363" priority="2221" stopIfTrue="1">
      <formula>IF(OR($BJ24="not",$BJ24="resign",$BJ24="permanent",$BJ24="terminated"),"true","false")</formula>
    </cfRule>
  </conditionalFormatting>
  <conditionalFormatting sqref="Q24">
    <cfRule type="expression" dxfId="5362" priority="2220" stopIfTrue="1">
      <formula>IF(OR($BK24="not",$BK24="resign",$BK24="permanent",$BK24="terminated"),"true","false")</formula>
    </cfRule>
  </conditionalFormatting>
  <conditionalFormatting sqref="Q24">
    <cfRule type="expression" dxfId="5361" priority="2219" stopIfTrue="1">
      <formula>IF(OR($BJ24="not",$BJ24="resign",$BJ24="permanent",$BJ24="terminated"),"true","false")</formula>
    </cfRule>
  </conditionalFormatting>
  <conditionalFormatting sqref="Q24">
    <cfRule type="expression" dxfId="5360" priority="2218" stopIfTrue="1">
      <formula>IF(OR($BK24="not",$BK24="resign",$BK24="permanent",$BK24="terminated"),"true","false")</formula>
    </cfRule>
  </conditionalFormatting>
  <conditionalFormatting sqref="Q24">
    <cfRule type="expression" dxfId="5359" priority="2217" stopIfTrue="1">
      <formula>IF(OR($BK24="not",$BK24="resign",$BK24="permanent",$BK24="terminated"),"true","false")</formula>
    </cfRule>
  </conditionalFormatting>
  <conditionalFormatting sqref="Q24">
    <cfRule type="expression" dxfId="5358" priority="2216" stopIfTrue="1">
      <formula>IF(OR($BK24="not",$BK24="resign",$BK24="permanent",$BK24="terminated"),"true","false")</formula>
    </cfRule>
  </conditionalFormatting>
  <conditionalFormatting sqref="Q24">
    <cfRule type="expression" dxfId="5357" priority="2215" stopIfTrue="1">
      <formula>IF(OR($BJ24="not",$BJ24="resign",$BJ24="permanent",$BJ24="terminated"),"true","false")</formula>
    </cfRule>
  </conditionalFormatting>
  <conditionalFormatting sqref="Q24">
    <cfRule type="expression" dxfId="5356" priority="2214" stopIfTrue="1">
      <formula>IF(OR($BK24="not",$BK24="resign",$BK24="permanent",$BK24="terminated"),"true","false")</formula>
    </cfRule>
  </conditionalFormatting>
  <conditionalFormatting sqref="Q24">
    <cfRule type="expression" dxfId="5355" priority="2213" stopIfTrue="1">
      <formula>IF(OR($BJ24="not",$BJ24="resign",$BJ24="permanent",$BJ24="terminated"),"true","false")</formula>
    </cfRule>
  </conditionalFormatting>
  <conditionalFormatting sqref="Q24">
    <cfRule type="expression" dxfId="5354" priority="2212" stopIfTrue="1">
      <formula>IF(OR($BK24="not",$BK24="resign",$BK24="permanent",$BK24="terminated"),"true","false")</formula>
    </cfRule>
  </conditionalFormatting>
  <conditionalFormatting sqref="Q24">
    <cfRule type="expression" dxfId="5353" priority="2211" stopIfTrue="1">
      <formula>IF(OR($BK24="not",$BK24="resign",$BK24="permanent",$BK24="terminated"),"true","false")</formula>
    </cfRule>
  </conditionalFormatting>
  <conditionalFormatting sqref="Q24">
    <cfRule type="expression" dxfId="5352" priority="2210" stopIfTrue="1">
      <formula>IF(OR($BK24="not",$BK24="resign",$BK24="permanent",$BK24="terminated"),"true","false")</formula>
    </cfRule>
  </conditionalFormatting>
  <conditionalFormatting sqref="Q24">
    <cfRule type="expression" dxfId="5351" priority="2209" stopIfTrue="1">
      <formula>IF(OR($BJ24="not",$BJ24="resign",$BJ24="permanent",$BJ24="terminated"),"true","false")</formula>
    </cfRule>
  </conditionalFormatting>
  <conditionalFormatting sqref="Q24">
    <cfRule type="expression" dxfId="5350" priority="2208" stopIfTrue="1">
      <formula>IF(OR($BK24="not",$BK24="resign",$BK24="permanent",$BK24="terminated"),"true","false")</formula>
    </cfRule>
  </conditionalFormatting>
  <conditionalFormatting sqref="Q24">
    <cfRule type="expression" dxfId="5349" priority="2207" stopIfTrue="1">
      <formula>IF(OR($BJ24="not",$BJ24="resign",$BJ24="permanent",$BJ24="terminated"),"true","false")</formula>
    </cfRule>
  </conditionalFormatting>
  <conditionalFormatting sqref="Q24">
    <cfRule type="expression" dxfId="5348" priority="2206" stopIfTrue="1">
      <formula>IF(OR($BK24="not",$BK24="resign",$BK24="permanent",$BK24="terminated"),"true","false")</formula>
    </cfRule>
  </conditionalFormatting>
  <conditionalFormatting sqref="Q24">
    <cfRule type="expression" dxfId="5347" priority="2205" stopIfTrue="1">
      <formula>IF(OR($BJ24="not",$BJ24="resign",$BJ24="permanent",$BJ24="terminated"),"true","false")</formula>
    </cfRule>
  </conditionalFormatting>
  <conditionalFormatting sqref="Q24">
    <cfRule type="expression" dxfId="5346" priority="2204" stopIfTrue="1">
      <formula>IF(OR($BK24="not",$BK24="resign",$BK24="permanent",$BK24="terminated"),"true","false")</formula>
    </cfRule>
  </conditionalFormatting>
  <conditionalFormatting sqref="Q24">
    <cfRule type="expression" dxfId="5345" priority="2203" stopIfTrue="1">
      <formula>IF(OR($BJ24="not",$BJ24="resign",$BJ24="permanent",$BJ24="terminated"),"true","false")</formula>
    </cfRule>
  </conditionalFormatting>
  <conditionalFormatting sqref="Q24">
    <cfRule type="expression" dxfId="5344" priority="2202" stopIfTrue="1">
      <formula>IF(OR($BK24="not",$BK24="resign",$BK24="permanent",$BK24="terminated"),"true","false")</formula>
    </cfRule>
  </conditionalFormatting>
  <conditionalFormatting sqref="Q24">
    <cfRule type="expression" dxfId="5343" priority="2201" stopIfTrue="1">
      <formula>IF(OR($BJ24="not",$BJ24="resign",$BJ24="permanent",$BJ24="terminated"),"true","false")</formula>
    </cfRule>
  </conditionalFormatting>
  <conditionalFormatting sqref="Q24">
    <cfRule type="expression" dxfId="5342" priority="2200" stopIfTrue="1">
      <formula>IF(OR($BJ24="not",$BJ24="resign",$BJ24="permanent",$BJ24="terminated"),"true","false")</formula>
    </cfRule>
  </conditionalFormatting>
  <conditionalFormatting sqref="Q24">
    <cfRule type="expression" dxfId="5341" priority="2199" stopIfTrue="1">
      <formula>IF(OR($BK24="not",$BK24="resign",$BK24="permanent",$BK24="terminated"),"true","false")</formula>
    </cfRule>
  </conditionalFormatting>
  <conditionalFormatting sqref="Q24">
    <cfRule type="expression" dxfId="5340" priority="2198" stopIfTrue="1">
      <formula>IF(OR($BK24="not",$BK24="resign",$BK24="permanent",$BK24="terminated"),"true","false")</formula>
    </cfRule>
  </conditionalFormatting>
  <conditionalFormatting sqref="Q24">
    <cfRule type="expression" dxfId="5339" priority="2197" stopIfTrue="1">
      <formula>IF(OR($BK24="not",$BK24="resign",$BK24="permanent",$BK24="terminated"),"true","false")</formula>
    </cfRule>
  </conditionalFormatting>
  <conditionalFormatting sqref="Q24">
    <cfRule type="expression" dxfId="5338" priority="2196" stopIfTrue="1">
      <formula>IF(OR($BJ24="not",$BJ24="resign",$BJ24="permanent",$BJ24="terminated"),"true","false")</formula>
    </cfRule>
  </conditionalFormatting>
  <conditionalFormatting sqref="Q24">
    <cfRule type="expression" dxfId="5337" priority="2195" stopIfTrue="1">
      <formula>IF(OR($BK24="not",$BK24="resign",$BK24="permanent",$BK24="terminated"),"true","false")</formula>
    </cfRule>
  </conditionalFormatting>
  <conditionalFormatting sqref="Q24">
    <cfRule type="expression" dxfId="5336" priority="2194" stopIfTrue="1">
      <formula>IF(OR($BJ24="not",$BJ24="resign",$BJ24="permanent",$BJ24="terminated"),"true","false")</formula>
    </cfRule>
  </conditionalFormatting>
  <conditionalFormatting sqref="Q24">
    <cfRule type="expression" dxfId="5335" priority="2193" stopIfTrue="1">
      <formula>IF(OR($BK24="not",$BK24="resign",$BK24="permanent",$BK24="terminated"),"true","false")</formula>
    </cfRule>
  </conditionalFormatting>
  <conditionalFormatting sqref="Q24">
    <cfRule type="expression" dxfId="5334" priority="2192" stopIfTrue="1">
      <formula>IF(OR($BK24="not",$BK24="resign",$BK24="permanent",$BK24="terminated"),"true","false")</formula>
    </cfRule>
  </conditionalFormatting>
  <conditionalFormatting sqref="Q24">
    <cfRule type="expression" dxfId="5333" priority="2191" stopIfTrue="1">
      <formula>IF(OR($BK24="not",$BK24="resign",$BK24="permanent",$BK24="terminated"),"true","false")</formula>
    </cfRule>
  </conditionalFormatting>
  <conditionalFormatting sqref="Q24">
    <cfRule type="expression" dxfId="5332" priority="2190" stopIfTrue="1">
      <formula>IF(OR($BJ24="not",$BJ24="resign",$BJ24="permanent",$BJ24="terminated"),"true","false")</formula>
    </cfRule>
  </conditionalFormatting>
  <conditionalFormatting sqref="Q24">
    <cfRule type="expression" dxfId="5331" priority="2189" stopIfTrue="1">
      <formula>IF(OR($BK24="not",$BK24="resign",$BK24="permanent",$BK24="terminated"),"true","false")</formula>
    </cfRule>
  </conditionalFormatting>
  <conditionalFormatting sqref="Q24">
    <cfRule type="expression" dxfId="5330" priority="2188" stopIfTrue="1">
      <formula>IF(OR($BJ24="not",$BJ24="resign",$BJ24="permanent",$BJ24="terminated"),"true","false")</formula>
    </cfRule>
  </conditionalFormatting>
  <conditionalFormatting sqref="Q24">
    <cfRule type="expression" dxfId="5329" priority="2187" stopIfTrue="1">
      <formula>IF(OR($BK24="not",$BK24="resign",$BK24="permanent",$BK24="terminated"),"true","false")</formula>
    </cfRule>
  </conditionalFormatting>
  <conditionalFormatting sqref="Q24">
    <cfRule type="expression" dxfId="5328" priority="2186" stopIfTrue="1">
      <formula>IF(OR($BK24="not",$BK24="resign",$BK24="permanent",$BK24="terminated"),"true","false")</formula>
    </cfRule>
  </conditionalFormatting>
  <conditionalFormatting sqref="Q24">
    <cfRule type="expression" dxfId="5327" priority="2185" stopIfTrue="1">
      <formula>IF(OR($BK24="not",$BK24="resign",$BK24="permanent",$BK24="terminated"),"true","false")</formula>
    </cfRule>
  </conditionalFormatting>
  <conditionalFormatting sqref="Q24">
    <cfRule type="expression" dxfId="5326" priority="2184" stopIfTrue="1">
      <formula>IF(OR($BJ24="not",$BJ24="resign",$BJ24="permanent",$BJ24="terminated"),"true","false")</formula>
    </cfRule>
  </conditionalFormatting>
  <conditionalFormatting sqref="Q24">
    <cfRule type="expression" dxfId="5325" priority="2183" stopIfTrue="1">
      <formula>IF(OR($BK24="not",$BK24="resign",$BK24="permanent",$BK24="terminated"),"true","false")</formula>
    </cfRule>
  </conditionalFormatting>
  <conditionalFormatting sqref="Q24">
    <cfRule type="expression" dxfId="5324" priority="2182" stopIfTrue="1">
      <formula>IF(OR($BJ24="not",$BJ24="resign",$BJ24="permanent",$BJ24="terminated"),"true","false")</formula>
    </cfRule>
  </conditionalFormatting>
  <conditionalFormatting sqref="Q24">
    <cfRule type="expression" dxfId="5323" priority="2181" stopIfTrue="1">
      <formula>IF(OR($BK24="not",$BK24="resign",$BK24="permanent",$BK24="terminated"),"true","false")</formula>
    </cfRule>
  </conditionalFormatting>
  <conditionalFormatting sqref="Q24">
    <cfRule type="expression" dxfId="5322" priority="2180" stopIfTrue="1">
      <formula>IF(OR($BJ24="not",$BJ24="resign",$BJ24="permanent",$BJ24="terminated"),"true","false")</formula>
    </cfRule>
  </conditionalFormatting>
  <conditionalFormatting sqref="Q24">
    <cfRule type="expression" dxfId="5321" priority="2179" stopIfTrue="1">
      <formula>IF(OR($BK24="not",$BK24="resign",$BK24="permanent",$BK24="terminated"),"true","false")</formula>
    </cfRule>
  </conditionalFormatting>
  <conditionalFormatting sqref="Q24">
    <cfRule type="expression" dxfId="5320" priority="2178" stopIfTrue="1">
      <formula>IF(OR($BJ24="not",$BJ24="resign",$BJ24="permanent",$BJ24="terminated"),"true","false")</formula>
    </cfRule>
  </conditionalFormatting>
  <conditionalFormatting sqref="Q24">
    <cfRule type="expression" dxfId="5319" priority="2177" stopIfTrue="1">
      <formula>IF(OR($BJ24="not",$BJ24="resign",$BJ24="permanent",$BJ24="terminated"),"true","false")</formula>
    </cfRule>
  </conditionalFormatting>
  <conditionalFormatting sqref="Q24">
    <cfRule type="expression" dxfId="5318" priority="2176" stopIfTrue="1">
      <formula>IF(OR($BI24="not",$BI24="resign",$BI24="permanent",$BI24="terminated"),"true","false")</formula>
    </cfRule>
  </conditionalFormatting>
  <conditionalFormatting sqref="Q24">
    <cfRule type="expression" dxfId="5317" priority="2175" stopIfTrue="1">
      <formula>IF(OR($BK24="not",$BK24="resign",$BK24="permanent",$BK24="terminated"),"true","false")</formula>
    </cfRule>
  </conditionalFormatting>
  <conditionalFormatting sqref="Q24">
    <cfRule type="expression" dxfId="5316" priority="2174" stopIfTrue="1">
      <formula>IF(OR($BJ24="not",$BJ24="resign",$BJ24="permanent",$BJ24="terminated"),"true","false")</formula>
    </cfRule>
  </conditionalFormatting>
  <conditionalFormatting sqref="Q24">
    <cfRule type="expression" dxfId="5315" priority="2173" stopIfTrue="1">
      <formula>IF(OR($BK24="not",$BK24="resign",$BK24="permanent",$BK24="terminated"),"true","false")</formula>
    </cfRule>
  </conditionalFormatting>
  <conditionalFormatting sqref="Q24">
    <cfRule type="expression" dxfId="5314" priority="2172" stopIfTrue="1">
      <formula>IF(OR($BJ24="not",$BJ24="resign",$BJ24="permanent",$BJ24="terminated"),"true","false")</formula>
    </cfRule>
  </conditionalFormatting>
  <conditionalFormatting sqref="Q24">
    <cfRule type="expression" dxfId="5313" priority="2171" stopIfTrue="1">
      <formula>IF(OR($BJ24="not",$BJ24="resign",$BJ24="permanent",$BJ24="terminated"),"true","false")</formula>
    </cfRule>
  </conditionalFormatting>
  <conditionalFormatting sqref="Q24">
    <cfRule type="expression" dxfId="5312" priority="2170" stopIfTrue="1">
      <formula>IF(OR($BK24="not",$BK24="resign",$BK24="permanent",$BK24="terminated"),"true","false")</formula>
    </cfRule>
  </conditionalFormatting>
  <conditionalFormatting sqref="Q24">
    <cfRule type="expression" dxfId="5311" priority="2169" stopIfTrue="1">
      <formula>IF(OR($BK24="not",$BK24="resign",$BK24="permanent",$BK24="terminated"),"true","false")</formula>
    </cfRule>
  </conditionalFormatting>
  <conditionalFormatting sqref="Q24">
    <cfRule type="expression" dxfId="5310" priority="2168" stopIfTrue="1">
      <formula>IF(OR($BK24="not",$BK24="resign",$BK24="permanent",$BK24="terminated"),"true","false")</formula>
    </cfRule>
  </conditionalFormatting>
  <conditionalFormatting sqref="Q24">
    <cfRule type="expression" dxfId="5309" priority="2167" stopIfTrue="1">
      <formula>IF(OR($BJ24="not",$BJ24="resign",$BJ24="permanent",$BJ24="terminated"),"true","false")</formula>
    </cfRule>
  </conditionalFormatting>
  <conditionalFormatting sqref="Q24">
    <cfRule type="expression" dxfId="5308" priority="2166" stopIfTrue="1">
      <formula>IF(OR($BK24="not",$BK24="resign",$BK24="permanent",$BK24="terminated"),"true","false")</formula>
    </cfRule>
  </conditionalFormatting>
  <conditionalFormatting sqref="Q24">
    <cfRule type="expression" dxfId="5307" priority="2165" stopIfTrue="1">
      <formula>IF(OR($BJ24="not",$BJ24="resign",$BJ24="permanent",$BJ24="terminated"),"true","false")</formula>
    </cfRule>
  </conditionalFormatting>
  <conditionalFormatting sqref="Q24">
    <cfRule type="expression" dxfId="5306" priority="2164" stopIfTrue="1">
      <formula>IF(OR($BK24="not",$BK24="resign",$BK24="permanent",$BK24="terminated"),"true","false")</formula>
    </cfRule>
  </conditionalFormatting>
  <conditionalFormatting sqref="Q24">
    <cfRule type="expression" dxfId="5305" priority="2163" stopIfTrue="1">
      <formula>IF(OR($BK24="not",$BK24="resign",$BK24="permanent",$BK24="terminated"),"true","false")</formula>
    </cfRule>
  </conditionalFormatting>
  <conditionalFormatting sqref="Q24">
    <cfRule type="expression" dxfId="5304" priority="2162" stopIfTrue="1">
      <formula>IF(OR($BK24="not",$BK24="resign",$BK24="permanent",$BK24="terminated"),"true","false")</formula>
    </cfRule>
  </conditionalFormatting>
  <conditionalFormatting sqref="Q24">
    <cfRule type="expression" dxfId="5303" priority="2161" stopIfTrue="1">
      <formula>IF(OR($BJ24="not",$BJ24="resign",$BJ24="permanent",$BJ24="terminated"),"true","false")</formula>
    </cfRule>
  </conditionalFormatting>
  <conditionalFormatting sqref="Q24">
    <cfRule type="expression" dxfId="5302" priority="2160" stopIfTrue="1">
      <formula>IF(OR($BK24="not",$BK24="resign",$BK24="permanent",$BK24="terminated"),"true","false")</formula>
    </cfRule>
  </conditionalFormatting>
  <conditionalFormatting sqref="Q24">
    <cfRule type="expression" dxfId="5301" priority="2159" stopIfTrue="1">
      <formula>IF(OR($BJ24="not",$BJ24="resign",$BJ24="permanent",$BJ24="terminated"),"true","false")</formula>
    </cfRule>
  </conditionalFormatting>
  <conditionalFormatting sqref="Q24">
    <cfRule type="expression" dxfId="5300" priority="2158" stopIfTrue="1">
      <formula>IF(OR($BK24="not",$BK24="resign",$BK24="permanent",$BK24="terminated"),"true","false")</formula>
    </cfRule>
  </conditionalFormatting>
  <conditionalFormatting sqref="Q24">
    <cfRule type="expression" dxfId="5299" priority="2157" stopIfTrue="1">
      <formula>IF(OR($BK24="not",$BK24="resign",$BK24="permanent",$BK24="terminated"),"true","false")</formula>
    </cfRule>
  </conditionalFormatting>
  <conditionalFormatting sqref="Q24">
    <cfRule type="expression" dxfId="5298" priority="2156" stopIfTrue="1">
      <formula>IF(OR($BK24="not",$BK24="resign",$BK24="permanent",$BK24="terminated"),"true","false")</formula>
    </cfRule>
  </conditionalFormatting>
  <conditionalFormatting sqref="Q24">
    <cfRule type="expression" dxfId="5297" priority="2155" stopIfTrue="1">
      <formula>IF(OR($BJ24="not",$BJ24="resign",$BJ24="permanent",$BJ24="terminated"),"true","false")</formula>
    </cfRule>
  </conditionalFormatting>
  <conditionalFormatting sqref="Q24">
    <cfRule type="expression" dxfId="5296" priority="2154" stopIfTrue="1">
      <formula>IF(OR($BK24="not",$BK24="resign",$BK24="permanent",$BK24="terminated"),"true","false")</formula>
    </cfRule>
  </conditionalFormatting>
  <conditionalFormatting sqref="Q24">
    <cfRule type="expression" dxfId="5295" priority="2153" stopIfTrue="1">
      <formula>IF(OR($BJ24="not",$BJ24="resign",$BJ24="permanent",$BJ24="terminated"),"true","false")</formula>
    </cfRule>
  </conditionalFormatting>
  <conditionalFormatting sqref="Q24">
    <cfRule type="expression" dxfId="5294" priority="2152" stopIfTrue="1">
      <formula>IF(OR($BK24="not",$BK24="resign",$BK24="permanent",$BK24="terminated"),"true","false")</formula>
    </cfRule>
  </conditionalFormatting>
  <conditionalFormatting sqref="Q24">
    <cfRule type="expression" dxfId="5293" priority="2151" stopIfTrue="1">
      <formula>IF(OR($BJ24="not",$BJ24="resign",$BJ24="permanent",$BJ24="terminated"),"true","false")</formula>
    </cfRule>
  </conditionalFormatting>
  <conditionalFormatting sqref="Q24">
    <cfRule type="expression" dxfId="5292" priority="2150" stopIfTrue="1">
      <formula>IF(OR($BK24="not",$BK24="resign",$BK24="permanent",$BK24="terminated"),"true","false")</formula>
    </cfRule>
  </conditionalFormatting>
  <conditionalFormatting sqref="Q24">
    <cfRule type="expression" dxfId="5291" priority="2149" stopIfTrue="1">
      <formula>IF(OR($BJ24="not",$BJ24="resign",$BJ24="permanent",$BJ24="terminated"),"true","false")</formula>
    </cfRule>
  </conditionalFormatting>
  <conditionalFormatting sqref="Q24">
    <cfRule type="expression" dxfId="5290" priority="2148" stopIfTrue="1">
      <formula>IF(OR($BK24="not",$BK24="resign",$BK24="permanent",$BK24="terminated"),"true","false")</formula>
    </cfRule>
  </conditionalFormatting>
  <conditionalFormatting sqref="Q24">
    <cfRule type="expression" dxfId="5289" priority="2147" stopIfTrue="1">
      <formula>IF(OR($BJ24="not",$BJ24="resign",$BJ24="permanent",$BJ24="terminated"),"true","false")</formula>
    </cfRule>
  </conditionalFormatting>
  <conditionalFormatting sqref="Q24">
    <cfRule type="expression" dxfId="5288" priority="2146" stopIfTrue="1">
      <formula>IF(OR($BJ24="not",$BJ24="resign",$BJ24="permanent",$BJ24="terminated"),"true","false")</formula>
    </cfRule>
  </conditionalFormatting>
  <conditionalFormatting sqref="Q24">
    <cfRule type="expression" dxfId="5287" priority="2145" stopIfTrue="1">
      <formula>IF(OR($BK24="not",$BK24="resign",$BK24="permanent",$BK24="terminated"),"true","false")</formula>
    </cfRule>
  </conditionalFormatting>
  <conditionalFormatting sqref="Q24">
    <cfRule type="expression" dxfId="5286" priority="2144" stopIfTrue="1">
      <formula>IF(OR($BK24="not",$BK24="resign",$BK24="permanent",$BK24="terminated"),"true","false")</formula>
    </cfRule>
  </conditionalFormatting>
  <conditionalFormatting sqref="Q24">
    <cfRule type="expression" dxfId="5285" priority="2143" stopIfTrue="1">
      <formula>IF(OR($BK24="not",$BK24="resign",$BK24="permanent",$BK24="terminated"),"true","false")</formula>
    </cfRule>
  </conditionalFormatting>
  <conditionalFormatting sqref="Q24">
    <cfRule type="expression" dxfId="5284" priority="2142" stopIfTrue="1">
      <formula>IF(OR($BJ24="not",$BJ24="resign",$BJ24="permanent",$BJ24="terminated"),"true","false")</formula>
    </cfRule>
  </conditionalFormatting>
  <conditionalFormatting sqref="Q24">
    <cfRule type="expression" dxfId="5283" priority="2141" stopIfTrue="1">
      <formula>IF(OR($BK24="not",$BK24="resign",$BK24="permanent",$BK24="terminated"),"true","false")</formula>
    </cfRule>
  </conditionalFormatting>
  <conditionalFormatting sqref="Q24">
    <cfRule type="expression" dxfId="5282" priority="2140" stopIfTrue="1">
      <formula>IF(OR($BJ24="not",$BJ24="resign",$BJ24="permanent",$BJ24="terminated"),"true","false")</formula>
    </cfRule>
  </conditionalFormatting>
  <conditionalFormatting sqref="Q24">
    <cfRule type="expression" dxfId="5281" priority="2139" stopIfTrue="1">
      <formula>IF(OR($BK24="not",$BK24="resign",$BK24="permanent",$BK24="terminated"),"true","false")</formula>
    </cfRule>
  </conditionalFormatting>
  <conditionalFormatting sqref="Q24">
    <cfRule type="expression" dxfId="5280" priority="2138" stopIfTrue="1">
      <formula>IF(OR($BK24="not",$BK24="resign",$BK24="permanent",$BK24="terminated"),"true","false")</formula>
    </cfRule>
  </conditionalFormatting>
  <conditionalFormatting sqref="Q24">
    <cfRule type="expression" dxfId="5279" priority="2137" stopIfTrue="1">
      <formula>IF(OR($BK24="not",$BK24="resign",$BK24="permanent",$BK24="terminated"),"true","false")</formula>
    </cfRule>
  </conditionalFormatting>
  <conditionalFormatting sqref="Q24">
    <cfRule type="expression" dxfId="5278" priority="2136" stopIfTrue="1">
      <formula>IF(OR($BJ24="not",$BJ24="resign",$BJ24="permanent",$BJ24="terminated"),"true","false")</formula>
    </cfRule>
  </conditionalFormatting>
  <conditionalFormatting sqref="Q24">
    <cfRule type="expression" dxfId="5277" priority="2135" stopIfTrue="1">
      <formula>IF(OR($BK24="not",$BK24="resign",$BK24="permanent",$BK24="terminated"),"true","false")</formula>
    </cfRule>
  </conditionalFormatting>
  <conditionalFormatting sqref="Q24">
    <cfRule type="expression" dxfId="5276" priority="2134" stopIfTrue="1">
      <formula>IF(OR($BJ24="not",$BJ24="resign",$BJ24="permanent",$BJ24="terminated"),"true","false")</formula>
    </cfRule>
  </conditionalFormatting>
  <conditionalFormatting sqref="Q24">
    <cfRule type="expression" dxfId="5275" priority="2133" stopIfTrue="1">
      <formula>IF(OR($BK24="not",$BK24="resign",$BK24="permanent",$BK24="terminated"),"true","false")</formula>
    </cfRule>
  </conditionalFormatting>
  <conditionalFormatting sqref="Q24">
    <cfRule type="expression" dxfId="5274" priority="2132" stopIfTrue="1">
      <formula>IF(OR($BK24="not",$BK24="resign",$BK24="permanent",$BK24="terminated"),"true","false")</formula>
    </cfRule>
  </conditionalFormatting>
  <conditionalFormatting sqref="Q24">
    <cfRule type="expression" dxfId="5273" priority="2131" stopIfTrue="1">
      <formula>IF(OR($BK24="not",$BK24="resign",$BK24="permanent",$BK24="terminated"),"true","false")</formula>
    </cfRule>
  </conditionalFormatting>
  <conditionalFormatting sqref="Q24">
    <cfRule type="expression" dxfId="5272" priority="2130" stopIfTrue="1">
      <formula>IF(OR($BJ24="not",$BJ24="resign",$BJ24="permanent",$BJ24="terminated"),"true","false")</formula>
    </cfRule>
  </conditionalFormatting>
  <conditionalFormatting sqref="Q24">
    <cfRule type="expression" dxfId="5271" priority="2129" stopIfTrue="1">
      <formula>IF(OR($BK24="not",$BK24="resign",$BK24="permanent",$BK24="terminated"),"true","false")</formula>
    </cfRule>
  </conditionalFormatting>
  <conditionalFormatting sqref="Q24">
    <cfRule type="expression" dxfId="5270" priority="2128" stopIfTrue="1">
      <formula>IF(OR($BJ24="not",$BJ24="resign",$BJ24="permanent",$BJ24="terminated"),"true","false")</formula>
    </cfRule>
  </conditionalFormatting>
  <conditionalFormatting sqref="Q24">
    <cfRule type="expression" dxfId="5269" priority="2127" stopIfTrue="1">
      <formula>IF(OR($BK24="not",$BK24="resign",$BK24="permanent",$BK24="terminated"),"true","false")</formula>
    </cfRule>
  </conditionalFormatting>
  <conditionalFormatting sqref="Q24">
    <cfRule type="expression" dxfId="5268" priority="2126" stopIfTrue="1">
      <formula>IF(OR($BJ24="not",$BJ24="resign",$BJ24="permanent",$BJ24="terminated"),"true","false")</formula>
    </cfRule>
  </conditionalFormatting>
  <conditionalFormatting sqref="Q24">
    <cfRule type="expression" dxfId="5267" priority="2125" stopIfTrue="1">
      <formula>IF(OR($BK24="not",$BK24="resign",$BK24="permanent",$BK24="terminated"),"true","false")</formula>
    </cfRule>
  </conditionalFormatting>
  <conditionalFormatting sqref="Q24">
    <cfRule type="expression" dxfId="5266" priority="2124" stopIfTrue="1">
      <formula>IF(OR($BJ24="not",$BJ24="resign",$BJ24="permanent",$BJ24="terminated"),"true","false")</formula>
    </cfRule>
  </conditionalFormatting>
  <conditionalFormatting sqref="Q24">
    <cfRule type="expression" dxfId="5265" priority="2123" stopIfTrue="1">
      <formula>IF(OR($BJ24="not",$BJ24="resign",$BJ24="permanent",$BJ24="terminated"),"true","false")</formula>
    </cfRule>
  </conditionalFormatting>
  <conditionalFormatting sqref="Q24">
    <cfRule type="expression" dxfId="5264" priority="2122" stopIfTrue="1">
      <formula>IF(OR($BI24="not",$BI24="resign",$BI24="permanent",$BI24="terminated"),"true","false")</formula>
    </cfRule>
  </conditionalFormatting>
  <conditionalFormatting sqref="Q24">
    <cfRule type="expression" dxfId="5263" priority="2121" stopIfTrue="1">
      <formula>IF(OR($BK24="not",$BK24="resign",$BK24="permanent",$BK24="terminated"),"true","false")</formula>
    </cfRule>
  </conditionalFormatting>
  <conditionalFormatting sqref="Q24">
    <cfRule type="expression" dxfId="5262" priority="2120" stopIfTrue="1">
      <formula>IF(OR($BJ24="not",$BJ24="resign",$BJ24="permanent",$BJ24="terminated"),"true","false")</formula>
    </cfRule>
  </conditionalFormatting>
  <conditionalFormatting sqref="Q24">
    <cfRule type="expression" dxfId="5261" priority="2119" stopIfTrue="1">
      <formula>IF(OR($BK24="not",$BK24="resign",$BK24="permanent",$BK24="terminated"),"true","false")</formula>
    </cfRule>
  </conditionalFormatting>
  <conditionalFormatting sqref="Q24">
    <cfRule type="expression" dxfId="5260" priority="2118" stopIfTrue="1">
      <formula>IF(OR($BJ24="not",$BJ24="resign",$BJ24="permanent",$BJ24="terminated"),"true","false")</formula>
    </cfRule>
  </conditionalFormatting>
  <conditionalFormatting sqref="Q24">
    <cfRule type="expression" dxfId="5259" priority="2117" stopIfTrue="1">
      <formula>IF(OR($BJ24="not",$BJ24="resign",$BJ24="permanent",$BJ24="terminated"),"true","false")</formula>
    </cfRule>
  </conditionalFormatting>
  <conditionalFormatting sqref="Q24">
    <cfRule type="expression" dxfId="5258" priority="2116" stopIfTrue="1">
      <formula>IF(OR($BK24="not",$BK24="resign",$BK24="permanent",$BK24="terminated"),"true","false")</formula>
    </cfRule>
  </conditionalFormatting>
  <conditionalFormatting sqref="Q24">
    <cfRule type="expression" dxfId="5257" priority="2115" stopIfTrue="1">
      <formula>IF(OR($BK24="not",$BK24="resign",$BK24="permanent",$BK24="terminated"),"true","false")</formula>
    </cfRule>
  </conditionalFormatting>
  <conditionalFormatting sqref="Q24">
    <cfRule type="expression" dxfId="5256" priority="2114" stopIfTrue="1">
      <formula>IF(OR($BK24="not",$BK24="resign",$BK24="permanent",$BK24="terminated"),"true","false")</formula>
    </cfRule>
  </conditionalFormatting>
  <conditionalFormatting sqref="Q24">
    <cfRule type="expression" dxfId="5255" priority="2113" stopIfTrue="1">
      <formula>IF(OR($BJ24="not",$BJ24="resign",$BJ24="permanent",$BJ24="terminated"),"true","false")</formula>
    </cfRule>
  </conditionalFormatting>
  <conditionalFormatting sqref="Q24">
    <cfRule type="expression" dxfId="5254" priority="2112" stopIfTrue="1">
      <formula>IF(OR($BK24="not",$BK24="resign",$BK24="permanent",$BK24="terminated"),"true","false")</formula>
    </cfRule>
  </conditionalFormatting>
  <conditionalFormatting sqref="Q24">
    <cfRule type="expression" dxfId="5253" priority="2111" stopIfTrue="1">
      <formula>IF(OR($BJ24="not",$BJ24="resign",$BJ24="permanent",$BJ24="terminated"),"true","false")</formula>
    </cfRule>
  </conditionalFormatting>
  <conditionalFormatting sqref="Q24">
    <cfRule type="expression" dxfId="5252" priority="2110" stopIfTrue="1">
      <formula>IF(OR($BK24="not",$BK24="resign",$BK24="permanent",$BK24="terminated"),"true","false")</formula>
    </cfRule>
  </conditionalFormatting>
  <conditionalFormatting sqref="Q24">
    <cfRule type="expression" dxfId="5251" priority="2109" stopIfTrue="1">
      <formula>IF(OR($BK24="not",$BK24="resign",$BK24="permanent",$BK24="terminated"),"true","false")</formula>
    </cfRule>
  </conditionalFormatting>
  <conditionalFormatting sqref="Q24">
    <cfRule type="expression" dxfId="5250" priority="2108" stopIfTrue="1">
      <formula>IF(OR($BK24="not",$BK24="resign",$BK24="permanent",$BK24="terminated"),"true","false")</formula>
    </cfRule>
  </conditionalFormatting>
  <conditionalFormatting sqref="Q24">
    <cfRule type="expression" dxfId="5249" priority="2107" stopIfTrue="1">
      <formula>IF(OR($BJ24="not",$BJ24="resign",$BJ24="permanent",$BJ24="terminated"),"true","false")</formula>
    </cfRule>
  </conditionalFormatting>
  <conditionalFormatting sqref="Q24">
    <cfRule type="expression" dxfId="5248" priority="2106" stopIfTrue="1">
      <formula>IF(OR($BK24="not",$BK24="resign",$BK24="permanent",$BK24="terminated"),"true","false")</formula>
    </cfRule>
  </conditionalFormatting>
  <conditionalFormatting sqref="Q24">
    <cfRule type="expression" dxfId="5247" priority="2105" stopIfTrue="1">
      <formula>IF(OR($BJ24="not",$BJ24="resign",$BJ24="permanent",$BJ24="terminated"),"true","false")</formula>
    </cfRule>
  </conditionalFormatting>
  <conditionalFormatting sqref="Q24">
    <cfRule type="expression" dxfId="5246" priority="2104" stopIfTrue="1">
      <formula>IF(OR($BK24="not",$BK24="resign",$BK24="permanent",$BK24="terminated"),"true","false")</formula>
    </cfRule>
  </conditionalFormatting>
  <conditionalFormatting sqref="Q24">
    <cfRule type="expression" dxfId="5245" priority="2103" stopIfTrue="1">
      <formula>IF(OR($BK24="not",$BK24="resign",$BK24="permanent",$BK24="terminated"),"true","false")</formula>
    </cfRule>
  </conditionalFormatting>
  <conditionalFormatting sqref="Q24">
    <cfRule type="expression" dxfId="5244" priority="2102" stopIfTrue="1">
      <formula>IF(OR($BK24="not",$BK24="resign",$BK24="permanent",$BK24="terminated"),"true","false")</formula>
    </cfRule>
  </conditionalFormatting>
  <conditionalFormatting sqref="Q24">
    <cfRule type="expression" dxfId="5243" priority="2101" stopIfTrue="1">
      <formula>IF(OR($BJ24="not",$BJ24="resign",$BJ24="permanent",$BJ24="terminated"),"true","false")</formula>
    </cfRule>
  </conditionalFormatting>
  <conditionalFormatting sqref="Q24">
    <cfRule type="expression" dxfId="5242" priority="2100" stopIfTrue="1">
      <formula>IF(OR($BK24="not",$BK24="resign",$BK24="permanent",$BK24="terminated"),"true","false")</formula>
    </cfRule>
  </conditionalFormatting>
  <conditionalFormatting sqref="Q24">
    <cfRule type="expression" dxfId="5241" priority="2099" stopIfTrue="1">
      <formula>IF(OR($BJ24="not",$BJ24="resign",$BJ24="permanent",$BJ24="terminated"),"true","false")</formula>
    </cfRule>
  </conditionalFormatting>
  <conditionalFormatting sqref="Q24">
    <cfRule type="expression" dxfId="5240" priority="2098" stopIfTrue="1">
      <formula>IF(OR($BK24="not",$BK24="resign",$BK24="permanent",$BK24="terminated"),"true","false")</formula>
    </cfRule>
  </conditionalFormatting>
  <conditionalFormatting sqref="Q24">
    <cfRule type="expression" dxfId="5239" priority="2097" stopIfTrue="1">
      <formula>IF(OR($BJ24="not",$BJ24="resign",$BJ24="permanent",$BJ24="terminated"),"true","false")</formula>
    </cfRule>
  </conditionalFormatting>
  <conditionalFormatting sqref="Q24">
    <cfRule type="expression" dxfId="5238" priority="2096" stopIfTrue="1">
      <formula>IF(OR($BK24="not",$BK24="resign",$BK24="permanent",$BK24="terminated"),"true","false")</formula>
    </cfRule>
  </conditionalFormatting>
  <conditionalFormatting sqref="Q24">
    <cfRule type="expression" dxfId="5237" priority="2095" stopIfTrue="1">
      <formula>IF(OR($BJ24="not",$BJ24="resign",$BJ24="permanent",$BJ24="terminated"),"true","false")</formula>
    </cfRule>
  </conditionalFormatting>
  <conditionalFormatting sqref="Q24">
    <cfRule type="expression" dxfId="5236" priority="2094" stopIfTrue="1">
      <formula>IF(OR($BK24="not",$BK24="resign",$BK24="permanent",$BK24="terminated"),"true","false")</formula>
    </cfRule>
  </conditionalFormatting>
  <conditionalFormatting sqref="Q24">
    <cfRule type="expression" dxfId="5235" priority="2093" stopIfTrue="1">
      <formula>IF(OR($BJ24="not",$BJ24="resign",$BJ24="permanent",$BJ24="terminated"),"true","false")</formula>
    </cfRule>
  </conditionalFormatting>
  <conditionalFormatting sqref="Q24">
    <cfRule type="expression" dxfId="5234" priority="2092" stopIfTrue="1">
      <formula>IF(OR($BJ24="not",$BJ24="resign",$BJ24="permanent",$BJ24="terminated"),"true","false")</formula>
    </cfRule>
  </conditionalFormatting>
  <conditionalFormatting sqref="Q24">
    <cfRule type="expression" dxfId="5233" priority="2091" stopIfTrue="1">
      <formula>IF(OR($BK24="not",$BK24="resign",$BK24="permanent",$BK24="terminated"),"true","false")</formula>
    </cfRule>
  </conditionalFormatting>
  <conditionalFormatting sqref="Q24">
    <cfRule type="expression" dxfId="5232" priority="2090" stopIfTrue="1">
      <formula>IF(OR($BK24="not",$BK24="resign",$BK24="permanent",$BK24="terminated"),"true","false")</formula>
    </cfRule>
  </conditionalFormatting>
  <conditionalFormatting sqref="Q24">
    <cfRule type="expression" dxfId="5231" priority="2089" stopIfTrue="1">
      <formula>IF(OR($BK24="not",$BK24="resign",$BK24="permanent",$BK24="terminated"),"true","false")</formula>
    </cfRule>
  </conditionalFormatting>
  <conditionalFormatting sqref="Q24">
    <cfRule type="expression" dxfId="5230" priority="2088" stopIfTrue="1">
      <formula>IF(OR($BJ24="not",$BJ24="resign",$BJ24="permanent",$BJ24="terminated"),"true","false")</formula>
    </cfRule>
  </conditionalFormatting>
  <conditionalFormatting sqref="Q24">
    <cfRule type="expression" dxfId="5229" priority="2087" stopIfTrue="1">
      <formula>IF(OR($BK24="not",$BK24="resign",$BK24="permanent",$BK24="terminated"),"true","false")</formula>
    </cfRule>
  </conditionalFormatting>
  <conditionalFormatting sqref="Q24">
    <cfRule type="expression" dxfId="5228" priority="2086" stopIfTrue="1">
      <formula>IF(OR($BJ24="not",$BJ24="resign",$BJ24="permanent",$BJ24="terminated"),"true","false")</formula>
    </cfRule>
  </conditionalFormatting>
  <conditionalFormatting sqref="Q24">
    <cfRule type="expression" dxfId="5227" priority="2085" stopIfTrue="1">
      <formula>IF(OR($BK24="not",$BK24="resign",$BK24="permanent",$BK24="terminated"),"true","false")</formula>
    </cfRule>
  </conditionalFormatting>
  <conditionalFormatting sqref="Q24">
    <cfRule type="expression" dxfId="5226" priority="2084" stopIfTrue="1">
      <formula>IF(OR($BK24="not",$BK24="resign",$BK24="permanent",$BK24="terminated"),"true","false")</formula>
    </cfRule>
  </conditionalFormatting>
  <conditionalFormatting sqref="Q24">
    <cfRule type="expression" dxfId="5225" priority="2083" stopIfTrue="1">
      <formula>IF(OR($BK24="not",$BK24="resign",$BK24="permanent",$BK24="terminated"),"true","false")</formula>
    </cfRule>
  </conditionalFormatting>
  <conditionalFormatting sqref="Q24">
    <cfRule type="expression" dxfId="5224" priority="2082" stopIfTrue="1">
      <formula>IF(OR($BJ24="not",$BJ24="resign",$BJ24="permanent",$BJ24="terminated"),"true","false")</formula>
    </cfRule>
  </conditionalFormatting>
  <conditionalFormatting sqref="Q24">
    <cfRule type="expression" dxfId="5223" priority="2081" stopIfTrue="1">
      <formula>IF(OR($BK24="not",$BK24="resign",$BK24="permanent",$BK24="terminated"),"true","false")</formula>
    </cfRule>
  </conditionalFormatting>
  <conditionalFormatting sqref="Q24">
    <cfRule type="expression" dxfId="5222" priority="2080" stopIfTrue="1">
      <formula>IF(OR($BJ24="not",$BJ24="resign",$BJ24="permanent",$BJ24="terminated"),"true","false")</formula>
    </cfRule>
  </conditionalFormatting>
  <conditionalFormatting sqref="Q24">
    <cfRule type="expression" dxfId="5221" priority="2079" stopIfTrue="1">
      <formula>IF(OR($BK24="not",$BK24="resign",$BK24="permanent",$BK24="terminated"),"true","false")</formula>
    </cfRule>
  </conditionalFormatting>
  <conditionalFormatting sqref="Q24">
    <cfRule type="expression" dxfId="5220" priority="2078" stopIfTrue="1">
      <formula>IF(OR($BK24="not",$BK24="resign",$BK24="permanent",$BK24="terminated"),"true","false")</formula>
    </cfRule>
  </conditionalFormatting>
  <conditionalFormatting sqref="Q24">
    <cfRule type="expression" dxfId="5219" priority="2077" stopIfTrue="1">
      <formula>IF(OR($BK24="not",$BK24="resign",$BK24="permanent",$BK24="terminated"),"true","false")</formula>
    </cfRule>
  </conditionalFormatting>
  <conditionalFormatting sqref="Q24">
    <cfRule type="expression" dxfId="5218" priority="2076" stopIfTrue="1">
      <formula>IF(OR($BJ24="not",$BJ24="resign",$BJ24="permanent",$BJ24="terminated"),"true","false")</formula>
    </cfRule>
  </conditionalFormatting>
  <conditionalFormatting sqref="Q24">
    <cfRule type="expression" dxfId="5217" priority="2075" stopIfTrue="1">
      <formula>IF(OR($BK24="not",$BK24="resign",$BK24="permanent",$BK24="terminated"),"true","false")</formula>
    </cfRule>
  </conditionalFormatting>
  <conditionalFormatting sqref="Q24">
    <cfRule type="expression" dxfId="5216" priority="2074" stopIfTrue="1">
      <formula>IF(OR($BJ24="not",$BJ24="resign",$BJ24="permanent",$BJ24="terminated"),"true","false")</formula>
    </cfRule>
  </conditionalFormatting>
  <conditionalFormatting sqref="Q24">
    <cfRule type="expression" dxfId="5215" priority="2073" stopIfTrue="1">
      <formula>IF(OR($BK24="not",$BK24="resign",$BK24="permanent",$BK24="terminated"),"true","false")</formula>
    </cfRule>
  </conditionalFormatting>
  <conditionalFormatting sqref="Q24">
    <cfRule type="expression" dxfId="5214" priority="2072" stopIfTrue="1">
      <formula>IF(OR($BJ24="not",$BJ24="resign",$BJ24="permanent",$BJ24="terminated"),"true","false")</formula>
    </cfRule>
  </conditionalFormatting>
  <conditionalFormatting sqref="Q24">
    <cfRule type="expression" dxfId="5213" priority="2071" stopIfTrue="1">
      <formula>IF(OR($BK24="not",$BK24="resign",$BK24="permanent",$BK24="terminated"),"true","false")</formula>
    </cfRule>
  </conditionalFormatting>
  <conditionalFormatting sqref="Q24">
    <cfRule type="expression" dxfId="5212" priority="2070" stopIfTrue="1">
      <formula>IF(OR($BJ24="not",$BJ24="resign",$BJ24="permanent",$BJ24="terminated"),"true","false")</formula>
    </cfRule>
  </conditionalFormatting>
  <conditionalFormatting sqref="Q24">
    <cfRule type="expression" dxfId="5211" priority="2069" stopIfTrue="1">
      <formula>IF(OR($BJ24="not",$BJ24="resign",$BJ24="permanent",$BJ24="terminated"),"true","false")</formula>
    </cfRule>
  </conditionalFormatting>
  <conditionalFormatting sqref="Q24">
    <cfRule type="expression" dxfId="5210" priority="2068" stopIfTrue="1">
      <formula>IF(OR($BI24="not",$BI24="resign",$BI24="permanent",$BI24="terminated"),"true","false")</formula>
    </cfRule>
  </conditionalFormatting>
  <conditionalFormatting sqref="Q24">
    <cfRule type="expression" dxfId="5209" priority="2067" stopIfTrue="1">
      <formula>IF(OR($BK24="not",$BK24="resign",$BK24="permanent",$BK24="terminated"),"true","false")</formula>
    </cfRule>
  </conditionalFormatting>
  <conditionalFormatting sqref="Q24">
    <cfRule type="expression" dxfId="5208" priority="2066" stopIfTrue="1">
      <formula>IF(OR($BJ24="not",$BJ24="resign",$BJ24="permanent",$BJ24="terminated"),"true","false")</formula>
    </cfRule>
  </conditionalFormatting>
  <conditionalFormatting sqref="Q24">
    <cfRule type="expression" dxfId="5207" priority="2065" stopIfTrue="1">
      <formula>IF(OR($BK24="not",$BK24="resign",$BK24="permanent",$BK24="terminated"),"true","false")</formula>
    </cfRule>
  </conditionalFormatting>
  <conditionalFormatting sqref="Q24">
    <cfRule type="expression" dxfId="5206" priority="2064" stopIfTrue="1">
      <formula>IF(OR($BJ24="not",$BJ24="resign",$BJ24="permanent",$BJ24="terminated"),"true","false")</formula>
    </cfRule>
  </conditionalFormatting>
  <conditionalFormatting sqref="Q24">
    <cfRule type="expression" dxfId="5205" priority="2063" stopIfTrue="1">
      <formula>IF(OR($BJ24="not",$BJ24="resign",$BJ24="permanent",$BJ24="terminated"),"true","false")</formula>
    </cfRule>
  </conditionalFormatting>
  <conditionalFormatting sqref="Q24">
    <cfRule type="expression" dxfId="5204" priority="2062" stopIfTrue="1">
      <formula>IF(OR($BK24="not",$BK24="resign",$BK24="permanent",$BK24="terminated"),"true","false")</formula>
    </cfRule>
  </conditionalFormatting>
  <conditionalFormatting sqref="Q24">
    <cfRule type="expression" dxfId="5203" priority="2061" stopIfTrue="1">
      <formula>IF(OR($BK24="not",$BK24="resign",$BK24="permanent",$BK24="terminated"),"true","false")</formula>
    </cfRule>
  </conditionalFormatting>
  <conditionalFormatting sqref="Q24">
    <cfRule type="expression" dxfId="5202" priority="2060" stopIfTrue="1">
      <formula>IF(OR($BK24="not",$BK24="resign",$BK24="permanent",$BK24="terminated"),"true","false")</formula>
    </cfRule>
  </conditionalFormatting>
  <conditionalFormatting sqref="Q24">
    <cfRule type="expression" dxfId="5201" priority="2059" stopIfTrue="1">
      <formula>IF(OR($BJ24="not",$BJ24="resign",$BJ24="permanent",$BJ24="terminated"),"true","false")</formula>
    </cfRule>
  </conditionalFormatting>
  <conditionalFormatting sqref="Q24">
    <cfRule type="expression" dxfId="5200" priority="2058" stopIfTrue="1">
      <formula>IF(OR($BK24="not",$BK24="resign",$BK24="permanent",$BK24="terminated"),"true","false")</formula>
    </cfRule>
  </conditionalFormatting>
  <conditionalFormatting sqref="Q24">
    <cfRule type="expression" dxfId="5199" priority="2057" stopIfTrue="1">
      <formula>IF(OR($BJ24="not",$BJ24="resign",$BJ24="permanent",$BJ24="terminated"),"true","false")</formula>
    </cfRule>
  </conditionalFormatting>
  <conditionalFormatting sqref="Q24">
    <cfRule type="expression" dxfId="5198" priority="2056" stopIfTrue="1">
      <formula>IF(OR($BK24="not",$BK24="resign",$BK24="permanent",$BK24="terminated"),"true","false")</formula>
    </cfRule>
  </conditionalFormatting>
  <conditionalFormatting sqref="Q24">
    <cfRule type="expression" dxfId="5197" priority="2055" stopIfTrue="1">
      <formula>IF(OR($BK24="not",$BK24="resign",$BK24="permanent",$BK24="terminated"),"true","false")</formula>
    </cfRule>
  </conditionalFormatting>
  <conditionalFormatting sqref="Q24">
    <cfRule type="expression" dxfId="5196" priority="2054" stopIfTrue="1">
      <formula>IF(OR($BK24="not",$BK24="resign",$BK24="permanent",$BK24="terminated"),"true","false")</formula>
    </cfRule>
  </conditionalFormatting>
  <conditionalFormatting sqref="Q24">
    <cfRule type="expression" dxfId="5195" priority="2053" stopIfTrue="1">
      <formula>IF(OR($BJ24="not",$BJ24="resign",$BJ24="permanent",$BJ24="terminated"),"true","false")</formula>
    </cfRule>
  </conditionalFormatting>
  <conditionalFormatting sqref="Q24">
    <cfRule type="expression" dxfId="5194" priority="2052" stopIfTrue="1">
      <formula>IF(OR($BK24="not",$BK24="resign",$BK24="permanent",$BK24="terminated"),"true","false")</formula>
    </cfRule>
  </conditionalFormatting>
  <conditionalFormatting sqref="Q24">
    <cfRule type="expression" dxfId="5193" priority="2051" stopIfTrue="1">
      <formula>IF(OR($BJ24="not",$BJ24="resign",$BJ24="permanent",$BJ24="terminated"),"true","false")</formula>
    </cfRule>
  </conditionalFormatting>
  <conditionalFormatting sqref="Q24">
    <cfRule type="expression" dxfId="5192" priority="2050" stopIfTrue="1">
      <formula>IF(OR($BK24="not",$BK24="resign",$BK24="permanent",$BK24="terminated"),"true","false")</formula>
    </cfRule>
  </conditionalFormatting>
  <conditionalFormatting sqref="Q24">
    <cfRule type="expression" dxfId="5191" priority="2049" stopIfTrue="1">
      <formula>IF(OR($BK24="not",$BK24="resign",$BK24="permanent",$BK24="terminated"),"true","false")</formula>
    </cfRule>
  </conditionalFormatting>
  <conditionalFormatting sqref="Q24">
    <cfRule type="expression" dxfId="5190" priority="2048" stopIfTrue="1">
      <formula>IF(OR($BK24="not",$BK24="resign",$BK24="permanent",$BK24="terminated"),"true","false")</formula>
    </cfRule>
  </conditionalFormatting>
  <conditionalFormatting sqref="Q24">
    <cfRule type="expression" dxfId="5189" priority="2047" stopIfTrue="1">
      <formula>IF(OR($BJ24="not",$BJ24="resign",$BJ24="permanent",$BJ24="terminated"),"true","false")</formula>
    </cfRule>
  </conditionalFormatting>
  <conditionalFormatting sqref="Q24">
    <cfRule type="expression" dxfId="5188" priority="2046" stopIfTrue="1">
      <formula>IF(OR($BK24="not",$BK24="resign",$BK24="permanent",$BK24="terminated"),"true","false")</formula>
    </cfRule>
  </conditionalFormatting>
  <conditionalFormatting sqref="Q24">
    <cfRule type="expression" dxfId="5187" priority="2045" stopIfTrue="1">
      <formula>IF(OR($BJ24="not",$BJ24="resign",$BJ24="permanent",$BJ24="terminated"),"true","false")</formula>
    </cfRule>
  </conditionalFormatting>
  <conditionalFormatting sqref="Q24">
    <cfRule type="expression" dxfId="5186" priority="2044" stopIfTrue="1">
      <formula>IF(OR($BK24="not",$BK24="resign",$BK24="permanent",$BK24="terminated"),"true","false")</formula>
    </cfRule>
  </conditionalFormatting>
  <conditionalFormatting sqref="Q24">
    <cfRule type="expression" dxfId="5185" priority="2043" stopIfTrue="1">
      <formula>IF(OR($BJ24="not",$BJ24="resign",$BJ24="permanent",$BJ24="terminated"),"true","false")</formula>
    </cfRule>
  </conditionalFormatting>
  <conditionalFormatting sqref="Q24">
    <cfRule type="expression" dxfId="5184" priority="2042" stopIfTrue="1">
      <formula>IF(OR($BK24="not",$BK24="resign",$BK24="permanent",$BK24="terminated"),"true","false")</formula>
    </cfRule>
  </conditionalFormatting>
  <conditionalFormatting sqref="Q24">
    <cfRule type="expression" dxfId="5183" priority="2041" stopIfTrue="1">
      <formula>IF(OR($BJ24="not",$BJ24="resign",$BJ24="permanent",$BJ24="terminated"),"true","false")</formula>
    </cfRule>
  </conditionalFormatting>
  <conditionalFormatting sqref="Q24">
    <cfRule type="expression" dxfId="5182" priority="2040" stopIfTrue="1">
      <formula>IF(OR($BK24="not",$BK24="resign",$BK24="permanent",$BK24="terminated"),"true","false")</formula>
    </cfRule>
  </conditionalFormatting>
  <conditionalFormatting sqref="Q24">
    <cfRule type="expression" dxfId="5181" priority="2039" stopIfTrue="1">
      <formula>IF(OR($BJ24="not",$BJ24="resign",$BJ24="permanent",$BJ24="terminated"),"true","false")</formula>
    </cfRule>
  </conditionalFormatting>
  <conditionalFormatting sqref="Q24">
    <cfRule type="expression" dxfId="5180" priority="2038" stopIfTrue="1">
      <formula>IF(OR($BJ24="not",$BJ24="resign",$BJ24="permanent",$BJ24="terminated"),"true","false")</formula>
    </cfRule>
  </conditionalFormatting>
  <conditionalFormatting sqref="Q24">
    <cfRule type="expression" dxfId="5179" priority="2037" stopIfTrue="1">
      <formula>IF(OR($BK24="not",$BK24="resign",$BK24="permanent",$BK24="terminated"),"true","false")</formula>
    </cfRule>
  </conditionalFormatting>
  <conditionalFormatting sqref="Q24">
    <cfRule type="expression" dxfId="5178" priority="2036" stopIfTrue="1">
      <formula>IF(OR($BK24="not",$BK24="resign",$BK24="permanent",$BK24="terminated"),"true","false")</formula>
    </cfRule>
  </conditionalFormatting>
  <conditionalFormatting sqref="Q24">
    <cfRule type="expression" dxfId="5177" priority="2035" stopIfTrue="1">
      <formula>IF(OR($BK24="not",$BK24="resign",$BK24="permanent",$BK24="terminated"),"true","false")</formula>
    </cfRule>
  </conditionalFormatting>
  <conditionalFormatting sqref="Q24">
    <cfRule type="expression" dxfId="5176" priority="2034" stopIfTrue="1">
      <formula>IF(OR($BJ24="not",$BJ24="resign",$BJ24="permanent",$BJ24="terminated"),"true","false")</formula>
    </cfRule>
  </conditionalFormatting>
  <conditionalFormatting sqref="Q24">
    <cfRule type="expression" dxfId="5175" priority="2033" stopIfTrue="1">
      <formula>IF(OR($BK24="not",$BK24="resign",$BK24="permanent",$BK24="terminated"),"true","false")</formula>
    </cfRule>
  </conditionalFormatting>
  <conditionalFormatting sqref="Q24">
    <cfRule type="expression" dxfId="5174" priority="2032" stopIfTrue="1">
      <formula>IF(OR($BJ24="not",$BJ24="resign",$BJ24="permanent",$BJ24="terminated"),"true","false")</formula>
    </cfRule>
  </conditionalFormatting>
  <conditionalFormatting sqref="Q24">
    <cfRule type="expression" dxfId="5173" priority="2031" stopIfTrue="1">
      <formula>IF(OR($BK24="not",$BK24="resign",$BK24="permanent",$BK24="terminated"),"true","false")</formula>
    </cfRule>
  </conditionalFormatting>
  <conditionalFormatting sqref="Q24">
    <cfRule type="expression" dxfId="5172" priority="2030" stopIfTrue="1">
      <formula>IF(OR($BK24="not",$BK24="resign",$BK24="permanent",$BK24="terminated"),"true","false")</formula>
    </cfRule>
  </conditionalFormatting>
  <conditionalFormatting sqref="Q24">
    <cfRule type="expression" dxfId="5171" priority="2029" stopIfTrue="1">
      <formula>IF(OR($BK24="not",$BK24="resign",$BK24="permanent",$BK24="terminated"),"true","false")</formula>
    </cfRule>
  </conditionalFormatting>
  <conditionalFormatting sqref="Q24">
    <cfRule type="expression" dxfId="5170" priority="2028" stopIfTrue="1">
      <formula>IF(OR($BJ24="not",$BJ24="resign",$BJ24="permanent",$BJ24="terminated"),"true","false")</formula>
    </cfRule>
  </conditionalFormatting>
  <conditionalFormatting sqref="Q24">
    <cfRule type="expression" dxfId="5169" priority="2027" stopIfTrue="1">
      <formula>IF(OR($BK24="not",$BK24="resign",$BK24="permanent",$BK24="terminated"),"true","false")</formula>
    </cfRule>
  </conditionalFormatting>
  <conditionalFormatting sqref="Q24">
    <cfRule type="expression" dxfId="5168" priority="2026" stopIfTrue="1">
      <formula>IF(OR($BJ24="not",$BJ24="resign",$BJ24="permanent",$BJ24="terminated"),"true","false")</formula>
    </cfRule>
  </conditionalFormatting>
  <conditionalFormatting sqref="Q24">
    <cfRule type="expression" dxfId="5167" priority="2025" stopIfTrue="1">
      <formula>IF(OR($BK24="not",$BK24="resign",$BK24="permanent",$BK24="terminated"),"true","false")</formula>
    </cfRule>
  </conditionalFormatting>
  <conditionalFormatting sqref="Q24">
    <cfRule type="expression" dxfId="5166" priority="2024" stopIfTrue="1">
      <formula>IF(OR($BK24="not",$BK24="resign",$BK24="permanent",$BK24="terminated"),"true","false")</formula>
    </cfRule>
  </conditionalFormatting>
  <conditionalFormatting sqref="Q24">
    <cfRule type="expression" dxfId="5165" priority="2023" stopIfTrue="1">
      <formula>IF(OR($BK24="not",$BK24="resign",$BK24="permanent",$BK24="terminated"),"true","false")</formula>
    </cfRule>
  </conditionalFormatting>
  <conditionalFormatting sqref="Q24">
    <cfRule type="expression" dxfId="5164" priority="2022" stopIfTrue="1">
      <formula>IF(OR($BJ24="not",$BJ24="resign",$BJ24="permanent",$BJ24="terminated"),"true","false")</formula>
    </cfRule>
  </conditionalFormatting>
  <conditionalFormatting sqref="Q24">
    <cfRule type="expression" dxfId="5163" priority="2021" stopIfTrue="1">
      <formula>IF(OR($BK24="not",$BK24="resign",$BK24="permanent",$BK24="terminated"),"true","false")</formula>
    </cfRule>
  </conditionalFormatting>
  <conditionalFormatting sqref="Q24">
    <cfRule type="expression" dxfId="5162" priority="2020" stopIfTrue="1">
      <formula>IF(OR($BJ24="not",$BJ24="resign",$BJ24="permanent",$BJ24="terminated"),"true","false")</formula>
    </cfRule>
  </conditionalFormatting>
  <conditionalFormatting sqref="Q24">
    <cfRule type="expression" dxfId="5161" priority="2019" stopIfTrue="1">
      <formula>IF(OR($BK24="not",$BK24="resign",$BK24="permanent",$BK24="terminated"),"true","false")</formula>
    </cfRule>
  </conditionalFormatting>
  <conditionalFormatting sqref="Q24">
    <cfRule type="expression" dxfId="5160" priority="2018" stopIfTrue="1">
      <formula>IF(OR($BJ24="not",$BJ24="resign",$BJ24="permanent",$BJ24="terminated"),"true","false")</formula>
    </cfRule>
  </conditionalFormatting>
  <conditionalFormatting sqref="Q24">
    <cfRule type="expression" dxfId="5159" priority="2017" stopIfTrue="1">
      <formula>IF(OR($BK24="not",$BK24="resign",$BK24="permanent",$BK24="terminated"),"true","false")</formula>
    </cfRule>
  </conditionalFormatting>
  <conditionalFormatting sqref="Q24">
    <cfRule type="expression" dxfId="5158" priority="2016" stopIfTrue="1">
      <formula>IF(OR($BJ24="not",$BJ24="resign",$BJ24="permanent",$BJ24="terminated"),"true","false")</formula>
    </cfRule>
  </conditionalFormatting>
  <conditionalFormatting sqref="Q24">
    <cfRule type="expression" dxfId="5157" priority="2015" stopIfTrue="1">
      <formula>IF(OR($BJ24="not",$BJ24="resign",$BJ24="permanent",$BJ24="terminated"),"true","false")</formula>
    </cfRule>
  </conditionalFormatting>
  <conditionalFormatting sqref="Q24">
    <cfRule type="expression" dxfId="5156" priority="2014" stopIfTrue="1">
      <formula>IF(OR($BI24="not",$BI24="resign",$BI24="permanent",$BI24="terminated"),"true","false")</formula>
    </cfRule>
  </conditionalFormatting>
  <conditionalFormatting sqref="Q24">
    <cfRule type="expression" dxfId="5155" priority="2013" stopIfTrue="1">
      <formula>IF(OR($BV24="not",$BV24="resign",$BV24="permanent",$BV24="terminated"),"true","false")</formula>
    </cfRule>
  </conditionalFormatting>
  <conditionalFormatting sqref="Q24">
    <cfRule type="expression" dxfId="5154" priority="2012" stopIfTrue="1">
      <formula>IF(OR($BV24="not",$BV24="resign",$BV24="permanent",$BV24="terminated"),"true","false")</formula>
    </cfRule>
  </conditionalFormatting>
  <conditionalFormatting sqref="Q24">
    <cfRule type="expression" dxfId="5153" priority="2011" stopIfTrue="1">
      <formula>IF(OR($BA24="not",$BA24="resign",$BA24="resign",$BA24="end",$BA24="terminated",$BA24="permanent"),"TRUE","FALSE")</formula>
    </cfRule>
  </conditionalFormatting>
  <conditionalFormatting sqref="Q24">
    <cfRule type="expression" dxfId="5152" priority="2010" stopIfTrue="1">
      <formula>IF(OR($BQ24="not",$BQ24="resign",$BQ24="permanent",$BQ24="terminated"),"true","false")</formula>
    </cfRule>
  </conditionalFormatting>
  <conditionalFormatting sqref="Q24">
    <cfRule type="expression" dxfId="5151" priority="2009" stopIfTrue="1">
      <formula>IF(OR($BP24="not",$BP24="resign",$BP24="permanent",$BP24="terminated"),"true","false")</formula>
    </cfRule>
  </conditionalFormatting>
  <conditionalFormatting sqref="Q24">
    <cfRule type="expression" dxfId="5150" priority="2008" stopIfTrue="1">
      <formula>IF(OR($BK24="not",$BK24="resign",$BK24="permanent",$BK24="terminated"),"true","false")</formula>
    </cfRule>
  </conditionalFormatting>
  <conditionalFormatting sqref="Q24">
    <cfRule type="expression" dxfId="5149" priority="2007" stopIfTrue="1">
      <formula>IF(OR($BJ24="not",$BJ24="resign",$BJ24="permanent",$BJ24="terminated"),"true","false")</formula>
    </cfRule>
  </conditionalFormatting>
  <conditionalFormatting sqref="Q24">
    <cfRule type="expression" dxfId="5148" priority="2006" stopIfTrue="1">
      <formula>IF(OR($BK24="not",$BK24="resign",$BK24="permanent",$BK24="terminated"),"true","false")</formula>
    </cfRule>
  </conditionalFormatting>
  <conditionalFormatting sqref="Q24">
    <cfRule type="expression" dxfId="5147" priority="2005" stopIfTrue="1">
      <formula>IF(OR($BJ24="not",$BJ24="resign",$BJ24="permanent",$BJ24="terminated"),"true","false")</formula>
    </cfRule>
  </conditionalFormatting>
  <conditionalFormatting sqref="Q24">
    <cfRule type="expression" dxfId="5146" priority="2004" stopIfTrue="1">
      <formula>IF(OR($BJ24="not",$BJ24="resign",$BJ24="permanent",$BJ24="terminated"),"true","false")</formula>
    </cfRule>
  </conditionalFormatting>
  <conditionalFormatting sqref="Q24">
    <cfRule type="expression" dxfId="5145" priority="2003" stopIfTrue="1">
      <formula>IF(OR($BK24="not",$BK24="resign",$BK24="permanent",$BK24="terminated"),"true","false")</formula>
    </cfRule>
  </conditionalFormatting>
  <conditionalFormatting sqref="Q24">
    <cfRule type="expression" dxfId="5144" priority="2002" stopIfTrue="1">
      <formula>IF(OR($BK24="not",$BK24="resign",$BK24="permanent",$BK24="terminated"),"true","false")</formula>
    </cfRule>
  </conditionalFormatting>
  <conditionalFormatting sqref="Q24">
    <cfRule type="expression" dxfId="5143" priority="2001" stopIfTrue="1">
      <formula>IF(OR($BK24="not",$BK24="resign",$BK24="permanent",$BK24="terminated"),"true","false")</formula>
    </cfRule>
  </conditionalFormatting>
  <conditionalFormatting sqref="Q24">
    <cfRule type="expression" dxfId="5142" priority="2000" stopIfTrue="1">
      <formula>IF(OR($BJ24="not",$BJ24="resign",$BJ24="permanent",$BJ24="terminated"),"true","false")</formula>
    </cfRule>
  </conditionalFormatting>
  <conditionalFormatting sqref="Q24">
    <cfRule type="expression" dxfId="5141" priority="1999" stopIfTrue="1">
      <formula>IF(OR($BK24="not",$BK24="resign",$BK24="permanent",$BK24="terminated"),"true","false")</formula>
    </cfRule>
  </conditionalFormatting>
  <conditionalFormatting sqref="Q24">
    <cfRule type="expression" dxfId="5140" priority="1998" stopIfTrue="1">
      <formula>IF(OR($BJ24="not",$BJ24="resign",$BJ24="permanent",$BJ24="terminated"),"true","false")</formula>
    </cfRule>
  </conditionalFormatting>
  <conditionalFormatting sqref="Q24">
    <cfRule type="expression" dxfId="5139" priority="1997" stopIfTrue="1">
      <formula>IF(OR($BK24="not",$BK24="resign",$BK24="permanent",$BK24="terminated"),"true","false")</formula>
    </cfRule>
  </conditionalFormatting>
  <conditionalFormatting sqref="Q24">
    <cfRule type="expression" dxfId="5138" priority="1996" stopIfTrue="1">
      <formula>IF(OR($BK24="not",$BK24="resign",$BK24="permanent",$BK24="terminated"),"true","false")</formula>
    </cfRule>
  </conditionalFormatting>
  <conditionalFormatting sqref="Q24">
    <cfRule type="expression" dxfId="5137" priority="1995" stopIfTrue="1">
      <formula>IF(OR($BK24="not",$BK24="resign",$BK24="permanent",$BK24="terminated"),"true","false")</formula>
    </cfRule>
  </conditionalFormatting>
  <conditionalFormatting sqref="Q24">
    <cfRule type="expression" dxfId="5136" priority="1994" stopIfTrue="1">
      <formula>IF(OR($BJ24="not",$BJ24="resign",$BJ24="permanent",$BJ24="terminated"),"true","false")</formula>
    </cfRule>
  </conditionalFormatting>
  <conditionalFormatting sqref="Q24">
    <cfRule type="expression" dxfId="5135" priority="1993" stopIfTrue="1">
      <formula>IF(OR($BK24="not",$BK24="resign",$BK24="permanent",$BK24="terminated"),"true","false")</formula>
    </cfRule>
  </conditionalFormatting>
  <conditionalFormatting sqref="Q24">
    <cfRule type="expression" dxfId="5134" priority="1992" stopIfTrue="1">
      <formula>IF(OR($BJ24="not",$BJ24="resign",$BJ24="permanent",$BJ24="terminated"),"true","false")</formula>
    </cfRule>
  </conditionalFormatting>
  <conditionalFormatting sqref="Q24">
    <cfRule type="expression" dxfId="5133" priority="1991" stopIfTrue="1">
      <formula>IF(OR($BK24="not",$BK24="resign",$BK24="permanent",$BK24="terminated"),"true","false")</formula>
    </cfRule>
  </conditionalFormatting>
  <conditionalFormatting sqref="Q24">
    <cfRule type="expression" dxfId="5132" priority="1990" stopIfTrue="1">
      <formula>IF(OR($BK24="not",$BK24="resign",$BK24="permanent",$BK24="terminated"),"true","false")</formula>
    </cfRule>
  </conditionalFormatting>
  <conditionalFormatting sqref="Q24">
    <cfRule type="expression" dxfId="5131" priority="1989" stopIfTrue="1">
      <formula>IF(OR($BK24="not",$BK24="resign",$BK24="permanent",$BK24="terminated"),"true","false")</formula>
    </cfRule>
  </conditionalFormatting>
  <conditionalFormatting sqref="Q24">
    <cfRule type="expression" dxfId="5130" priority="1988" stopIfTrue="1">
      <formula>IF(OR($BJ24="not",$BJ24="resign",$BJ24="permanent",$BJ24="terminated"),"true","false")</formula>
    </cfRule>
  </conditionalFormatting>
  <conditionalFormatting sqref="Q24">
    <cfRule type="expression" dxfId="5129" priority="1987" stopIfTrue="1">
      <formula>IF(OR($BK24="not",$BK24="resign",$BK24="permanent",$BK24="terminated"),"true","false")</formula>
    </cfRule>
  </conditionalFormatting>
  <conditionalFormatting sqref="Q24">
    <cfRule type="expression" dxfId="5128" priority="1986" stopIfTrue="1">
      <formula>IF(OR($BJ24="not",$BJ24="resign",$BJ24="permanent",$BJ24="terminated"),"true","false")</formula>
    </cfRule>
  </conditionalFormatting>
  <conditionalFormatting sqref="Q24">
    <cfRule type="expression" dxfId="5127" priority="1985" stopIfTrue="1">
      <formula>IF(OR($BK24="not",$BK24="resign",$BK24="permanent",$BK24="terminated"),"true","false")</formula>
    </cfRule>
  </conditionalFormatting>
  <conditionalFormatting sqref="Q24">
    <cfRule type="expression" dxfId="5126" priority="1984" stopIfTrue="1">
      <formula>IF(OR($BJ24="not",$BJ24="resign",$BJ24="permanent",$BJ24="terminated"),"true","false")</formula>
    </cfRule>
  </conditionalFormatting>
  <conditionalFormatting sqref="Q24">
    <cfRule type="expression" dxfId="5125" priority="1983" stopIfTrue="1">
      <formula>IF(OR($BK24="not",$BK24="resign",$BK24="permanent",$BK24="terminated"),"true","false")</formula>
    </cfRule>
  </conditionalFormatting>
  <conditionalFormatting sqref="Q24">
    <cfRule type="expression" dxfId="5124" priority="1982" stopIfTrue="1">
      <formula>IF(OR($BJ24="not",$BJ24="resign",$BJ24="permanent",$BJ24="terminated"),"true","false")</formula>
    </cfRule>
  </conditionalFormatting>
  <conditionalFormatting sqref="Q24">
    <cfRule type="expression" dxfId="5123" priority="1981" stopIfTrue="1">
      <formula>IF(OR($BK24="not",$BK24="resign",$BK24="permanent",$BK24="terminated"),"true","false")</formula>
    </cfRule>
  </conditionalFormatting>
  <conditionalFormatting sqref="Q24">
    <cfRule type="expression" dxfId="5122" priority="1980" stopIfTrue="1">
      <formula>IF(OR($BJ24="not",$BJ24="resign",$BJ24="permanent",$BJ24="terminated"),"true","false")</formula>
    </cfRule>
  </conditionalFormatting>
  <conditionalFormatting sqref="Q24">
    <cfRule type="expression" dxfId="5121" priority="1979" stopIfTrue="1">
      <formula>IF(OR($BJ24="not",$BJ24="resign",$BJ24="permanent",$BJ24="terminated"),"true","false")</formula>
    </cfRule>
  </conditionalFormatting>
  <conditionalFormatting sqref="Q24">
    <cfRule type="expression" dxfId="5120" priority="1978" stopIfTrue="1">
      <formula>IF(OR($BK24="not",$BK24="resign",$BK24="permanent",$BK24="terminated"),"true","false")</formula>
    </cfRule>
  </conditionalFormatting>
  <conditionalFormatting sqref="Q24">
    <cfRule type="expression" dxfId="5119" priority="1977" stopIfTrue="1">
      <formula>IF(OR($BK24="not",$BK24="resign",$BK24="permanent",$BK24="terminated"),"true","false")</formula>
    </cfRule>
  </conditionalFormatting>
  <conditionalFormatting sqref="Q24">
    <cfRule type="expression" dxfId="5118" priority="1976" stopIfTrue="1">
      <formula>IF(OR($BK24="not",$BK24="resign",$BK24="permanent",$BK24="terminated"),"true","false")</formula>
    </cfRule>
  </conditionalFormatting>
  <conditionalFormatting sqref="Q24">
    <cfRule type="expression" dxfId="5117" priority="1975" stopIfTrue="1">
      <formula>IF(OR($BJ24="not",$BJ24="resign",$BJ24="permanent",$BJ24="terminated"),"true","false")</formula>
    </cfRule>
  </conditionalFormatting>
  <conditionalFormatting sqref="Q24">
    <cfRule type="expression" dxfId="5116" priority="1974" stopIfTrue="1">
      <formula>IF(OR($BK24="not",$BK24="resign",$BK24="permanent",$BK24="terminated"),"true","false")</formula>
    </cfRule>
  </conditionalFormatting>
  <conditionalFormatting sqref="Q24">
    <cfRule type="expression" dxfId="5115" priority="1973" stopIfTrue="1">
      <formula>IF(OR($BJ24="not",$BJ24="resign",$BJ24="permanent",$BJ24="terminated"),"true","false")</formula>
    </cfRule>
  </conditionalFormatting>
  <conditionalFormatting sqref="Q24">
    <cfRule type="expression" dxfId="5114" priority="1972" stopIfTrue="1">
      <formula>IF(OR($BK24="not",$BK24="resign",$BK24="permanent",$BK24="terminated"),"true","false")</formula>
    </cfRule>
  </conditionalFormatting>
  <conditionalFormatting sqref="Q24">
    <cfRule type="expression" dxfId="5113" priority="1971" stopIfTrue="1">
      <formula>IF(OR($BK24="not",$BK24="resign",$BK24="permanent",$BK24="terminated"),"true","false")</formula>
    </cfRule>
  </conditionalFormatting>
  <conditionalFormatting sqref="Q24">
    <cfRule type="expression" dxfId="5112" priority="1970" stopIfTrue="1">
      <formula>IF(OR($BK24="not",$BK24="resign",$BK24="permanent",$BK24="terminated"),"true","false")</formula>
    </cfRule>
  </conditionalFormatting>
  <conditionalFormatting sqref="Q24">
    <cfRule type="expression" dxfId="5111" priority="1969" stopIfTrue="1">
      <formula>IF(OR($BJ24="not",$BJ24="resign",$BJ24="permanent",$BJ24="terminated"),"true","false")</formula>
    </cfRule>
  </conditionalFormatting>
  <conditionalFormatting sqref="Q24">
    <cfRule type="expression" dxfId="5110" priority="1968" stopIfTrue="1">
      <formula>IF(OR($BK24="not",$BK24="resign",$BK24="permanent",$BK24="terminated"),"true","false")</formula>
    </cfRule>
  </conditionalFormatting>
  <conditionalFormatting sqref="Q24">
    <cfRule type="expression" dxfId="5109" priority="1967" stopIfTrue="1">
      <formula>IF(OR($BJ24="not",$BJ24="resign",$BJ24="permanent",$BJ24="terminated"),"true","false")</formula>
    </cfRule>
  </conditionalFormatting>
  <conditionalFormatting sqref="Q24">
    <cfRule type="expression" dxfId="5108" priority="1966" stopIfTrue="1">
      <formula>IF(OR($BK24="not",$BK24="resign",$BK24="permanent",$BK24="terminated"),"true","false")</formula>
    </cfRule>
  </conditionalFormatting>
  <conditionalFormatting sqref="Q24">
    <cfRule type="expression" dxfId="5107" priority="1965" stopIfTrue="1">
      <formula>IF(OR($BK24="not",$BK24="resign",$BK24="permanent",$BK24="terminated"),"true","false")</formula>
    </cfRule>
  </conditionalFormatting>
  <conditionalFormatting sqref="Q24">
    <cfRule type="expression" dxfId="5106" priority="1964" stopIfTrue="1">
      <formula>IF(OR($BK24="not",$BK24="resign",$BK24="permanent",$BK24="terminated"),"true","false")</formula>
    </cfRule>
  </conditionalFormatting>
  <conditionalFormatting sqref="Q24">
    <cfRule type="expression" dxfId="5105" priority="1963" stopIfTrue="1">
      <formula>IF(OR($BJ24="not",$BJ24="resign",$BJ24="permanent",$BJ24="terminated"),"true","false")</formula>
    </cfRule>
  </conditionalFormatting>
  <conditionalFormatting sqref="Q24">
    <cfRule type="expression" dxfId="5104" priority="1962" stopIfTrue="1">
      <formula>IF(OR($BK24="not",$BK24="resign",$BK24="permanent",$BK24="terminated"),"true","false")</formula>
    </cfRule>
  </conditionalFormatting>
  <conditionalFormatting sqref="Q24">
    <cfRule type="expression" dxfId="5103" priority="1961" stopIfTrue="1">
      <formula>IF(OR($BJ24="not",$BJ24="resign",$BJ24="permanent",$BJ24="terminated"),"true","false")</formula>
    </cfRule>
  </conditionalFormatting>
  <conditionalFormatting sqref="Q24">
    <cfRule type="expression" dxfId="5102" priority="1960" stopIfTrue="1">
      <formula>IF(OR($BK24="not",$BK24="resign",$BK24="permanent",$BK24="terminated"),"true","false")</formula>
    </cfRule>
  </conditionalFormatting>
  <conditionalFormatting sqref="Q24">
    <cfRule type="expression" dxfId="5101" priority="1959" stopIfTrue="1">
      <formula>IF(OR($BJ24="not",$BJ24="resign",$BJ24="permanent",$BJ24="terminated"),"true","false")</formula>
    </cfRule>
  </conditionalFormatting>
  <conditionalFormatting sqref="Q24">
    <cfRule type="expression" dxfId="5100" priority="1958" stopIfTrue="1">
      <formula>IF(OR($BK24="not",$BK24="resign",$BK24="permanent",$BK24="terminated"),"true","false")</formula>
    </cfRule>
  </conditionalFormatting>
  <conditionalFormatting sqref="Q24">
    <cfRule type="expression" dxfId="5099" priority="1957" stopIfTrue="1">
      <formula>IF(OR($BJ24="not",$BJ24="resign",$BJ24="permanent",$BJ24="terminated"),"true","false")</formula>
    </cfRule>
  </conditionalFormatting>
  <conditionalFormatting sqref="Q24">
    <cfRule type="expression" dxfId="5098" priority="1956" stopIfTrue="1">
      <formula>IF(OR($BJ24="not",$BJ24="resign",$BJ24="permanent",$BJ24="terminated"),"true","false")</formula>
    </cfRule>
  </conditionalFormatting>
  <conditionalFormatting sqref="Q24">
    <cfRule type="expression" dxfId="5097" priority="1955" stopIfTrue="1">
      <formula>IF(OR($BI24="not",$BI24="resign",$BI24="permanent",$BI24="terminated"),"true","false")</formula>
    </cfRule>
  </conditionalFormatting>
  <conditionalFormatting sqref="Q24">
    <cfRule type="expression" dxfId="5096" priority="1954" stopIfTrue="1">
      <formula>IF(OR($BK24="not",$BK24="resign",$BK24="permanent",$BK24="terminated"),"true","false")</formula>
    </cfRule>
  </conditionalFormatting>
  <conditionalFormatting sqref="Q24">
    <cfRule type="expression" dxfId="5095" priority="1953" stopIfTrue="1">
      <formula>IF(OR($BJ24="not",$BJ24="resign",$BJ24="permanent",$BJ24="terminated"),"true","false")</formula>
    </cfRule>
  </conditionalFormatting>
  <conditionalFormatting sqref="Q24">
    <cfRule type="expression" dxfId="5094" priority="1952" stopIfTrue="1">
      <formula>IF(OR($BK24="not",$BK24="resign",$BK24="permanent",$BK24="terminated"),"true","false")</formula>
    </cfRule>
  </conditionalFormatting>
  <conditionalFormatting sqref="Q24">
    <cfRule type="expression" dxfId="5093" priority="1951" stopIfTrue="1">
      <formula>IF(OR($BJ24="not",$BJ24="resign",$BJ24="permanent",$BJ24="terminated"),"true","false")</formula>
    </cfRule>
  </conditionalFormatting>
  <conditionalFormatting sqref="Q24">
    <cfRule type="expression" dxfId="5092" priority="1950" stopIfTrue="1">
      <formula>IF(OR($BJ24="not",$BJ24="resign",$BJ24="permanent",$BJ24="terminated"),"true","false")</formula>
    </cfRule>
  </conditionalFormatting>
  <conditionalFormatting sqref="Q24">
    <cfRule type="expression" dxfId="5091" priority="1949" stopIfTrue="1">
      <formula>IF(OR($BK24="not",$BK24="resign",$BK24="permanent",$BK24="terminated"),"true","false")</formula>
    </cfRule>
  </conditionalFormatting>
  <conditionalFormatting sqref="Q24">
    <cfRule type="expression" dxfId="5090" priority="1948" stopIfTrue="1">
      <formula>IF(OR($BK24="not",$BK24="resign",$BK24="permanent",$BK24="terminated"),"true","false")</formula>
    </cfRule>
  </conditionalFormatting>
  <conditionalFormatting sqref="Q24">
    <cfRule type="expression" dxfId="5089" priority="1947" stopIfTrue="1">
      <formula>IF(OR($BK24="not",$BK24="resign",$BK24="permanent",$BK24="terminated"),"true","false")</formula>
    </cfRule>
  </conditionalFormatting>
  <conditionalFormatting sqref="Q24">
    <cfRule type="expression" dxfId="5088" priority="1946" stopIfTrue="1">
      <formula>IF(OR($BJ24="not",$BJ24="resign",$BJ24="permanent",$BJ24="terminated"),"true","false")</formula>
    </cfRule>
  </conditionalFormatting>
  <conditionalFormatting sqref="Q24">
    <cfRule type="expression" dxfId="5087" priority="1945" stopIfTrue="1">
      <formula>IF(OR($BK24="not",$BK24="resign",$BK24="permanent",$BK24="terminated"),"true","false")</formula>
    </cfRule>
  </conditionalFormatting>
  <conditionalFormatting sqref="Q24">
    <cfRule type="expression" dxfId="5086" priority="1944" stopIfTrue="1">
      <formula>IF(OR($BJ24="not",$BJ24="resign",$BJ24="permanent",$BJ24="terminated"),"true","false")</formula>
    </cfRule>
  </conditionalFormatting>
  <conditionalFormatting sqref="Q24">
    <cfRule type="expression" dxfId="5085" priority="1943" stopIfTrue="1">
      <formula>IF(OR($BK24="not",$BK24="resign",$BK24="permanent",$BK24="terminated"),"true","false")</formula>
    </cfRule>
  </conditionalFormatting>
  <conditionalFormatting sqref="Q24">
    <cfRule type="expression" dxfId="5084" priority="1942" stopIfTrue="1">
      <formula>IF(OR($BK24="not",$BK24="resign",$BK24="permanent",$BK24="terminated"),"true","false")</formula>
    </cfRule>
  </conditionalFormatting>
  <conditionalFormatting sqref="Q24">
    <cfRule type="expression" dxfId="5083" priority="1941" stopIfTrue="1">
      <formula>IF(OR($BK24="not",$BK24="resign",$BK24="permanent",$BK24="terminated"),"true","false")</formula>
    </cfRule>
  </conditionalFormatting>
  <conditionalFormatting sqref="Q24">
    <cfRule type="expression" dxfId="5082" priority="1940" stopIfTrue="1">
      <formula>IF(OR($BJ24="not",$BJ24="resign",$BJ24="permanent",$BJ24="terminated"),"true","false")</formula>
    </cfRule>
  </conditionalFormatting>
  <conditionalFormatting sqref="Q24">
    <cfRule type="expression" dxfId="5081" priority="1939" stopIfTrue="1">
      <formula>IF(OR($BK24="not",$BK24="resign",$BK24="permanent",$BK24="terminated"),"true","false")</formula>
    </cfRule>
  </conditionalFormatting>
  <conditionalFormatting sqref="Q24">
    <cfRule type="expression" dxfId="5080" priority="1938" stopIfTrue="1">
      <formula>IF(OR($BJ24="not",$BJ24="resign",$BJ24="permanent",$BJ24="terminated"),"true","false")</formula>
    </cfRule>
  </conditionalFormatting>
  <conditionalFormatting sqref="Q24">
    <cfRule type="expression" dxfId="5079" priority="1937" stopIfTrue="1">
      <formula>IF(OR($BK24="not",$BK24="resign",$BK24="permanent",$BK24="terminated"),"true","false")</formula>
    </cfRule>
  </conditionalFormatting>
  <conditionalFormatting sqref="Q24">
    <cfRule type="expression" dxfId="5078" priority="1936" stopIfTrue="1">
      <formula>IF(OR($BK24="not",$BK24="resign",$BK24="permanent",$BK24="terminated"),"true","false")</formula>
    </cfRule>
  </conditionalFormatting>
  <conditionalFormatting sqref="Q24">
    <cfRule type="expression" dxfId="5077" priority="1935" stopIfTrue="1">
      <formula>IF(OR($BK24="not",$BK24="resign",$BK24="permanent",$BK24="terminated"),"true","false")</formula>
    </cfRule>
  </conditionalFormatting>
  <conditionalFormatting sqref="Q24">
    <cfRule type="expression" dxfId="5076" priority="1934" stopIfTrue="1">
      <formula>IF(OR($BJ24="not",$BJ24="resign",$BJ24="permanent",$BJ24="terminated"),"true","false")</formula>
    </cfRule>
  </conditionalFormatting>
  <conditionalFormatting sqref="Q24">
    <cfRule type="expression" dxfId="5075" priority="1933" stopIfTrue="1">
      <formula>IF(OR($BK24="not",$BK24="resign",$BK24="permanent",$BK24="terminated"),"true","false")</formula>
    </cfRule>
  </conditionalFormatting>
  <conditionalFormatting sqref="Q24">
    <cfRule type="expression" dxfId="5074" priority="1932" stopIfTrue="1">
      <formula>IF(OR($BJ24="not",$BJ24="resign",$BJ24="permanent",$BJ24="terminated"),"true","false")</formula>
    </cfRule>
  </conditionalFormatting>
  <conditionalFormatting sqref="Q24">
    <cfRule type="expression" dxfId="5073" priority="1931" stopIfTrue="1">
      <formula>IF(OR($BK24="not",$BK24="resign",$BK24="permanent",$BK24="terminated"),"true","false")</formula>
    </cfRule>
  </conditionalFormatting>
  <conditionalFormatting sqref="Q24">
    <cfRule type="expression" dxfId="5072" priority="1930" stopIfTrue="1">
      <formula>IF(OR($BJ24="not",$BJ24="resign",$BJ24="permanent",$BJ24="terminated"),"true","false")</formula>
    </cfRule>
  </conditionalFormatting>
  <conditionalFormatting sqref="Q24">
    <cfRule type="expression" dxfId="5071" priority="1929" stopIfTrue="1">
      <formula>IF(OR($BK24="not",$BK24="resign",$BK24="permanent",$BK24="terminated"),"true","false")</formula>
    </cfRule>
  </conditionalFormatting>
  <conditionalFormatting sqref="Q24">
    <cfRule type="expression" dxfId="5070" priority="1928" stopIfTrue="1">
      <formula>IF(OR($BJ24="not",$BJ24="resign",$BJ24="permanent",$BJ24="terminated"),"true","false")</formula>
    </cfRule>
  </conditionalFormatting>
  <conditionalFormatting sqref="Q24">
    <cfRule type="expression" dxfId="5069" priority="1927" stopIfTrue="1">
      <formula>IF(OR($BK24="not",$BK24="resign",$BK24="permanent",$BK24="terminated"),"true","false")</formula>
    </cfRule>
  </conditionalFormatting>
  <conditionalFormatting sqref="Q24">
    <cfRule type="expression" dxfId="5068" priority="1926" stopIfTrue="1">
      <formula>IF(OR($BJ24="not",$BJ24="resign",$BJ24="permanent",$BJ24="terminated"),"true","false")</formula>
    </cfRule>
  </conditionalFormatting>
  <conditionalFormatting sqref="Q24">
    <cfRule type="expression" dxfId="5067" priority="1925" stopIfTrue="1">
      <formula>IF(OR($BJ24="not",$BJ24="resign",$BJ24="permanent",$BJ24="terminated"),"true","false")</formula>
    </cfRule>
  </conditionalFormatting>
  <conditionalFormatting sqref="Q24">
    <cfRule type="expression" dxfId="5066" priority="1924" stopIfTrue="1">
      <formula>IF(OR($BK24="not",$BK24="resign",$BK24="permanent",$BK24="terminated"),"true","false")</formula>
    </cfRule>
  </conditionalFormatting>
  <conditionalFormatting sqref="Q24">
    <cfRule type="expression" dxfId="5065" priority="1923" stopIfTrue="1">
      <formula>IF(OR($BK24="not",$BK24="resign",$BK24="permanent",$BK24="terminated"),"true","false")</formula>
    </cfRule>
  </conditionalFormatting>
  <conditionalFormatting sqref="Q24">
    <cfRule type="expression" dxfId="5064" priority="1922" stopIfTrue="1">
      <formula>IF(OR($BK24="not",$BK24="resign",$BK24="permanent",$BK24="terminated"),"true","false")</formula>
    </cfRule>
  </conditionalFormatting>
  <conditionalFormatting sqref="Q24">
    <cfRule type="expression" dxfId="5063" priority="1921" stopIfTrue="1">
      <formula>IF(OR($BJ24="not",$BJ24="resign",$BJ24="permanent",$BJ24="terminated"),"true","false")</formula>
    </cfRule>
  </conditionalFormatting>
  <conditionalFormatting sqref="Q24">
    <cfRule type="expression" dxfId="5062" priority="1920" stopIfTrue="1">
      <formula>IF(OR($BK24="not",$BK24="resign",$BK24="permanent",$BK24="terminated"),"true","false")</formula>
    </cfRule>
  </conditionalFormatting>
  <conditionalFormatting sqref="Q24">
    <cfRule type="expression" dxfId="5061" priority="1919" stopIfTrue="1">
      <formula>IF(OR($BJ24="not",$BJ24="resign",$BJ24="permanent",$BJ24="terminated"),"true","false")</formula>
    </cfRule>
  </conditionalFormatting>
  <conditionalFormatting sqref="Q24">
    <cfRule type="expression" dxfId="5060" priority="1918" stopIfTrue="1">
      <formula>IF(OR($BK24="not",$BK24="resign",$BK24="permanent",$BK24="terminated"),"true","false")</formula>
    </cfRule>
  </conditionalFormatting>
  <conditionalFormatting sqref="Q24">
    <cfRule type="expression" dxfId="5059" priority="1917" stopIfTrue="1">
      <formula>IF(OR($BK24="not",$BK24="resign",$BK24="permanent",$BK24="terminated"),"true","false")</formula>
    </cfRule>
  </conditionalFormatting>
  <conditionalFormatting sqref="Q24">
    <cfRule type="expression" dxfId="5058" priority="1916" stopIfTrue="1">
      <formula>IF(OR($BK24="not",$BK24="resign",$BK24="permanent",$BK24="terminated"),"true","false")</formula>
    </cfRule>
  </conditionalFormatting>
  <conditionalFormatting sqref="Q24">
    <cfRule type="expression" dxfId="5057" priority="1915" stopIfTrue="1">
      <formula>IF(OR($BJ24="not",$BJ24="resign",$BJ24="permanent",$BJ24="terminated"),"true","false")</formula>
    </cfRule>
  </conditionalFormatting>
  <conditionalFormatting sqref="Q24">
    <cfRule type="expression" dxfId="5056" priority="1914" stopIfTrue="1">
      <formula>IF(OR($BK24="not",$BK24="resign",$BK24="permanent",$BK24="terminated"),"true","false")</formula>
    </cfRule>
  </conditionalFormatting>
  <conditionalFormatting sqref="Q24">
    <cfRule type="expression" dxfId="5055" priority="1913" stopIfTrue="1">
      <formula>IF(OR($BJ24="not",$BJ24="resign",$BJ24="permanent",$BJ24="terminated"),"true","false")</formula>
    </cfRule>
  </conditionalFormatting>
  <conditionalFormatting sqref="Q24">
    <cfRule type="expression" dxfId="5054" priority="1912" stopIfTrue="1">
      <formula>IF(OR($BK24="not",$BK24="resign",$BK24="permanent",$BK24="terminated"),"true","false")</formula>
    </cfRule>
  </conditionalFormatting>
  <conditionalFormatting sqref="Q24">
    <cfRule type="expression" dxfId="5053" priority="1911" stopIfTrue="1">
      <formula>IF(OR($BK24="not",$BK24="resign",$BK24="permanent",$BK24="terminated"),"true","false")</formula>
    </cfRule>
  </conditionalFormatting>
  <conditionalFormatting sqref="Q24">
    <cfRule type="expression" dxfId="5052" priority="1910" stopIfTrue="1">
      <formula>IF(OR($BK24="not",$BK24="resign",$BK24="permanent",$BK24="terminated"),"true","false")</formula>
    </cfRule>
  </conditionalFormatting>
  <conditionalFormatting sqref="Q24">
    <cfRule type="expression" dxfId="5051" priority="1909" stopIfTrue="1">
      <formula>IF(OR($BJ24="not",$BJ24="resign",$BJ24="permanent",$BJ24="terminated"),"true","false")</formula>
    </cfRule>
  </conditionalFormatting>
  <conditionalFormatting sqref="Q24">
    <cfRule type="expression" dxfId="5050" priority="1908" stopIfTrue="1">
      <formula>IF(OR($BK24="not",$BK24="resign",$BK24="permanent",$BK24="terminated"),"true","false")</formula>
    </cfRule>
  </conditionalFormatting>
  <conditionalFormatting sqref="Q24">
    <cfRule type="expression" dxfId="5049" priority="1907" stopIfTrue="1">
      <formula>IF(OR($BJ24="not",$BJ24="resign",$BJ24="permanent",$BJ24="terminated"),"true","false")</formula>
    </cfRule>
  </conditionalFormatting>
  <conditionalFormatting sqref="Q24">
    <cfRule type="expression" dxfId="5048" priority="1906" stopIfTrue="1">
      <formula>IF(OR($BK24="not",$BK24="resign",$BK24="permanent",$BK24="terminated"),"true","false")</formula>
    </cfRule>
  </conditionalFormatting>
  <conditionalFormatting sqref="Q24">
    <cfRule type="expression" dxfId="5047" priority="1905" stopIfTrue="1">
      <formula>IF(OR($BJ24="not",$BJ24="resign",$BJ24="permanent",$BJ24="terminated"),"true","false")</formula>
    </cfRule>
  </conditionalFormatting>
  <conditionalFormatting sqref="Q24">
    <cfRule type="expression" dxfId="5046" priority="1904" stopIfTrue="1">
      <formula>IF(OR($BK24="not",$BK24="resign",$BK24="permanent",$BK24="terminated"),"true","false")</formula>
    </cfRule>
  </conditionalFormatting>
  <conditionalFormatting sqref="Q24">
    <cfRule type="expression" dxfId="5045" priority="1903" stopIfTrue="1">
      <formula>IF(OR($BJ24="not",$BJ24="resign",$BJ24="permanent",$BJ24="terminated"),"true","false")</formula>
    </cfRule>
  </conditionalFormatting>
  <conditionalFormatting sqref="Q24">
    <cfRule type="expression" dxfId="5044" priority="1902" stopIfTrue="1">
      <formula>IF(OR($BJ24="not",$BJ24="resign",$BJ24="permanent",$BJ24="terminated"),"true","false")</formula>
    </cfRule>
  </conditionalFormatting>
  <conditionalFormatting sqref="Q24">
    <cfRule type="expression" dxfId="5043" priority="1901" stopIfTrue="1">
      <formula>IF(OR($BI24="not",$BI24="resign",$BI24="permanent",$BI24="terminated"),"true","false")</formula>
    </cfRule>
  </conditionalFormatting>
  <conditionalFormatting sqref="Q24">
    <cfRule type="expression" dxfId="5042" priority="1900" stopIfTrue="1">
      <formula>IF(OR($BK24="not",$BK24="resign",$BK24="permanent",$BK24="terminated"),"true","false")</formula>
    </cfRule>
  </conditionalFormatting>
  <conditionalFormatting sqref="Q24">
    <cfRule type="expression" dxfId="5041" priority="1899" stopIfTrue="1">
      <formula>IF(OR($BJ24="not",$BJ24="resign",$BJ24="permanent",$BJ24="terminated"),"true","false")</formula>
    </cfRule>
  </conditionalFormatting>
  <conditionalFormatting sqref="Q24">
    <cfRule type="expression" dxfId="5040" priority="1898" stopIfTrue="1">
      <formula>IF(OR($BK24="not",$BK24="resign",$BK24="permanent",$BK24="terminated"),"true","false")</formula>
    </cfRule>
  </conditionalFormatting>
  <conditionalFormatting sqref="Q24">
    <cfRule type="expression" dxfId="5039" priority="1897" stopIfTrue="1">
      <formula>IF(OR($BJ24="not",$BJ24="resign",$BJ24="permanent",$BJ24="terminated"),"true","false")</formula>
    </cfRule>
  </conditionalFormatting>
  <conditionalFormatting sqref="Q24">
    <cfRule type="expression" dxfId="5038" priority="1896" stopIfTrue="1">
      <formula>IF(OR($BJ24="not",$BJ24="resign",$BJ24="permanent",$BJ24="terminated"),"true","false")</formula>
    </cfRule>
  </conditionalFormatting>
  <conditionalFormatting sqref="Q24">
    <cfRule type="expression" dxfId="5037" priority="1895" stopIfTrue="1">
      <formula>IF(OR($BK24="not",$BK24="resign",$BK24="permanent",$BK24="terminated"),"true","false")</formula>
    </cfRule>
  </conditionalFormatting>
  <conditionalFormatting sqref="Q24">
    <cfRule type="expression" dxfId="5036" priority="1894" stopIfTrue="1">
      <formula>IF(OR($BK24="not",$BK24="resign",$BK24="permanent",$BK24="terminated"),"true","false")</formula>
    </cfRule>
  </conditionalFormatting>
  <conditionalFormatting sqref="Q24">
    <cfRule type="expression" dxfId="5035" priority="1893" stopIfTrue="1">
      <formula>IF(OR($BK24="not",$BK24="resign",$BK24="permanent",$BK24="terminated"),"true","false")</formula>
    </cfRule>
  </conditionalFormatting>
  <conditionalFormatting sqref="Q24">
    <cfRule type="expression" dxfId="5034" priority="1892" stopIfTrue="1">
      <formula>IF(OR($BJ24="not",$BJ24="resign",$BJ24="permanent",$BJ24="terminated"),"true","false")</formula>
    </cfRule>
  </conditionalFormatting>
  <conditionalFormatting sqref="Q24">
    <cfRule type="expression" dxfId="5033" priority="1891" stopIfTrue="1">
      <formula>IF(OR($BK24="not",$BK24="resign",$BK24="permanent",$BK24="terminated"),"true","false")</formula>
    </cfRule>
  </conditionalFormatting>
  <conditionalFormatting sqref="Q24">
    <cfRule type="expression" dxfId="5032" priority="1890" stopIfTrue="1">
      <formula>IF(OR($BJ24="not",$BJ24="resign",$BJ24="permanent",$BJ24="terminated"),"true","false")</formula>
    </cfRule>
  </conditionalFormatting>
  <conditionalFormatting sqref="Q24">
    <cfRule type="expression" dxfId="5031" priority="1889" stopIfTrue="1">
      <formula>IF(OR($BK24="not",$BK24="resign",$BK24="permanent",$BK24="terminated"),"true","false")</formula>
    </cfRule>
  </conditionalFormatting>
  <conditionalFormatting sqref="Q24">
    <cfRule type="expression" dxfId="5030" priority="1888" stopIfTrue="1">
      <formula>IF(OR($BK24="not",$BK24="resign",$BK24="permanent",$BK24="terminated"),"true","false")</formula>
    </cfRule>
  </conditionalFormatting>
  <conditionalFormatting sqref="Q24">
    <cfRule type="expression" dxfId="5029" priority="1887" stopIfTrue="1">
      <formula>IF(OR($BK24="not",$BK24="resign",$BK24="permanent",$BK24="terminated"),"true","false")</formula>
    </cfRule>
  </conditionalFormatting>
  <conditionalFormatting sqref="Q24">
    <cfRule type="expression" dxfId="5028" priority="1886" stopIfTrue="1">
      <formula>IF(OR($BJ24="not",$BJ24="resign",$BJ24="permanent",$BJ24="terminated"),"true","false")</formula>
    </cfRule>
  </conditionalFormatting>
  <conditionalFormatting sqref="Q24">
    <cfRule type="expression" dxfId="5027" priority="1885" stopIfTrue="1">
      <formula>IF(OR($BK24="not",$BK24="resign",$BK24="permanent",$BK24="terminated"),"true","false")</formula>
    </cfRule>
  </conditionalFormatting>
  <conditionalFormatting sqref="Q24">
    <cfRule type="expression" dxfId="5026" priority="1884" stopIfTrue="1">
      <formula>IF(OR($BJ24="not",$BJ24="resign",$BJ24="permanent",$BJ24="terminated"),"true","false")</formula>
    </cfRule>
  </conditionalFormatting>
  <conditionalFormatting sqref="Q24">
    <cfRule type="expression" dxfId="5025" priority="1883" stopIfTrue="1">
      <formula>IF(OR($BK24="not",$BK24="resign",$BK24="permanent",$BK24="terminated"),"true","false")</formula>
    </cfRule>
  </conditionalFormatting>
  <conditionalFormatting sqref="Q24">
    <cfRule type="expression" dxfId="5024" priority="1882" stopIfTrue="1">
      <formula>IF(OR($BK24="not",$BK24="resign",$BK24="permanent",$BK24="terminated"),"true","false")</formula>
    </cfRule>
  </conditionalFormatting>
  <conditionalFormatting sqref="Q24">
    <cfRule type="expression" dxfId="5023" priority="1881" stopIfTrue="1">
      <formula>IF(OR($BK24="not",$BK24="resign",$BK24="permanent",$BK24="terminated"),"true","false")</formula>
    </cfRule>
  </conditionalFormatting>
  <conditionalFormatting sqref="Q24">
    <cfRule type="expression" dxfId="5022" priority="1880" stopIfTrue="1">
      <formula>IF(OR($BJ24="not",$BJ24="resign",$BJ24="permanent",$BJ24="terminated"),"true","false")</formula>
    </cfRule>
  </conditionalFormatting>
  <conditionalFormatting sqref="Q24">
    <cfRule type="expression" dxfId="5021" priority="1879" stopIfTrue="1">
      <formula>IF(OR($BK24="not",$BK24="resign",$BK24="permanent",$BK24="terminated"),"true","false")</formula>
    </cfRule>
  </conditionalFormatting>
  <conditionalFormatting sqref="Q24">
    <cfRule type="expression" dxfId="5020" priority="1878" stopIfTrue="1">
      <formula>IF(OR($BJ24="not",$BJ24="resign",$BJ24="permanent",$BJ24="terminated"),"true","false")</formula>
    </cfRule>
  </conditionalFormatting>
  <conditionalFormatting sqref="Q24">
    <cfRule type="expression" dxfId="5019" priority="1877" stopIfTrue="1">
      <formula>IF(OR($BK24="not",$BK24="resign",$BK24="permanent",$BK24="terminated"),"true","false")</formula>
    </cfRule>
  </conditionalFormatting>
  <conditionalFormatting sqref="Q24">
    <cfRule type="expression" dxfId="5018" priority="1876" stopIfTrue="1">
      <formula>IF(OR($BJ24="not",$BJ24="resign",$BJ24="permanent",$BJ24="terminated"),"true","false")</formula>
    </cfRule>
  </conditionalFormatting>
  <conditionalFormatting sqref="Q24">
    <cfRule type="expression" dxfId="5017" priority="1875" stopIfTrue="1">
      <formula>IF(OR($BK24="not",$BK24="resign",$BK24="permanent",$BK24="terminated"),"true","false")</formula>
    </cfRule>
  </conditionalFormatting>
  <conditionalFormatting sqref="Q24">
    <cfRule type="expression" dxfId="5016" priority="1874" stopIfTrue="1">
      <formula>IF(OR($BJ24="not",$BJ24="resign",$BJ24="permanent",$BJ24="terminated"),"true","false")</formula>
    </cfRule>
  </conditionalFormatting>
  <conditionalFormatting sqref="Q24">
    <cfRule type="expression" dxfId="5015" priority="1873" stopIfTrue="1">
      <formula>IF(OR($BK24="not",$BK24="resign",$BK24="permanent",$BK24="terminated"),"true","false")</formula>
    </cfRule>
  </conditionalFormatting>
  <conditionalFormatting sqref="Q24">
    <cfRule type="expression" dxfId="5014" priority="1872" stopIfTrue="1">
      <formula>IF(OR($BJ24="not",$BJ24="resign",$BJ24="permanent",$BJ24="terminated"),"true","false")</formula>
    </cfRule>
  </conditionalFormatting>
  <conditionalFormatting sqref="Q24">
    <cfRule type="expression" dxfId="5013" priority="1871" stopIfTrue="1">
      <formula>IF(OR($BJ24="not",$BJ24="resign",$BJ24="permanent",$BJ24="terminated"),"true","false")</formula>
    </cfRule>
  </conditionalFormatting>
  <conditionalFormatting sqref="Q24">
    <cfRule type="expression" dxfId="5012" priority="1870" stopIfTrue="1">
      <formula>IF(OR($BK24="not",$BK24="resign",$BK24="permanent",$BK24="terminated"),"true","false")</formula>
    </cfRule>
  </conditionalFormatting>
  <conditionalFormatting sqref="Q24">
    <cfRule type="expression" dxfId="5011" priority="1869" stopIfTrue="1">
      <formula>IF(OR($BK24="not",$BK24="resign",$BK24="permanent",$BK24="terminated"),"true","false")</formula>
    </cfRule>
  </conditionalFormatting>
  <conditionalFormatting sqref="Q24">
    <cfRule type="expression" dxfId="5010" priority="1868" stopIfTrue="1">
      <formula>IF(OR($BK24="not",$BK24="resign",$BK24="permanent",$BK24="terminated"),"true","false")</formula>
    </cfRule>
  </conditionalFormatting>
  <conditionalFormatting sqref="Q24">
    <cfRule type="expression" dxfId="5009" priority="1867" stopIfTrue="1">
      <formula>IF(OR($BJ24="not",$BJ24="resign",$BJ24="permanent",$BJ24="terminated"),"true","false")</formula>
    </cfRule>
  </conditionalFormatting>
  <conditionalFormatting sqref="Q24">
    <cfRule type="expression" dxfId="5008" priority="1866" stopIfTrue="1">
      <formula>IF(OR($BK24="not",$BK24="resign",$BK24="permanent",$BK24="terminated"),"true","false")</formula>
    </cfRule>
  </conditionalFormatting>
  <conditionalFormatting sqref="Q24">
    <cfRule type="expression" dxfId="5007" priority="1865" stopIfTrue="1">
      <formula>IF(OR($BJ24="not",$BJ24="resign",$BJ24="permanent",$BJ24="terminated"),"true","false")</formula>
    </cfRule>
  </conditionalFormatting>
  <conditionalFormatting sqref="Q24">
    <cfRule type="expression" dxfId="5006" priority="1864" stopIfTrue="1">
      <formula>IF(OR($BK24="not",$BK24="resign",$BK24="permanent",$BK24="terminated"),"true","false")</formula>
    </cfRule>
  </conditionalFormatting>
  <conditionalFormatting sqref="Q24">
    <cfRule type="expression" dxfId="5005" priority="1863" stopIfTrue="1">
      <formula>IF(OR($BK24="not",$BK24="resign",$BK24="permanent",$BK24="terminated"),"true","false")</formula>
    </cfRule>
  </conditionalFormatting>
  <conditionalFormatting sqref="Q24">
    <cfRule type="expression" dxfId="5004" priority="1862" stopIfTrue="1">
      <formula>IF(OR($BK24="not",$BK24="resign",$BK24="permanent",$BK24="terminated"),"true","false")</formula>
    </cfRule>
  </conditionalFormatting>
  <conditionalFormatting sqref="Q24">
    <cfRule type="expression" dxfId="5003" priority="1861" stopIfTrue="1">
      <formula>IF(OR($BJ24="not",$BJ24="resign",$BJ24="permanent",$BJ24="terminated"),"true","false")</formula>
    </cfRule>
  </conditionalFormatting>
  <conditionalFormatting sqref="Q24">
    <cfRule type="expression" dxfId="5002" priority="1860" stopIfTrue="1">
      <formula>IF(OR($BK24="not",$BK24="resign",$BK24="permanent",$BK24="terminated"),"true","false")</formula>
    </cfRule>
  </conditionalFormatting>
  <conditionalFormatting sqref="Q24">
    <cfRule type="expression" dxfId="5001" priority="1859" stopIfTrue="1">
      <formula>IF(OR($BJ24="not",$BJ24="resign",$BJ24="permanent",$BJ24="terminated"),"true","false")</formula>
    </cfRule>
  </conditionalFormatting>
  <conditionalFormatting sqref="Q24">
    <cfRule type="expression" dxfId="5000" priority="1858" stopIfTrue="1">
      <formula>IF(OR($BK24="not",$BK24="resign",$BK24="permanent",$BK24="terminated"),"true","false")</formula>
    </cfRule>
  </conditionalFormatting>
  <conditionalFormatting sqref="Q24">
    <cfRule type="expression" dxfId="4999" priority="1857" stopIfTrue="1">
      <formula>IF(OR($BK24="not",$BK24="resign",$BK24="permanent",$BK24="terminated"),"true","false")</formula>
    </cfRule>
  </conditionalFormatting>
  <conditionalFormatting sqref="Q24">
    <cfRule type="expression" dxfId="4998" priority="1856" stopIfTrue="1">
      <formula>IF(OR($BK24="not",$BK24="resign",$BK24="permanent",$BK24="terminated"),"true","false")</formula>
    </cfRule>
  </conditionalFormatting>
  <conditionalFormatting sqref="Q24">
    <cfRule type="expression" dxfId="4997" priority="1855" stopIfTrue="1">
      <formula>IF(OR($BJ24="not",$BJ24="resign",$BJ24="permanent",$BJ24="terminated"),"true","false")</formula>
    </cfRule>
  </conditionalFormatting>
  <conditionalFormatting sqref="Q24">
    <cfRule type="expression" dxfId="4996" priority="1854" stopIfTrue="1">
      <formula>IF(OR($BK24="not",$BK24="resign",$BK24="permanent",$BK24="terminated"),"true","false")</formula>
    </cfRule>
  </conditionalFormatting>
  <conditionalFormatting sqref="Q24">
    <cfRule type="expression" dxfId="4995" priority="1853" stopIfTrue="1">
      <formula>IF(OR($BJ24="not",$BJ24="resign",$BJ24="permanent",$BJ24="terminated"),"true","false")</formula>
    </cfRule>
  </conditionalFormatting>
  <conditionalFormatting sqref="Q24">
    <cfRule type="expression" dxfId="4994" priority="1852" stopIfTrue="1">
      <formula>IF(OR($BK24="not",$BK24="resign",$BK24="permanent",$BK24="terminated"),"true","false")</formula>
    </cfRule>
  </conditionalFormatting>
  <conditionalFormatting sqref="Q24">
    <cfRule type="expression" dxfId="4993" priority="1851" stopIfTrue="1">
      <formula>IF(OR($BJ24="not",$BJ24="resign",$BJ24="permanent",$BJ24="terminated"),"true","false")</formula>
    </cfRule>
  </conditionalFormatting>
  <conditionalFormatting sqref="Q24">
    <cfRule type="expression" dxfId="4992" priority="1850" stopIfTrue="1">
      <formula>IF(OR($BK24="not",$BK24="resign",$BK24="permanent",$BK24="terminated"),"true","false")</formula>
    </cfRule>
  </conditionalFormatting>
  <conditionalFormatting sqref="Q24">
    <cfRule type="expression" dxfId="4991" priority="1849" stopIfTrue="1">
      <formula>IF(OR($BJ24="not",$BJ24="resign",$BJ24="permanent",$BJ24="terminated"),"true","false")</formula>
    </cfRule>
  </conditionalFormatting>
  <conditionalFormatting sqref="Q24">
    <cfRule type="expression" dxfId="4990" priority="1848" stopIfTrue="1">
      <formula>IF(OR($BJ24="not",$BJ24="resign",$BJ24="permanent",$BJ24="terminated"),"true","false")</formula>
    </cfRule>
  </conditionalFormatting>
  <conditionalFormatting sqref="Q24">
    <cfRule type="expression" dxfId="4989" priority="1847" stopIfTrue="1">
      <formula>IF(OR($BI24="not",$BI24="resign",$BI24="permanent",$BI24="terminated"),"true","false")</formula>
    </cfRule>
  </conditionalFormatting>
  <conditionalFormatting sqref="Q24">
    <cfRule type="expression" dxfId="4988" priority="1846" stopIfTrue="1">
      <formula>IF(OR($BK24="not",$BK24="resign",$BK24="permanent",$BK24="terminated"),"true","false")</formula>
    </cfRule>
  </conditionalFormatting>
  <conditionalFormatting sqref="Q24">
    <cfRule type="expression" dxfId="4987" priority="1845" stopIfTrue="1">
      <formula>IF(OR($BJ24="not",$BJ24="resign",$BJ24="permanent",$BJ24="terminated"),"true","false")</formula>
    </cfRule>
  </conditionalFormatting>
  <conditionalFormatting sqref="Q24">
    <cfRule type="expression" dxfId="4986" priority="1844" stopIfTrue="1">
      <formula>IF(OR($BK24="not",$BK24="resign",$BK24="permanent",$BK24="terminated"),"true","false")</formula>
    </cfRule>
  </conditionalFormatting>
  <conditionalFormatting sqref="Q24">
    <cfRule type="expression" dxfId="4985" priority="1843" stopIfTrue="1">
      <formula>IF(OR($BJ24="not",$BJ24="resign",$BJ24="permanent",$BJ24="terminated"),"true","false")</formula>
    </cfRule>
  </conditionalFormatting>
  <conditionalFormatting sqref="Q24">
    <cfRule type="expression" dxfId="4984" priority="1842" stopIfTrue="1">
      <formula>IF(OR($BJ24="not",$BJ24="resign",$BJ24="permanent",$BJ24="terminated"),"true","false")</formula>
    </cfRule>
  </conditionalFormatting>
  <conditionalFormatting sqref="Q24">
    <cfRule type="expression" dxfId="4983" priority="1841" stopIfTrue="1">
      <formula>IF(OR($BK24="not",$BK24="resign",$BK24="permanent",$BK24="terminated"),"true","false")</formula>
    </cfRule>
  </conditionalFormatting>
  <conditionalFormatting sqref="Q24">
    <cfRule type="expression" dxfId="4982" priority="1840" stopIfTrue="1">
      <formula>IF(OR($BK24="not",$BK24="resign",$BK24="permanent",$BK24="terminated"),"true","false")</formula>
    </cfRule>
  </conditionalFormatting>
  <conditionalFormatting sqref="Q24">
    <cfRule type="expression" dxfId="4981" priority="1839" stopIfTrue="1">
      <formula>IF(OR($BK24="not",$BK24="resign",$BK24="permanent",$BK24="terminated"),"true","false")</formula>
    </cfRule>
  </conditionalFormatting>
  <conditionalFormatting sqref="Q24">
    <cfRule type="expression" dxfId="4980" priority="1838" stopIfTrue="1">
      <formula>IF(OR($BJ24="not",$BJ24="resign",$BJ24="permanent",$BJ24="terminated"),"true","false")</formula>
    </cfRule>
  </conditionalFormatting>
  <conditionalFormatting sqref="Q24">
    <cfRule type="expression" dxfId="4979" priority="1837" stopIfTrue="1">
      <formula>IF(OR($BK24="not",$BK24="resign",$BK24="permanent",$BK24="terminated"),"true","false")</formula>
    </cfRule>
  </conditionalFormatting>
  <conditionalFormatting sqref="Q24">
    <cfRule type="expression" dxfId="4978" priority="1836" stopIfTrue="1">
      <formula>IF(OR($BJ24="not",$BJ24="resign",$BJ24="permanent",$BJ24="terminated"),"true","false")</formula>
    </cfRule>
  </conditionalFormatting>
  <conditionalFormatting sqref="Q24">
    <cfRule type="expression" dxfId="4977" priority="1835" stopIfTrue="1">
      <formula>IF(OR($BK24="not",$BK24="resign",$BK24="permanent",$BK24="terminated"),"true","false")</formula>
    </cfRule>
  </conditionalFormatting>
  <conditionalFormatting sqref="Q24">
    <cfRule type="expression" dxfId="4976" priority="1834" stopIfTrue="1">
      <formula>IF(OR($BK24="not",$BK24="resign",$BK24="permanent",$BK24="terminated"),"true","false")</formula>
    </cfRule>
  </conditionalFormatting>
  <conditionalFormatting sqref="Q24">
    <cfRule type="expression" dxfId="4975" priority="1833" stopIfTrue="1">
      <formula>IF(OR($BK24="not",$BK24="resign",$BK24="permanent",$BK24="terminated"),"true","false")</formula>
    </cfRule>
  </conditionalFormatting>
  <conditionalFormatting sqref="Q24">
    <cfRule type="expression" dxfId="4974" priority="1832" stopIfTrue="1">
      <formula>IF(OR($BJ24="not",$BJ24="resign",$BJ24="permanent",$BJ24="terminated"),"true","false")</formula>
    </cfRule>
  </conditionalFormatting>
  <conditionalFormatting sqref="Q24">
    <cfRule type="expression" dxfId="4973" priority="1831" stopIfTrue="1">
      <formula>IF(OR($BK24="not",$BK24="resign",$BK24="permanent",$BK24="terminated"),"true","false")</formula>
    </cfRule>
  </conditionalFormatting>
  <conditionalFormatting sqref="Q24">
    <cfRule type="expression" dxfId="4972" priority="1830" stopIfTrue="1">
      <formula>IF(OR($BJ24="not",$BJ24="resign",$BJ24="permanent",$BJ24="terminated"),"true","false")</formula>
    </cfRule>
  </conditionalFormatting>
  <conditionalFormatting sqref="Q24">
    <cfRule type="expression" dxfId="4971" priority="1829" stopIfTrue="1">
      <formula>IF(OR($BK24="not",$BK24="resign",$BK24="permanent",$BK24="terminated"),"true","false")</formula>
    </cfRule>
  </conditionalFormatting>
  <conditionalFormatting sqref="Q24">
    <cfRule type="expression" dxfId="4970" priority="1828" stopIfTrue="1">
      <formula>IF(OR($BK24="not",$BK24="resign",$BK24="permanent",$BK24="terminated"),"true","false")</formula>
    </cfRule>
  </conditionalFormatting>
  <conditionalFormatting sqref="Q24">
    <cfRule type="expression" dxfId="4969" priority="1827" stopIfTrue="1">
      <formula>IF(OR($BK24="not",$BK24="resign",$BK24="permanent",$BK24="terminated"),"true","false")</formula>
    </cfRule>
  </conditionalFormatting>
  <conditionalFormatting sqref="Q24">
    <cfRule type="expression" dxfId="4968" priority="1826" stopIfTrue="1">
      <formula>IF(OR($BJ24="not",$BJ24="resign",$BJ24="permanent",$BJ24="terminated"),"true","false")</formula>
    </cfRule>
  </conditionalFormatting>
  <conditionalFormatting sqref="Q24">
    <cfRule type="expression" dxfId="4967" priority="1825" stopIfTrue="1">
      <formula>IF(OR($BK24="not",$BK24="resign",$BK24="permanent",$BK24="terminated"),"true","false")</formula>
    </cfRule>
  </conditionalFormatting>
  <conditionalFormatting sqref="Q24">
    <cfRule type="expression" dxfId="4966" priority="1824" stopIfTrue="1">
      <formula>IF(OR($BJ24="not",$BJ24="resign",$BJ24="permanent",$BJ24="terminated"),"true","false")</formula>
    </cfRule>
  </conditionalFormatting>
  <conditionalFormatting sqref="Q24">
    <cfRule type="expression" dxfId="4965" priority="1823" stopIfTrue="1">
      <formula>IF(OR($BK24="not",$BK24="resign",$BK24="permanent",$BK24="terminated"),"true","false")</formula>
    </cfRule>
  </conditionalFormatting>
  <conditionalFormatting sqref="Q24">
    <cfRule type="expression" dxfId="4964" priority="1822" stopIfTrue="1">
      <formula>IF(OR($BJ24="not",$BJ24="resign",$BJ24="permanent",$BJ24="terminated"),"true","false")</formula>
    </cfRule>
  </conditionalFormatting>
  <conditionalFormatting sqref="Q24">
    <cfRule type="expression" dxfId="4963" priority="1821" stopIfTrue="1">
      <formula>IF(OR($BK24="not",$BK24="resign",$BK24="permanent",$BK24="terminated"),"true","false")</formula>
    </cfRule>
  </conditionalFormatting>
  <conditionalFormatting sqref="Q24">
    <cfRule type="expression" dxfId="4962" priority="1820" stopIfTrue="1">
      <formula>IF(OR($BJ24="not",$BJ24="resign",$BJ24="permanent",$BJ24="terminated"),"true","false")</formula>
    </cfRule>
  </conditionalFormatting>
  <conditionalFormatting sqref="Q24">
    <cfRule type="expression" dxfId="4961" priority="1819" stopIfTrue="1">
      <formula>IF(OR($BK24="not",$BK24="resign",$BK24="permanent",$BK24="terminated"),"true","false")</formula>
    </cfRule>
  </conditionalFormatting>
  <conditionalFormatting sqref="Q24">
    <cfRule type="expression" dxfId="4960" priority="1818" stopIfTrue="1">
      <formula>IF(OR($BJ24="not",$BJ24="resign",$BJ24="permanent",$BJ24="terminated"),"true","false")</formula>
    </cfRule>
  </conditionalFormatting>
  <conditionalFormatting sqref="Q24">
    <cfRule type="expression" dxfId="4959" priority="1817" stopIfTrue="1">
      <formula>IF(OR($BJ24="not",$BJ24="resign",$BJ24="permanent",$BJ24="terminated"),"true","false")</formula>
    </cfRule>
  </conditionalFormatting>
  <conditionalFormatting sqref="Q24">
    <cfRule type="expression" dxfId="4958" priority="1816" stopIfTrue="1">
      <formula>IF(OR($BK24="not",$BK24="resign",$BK24="permanent",$BK24="terminated"),"true","false")</formula>
    </cfRule>
  </conditionalFormatting>
  <conditionalFormatting sqref="Q24">
    <cfRule type="expression" dxfId="4957" priority="1815" stopIfTrue="1">
      <formula>IF(OR($BK24="not",$BK24="resign",$BK24="permanent",$BK24="terminated"),"true","false")</formula>
    </cfRule>
  </conditionalFormatting>
  <conditionalFormatting sqref="Q24">
    <cfRule type="expression" dxfId="4956" priority="1814" stopIfTrue="1">
      <formula>IF(OR($BK24="not",$BK24="resign",$BK24="permanent",$BK24="terminated"),"true","false")</formula>
    </cfRule>
  </conditionalFormatting>
  <conditionalFormatting sqref="Q24">
    <cfRule type="expression" dxfId="4955" priority="1813" stopIfTrue="1">
      <formula>IF(OR($BJ24="not",$BJ24="resign",$BJ24="permanent",$BJ24="terminated"),"true","false")</formula>
    </cfRule>
  </conditionalFormatting>
  <conditionalFormatting sqref="Q24">
    <cfRule type="expression" dxfId="4954" priority="1812" stopIfTrue="1">
      <formula>IF(OR($BK24="not",$BK24="resign",$BK24="permanent",$BK24="terminated"),"true","false")</formula>
    </cfRule>
  </conditionalFormatting>
  <conditionalFormatting sqref="Q24">
    <cfRule type="expression" dxfId="4953" priority="1811" stopIfTrue="1">
      <formula>IF(OR($BJ24="not",$BJ24="resign",$BJ24="permanent",$BJ24="terminated"),"true","false")</formula>
    </cfRule>
  </conditionalFormatting>
  <conditionalFormatting sqref="Q24">
    <cfRule type="expression" dxfId="4952" priority="1810" stopIfTrue="1">
      <formula>IF(OR($BK24="not",$BK24="resign",$BK24="permanent",$BK24="terminated"),"true","false")</formula>
    </cfRule>
  </conditionalFormatting>
  <conditionalFormatting sqref="Q24">
    <cfRule type="expression" dxfId="4951" priority="1809" stopIfTrue="1">
      <formula>IF(OR($BK24="not",$BK24="resign",$BK24="permanent",$BK24="terminated"),"true","false")</formula>
    </cfRule>
  </conditionalFormatting>
  <conditionalFormatting sqref="Q24">
    <cfRule type="expression" dxfId="4950" priority="1808" stopIfTrue="1">
      <formula>IF(OR($BK24="not",$BK24="resign",$BK24="permanent",$BK24="terminated"),"true","false")</formula>
    </cfRule>
  </conditionalFormatting>
  <conditionalFormatting sqref="Q24">
    <cfRule type="expression" dxfId="4949" priority="1807" stopIfTrue="1">
      <formula>IF(OR($BJ24="not",$BJ24="resign",$BJ24="permanent",$BJ24="terminated"),"true","false")</formula>
    </cfRule>
  </conditionalFormatting>
  <conditionalFormatting sqref="Q24">
    <cfRule type="expression" dxfId="4948" priority="1806" stopIfTrue="1">
      <formula>IF(OR($BK24="not",$BK24="resign",$BK24="permanent",$BK24="terminated"),"true","false")</formula>
    </cfRule>
  </conditionalFormatting>
  <conditionalFormatting sqref="Q24">
    <cfRule type="expression" dxfId="4947" priority="1805" stopIfTrue="1">
      <formula>IF(OR($BJ24="not",$BJ24="resign",$BJ24="permanent",$BJ24="terminated"),"true","false")</formula>
    </cfRule>
  </conditionalFormatting>
  <conditionalFormatting sqref="Q24">
    <cfRule type="expression" dxfId="4946" priority="1804" stopIfTrue="1">
      <formula>IF(OR($BK24="not",$BK24="resign",$BK24="permanent",$BK24="terminated"),"true","false")</formula>
    </cfRule>
  </conditionalFormatting>
  <conditionalFormatting sqref="Q24">
    <cfRule type="expression" dxfId="4945" priority="1803" stopIfTrue="1">
      <formula>IF(OR($BK24="not",$BK24="resign",$BK24="permanent",$BK24="terminated"),"true","false")</formula>
    </cfRule>
  </conditionalFormatting>
  <conditionalFormatting sqref="Q24">
    <cfRule type="expression" dxfId="4944" priority="1802" stopIfTrue="1">
      <formula>IF(OR($BK24="not",$BK24="resign",$BK24="permanent",$BK24="terminated"),"true","false")</formula>
    </cfRule>
  </conditionalFormatting>
  <conditionalFormatting sqref="Q24">
    <cfRule type="expression" dxfId="4943" priority="1801" stopIfTrue="1">
      <formula>IF(OR($BJ24="not",$BJ24="resign",$BJ24="permanent",$BJ24="terminated"),"true","false")</formula>
    </cfRule>
  </conditionalFormatting>
  <conditionalFormatting sqref="Q24">
    <cfRule type="expression" dxfId="4942" priority="1800" stopIfTrue="1">
      <formula>IF(OR($BK24="not",$BK24="resign",$BK24="permanent",$BK24="terminated"),"true","false")</formula>
    </cfRule>
  </conditionalFormatting>
  <conditionalFormatting sqref="Q24">
    <cfRule type="expression" dxfId="4941" priority="1799" stopIfTrue="1">
      <formula>IF(OR($BJ24="not",$BJ24="resign",$BJ24="permanent",$BJ24="terminated"),"true","false")</formula>
    </cfRule>
  </conditionalFormatting>
  <conditionalFormatting sqref="Q24">
    <cfRule type="expression" dxfId="4940" priority="1798" stopIfTrue="1">
      <formula>IF(OR($BK24="not",$BK24="resign",$BK24="permanent",$BK24="terminated"),"true","false")</formula>
    </cfRule>
  </conditionalFormatting>
  <conditionalFormatting sqref="Q24">
    <cfRule type="expression" dxfId="4939" priority="1797" stopIfTrue="1">
      <formula>IF(OR($BJ24="not",$BJ24="resign",$BJ24="permanent",$BJ24="terminated"),"true","false")</formula>
    </cfRule>
  </conditionalFormatting>
  <conditionalFormatting sqref="Q24">
    <cfRule type="expression" dxfId="4938" priority="1796" stopIfTrue="1">
      <formula>IF(OR($BK24="not",$BK24="resign",$BK24="permanent",$BK24="terminated"),"true","false")</formula>
    </cfRule>
  </conditionalFormatting>
  <conditionalFormatting sqref="Q24">
    <cfRule type="expression" dxfId="4937" priority="1795" stopIfTrue="1">
      <formula>IF(OR($BJ24="not",$BJ24="resign",$BJ24="permanent",$BJ24="terminated"),"true","false")</formula>
    </cfRule>
  </conditionalFormatting>
  <conditionalFormatting sqref="Q24">
    <cfRule type="expression" dxfId="4936" priority="1794" stopIfTrue="1">
      <formula>IF(OR($BJ24="not",$BJ24="resign",$BJ24="permanent",$BJ24="terminated"),"true","false")</formula>
    </cfRule>
  </conditionalFormatting>
  <conditionalFormatting sqref="Q24">
    <cfRule type="expression" dxfId="4935" priority="1793" stopIfTrue="1">
      <formula>IF(OR($BI24="not",$BI24="resign",$BI24="permanent",$BI24="terminated"),"true","false")</formula>
    </cfRule>
  </conditionalFormatting>
  <conditionalFormatting sqref="Q24">
    <cfRule type="expression" dxfId="4934" priority="1792" stopIfTrue="1">
      <formula>IF(OR($BK24="not",$BK24="resign",$BK24="permanent",$BK24="terminated"),"true","false")</formula>
    </cfRule>
  </conditionalFormatting>
  <conditionalFormatting sqref="Q24">
    <cfRule type="expression" dxfId="4933" priority="1791" stopIfTrue="1">
      <formula>IF(OR($BJ24="not",$BJ24="resign",$BJ24="permanent",$BJ24="terminated"),"true","false")</formula>
    </cfRule>
  </conditionalFormatting>
  <conditionalFormatting sqref="Q24">
    <cfRule type="expression" dxfId="4932" priority="1790" stopIfTrue="1">
      <formula>IF(OR($BK24="not",$BK24="resign",$BK24="permanent",$BK24="terminated"),"true","false")</formula>
    </cfRule>
  </conditionalFormatting>
  <conditionalFormatting sqref="Q24">
    <cfRule type="expression" dxfId="4931" priority="1789" stopIfTrue="1">
      <formula>IF(OR($BJ24="not",$BJ24="resign",$BJ24="permanent",$BJ24="terminated"),"true","false")</formula>
    </cfRule>
  </conditionalFormatting>
  <conditionalFormatting sqref="Q24">
    <cfRule type="expression" dxfId="4930" priority="1788" stopIfTrue="1">
      <formula>IF(OR($BJ24="not",$BJ24="resign",$BJ24="permanent",$BJ24="terminated"),"true","false")</formula>
    </cfRule>
  </conditionalFormatting>
  <conditionalFormatting sqref="Q24">
    <cfRule type="expression" dxfId="4929" priority="1787" stopIfTrue="1">
      <formula>IF(OR($BK24="not",$BK24="resign",$BK24="permanent",$BK24="terminated"),"true","false")</formula>
    </cfRule>
  </conditionalFormatting>
  <conditionalFormatting sqref="Q24">
    <cfRule type="expression" dxfId="4928" priority="1786" stopIfTrue="1">
      <formula>IF(OR($BK24="not",$BK24="resign",$BK24="permanent",$BK24="terminated"),"true","false")</formula>
    </cfRule>
  </conditionalFormatting>
  <conditionalFormatting sqref="Q24">
    <cfRule type="expression" dxfId="4927" priority="1785" stopIfTrue="1">
      <formula>IF(OR($BK24="not",$BK24="resign",$BK24="permanent",$BK24="terminated"),"true","false")</formula>
    </cfRule>
  </conditionalFormatting>
  <conditionalFormatting sqref="Q24">
    <cfRule type="expression" dxfId="4926" priority="1784" stopIfTrue="1">
      <formula>IF(OR($BJ24="not",$BJ24="resign",$BJ24="permanent",$BJ24="terminated"),"true","false")</formula>
    </cfRule>
  </conditionalFormatting>
  <conditionalFormatting sqref="Q24">
    <cfRule type="expression" dxfId="4925" priority="1783" stopIfTrue="1">
      <formula>IF(OR($BK24="not",$BK24="resign",$BK24="permanent",$BK24="terminated"),"true","false")</formula>
    </cfRule>
  </conditionalFormatting>
  <conditionalFormatting sqref="Q24">
    <cfRule type="expression" dxfId="4924" priority="1782" stopIfTrue="1">
      <formula>IF(OR($BJ24="not",$BJ24="resign",$BJ24="permanent",$BJ24="terminated"),"true","false")</formula>
    </cfRule>
  </conditionalFormatting>
  <conditionalFormatting sqref="Q24">
    <cfRule type="expression" dxfId="4923" priority="1781" stopIfTrue="1">
      <formula>IF(OR($BK24="not",$BK24="resign",$BK24="permanent",$BK24="terminated"),"true","false")</formula>
    </cfRule>
  </conditionalFormatting>
  <conditionalFormatting sqref="Q24">
    <cfRule type="expression" dxfId="4922" priority="1780" stopIfTrue="1">
      <formula>IF(OR($BK24="not",$BK24="resign",$BK24="permanent",$BK24="terminated"),"true","false")</formula>
    </cfRule>
  </conditionalFormatting>
  <conditionalFormatting sqref="Q24">
    <cfRule type="expression" dxfId="4921" priority="1779" stopIfTrue="1">
      <formula>IF(OR($BK24="not",$BK24="resign",$BK24="permanent",$BK24="terminated"),"true","false")</formula>
    </cfRule>
  </conditionalFormatting>
  <conditionalFormatting sqref="Q24">
    <cfRule type="expression" dxfId="4920" priority="1778" stopIfTrue="1">
      <formula>IF(OR($BJ24="not",$BJ24="resign",$BJ24="permanent",$BJ24="terminated"),"true","false")</formula>
    </cfRule>
  </conditionalFormatting>
  <conditionalFormatting sqref="Q24">
    <cfRule type="expression" dxfId="4919" priority="1777" stopIfTrue="1">
      <formula>IF(OR($BK24="not",$BK24="resign",$BK24="permanent",$BK24="terminated"),"true","false")</formula>
    </cfRule>
  </conditionalFormatting>
  <conditionalFormatting sqref="Q24">
    <cfRule type="expression" dxfId="4918" priority="1776" stopIfTrue="1">
      <formula>IF(OR($BJ24="not",$BJ24="resign",$BJ24="permanent",$BJ24="terminated"),"true","false")</formula>
    </cfRule>
  </conditionalFormatting>
  <conditionalFormatting sqref="Q24">
    <cfRule type="expression" dxfId="4917" priority="1775" stopIfTrue="1">
      <formula>IF(OR($BK24="not",$BK24="resign",$BK24="permanent",$BK24="terminated"),"true","false")</formula>
    </cfRule>
  </conditionalFormatting>
  <conditionalFormatting sqref="Q24">
    <cfRule type="expression" dxfId="4916" priority="1774" stopIfTrue="1">
      <formula>IF(OR($BK24="not",$BK24="resign",$BK24="permanent",$BK24="terminated"),"true","false")</formula>
    </cfRule>
  </conditionalFormatting>
  <conditionalFormatting sqref="Q24">
    <cfRule type="expression" dxfId="4915" priority="1773" stopIfTrue="1">
      <formula>IF(OR($BK24="not",$BK24="resign",$BK24="permanent",$BK24="terminated"),"true","false")</formula>
    </cfRule>
  </conditionalFormatting>
  <conditionalFormatting sqref="Q24">
    <cfRule type="expression" dxfId="4914" priority="1772" stopIfTrue="1">
      <formula>IF(OR($BJ24="not",$BJ24="resign",$BJ24="permanent",$BJ24="terminated"),"true","false")</formula>
    </cfRule>
  </conditionalFormatting>
  <conditionalFormatting sqref="Q24">
    <cfRule type="expression" dxfId="4913" priority="1771" stopIfTrue="1">
      <formula>IF(OR($BK24="not",$BK24="resign",$BK24="permanent",$BK24="terminated"),"true","false")</formula>
    </cfRule>
  </conditionalFormatting>
  <conditionalFormatting sqref="Q24">
    <cfRule type="expression" dxfId="4912" priority="1770" stopIfTrue="1">
      <formula>IF(OR($BJ24="not",$BJ24="resign",$BJ24="permanent",$BJ24="terminated"),"true","false")</formula>
    </cfRule>
  </conditionalFormatting>
  <conditionalFormatting sqref="Q24">
    <cfRule type="expression" dxfId="4911" priority="1769" stopIfTrue="1">
      <formula>IF(OR($BK24="not",$BK24="resign",$BK24="permanent",$BK24="terminated"),"true","false")</formula>
    </cfRule>
  </conditionalFormatting>
  <conditionalFormatting sqref="Q24">
    <cfRule type="expression" dxfId="4910" priority="1768" stopIfTrue="1">
      <formula>IF(OR($BJ24="not",$BJ24="resign",$BJ24="permanent",$BJ24="terminated"),"true","false")</formula>
    </cfRule>
  </conditionalFormatting>
  <conditionalFormatting sqref="Q24">
    <cfRule type="expression" dxfId="4909" priority="1767" stopIfTrue="1">
      <formula>IF(OR($BK24="not",$BK24="resign",$BK24="permanent",$BK24="terminated"),"true","false")</formula>
    </cfRule>
  </conditionalFormatting>
  <conditionalFormatting sqref="Q24">
    <cfRule type="expression" dxfId="4908" priority="1766" stopIfTrue="1">
      <formula>IF(OR($BJ24="not",$BJ24="resign",$BJ24="permanent",$BJ24="terminated"),"true","false")</formula>
    </cfRule>
  </conditionalFormatting>
  <conditionalFormatting sqref="Q24">
    <cfRule type="expression" dxfId="4907" priority="1765" stopIfTrue="1">
      <formula>IF(OR($BK24="not",$BK24="resign",$BK24="permanent",$BK24="terminated"),"true","false")</formula>
    </cfRule>
  </conditionalFormatting>
  <conditionalFormatting sqref="Q24">
    <cfRule type="expression" dxfId="4906" priority="1764" stopIfTrue="1">
      <formula>IF(OR($BJ24="not",$BJ24="resign",$BJ24="permanent",$BJ24="terminated"),"true","false")</formula>
    </cfRule>
  </conditionalFormatting>
  <conditionalFormatting sqref="Q24">
    <cfRule type="expression" dxfId="4905" priority="1763" stopIfTrue="1">
      <formula>IF(OR($BJ24="not",$BJ24="resign",$BJ24="permanent",$BJ24="terminated"),"true","false")</formula>
    </cfRule>
  </conditionalFormatting>
  <conditionalFormatting sqref="Q24">
    <cfRule type="expression" dxfId="4904" priority="1762" stopIfTrue="1">
      <formula>IF(OR($BK24="not",$BK24="resign",$BK24="permanent",$BK24="terminated"),"true","false")</formula>
    </cfRule>
  </conditionalFormatting>
  <conditionalFormatting sqref="Q24">
    <cfRule type="expression" dxfId="4903" priority="1761" stopIfTrue="1">
      <formula>IF(OR($BK24="not",$BK24="resign",$BK24="permanent",$BK24="terminated"),"true","false")</formula>
    </cfRule>
  </conditionalFormatting>
  <conditionalFormatting sqref="Q24">
    <cfRule type="expression" dxfId="4902" priority="1760" stopIfTrue="1">
      <formula>IF(OR($BK24="not",$BK24="resign",$BK24="permanent",$BK24="terminated"),"true","false")</formula>
    </cfRule>
  </conditionalFormatting>
  <conditionalFormatting sqref="Q24">
    <cfRule type="expression" dxfId="4901" priority="1759" stopIfTrue="1">
      <formula>IF(OR($BJ24="not",$BJ24="resign",$BJ24="permanent",$BJ24="terminated"),"true","false")</formula>
    </cfRule>
  </conditionalFormatting>
  <conditionalFormatting sqref="Q24">
    <cfRule type="expression" dxfId="4900" priority="1758" stopIfTrue="1">
      <formula>IF(OR($BK24="not",$BK24="resign",$BK24="permanent",$BK24="terminated"),"true","false")</formula>
    </cfRule>
  </conditionalFormatting>
  <conditionalFormatting sqref="Q24">
    <cfRule type="expression" dxfId="4899" priority="1757" stopIfTrue="1">
      <formula>IF(OR($BJ24="not",$BJ24="resign",$BJ24="permanent",$BJ24="terminated"),"true","false")</formula>
    </cfRule>
  </conditionalFormatting>
  <conditionalFormatting sqref="Q24">
    <cfRule type="expression" dxfId="4898" priority="1756" stopIfTrue="1">
      <formula>IF(OR($BK24="not",$BK24="resign",$BK24="permanent",$BK24="terminated"),"true","false")</formula>
    </cfRule>
  </conditionalFormatting>
  <conditionalFormatting sqref="Q24">
    <cfRule type="expression" dxfId="4897" priority="1755" stopIfTrue="1">
      <formula>IF(OR($BK24="not",$BK24="resign",$BK24="permanent",$BK24="terminated"),"true","false")</formula>
    </cfRule>
  </conditionalFormatting>
  <conditionalFormatting sqref="Q24">
    <cfRule type="expression" dxfId="4896" priority="1754" stopIfTrue="1">
      <formula>IF(OR($BK24="not",$BK24="resign",$BK24="permanent",$BK24="terminated"),"true","false")</formula>
    </cfRule>
  </conditionalFormatting>
  <conditionalFormatting sqref="Q24">
    <cfRule type="expression" dxfId="4895" priority="1753" stopIfTrue="1">
      <formula>IF(OR($BJ24="not",$BJ24="resign",$BJ24="permanent",$BJ24="terminated"),"true","false")</formula>
    </cfRule>
  </conditionalFormatting>
  <conditionalFormatting sqref="Q24">
    <cfRule type="expression" dxfId="4894" priority="1752" stopIfTrue="1">
      <formula>IF(OR($BK24="not",$BK24="resign",$BK24="permanent",$BK24="terminated"),"true","false")</formula>
    </cfRule>
  </conditionalFormatting>
  <conditionalFormatting sqref="Q24">
    <cfRule type="expression" dxfId="4893" priority="1751" stopIfTrue="1">
      <formula>IF(OR($BJ24="not",$BJ24="resign",$BJ24="permanent",$BJ24="terminated"),"true","false")</formula>
    </cfRule>
  </conditionalFormatting>
  <conditionalFormatting sqref="Q24">
    <cfRule type="expression" dxfId="4892" priority="1750" stopIfTrue="1">
      <formula>IF(OR($BK24="not",$BK24="resign",$BK24="permanent",$BK24="terminated"),"true","false")</formula>
    </cfRule>
  </conditionalFormatting>
  <conditionalFormatting sqref="Q24">
    <cfRule type="expression" dxfId="4891" priority="1749" stopIfTrue="1">
      <formula>IF(OR($BK24="not",$BK24="resign",$BK24="permanent",$BK24="terminated"),"true","false")</formula>
    </cfRule>
  </conditionalFormatting>
  <conditionalFormatting sqref="Q24">
    <cfRule type="expression" dxfId="4890" priority="1748" stopIfTrue="1">
      <formula>IF(OR($BK24="not",$BK24="resign",$BK24="permanent",$BK24="terminated"),"true","false")</formula>
    </cfRule>
  </conditionalFormatting>
  <conditionalFormatting sqref="Q24">
    <cfRule type="expression" dxfId="4889" priority="1747" stopIfTrue="1">
      <formula>IF(OR($BJ24="not",$BJ24="resign",$BJ24="permanent",$BJ24="terminated"),"true","false")</formula>
    </cfRule>
  </conditionalFormatting>
  <conditionalFormatting sqref="Q24">
    <cfRule type="expression" dxfId="4888" priority="1746" stopIfTrue="1">
      <formula>IF(OR($BK24="not",$BK24="resign",$BK24="permanent",$BK24="terminated"),"true","false")</formula>
    </cfRule>
  </conditionalFormatting>
  <conditionalFormatting sqref="Q24">
    <cfRule type="expression" dxfId="4887" priority="1745" stopIfTrue="1">
      <formula>IF(OR($BJ24="not",$BJ24="resign",$BJ24="permanent",$BJ24="terminated"),"true","false")</formula>
    </cfRule>
  </conditionalFormatting>
  <conditionalFormatting sqref="Q24">
    <cfRule type="expression" dxfId="4886" priority="1744" stopIfTrue="1">
      <formula>IF(OR($BK24="not",$BK24="resign",$BK24="permanent",$BK24="terminated"),"true","false")</formula>
    </cfRule>
  </conditionalFormatting>
  <conditionalFormatting sqref="Q24">
    <cfRule type="expression" dxfId="4885" priority="1743" stopIfTrue="1">
      <formula>IF(OR($BJ24="not",$BJ24="resign",$BJ24="permanent",$BJ24="terminated"),"true","false")</formula>
    </cfRule>
  </conditionalFormatting>
  <conditionalFormatting sqref="Q24">
    <cfRule type="expression" dxfId="4884" priority="1742" stopIfTrue="1">
      <formula>IF(OR($BK24="not",$BK24="resign",$BK24="permanent",$BK24="terminated"),"true","false")</formula>
    </cfRule>
  </conditionalFormatting>
  <conditionalFormatting sqref="Q24">
    <cfRule type="expression" dxfId="4883" priority="1741" stopIfTrue="1">
      <formula>IF(OR($BJ24="not",$BJ24="resign",$BJ24="permanent",$BJ24="terminated"),"true","false")</formula>
    </cfRule>
  </conditionalFormatting>
  <conditionalFormatting sqref="Q24">
    <cfRule type="expression" dxfId="4882" priority="1740" stopIfTrue="1">
      <formula>IF(OR($BJ24="not",$BJ24="resign",$BJ24="permanent",$BJ24="terminated"),"true","false")</formula>
    </cfRule>
  </conditionalFormatting>
  <conditionalFormatting sqref="Q24">
    <cfRule type="expression" dxfId="4881" priority="1739" stopIfTrue="1">
      <formula>IF(OR($BI24="not",$BI24="resign",$BI24="permanent",$BI24="terminated"),"true","false")</formula>
    </cfRule>
  </conditionalFormatting>
  <conditionalFormatting sqref="Q24">
    <cfRule type="expression" dxfId="4880" priority="1738" stopIfTrue="1">
      <formula>IF(OR($BK24="not",$BK24="resign",$BK24="permanent",$BK24="terminated"),"true","false")</formula>
    </cfRule>
  </conditionalFormatting>
  <conditionalFormatting sqref="Q24">
    <cfRule type="expression" dxfId="4879" priority="1737" stopIfTrue="1">
      <formula>IF(OR($BJ24="not",$BJ24="resign",$BJ24="permanent",$BJ24="terminated"),"true","false")</formula>
    </cfRule>
  </conditionalFormatting>
  <conditionalFormatting sqref="Q24">
    <cfRule type="expression" dxfId="4878" priority="1736" stopIfTrue="1">
      <formula>IF(OR($BK24="not",$BK24="resign",$BK24="permanent",$BK24="terminated"),"true","false")</formula>
    </cfRule>
  </conditionalFormatting>
  <conditionalFormatting sqref="Q24">
    <cfRule type="expression" dxfId="4877" priority="1735" stopIfTrue="1">
      <formula>IF(OR($BJ24="not",$BJ24="resign",$BJ24="permanent",$BJ24="terminated"),"true","false")</formula>
    </cfRule>
  </conditionalFormatting>
  <conditionalFormatting sqref="Q24">
    <cfRule type="expression" dxfId="4876" priority="1734" stopIfTrue="1">
      <formula>IF(OR($BJ24="not",$BJ24="resign",$BJ24="permanent",$BJ24="terminated"),"true","false")</formula>
    </cfRule>
  </conditionalFormatting>
  <conditionalFormatting sqref="Q24">
    <cfRule type="expression" dxfId="4875" priority="1733" stopIfTrue="1">
      <formula>IF(OR($BK24="not",$BK24="resign",$BK24="permanent",$BK24="terminated"),"true","false")</formula>
    </cfRule>
  </conditionalFormatting>
  <conditionalFormatting sqref="Q24">
    <cfRule type="expression" dxfId="4874" priority="1732" stopIfTrue="1">
      <formula>IF(OR($BK24="not",$BK24="resign",$BK24="permanent",$BK24="terminated"),"true","false")</formula>
    </cfRule>
  </conditionalFormatting>
  <conditionalFormatting sqref="Q24">
    <cfRule type="expression" dxfId="4873" priority="1731" stopIfTrue="1">
      <formula>IF(OR($BK24="not",$BK24="resign",$BK24="permanent",$BK24="terminated"),"true","false")</formula>
    </cfRule>
  </conditionalFormatting>
  <conditionalFormatting sqref="Q24">
    <cfRule type="expression" dxfId="4872" priority="1730" stopIfTrue="1">
      <formula>IF(OR($BJ24="not",$BJ24="resign",$BJ24="permanent",$BJ24="terminated"),"true","false")</formula>
    </cfRule>
  </conditionalFormatting>
  <conditionalFormatting sqref="Q24">
    <cfRule type="expression" dxfId="4871" priority="1729" stopIfTrue="1">
      <formula>IF(OR($BK24="not",$BK24="resign",$BK24="permanent",$BK24="terminated"),"true","false")</formula>
    </cfRule>
  </conditionalFormatting>
  <conditionalFormatting sqref="Q24">
    <cfRule type="expression" dxfId="4870" priority="1728" stopIfTrue="1">
      <formula>IF(OR($BJ24="not",$BJ24="resign",$BJ24="permanent",$BJ24="terminated"),"true","false")</formula>
    </cfRule>
  </conditionalFormatting>
  <conditionalFormatting sqref="Q24">
    <cfRule type="expression" dxfId="4869" priority="1727" stopIfTrue="1">
      <formula>IF(OR($BK24="not",$BK24="resign",$BK24="permanent",$BK24="terminated"),"true","false")</formula>
    </cfRule>
  </conditionalFormatting>
  <conditionalFormatting sqref="Q24">
    <cfRule type="expression" dxfId="4868" priority="1726" stopIfTrue="1">
      <formula>IF(OR($BK24="not",$BK24="resign",$BK24="permanent",$BK24="terminated"),"true","false")</formula>
    </cfRule>
  </conditionalFormatting>
  <conditionalFormatting sqref="Q24">
    <cfRule type="expression" dxfId="4867" priority="1725" stopIfTrue="1">
      <formula>IF(OR($BK24="not",$BK24="resign",$BK24="permanent",$BK24="terminated"),"true","false")</formula>
    </cfRule>
  </conditionalFormatting>
  <conditionalFormatting sqref="Q24">
    <cfRule type="expression" dxfId="4866" priority="1724" stopIfTrue="1">
      <formula>IF(OR($BJ24="not",$BJ24="resign",$BJ24="permanent",$BJ24="terminated"),"true","false")</formula>
    </cfRule>
  </conditionalFormatting>
  <conditionalFormatting sqref="Q24">
    <cfRule type="expression" dxfId="4865" priority="1723" stopIfTrue="1">
      <formula>IF(OR($BK24="not",$BK24="resign",$BK24="permanent",$BK24="terminated"),"true","false")</formula>
    </cfRule>
  </conditionalFormatting>
  <conditionalFormatting sqref="Q24">
    <cfRule type="expression" dxfId="4864" priority="1722" stopIfTrue="1">
      <formula>IF(OR($BJ24="not",$BJ24="resign",$BJ24="permanent",$BJ24="terminated"),"true","false")</formula>
    </cfRule>
  </conditionalFormatting>
  <conditionalFormatting sqref="Q24">
    <cfRule type="expression" dxfId="4863" priority="1721" stopIfTrue="1">
      <formula>IF(OR($BK24="not",$BK24="resign",$BK24="permanent",$BK24="terminated"),"true","false")</formula>
    </cfRule>
  </conditionalFormatting>
  <conditionalFormatting sqref="Q24">
    <cfRule type="expression" dxfId="4862" priority="1720" stopIfTrue="1">
      <formula>IF(OR($BK24="not",$BK24="resign",$BK24="permanent",$BK24="terminated"),"true","false")</formula>
    </cfRule>
  </conditionalFormatting>
  <conditionalFormatting sqref="Q24">
    <cfRule type="expression" dxfId="4861" priority="1719" stopIfTrue="1">
      <formula>IF(OR($BK24="not",$BK24="resign",$BK24="permanent",$BK24="terminated"),"true","false")</formula>
    </cfRule>
  </conditionalFormatting>
  <conditionalFormatting sqref="Q24">
    <cfRule type="expression" dxfId="4860" priority="1718" stopIfTrue="1">
      <formula>IF(OR($BJ24="not",$BJ24="resign",$BJ24="permanent",$BJ24="terminated"),"true","false")</formula>
    </cfRule>
  </conditionalFormatting>
  <conditionalFormatting sqref="Q24">
    <cfRule type="expression" dxfId="4859" priority="1717" stopIfTrue="1">
      <formula>IF(OR($BK24="not",$BK24="resign",$BK24="permanent",$BK24="terminated"),"true","false")</formula>
    </cfRule>
  </conditionalFormatting>
  <conditionalFormatting sqref="Q24">
    <cfRule type="expression" dxfId="4858" priority="1716" stopIfTrue="1">
      <formula>IF(OR($BJ24="not",$BJ24="resign",$BJ24="permanent",$BJ24="terminated"),"true","false")</formula>
    </cfRule>
  </conditionalFormatting>
  <conditionalFormatting sqref="Q24">
    <cfRule type="expression" dxfId="4857" priority="1715" stopIfTrue="1">
      <formula>IF(OR($BK24="not",$BK24="resign",$BK24="permanent",$BK24="terminated"),"true","false")</formula>
    </cfRule>
  </conditionalFormatting>
  <conditionalFormatting sqref="Q24">
    <cfRule type="expression" dxfId="4856" priority="1714" stopIfTrue="1">
      <formula>IF(OR($BJ24="not",$BJ24="resign",$BJ24="permanent",$BJ24="terminated"),"true","false")</formula>
    </cfRule>
  </conditionalFormatting>
  <conditionalFormatting sqref="Q24">
    <cfRule type="expression" dxfId="4855" priority="1713" stopIfTrue="1">
      <formula>IF(OR($BK24="not",$BK24="resign",$BK24="permanent",$BK24="terminated"),"true","false")</formula>
    </cfRule>
  </conditionalFormatting>
  <conditionalFormatting sqref="Q24">
    <cfRule type="expression" dxfId="4854" priority="1712" stopIfTrue="1">
      <formula>IF(OR($BJ24="not",$BJ24="resign",$BJ24="permanent",$BJ24="terminated"),"true","false")</formula>
    </cfRule>
  </conditionalFormatting>
  <conditionalFormatting sqref="Q24">
    <cfRule type="expression" dxfId="4853" priority="1711" stopIfTrue="1">
      <formula>IF(OR($BK24="not",$BK24="resign",$BK24="permanent",$BK24="terminated"),"true","false")</formula>
    </cfRule>
  </conditionalFormatting>
  <conditionalFormatting sqref="Q24">
    <cfRule type="expression" dxfId="4852" priority="1710" stopIfTrue="1">
      <formula>IF(OR($BJ24="not",$BJ24="resign",$BJ24="permanent",$BJ24="terminated"),"true","false")</formula>
    </cfRule>
  </conditionalFormatting>
  <conditionalFormatting sqref="Q24">
    <cfRule type="expression" dxfId="4851" priority="1709" stopIfTrue="1">
      <formula>IF(OR($BJ24="not",$BJ24="resign",$BJ24="permanent",$BJ24="terminated"),"true","false")</formula>
    </cfRule>
  </conditionalFormatting>
  <conditionalFormatting sqref="Q24">
    <cfRule type="expression" dxfId="4850" priority="1708" stopIfTrue="1">
      <formula>IF(OR($BK24="not",$BK24="resign",$BK24="permanent",$BK24="terminated"),"true","false")</formula>
    </cfRule>
  </conditionalFormatting>
  <conditionalFormatting sqref="Q24">
    <cfRule type="expression" dxfId="4849" priority="1707" stopIfTrue="1">
      <formula>IF(OR($BK24="not",$BK24="resign",$BK24="permanent",$BK24="terminated"),"true","false")</formula>
    </cfRule>
  </conditionalFormatting>
  <conditionalFormatting sqref="Q24">
    <cfRule type="expression" dxfId="4848" priority="1706" stopIfTrue="1">
      <formula>IF(OR($BK24="not",$BK24="resign",$BK24="permanent",$BK24="terminated"),"true","false")</formula>
    </cfRule>
  </conditionalFormatting>
  <conditionalFormatting sqref="Q24">
    <cfRule type="expression" dxfId="4847" priority="1705" stopIfTrue="1">
      <formula>IF(OR($BJ24="not",$BJ24="resign",$BJ24="permanent",$BJ24="terminated"),"true","false")</formula>
    </cfRule>
  </conditionalFormatting>
  <conditionalFormatting sqref="Q24">
    <cfRule type="expression" dxfId="4846" priority="1704" stopIfTrue="1">
      <formula>IF(OR($BK24="not",$BK24="resign",$BK24="permanent",$BK24="terminated"),"true","false")</formula>
    </cfRule>
  </conditionalFormatting>
  <conditionalFormatting sqref="Q24">
    <cfRule type="expression" dxfId="4845" priority="1703" stopIfTrue="1">
      <formula>IF(OR($BJ24="not",$BJ24="resign",$BJ24="permanent",$BJ24="terminated"),"true","false")</formula>
    </cfRule>
  </conditionalFormatting>
  <conditionalFormatting sqref="Q24">
    <cfRule type="expression" dxfId="4844" priority="1702" stopIfTrue="1">
      <formula>IF(OR($BK24="not",$BK24="resign",$BK24="permanent",$BK24="terminated"),"true","false")</formula>
    </cfRule>
  </conditionalFormatting>
  <conditionalFormatting sqref="Q24">
    <cfRule type="expression" dxfId="4843" priority="1701" stopIfTrue="1">
      <formula>IF(OR($BK24="not",$BK24="resign",$BK24="permanent",$BK24="terminated"),"true","false")</formula>
    </cfRule>
  </conditionalFormatting>
  <conditionalFormatting sqref="Q24">
    <cfRule type="expression" dxfId="4842" priority="1700" stopIfTrue="1">
      <formula>IF(OR($BK24="not",$BK24="resign",$BK24="permanent",$BK24="terminated"),"true","false")</formula>
    </cfRule>
  </conditionalFormatting>
  <conditionalFormatting sqref="Q24">
    <cfRule type="expression" dxfId="4841" priority="1699" stopIfTrue="1">
      <formula>IF(OR($BJ24="not",$BJ24="resign",$BJ24="permanent",$BJ24="terminated"),"true","false")</formula>
    </cfRule>
  </conditionalFormatting>
  <conditionalFormatting sqref="Q24">
    <cfRule type="expression" dxfId="4840" priority="1698" stopIfTrue="1">
      <formula>IF(OR($BK24="not",$BK24="resign",$BK24="permanent",$BK24="terminated"),"true","false")</formula>
    </cfRule>
  </conditionalFormatting>
  <conditionalFormatting sqref="Q24">
    <cfRule type="expression" dxfId="4839" priority="1697" stopIfTrue="1">
      <formula>IF(OR($BJ24="not",$BJ24="resign",$BJ24="permanent",$BJ24="terminated"),"true","false")</formula>
    </cfRule>
  </conditionalFormatting>
  <conditionalFormatting sqref="Q24">
    <cfRule type="expression" dxfId="4838" priority="1696" stopIfTrue="1">
      <formula>IF(OR($BK24="not",$BK24="resign",$BK24="permanent",$BK24="terminated"),"true","false")</formula>
    </cfRule>
  </conditionalFormatting>
  <conditionalFormatting sqref="Q24">
    <cfRule type="expression" dxfId="4837" priority="1695" stopIfTrue="1">
      <formula>IF(OR($BK24="not",$BK24="resign",$BK24="permanent",$BK24="terminated"),"true","false")</formula>
    </cfRule>
  </conditionalFormatting>
  <conditionalFormatting sqref="Q24">
    <cfRule type="expression" dxfId="4836" priority="1694" stopIfTrue="1">
      <formula>IF(OR($BK24="not",$BK24="resign",$BK24="permanent",$BK24="terminated"),"true","false")</formula>
    </cfRule>
  </conditionalFormatting>
  <conditionalFormatting sqref="Q24">
    <cfRule type="expression" dxfId="4835" priority="1693" stopIfTrue="1">
      <formula>IF(OR($BJ24="not",$BJ24="resign",$BJ24="permanent",$BJ24="terminated"),"true","false")</formula>
    </cfRule>
  </conditionalFormatting>
  <conditionalFormatting sqref="Q24">
    <cfRule type="expression" dxfId="4834" priority="1692" stopIfTrue="1">
      <formula>IF(OR($BK24="not",$BK24="resign",$BK24="permanent",$BK24="terminated"),"true","false")</formula>
    </cfRule>
  </conditionalFormatting>
  <conditionalFormatting sqref="Q24">
    <cfRule type="expression" dxfId="4833" priority="1691" stopIfTrue="1">
      <formula>IF(OR($BJ24="not",$BJ24="resign",$BJ24="permanent",$BJ24="terminated"),"true","false")</formula>
    </cfRule>
  </conditionalFormatting>
  <conditionalFormatting sqref="Q24">
    <cfRule type="expression" dxfId="4832" priority="1690" stopIfTrue="1">
      <formula>IF(OR($BK24="not",$BK24="resign",$BK24="permanent",$BK24="terminated"),"true","false")</formula>
    </cfRule>
  </conditionalFormatting>
  <conditionalFormatting sqref="Q24">
    <cfRule type="expression" dxfId="4831" priority="1689" stopIfTrue="1">
      <formula>IF(OR($BJ24="not",$BJ24="resign",$BJ24="permanent",$BJ24="terminated"),"true","false")</formula>
    </cfRule>
  </conditionalFormatting>
  <conditionalFormatting sqref="Q24">
    <cfRule type="expression" dxfId="4830" priority="1688" stopIfTrue="1">
      <formula>IF(OR($BK24="not",$BK24="resign",$BK24="permanent",$BK24="terminated"),"true","false")</formula>
    </cfRule>
  </conditionalFormatting>
  <conditionalFormatting sqref="Q24">
    <cfRule type="expression" dxfId="4829" priority="1687" stopIfTrue="1">
      <formula>IF(OR($BJ24="not",$BJ24="resign",$BJ24="permanent",$BJ24="terminated"),"true","false")</formula>
    </cfRule>
  </conditionalFormatting>
  <conditionalFormatting sqref="Q24">
    <cfRule type="expression" dxfId="4828" priority="1686" stopIfTrue="1">
      <formula>IF(OR($BJ24="not",$BJ24="resign",$BJ24="permanent",$BJ24="terminated"),"true","false")</formula>
    </cfRule>
  </conditionalFormatting>
  <conditionalFormatting sqref="Q24">
    <cfRule type="expression" dxfId="4827" priority="1685" stopIfTrue="1">
      <formula>IF(OR($BI24="not",$BI24="resign",$BI24="permanent",$BI24="terminated"),"true","false")</formula>
    </cfRule>
  </conditionalFormatting>
  <conditionalFormatting sqref="Q24">
    <cfRule type="expression" dxfId="4826" priority="1684" stopIfTrue="1">
      <formula>IF(OR($BK24="not",$BK24="resign",$BK24="permanent",$BK24="terminated"),"true","false")</formula>
    </cfRule>
  </conditionalFormatting>
  <conditionalFormatting sqref="Q24">
    <cfRule type="expression" dxfId="4825" priority="1683" stopIfTrue="1">
      <formula>IF(OR($BJ24="not",$BJ24="resign",$BJ24="permanent",$BJ24="terminated"),"true","false")</formula>
    </cfRule>
  </conditionalFormatting>
  <conditionalFormatting sqref="Q24">
    <cfRule type="expression" dxfId="4824" priority="1682" stopIfTrue="1">
      <formula>IF(OR($BK24="not",$BK24="resign",$BK24="permanent",$BK24="terminated"),"true","false")</formula>
    </cfRule>
  </conditionalFormatting>
  <conditionalFormatting sqref="Q24">
    <cfRule type="expression" dxfId="4823" priority="1681" stopIfTrue="1">
      <formula>IF(OR($BJ24="not",$BJ24="resign",$BJ24="permanent",$BJ24="terminated"),"true","false")</formula>
    </cfRule>
  </conditionalFormatting>
  <conditionalFormatting sqref="Q24">
    <cfRule type="expression" dxfId="4822" priority="1680" stopIfTrue="1">
      <formula>IF(OR($BJ24="not",$BJ24="resign",$BJ24="permanent",$BJ24="terminated"),"true","false")</formula>
    </cfRule>
  </conditionalFormatting>
  <conditionalFormatting sqref="Q24">
    <cfRule type="expression" dxfId="4821" priority="1679" stopIfTrue="1">
      <formula>IF(OR($BK24="not",$BK24="resign",$BK24="permanent",$BK24="terminated"),"true","false")</formula>
    </cfRule>
  </conditionalFormatting>
  <conditionalFormatting sqref="Q24">
    <cfRule type="expression" dxfId="4820" priority="1678" stopIfTrue="1">
      <formula>IF(OR($BK24="not",$BK24="resign",$BK24="permanent",$BK24="terminated"),"true","false")</formula>
    </cfRule>
  </conditionalFormatting>
  <conditionalFormatting sqref="Q24">
    <cfRule type="expression" dxfId="4819" priority="1677" stopIfTrue="1">
      <formula>IF(OR($BK24="not",$BK24="resign",$BK24="permanent",$BK24="terminated"),"true","false")</formula>
    </cfRule>
  </conditionalFormatting>
  <conditionalFormatting sqref="Q24">
    <cfRule type="expression" dxfId="4818" priority="1676" stopIfTrue="1">
      <formula>IF(OR($BJ24="not",$BJ24="resign",$BJ24="permanent",$BJ24="terminated"),"true","false")</formula>
    </cfRule>
  </conditionalFormatting>
  <conditionalFormatting sqref="Q24">
    <cfRule type="expression" dxfId="4817" priority="1675" stopIfTrue="1">
      <formula>IF(OR($BK24="not",$BK24="resign",$BK24="permanent",$BK24="terminated"),"true","false")</formula>
    </cfRule>
  </conditionalFormatting>
  <conditionalFormatting sqref="Q24">
    <cfRule type="expression" dxfId="4816" priority="1674" stopIfTrue="1">
      <formula>IF(OR($BJ24="not",$BJ24="resign",$BJ24="permanent",$BJ24="terminated"),"true","false")</formula>
    </cfRule>
  </conditionalFormatting>
  <conditionalFormatting sqref="Q24">
    <cfRule type="expression" dxfId="4815" priority="1673" stopIfTrue="1">
      <formula>IF(OR($BK24="not",$BK24="resign",$BK24="permanent",$BK24="terminated"),"true","false")</formula>
    </cfRule>
  </conditionalFormatting>
  <conditionalFormatting sqref="Q24">
    <cfRule type="expression" dxfId="4814" priority="1672" stopIfTrue="1">
      <formula>IF(OR($BK24="not",$BK24="resign",$BK24="permanent",$BK24="terminated"),"true","false")</formula>
    </cfRule>
  </conditionalFormatting>
  <conditionalFormatting sqref="Q24">
    <cfRule type="expression" dxfId="4813" priority="1671" stopIfTrue="1">
      <formula>IF(OR($BK24="not",$BK24="resign",$BK24="permanent",$BK24="terminated"),"true","false")</formula>
    </cfRule>
  </conditionalFormatting>
  <conditionalFormatting sqref="Q24">
    <cfRule type="expression" dxfId="4812" priority="1670" stopIfTrue="1">
      <formula>IF(OR($BJ24="not",$BJ24="resign",$BJ24="permanent",$BJ24="terminated"),"true","false")</formula>
    </cfRule>
  </conditionalFormatting>
  <conditionalFormatting sqref="Q24">
    <cfRule type="expression" dxfId="4811" priority="1669" stopIfTrue="1">
      <formula>IF(OR($BK24="not",$BK24="resign",$BK24="permanent",$BK24="terminated"),"true","false")</formula>
    </cfRule>
  </conditionalFormatting>
  <conditionalFormatting sqref="Q24">
    <cfRule type="expression" dxfId="4810" priority="1668" stopIfTrue="1">
      <formula>IF(OR($BJ24="not",$BJ24="resign",$BJ24="permanent",$BJ24="terminated"),"true","false")</formula>
    </cfRule>
  </conditionalFormatting>
  <conditionalFormatting sqref="Q24">
    <cfRule type="expression" dxfId="4809" priority="1667" stopIfTrue="1">
      <formula>IF(OR($BK24="not",$BK24="resign",$BK24="permanent",$BK24="terminated"),"true","false")</formula>
    </cfRule>
  </conditionalFormatting>
  <conditionalFormatting sqref="Q24">
    <cfRule type="expression" dxfId="4808" priority="1666" stopIfTrue="1">
      <formula>IF(OR($BK24="not",$BK24="resign",$BK24="permanent",$BK24="terminated"),"true","false")</formula>
    </cfRule>
  </conditionalFormatting>
  <conditionalFormatting sqref="Q24">
    <cfRule type="expression" dxfId="4807" priority="1665" stopIfTrue="1">
      <formula>IF(OR($BK24="not",$BK24="resign",$BK24="permanent",$BK24="terminated"),"true","false")</formula>
    </cfRule>
  </conditionalFormatting>
  <conditionalFormatting sqref="Q24">
    <cfRule type="expression" dxfId="4806" priority="1664" stopIfTrue="1">
      <formula>IF(OR($BJ24="not",$BJ24="resign",$BJ24="permanent",$BJ24="terminated"),"true","false")</formula>
    </cfRule>
  </conditionalFormatting>
  <conditionalFormatting sqref="Q24">
    <cfRule type="expression" dxfId="4805" priority="1663" stopIfTrue="1">
      <formula>IF(OR($BK24="not",$BK24="resign",$BK24="permanent",$BK24="terminated"),"true","false")</formula>
    </cfRule>
  </conditionalFormatting>
  <conditionalFormatting sqref="Q24">
    <cfRule type="expression" dxfId="4804" priority="1662" stopIfTrue="1">
      <formula>IF(OR($BJ24="not",$BJ24="resign",$BJ24="permanent",$BJ24="terminated"),"true","false")</formula>
    </cfRule>
  </conditionalFormatting>
  <conditionalFormatting sqref="Q24">
    <cfRule type="expression" dxfId="4803" priority="1661" stopIfTrue="1">
      <formula>IF(OR($BK24="not",$BK24="resign",$BK24="permanent",$BK24="terminated"),"true","false")</formula>
    </cfRule>
  </conditionalFormatting>
  <conditionalFormatting sqref="Q24">
    <cfRule type="expression" dxfId="4802" priority="1660" stopIfTrue="1">
      <formula>IF(OR($BJ24="not",$BJ24="resign",$BJ24="permanent",$BJ24="terminated"),"true","false")</formula>
    </cfRule>
  </conditionalFormatting>
  <conditionalFormatting sqref="Q24">
    <cfRule type="expression" dxfId="4801" priority="1659" stopIfTrue="1">
      <formula>IF(OR($BK24="not",$BK24="resign",$BK24="permanent",$BK24="terminated"),"true","false")</formula>
    </cfRule>
  </conditionalFormatting>
  <conditionalFormatting sqref="Q24">
    <cfRule type="expression" dxfId="4800" priority="1658" stopIfTrue="1">
      <formula>IF(OR($BJ24="not",$BJ24="resign",$BJ24="permanent",$BJ24="terminated"),"true","false")</formula>
    </cfRule>
  </conditionalFormatting>
  <conditionalFormatting sqref="Q24">
    <cfRule type="expression" dxfId="4799" priority="1657" stopIfTrue="1">
      <formula>IF(OR($BK24="not",$BK24="resign",$BK24="permanent",$BK24="terminated"),"true","false")</formula>
    </cfRule>
  </conditionalFormatting>
  <conditionalFormatting sqref="Q24">
    <cfRule type="expression" dxfId="4798" priority="1656" stopIfTrue="1">
      <formula>IF(OR($BJ24="not",$BJ24="resign",$BJ24="permanent",$BJ24="terminated"),"true","false")</formula>
    </cfRule>
  </conditionalFormatting>
  <conditionalFormatting sqref="Q24">
    <cfRule type="expression" dxfId="4797" priority="1655" stopIfTrue="1">
      <formula>IF(OR($BJ24="not",$BJ24="resign",$BJ24="permanent",$BJ24="terminated"),"true","false")</formula>
    </cfRule>
  </conditionalFormatting>
  <conditionalFormatting sqref="Q24">
    <cfRule type="expression" dxfId="4796" priority="1654" stopIfTrue="1">
      <formula>IF(OR($BK24="not",$BK24="resign",$BK24="permanent",$BK24="terminated"),"true","false")</formula>
    </cfRule>
  </conditionalFormatting>
  <conditionalFormatting sqref="Q24">
    <cfRule type="expression" dxfId="4795" priority="1653" stopIfTrue="1">
      <formula>IF(OR($BK24="not",$BK24="resign",$BK24="permanent",$BK24="terminated"),"true","false")</formula>
    </cfRule>
  </conditionalFormatting>
  <conditionalFormatting sqref="Q24">
    <cfRule type="expression" dxfId="4794" priority="1652" stopIfTrue="1">
      <formula>IF(OR($BK24="not",$BK24="resign",$BK24="permanent",$BK24="terminated"),"true","false")</formula>
    </cfRule>
  </conditionalFormatting>
  <conditionalFormatting sqref="Q24">
    <cfRule type="expression" dxfId="4793" priority="1651" stopIfTrue="1">
      <formula>IF(OR($BJ24="not",$BJ24="resign",$BJ24="permanent",$BJ24="terminated"),"true","false")</formula>
    </cfRule>
  </conditionalFormatting>
  <conditionalFormatting sqref="Q24">
    <cfRule type="expression" dxfId="4792" priority="1650" stopIfTrue="1">
      <formula>IF(OR($BK24="not",$BK24="resign",$BK24="permanent",$BK24="terminated"),"true","false")</formula>
    </cfRule>
  </conditionalFormatting>
  <conditionalFormatting sqref="Q24">
    <cfRule type="expression" dxfId="4791" priority="1649" stopIfTrue="1">
      <formula>IF(OR($BJ24="not",$BJ24="resign",$BJ24="permanent",$BJ24="terminated"),"true","false")</formula>
    </cfRule>
  </conditionalFormatting>
  <conditionalFormatting sqref="Q24">
    <cfRule type="expression" dxfId="4790" priority="1648" stopIfTrue="1">
      <formula>IF(OR($BK24="not",$BK24="resign",$BK24="permanent",$BK24="terminated"),"true","false")</formula>
    </cfRule>
  </conditionalFormatting>
  <conditionalFormatting sqref="Q24">
    <cfRule type="expression" dxfId="4789" priority="1647" stopIfTrue="1">
      <formula>IF(OR($BK24="not",$BK24="resign",$BK24="permanent",$BK24="terminated"),"true","false")</formula>
    </cfRule>
  </conditionalFormatting>
  <conditionalFormatting sqref="Q24">
    <cfRule type="expression" dxfId="4788" priority="1646" stopIfTrue="1">
      <formula>IF(OR($BK24="not",$BK24="resign",$BK24="permanent",$BK24="terminated"),"true","false")</formula>
    </cfRule>
  </conditionalFormatting>
  <conditionalFormatting sqref="Q24">
    <cfRule type="expression" dxfId="4787" priority="1645" stopIfTrue="1">
      <formula>IF(OR($BJ24="not",$BJ24="resign",$BJ24="permanent",$BJ24="terminated"),"true","false")</formula>
    </cfRule>
  </conditionalFormatting>
  <conditionalFormatting sqref="Q24">
    <cfRule type="expression" dxfId="4786" priority="1644" stopIfTrue="1">
      <formula>IF(OR($BK24="not",$BK24="resign",$BK24="permanent",$BK24="terminated"),"true","false")</formula>
    </cfRule>
  </conditionalFormatting>
  <conditionalFormatting sqref="Q24">
    <cfRule type="expression" dxfId="4785" priority="1643" stopIfTrue="1">
      <formula>IF(OR($BJ24="not",$BJ24="resign",$BJ24="permanent",$BJ24="terminated"),"true","false")</formula>
    </cfRule>
  </conditionalFormatting>
  <conditionalFormatting sqref="Q24">
    <cfRule type="expression" dxfId="4784" priority="1642" stopIfTrue="1">
      <formula>IF(OR($BK24="not",$BK24="resign",$BK24="permanent",$BK24="terminated"),"true","false")</formula>
    </cfRule>
  </conditionalFormatting>
  <conditionalFormatting sqref="Q24">
    <cfRule type="expression" dxfId="4783" priority="1641" stopIfTrue="1">
      <formula>IF(OR($BK24="not",$BK24="resign",$BK24="permanent",$BK24="terminated"),"true","false")</formula>
    </cfRule>
  </conditionalFormatting>
  <conditionalFormatting sqref="Q24">
    <cfRule type="expression" dxfId="4782" priority="1640" stopIfTrue="1">
      <formula>IF(OR($BK24="not",$BK24="resign",$BK24="permanent",$BK24="terminated"),"true","false")</formula>
    </cfRule>
  </conditionalFormatting>
  <conditionalFormatting sqref="Q24">
    <cfRule type="expression" dxfId="4781" priority="1639" stopIfTrue="1">
      <formula>IF(OR($BJ24="not",$BJ24="resign",$BJ24="permanent",$BJ24="terminated"),"true","false")</formula>
    </cfRule>
  </conditionalFormatting>
  <conditionalFormatting sqref="Q24">
    <cfRule type="expression" dxfId="4780" priority="1638" stopIfTrue="1">
      <formula>IF(OR($BK24="not",$BK24="resign",$BK24="permanent",$BK24="terminated"),"true","false")</formula>
    </cfRule>
  </conditionalFormatting>
  <conditionalFormatting sqref="Q24">
    <cfRule type="expression" dxfId="4779" priority="1637" stopIfTrue="1">
      <formula>IF(OR($BJ24="not",$BJ24="resign",$BJ24="permanent",$BJ24="terminated"),"true","false")</formula>
    </cfRule>
  </conditionalFormatting>
  <conditionalFormatting sqref="Q24">
    <cfRule type="expression" dxfId="4778" priority="1636" stopIfTrue="1">
      <formula>IF(OR($BK24="not",$BK24="resign",$BK24="permanent",$BK24="terminated"),"true","false")</formula>
    </cfRule>
  </conditionalFormatting>
  <conditionalFormatting sqref="Q24">
    <cfRule type="expression" dxfId="4777" priority="1635" stopIfTrue="1">
      <formula>IF(OR($BJ24="not",$BJ24="resign",$BJ24="permanent",$BJ24="terminated"),"true","false")</formula>
    </cfRule>
  </conditionalFormatting>
  <conditionalFormatting sqref="Q24">
    <cfRule type="expression" dxfId="4776" priority="1634" stopIfTrue="1">
      <formula>IF(OR($BK24="not",$BK24="resign",$BK24="permanent",$BK24="terminated"),"true","false")</formula>
    </cfRule>
  </conditionalFormatting>
  <conditionalFormatting sqref="Q24">
    <cfRule type="expression" dxfId="4775" priority="1633" stopIfTrue="1">
      <formula>IF(OR($BJ24="not",$BJ24="resign",$BJ24="permanent",$BJ24="terminated"),"true","false")</formula>
    </cfRule>
  </conditionalFormatting>
  <conditionalFormatting sqref="Q24">
    <cfRule type="expression" dxfId="4774" priority="1632" stopIfTrue="1">
      <formula>IF(OR($BJ24="not",$BJ24="resign",$BJ24="permanent",$BJ24="terminated"),"true","false")</formula>
    </cfRule>
  </conditionalFormatting>
  <conditionalFormatting sqref="Q24">
    <cfRule type="expression" dxfId="4773" priority="1631" stopIfTrue="1">
      <formula>IF(OR($BI24="not",$BI24="resign",$BI24="permanent",$BI24="terminated"),"true","false")</formula>
    </cfRule>
  </conditionalFormatting>
  <conditionalFormatting sqref="Q24">
    <cfRule type="expression" dxfId="4772" priority="1630" stopIfTrue="1">
      <formula>IF(OR($BK24="not",$BK24="resign",$BK24="permanent",$BK24="terminated"),"true","false")</formula>
    </cfRule>
  </conditionalFormatting>
  <conditionalFormatting sqref="Q24">
    <cfRule type="expression" dxfId="4771" priority="1629" stopIfTrue="1">
      <formula>IF(OR($BJ24="not",$BJ24="resign",$BJ24="permanent",$BJ24="terminated"),"true","false")</formula>
    </cfRule>
  </conditionalFormatting>
  <conditionalFormatting sqref="Q24">
    <cfRule type="expression" dxfId="4770" priority="1628" stopIfTrue="1">
      <formula>IF(OR($BK24="not",$BK24="resign",$BK24="permanent",$BK24="terminated"),"true","false")</formula>
    </cfRule>
  </conditionalFormatting>
  <conditionalFormatting sqref="Q24">
    <cfRule type="expression" dxfId="4769" priority="1627" stopIfTrue="1">
      <formula>IF(OR($BJ24="not",$BJ24="resign",$BJ24="permanent",$BJ24="terminated"),"true","false")</formula>
    </cfRule>
  </conditionalFormatting>
  <conditionalFormatting sqref="Q24">
    <cfRule type="expression" dxfId="4768" priority="1626" stopIfTrue="1">
      <formula>IF(OR($BJ24="not",$BJ24="resign",$BJ24="permanent",$BJ24="terminated"),"true","false")</formula>
    </cfRule>
  </conditionalFormatting>
  <conditionalFormatting sqref="Q24">
    <cfRule type="expression" dxfId="4767" priority="1625" stopIfTrue="1">
      <formula>IF(OR($BK24="not",$BK24="resign",$BK24="permanent",$BK24="terminated"),"true","false")</formula>
    </cfRule>
  </conditionalFormatting>
  <conditionalFormatting sqref="Q24">
    <cfRule type="expression" dxfId="4766" priority="1624" stopIfTrue="1">
      <formula>IF(OR($BK24="not",$BK24="resign",$BK24="permanent",$BK24="terminated"),"true","false")</formula>
    </cfRule>
  </conditionalFormatting>
  <conditionalFormatting sqref="Q24">
    <cfRule type="expression" dxfId="4765" priority="1623" stopIfTrue="1">
      <formula>IF(OR($BK24="not",$BK24="resign",$BK24="permanent",$BK24="terminated"),"true","false")</formula>
    </cfRule>
  </conditionalFormatting>
  <conditionalFormatting sqref="Q24">
    <cfRule type="expression" dxfId="4764" priority="1622" stopIfTrue="1">
      <formula>IF(OR($BJ24="not",$BJ24="resign",$BJ24="permanent",$BJ24="terminated"),"true","false")</formula>
    </cfRule>
  </conditionalFormatting>
  <conditionalFormatting sqref="Q24">
    <cfRule type="expression" dxfId="4763" priority="1621" stopIfTrue="1">
      <formula>IF(OR($BK24="not",$BK24="resign",$BK24="permanent",$BK24="terminated"),"true","false")</formula>
    </cfRule>
  </conditionalFormatting>
  <conditionalFormatting sqref="Q24">
    <cfRule type="expression" dxfId="4762" priority="1620" stopIfTrue="1">
      <formula>IF(OR($BJ24="not",$BJ24="resign",$BJ24="permanent",$BJ24="terminated"),"true","false")</formula>
    </cfRule>
  </conditionalFormatting>
  <conditionalFormatting sqref="Q24">
    <cfRule type="expression" dxfId="4761" priority="1619" stopIfTrue="1">
      <formula>IF(OR($BK24="not",$BK24="resign",$BK24="permanent",$BK24="terminated"),"true","false")</formula>
    </cfRule>
  </conditionalFormatting>
  <conditionalFormatting sqref="Q24">
    <cfRule type="expression" dxfId="4760" priority="1618" stopIfTrue="1">
      <formula>IF(OR($BK24="not",$BK24="resign",$BK24="permanent",$BK24="terminated"),"true","false")</formula>
    </cfRule>
  </conditionalFormatting>
  <conditionalFormatting sqref="Q24">
    <cfRule type="expression" dxfId="4759" priority="1617" stopIfTrue="1">
      <formula>IF(OR($BK24="not",$BK24="resign",$BK24="permanent",$BK24="terminated"),"true","false")</formula>
    </cfRule>
  </conditionalFormatting>
  <conditionalFormatting sqref="Q24">
    <cfRule type="expression" dxfId="4758" priority="1616" stopIfTrue="1">
      <formula>IF(OR($BJ24="not",$BJ24="resign",$BJ24="permanent",$BJ24="terminated"),"true","false")</formula>
    </cfRule>
  </conditionalFormatting>
  <conditionalFormatting sqref="Q24">
    <cfRule type="expression" dxfId="4757" priority="1615" stopIfTrue="1">
      <formula>IF(OR($BK24="not",$BK24="resign",$BK24="permanent",$BK24="terminated"),"true","false")</formula>
    </cfRule>
  </conditionalFormatting>
  <conditionalFormatting sqref="Q24">
    <cfRule type="expression" dxfId="4756" priority="1614" stopIfTrue="1">
      <formula>IF(OR($BJ24="not",$BJ24="resign",$BJ24="permanent",$BJ24="terminated"),"true","false")</formula>
    </cfRule>
  </conditionalFormatting>
  <conditionalFormatting sqref="Q24">
    <cfRule type="expression" dxfId="4755" priority="1613" stopIfTrue="1">
      <formula>IF(OR($BK24="not",$BK24="resign",$BK24="permanent",$BK24="terminated"),"true","false")</formula>
    </cfRule>
  </conditionalFormatting>
  <conditionalFormatting sqref="Q24">
    <cfRule type="expression" dxfId="4754" priority="1612" stopIfTrue="1">
      <formula>IF(OR($BK24="not",$BK24="resign",$BK24="permanent",$BK24="terminated"),"true","false")</formula>
    </cfRule>
  </conditionalFormatting>
  <conditionalFormatting sqref="Q24">
    <cfRule type="expression" dxfId="4753" priority="1611" stopIfTrue="1">
      <formula>IF(OR($BK24="not",$BK24="resign",$BK24="permanent",$BK24="terminated"),"true","false")</formula>
    </cfRule>
  </conditionalFormatting>
  <conditionalFormatting sqref="Q24">
    <cfRule type="expression" dxfId="4752" priority="1610" stopIfTrue="1">
      <formula>IF(OR($BJ24="not",$BJ24="resign",$BJ24="permanent",$BJ24="terminated"),"true","false")</formula>
    </cfRule>
  </conditionalFormatting>
  <conditionalFormatting sqref="Q24">
    <cfRule type="expression" dxfId="4751" priority="1609" stopIfTrue="1">
      <formula>IF(OR($BK24="not",$BK24="resign",$BK24="permanent",$BK24="terminated"),"true","false")</formula>
    </cfRule>
  </conditionalFormatting>
  <conditionalFormatting sqref="Q24">
    <cfRule type="expression" dxfId="4750" priority="1608" stopIfTrue="1">
      <formula>IF(OR($BJ24="not",$BJ24="resign",$BJ24="permanent",$BJ24="terminated"),"true","false")</formula>
    </cfRule>
  </conditionalFormatting>
  <conditionalFormatting sqref="Q24">
    <cfRule type="expression" dxfId="4749" priority="1607" stopIfTrue="1">
      <formula>IF(OR($BK24="not",$BK24="resign",$BK24="permanent",$BK24="terminated"),"true","false")</formula>
    </cfRule>
  </conditionalFormatting>
  <conditionalFormatting sqref="Q24">
    <cfRule type="expression" dxfId="4748" priority="1606" stopIfTrue="1">
      <formula>IF(OR($BJ24="not",$BJ24="resign",$BJ24="permanent",$BJ24="terminated"),"true","false")</formula>
    </cfRule>
  </conditionalFormatting>
  <conditionalFormatting sqref="Q24">
    <cfRule type="expression" dxfId="4747" priority="1605" stopIfTrue="1">
      <formula>IF(OR($BK24="not",$BK24="resign",$BK24="permanent",$BK24="terminated"),"true","false")</formula>
    </cfRule>
  </conditionalFormatting>
  <conditionalFormatting sqref="Q24">
    <cfRule type="expression" dxfId="4746" priority="1604" stopIfTrue="1">
      <formula>IF(OR($BJ24="not",$BJ24="resign",$BJ24="permanent",$BJ24="terminated"),"true","false")</formula>
    </cfRule>
  </conditionalFormatting>
  <conditionalFormatting sqref="Q24">
    <cfRule type="expression" dxfId="4745" priority="1603" stopIfTrue="1">
      <formula>IF(OR($BK24="not",$BK24="resign",$BK24="permanent",$BK24="terminated"),"true","false")</formula>
    </cfRule>
  </conditionalFormatting>
  <conditionalFormatting sqref="Q24">
    <cfRule type="expression" dxfId="4744" priority="1602" stopIfTrue="1">
      <formula>IF(OR($BJ24="not",$BJ24="resign",$BJ24="permanent",$BJ24="terminated"),"true","false")</formula>
    </cfRule>
  </conditionalFormatting>
  <conditionalFormatting sqref="Q24">
    <cfRule type="expression" dxfId="4743" priority="1601" stopIfTrue="1">
      <formula>IF(OR($BJ24="not",$BJ24="resign",$BJ24="permanent",$BJ24="terminated"),"true","false")</formula>
    </cfRule>
  </conditionalFormatting>
  <conditionalFormatting sqref="Q24">
    <cfRule type="expression" dxfId="4742" priority="1600" stopIfTrue="1">
      <formula>IF(OR($BK24="not",$BK24="resign",$BK24="permanent",$BK24="terminated"),"true","false")</formula>
    </cfRule>
  </conditionalFormatting>
  <conditionalFormatting sqref="Q24">
    <cfRule type="expression" dxfId="4741" priority="1599" stopIfTrue="1">
      <formula>IF(OR($BK24="not",$BK24="resign",$BK24="permanent",$BK24="terminated"),"true","false")</formula>
    </cfRule>
  </conditionalFormatting>
  <conditionalFormatting sqref="Q24">
    <cfRule type="expression" dxfId="4740" priority="1598" stopIfTrue="1">
      <formula>IF(OR($BK24="not",$BK24="resign",$BK24="permanent",$BK24="terminated"),"true","false")</formula>
    </cfRule>
  </conditionalFormatting>
  <conditionalFormatting sqref="Q24">
    <cfRule type="expression" dxfId="4739" priority="1597" stopIfTrue="1">
      <formula>IF(OR($BJ24="not",$BJ24="resign",$BJ24="permanent",$BJ24="terminated"),"true","false")</formula>
    </cfRule>
  </conditionalFormatting>
  <conditionalFormatting sqref="Q24">
    <cfRule type="expression" dxfId="4738" priority="1596" stopIfTrue="1">
      <formula>IF(OR($BK24="not",$BK24="resign",$BK24="permanent",$BK24="terminated"),"true","false")</formula>
    </cfRule>
  </conditionalFormatting>
  <conditionalFormatting sqref="Q24">
    <cfRule type="expression" dxfId="4737" priority="1595" stopIfTrue="1">
      <formula>IF(OR($BJ24="not",$BJ24="resign",$BJ24="permanent",$BJ24="terminated"),"true","false")</formula>
    </cfRule>
  </conditionalFormatting>
  <conditionalFormatting sqref="Q24">
    <cfRule type="expression" dxfId="4736" priority="1594" stopIfTrue="1">
      <formula>IF(OR($BK24="not",$BK24="resign",$BK24="permanent",$BK24="terminated"),"true","false")</formula>
    </cfRule>
  </conditionalFormatting>
  <conditionalFormatting sqref="Q24">
    <cfRule type="expression" dxfId="4735" priority="1593" stopIfTrue="1">
      <formula>IF(OR($BK24="not",$BK24="resign",$BK24="permanent",$BK24="terminated"),"true","false")</formula>
    </cfRule>
  </conditionalFormatting>
  <conditionalFormatting sqref="Q24">
    <cfRule type="expression" dxfId="4734" priority="1592" stopIfTrue="1">
      <formula>IF(OR($BK24="not",$BK24="resign",$BK24="permanent",$BK24="terminated"),"true","false")</formula>
    </cfRule>
  </conditionalFormatting>
  <conditionalFormatting sqref="Q24">
    <cfRule type="expression" dxfId="4733" priority="1591" stopIfTrue="1">
      <formula>IF(OR($BJ24="not",$BJ24="resign",$BJ24="permanent",$BJ24="terminated"),"true","false")</formula>
    </cfRule>
  </conditionalFormatting>
  <conditionalFormatting sqref="Q24">
    <cfRule type="expression" dxfId="4732" priority="1590" stopIfTrue="1">
      <formula>IF(OR($BK24="not",$BK24="resign",$BK24="permanent",$BK24="terminated"),"true","false")</formula>
    </cfRule>
  </conditionalFormatting>
  <conditionalFormatting sqref="Q24">
    <cfRule type="expression" dxfId="4731" priority="1589" stopIfTrue="1">
      <formula>IF(OR($BJ24="not",$BJ24="resign",$BJ24="permanent",$BJ24="terminated"),"true","false")</formula>
    </cfRule>
  </conditionalFormatting>
  <conditionalFormatting sqref="Q24">
    <cfRule type="expression" dxfId="4730" priority="1588" stopIfTrue="1">
      <formula>IF(OR($BK24="not",$BK24="resign",$BK24="permanent",$BK24="terminated"),"true","false")</formula>
    </cfRule>
  </conditionalFormatting>
  <conditionalFormatting sqref="Q24">
    <cfRule type="expression" dxfId="4729" priority="1587" stopIfTrue="1">
      <formula>IF(OR($BK24="not",$BK24="resign",$BK24="permanent",$BK24="terminated"),"true","false")</formula>
    </cfRule>
  </conditionalFormatting>
  <conditionalFormatting sqref="Q24">
    <cfRule type="expression" dxfId="4728" priority="1586" stopIfTrue="1">
      <formula>IF(OR($BK24="not",$BK24="resign",$BK24="permanent",$BK24="terminated"),"true","false")</formula>
    </cfRule>
  </conditionalFormatting>
  <conditionalFormatting sqref="Q24">
    <cfRule type="expression" dxfId="4727" priority="1585" stopIfTrue="1">
      <formula>IF(OR($BJ24="not",$BJ24="resign",$BJ24="permanent",$BJ24="terminated"),"true","false")</formula>
    </cfRule>
  </conditionalFormatting>
  <conditionalFormatting sqref="Q24">
    <cfRule type="expression" dxfId="4726" priority="1584" stopIfTrue="1">
      <formula>IF(OR($BK24="not",$BK24="resign",$BK24="permanent",$BK24="terminated"),"true","false")</formula>
    </cfRule>
  </conditionalFormatting>
  <conditionalFormatting sqref="Q24">
    <cfRule type="expression" dxfId="4725" priority="1583" stopIfTrue="1">
      <formula>IF(OR($BJ24="not",$BJ24="resign",$BJ24="permanent",$BJ24="terminated"),"true","false")</formula>
    </cfRule>
  </conditionalFormatting>
  <conditionalFormatting sqref="Q24">
    <cfRule type="expression" dxfId="4724" priority="1582" stopIfTrue="1">
      <formula>IF(OR($BK24="not",$BK24="resign",$BK24="permanent",$BK24="terminated"),"true","false")</formula>
    </cfRule>
  </conditionalFormatting>
  <conditionalFormatting sqref="Q24">
    <cfRule type="expression" dxfId="4723" priority="1581" stopIfTrue="1">
      <formula>IF(OR($BJ24="not",$BJ24="resign",$BJ24="permanent",$BJ24="terminated"),"true","false")</formula>
    </cfRule>
  </conditionalFormatting>
  <conditionalFormatting sqref="Q24">
    <cfRule type="expression" dxfId="4722" priority="1580" stopIfTrue="1">
      <formula>IF(OR($BK24="not",$BK24="resign",$BK24="permanent",$BK24="terminated"),"true","false")</formula>
    </cfRule>
  </conditionalFormatting>
  <conditionalFormatting sqref="Q24">
    <cfRule type="expression" dxfId="4721" priority="1579" stopIfTrue="1">
      <formula>IF(OR($BJ24="not",$BJ24="resign",$BJ24="permanent",$BJ24="terminated"),"true","false")</formula>
    </cfRule>
  </conditionalFormatting>
  <conditionalFormatting sqref="Q24">
    <cfRule type="expression" dxfId="4720" priority="1578" stopIfTrue="1">
      <formula>IF(OR($BJ24="not",$BJ24="resign",$BJ24="permanent",$BJ24="terminated"),"true","false")</formula>
    </cfRule>
  </conditionalFormatting>
  <conditionalFormatting sqref="Q24">
    <cfRule type="expression" dxfId="4719" priority="1577" stopIfTrue="1">
      <formula>IF(OR($BI24="not",$BI24="resign",$BI24="permanent",$BI24="terminated"),"true","false")</formula>
    </cfRule>
  </conditionalFormatting>
  <conditionalFormatting sqref="Q24">
    <cfRule type="expression" dxfId="4718" priority="1576" stopIfTrue="1">
      <formula>IF(OR($BK24="not",$BK24="resign",$BK24="permanent",$BK24="terminated"),"true","false")</formula>
    </cfRule>
  </conditionalFormatting>
  <conditionalFormatting sqref="Q24">
    <cfRule type="expression" dxfId="4717" priority="1575" stopIfTrue="1">
      <formula>IF(OR($BJ24="not",$BJ24="resign",$BJ24="permanent",$BJ24="terminated"),"true","false")</formula>
    </cfRule>
  </conditionalFormatting>
  <conditionalFormatting sqref="Q24">
    <cfRule type="expression" dxfId="4716" priority="1574" stopIfTrue="1">
      <formula>IF(OR($BK24="not",$BK24="resign",$BK24="permanent",$BK24="terminated"),"true","false")</formula>
    </cfRule>
  </conditionalFormatting>
  <conditionalFormatting sqref="Q24">
    <cfRule type="expression" dxfId="4715" priority="1573" stopIfTrue="1">
      <formula>IF(OR($BJ24="not",$BJ24="resign",$BJ24="permanent",$BJ24="terminated"),"true","false")</formula>
    </cfRule>
  </conditionalFormatting>
  <conditionalFormatting sqref="Q24">
    <cfRule type="expression" dxfId="4714" priority="1572" stopIfTrue="1">
      <formula>IF(OR($BJ24="not",$BJ24="resign",$BJ24="permanent",$BJ24="terminated"),"true","false")</formula>
    </cfRule>
  </conditionalFormatting>
  <conditionalFormatting sqref="Q24">
    <cfRule type="expression" dxfId="4713" priority="1571" stopIfTrue="1">
      <formula>IF(OR($BK24="not",$BK24="resign",$BK24="permanent",$BK24="terminated"),"true","false")</formula>
    </cfRule>
  </conditionalFormatting>
  <conditionalFormatting sqref="Q24">
    <cfRule type="expression" dxfId="4712" priority="1570" stopIfTrue="1">
      <formula>IF(OR($BK24="not",$BK24="resign",$BK24="permanent",$BK24="terminated"),"true","false")</formula>
    </cfRule>
  </conditionalFormatting>
  <conditionalFormatting sqref="Q24">
    <cfRule type="expression" dxfId="4711" priority="1569" stopIfTrue="1">
      <formula>IF(OR($BK24="not",$BK24="resign",$BK24="permanent",$BK24="terminated"),"true","false")</formula>
    </cfRule>
  </conditionalFormatting>
  <conditionalFormatting sqref="Q24">
    <cfRule type="expression" dxfId="4710" priority="1568" stopIfTrue="1">
      <formula>IF(OR($BJ24="not",$BJ24="resign",$BJ24="permanent",$BJ24="terminated"),"true","false")</formula>
    </cfRule>
  </conditionalFormatting>
  <conditionalFormatting sqref="Q24">
    <cfRule type="expression" dxfId="4709" priority="1567" stopIfTrue="1">
      <formula>IF(OR($BK24="not",$BK24="resign",$BK24="permanent",$BK24="terminated"),"true","false")</formula>
    </cfRule>
  </conditionalFormatting>
  <conditionalFormatting sqref="Q24">
    <cfRule type="expression" dxfId="4708" priority="1566" stopIfTrue="1">
      <formula>IF(OR($BJ24="not",$BJ24="resign",$BJ24="permanent",$BJ24="terminated"),"true","false")</formula>
    </cfRule>
  </conditionalFormatting>
  <conditionalFormatting sqref="Q24">
    <cfRule type="expression" dxfId="4707" priority="1565" stopIfTrue="1">
      <formula>IF(OR($BK24="not",$BK24="resign",$BK24="permanent",$BK24="terminated"),"true","false")</formula>
    </cfRule>
  </conditionalFormatting>
  <conditionalFormatting sqref="Q24">
    <cfRule type="expression" dxfId="4706" priority="1564" stopIfTrue="1">
      <formula>IF(OR($BK24="not",$BK24="resign",$BK24="permanent",$BK24="terminated"),"true","false")</formula>
    </cfRule>
  </conditionalFormatting>
  <conditionalFormatting sqref="Q24">
    <cfRule type="expression" dxfId="4705" priority="1563" stopIfTrue="1">
      <formula>IF(OR($BK24="not",$BK24="resign",$BK24="permanent",$BK24="terminated"),"true","false")</formula>
    </cfRule>
  </conditionalFormatting>
  <conditionalFormatting sqref="Q24">
    <cfRule type="expression" dxfId="4704" priority="1562" stopIfTrue="1">
      <formula>IF(OR($BJ24="not",$BJ24="resign",$BJ24="permanent",$BJ24="terminated"),"true","false")</formula>
    </cfRule>
  </conditionalFormatting>
  <conditionalFormatting sqref="Q24">
    <cfRule type="expression" dxfId="4703" priority="1561" stopIfTrue="1">
      <formula>IF(OR($BK24="not",$BK24="resign",$BK24="permanent",$BK24="terminated"),"true","false")</formula>
    </cfRule>
  </conditionalFormatting>
  <conditionalFormatting sqref="Q24">
    <cfRule type="expression" dxfId="4702" priority="1560" stopIfTrue="1">
      <formula>IF(OR($BJ24="not",$BJ24="resign",$BJ24="permanent",$BJ24="terminated"),"true","false")</formula>
    </cfRule>
  </conditionalFormatting>
  <conditionalFormatting sqref="Q24">
    <cfRule type="expression" dxfId="4701" priority="1559" stopIfTrue="1">
      <formula>IF(OR($BK24="not",$BK24="resign",$BK24="permanent",$BK24="terminated"),"true","false")</formula>
    </cfRule>
  </conditionalFormatting>
  <conditionalFormatting sqref="Q24">
    <cfRule type="expression" dxfId="4700" priority="1558" stopIfTrue="1">
      <formula>IF(OR($BK24="not",$BK24="resign",$BK24="permanent",$BK24="terminated"),"true","false")</formula>
    </cfRule>
  </conditionalFormatting>
  <conditionalFormatting sqref="Q24">
    <cfRule type="expression" dxfId="4699" priority="1557" stopIfTrue="1">
      <formula>IF(OR($BK24="not",$BK24="resign",$BK24="permanent",$BK24="terminated"),"true","false")</formula>
    </cfRule>
  </conditionalFormatting>
  <conditionalFormatting sqref="Q24">
    <cfRule type="expression" dxfId="4698" priority="1556" stopIfTrue="1">
      <formula>IF(OR($BJ24="not",$BJ24="resign",$BJ24="permanent",$BJ24="terminated"),"true","false")</formula>
    </cfRule>
  </conditionalFormatting>
  <conditionalFormatting sqref="Q24">
    <cfRule type="expression" dxfId="4697" priority="1555" stopIfTrue="1">
      <formula>IF(OR($BK24="not",$BK24="resign",$BK24="permanent",$BK24="terminated"),"true","false")</formula>
    </cfRule>
  </conditionalFormatting>
  <conditionalFormatting sqref="Q24">
    <cfRule type="expression" dxfId="4696" priority="1554" stopIfTrue="1">
      <formula>IF(OR($BJ24="not",$BJ24="resign",$BJ24="permanent",$BJ24="terminated"),"true","false")</formula>
    </cfRule>
  </conditionalFormatting>
  <conditionalFormatting sqref="Q24">
    <cfRule type="expression" dxfId="4695" priority="1553" stopIfTrue="1">
      <formula>IF(OR($BK24="not",$BK24="resign",$BK24="permanent",$BK24="terminated"),"true","false")</formula>
    </cfRule>
  </conditionalFormatting>
  <conditionalFormatting sqref="Q24">
    <cfRule type="expression" dxfId="4694" priority="1552" stopIfTrue="1">
      <formula>IF(OR($BJ24="not",$BJ24="resign",$BJ24="permanent",$BJ24="terminated"),"true","false")</formula>
    </cfRule>
  </conditionalFormatting>
  <conditionalFormatting sqref="Q24">
    <cfRule type="expression" dxfId="4693" priority="1551" stopIfTrue="1">
      <formula>IF(OR($BK24="not",$BK24="resign",$BK24="permanent",$BK24="terminated"),"true","false")</formula>
    </cfRule>
  </conditionalFormatting>
  <conditionalFormatting sqref="Q24">
    <cfRule type="expression" dxfId="4692" priority="1550" stopIfTrue="1">
      <formula>IF(OR($BJ24="not",$BJ24="resign",$BJ24="permanent",$BJ24="terminated"),"true","false")</formula>
    </cfRule>
  </conditionalFormatting>
  <conditionalFormatting sqref="Q24">
    <cfRule type="expression" dxfId="4691" priority="1549" stopIfTrue="1">
      <formula>IF(OR($BK24="not",$BK24="resign",$BK24="permanent",$BK24="terminated"),"true","false")</formula>
    </cfRule>
  </conditionalFormatting>
  <conditionalFormatting sqref="Q24">
    <cfRule type="expression" dxfId="4690" priority="1548" stopIfTrue="1">
      <formula>IF(OR($BJ24="not",$BJ24="resign",$BJ24="permanent",$BJ24="terminated"),"true","false")</formula>
    </cfRule>
  </conditionalFormatting>
  <conditionalFormatting sqref="Q24">
    <cfRule type="expression" dxfId="4689" priority="1547" stopIfTrue="1">
      <formula>IF(OR($BJ24="not",$BJ24="resign",$BJ24="permanent",$BJ24="terminated"),"true","false")</formula>
    </cfRule>
  </conditionalFormatting>
  <conditionalFormatting sqref="Q24">
    <cfRule type="expression" dxfId="4688" priority="1546" stopIfTrue="1">
      <formula>IF(OR($BK24="not",$BK24="resign",$BK24="permanent",$BK24="terminated"),"true","false")</formula>
    </cfRule>
  </conditionalFormatting>
  <conditionalFormatting sqref="Q24">
    <cfRule type="expression" dxfId="4687" priority="1545" stopIfTrue="1">
      <formula>IF(OR($BK24="not",$BK24="resign",$BK24="permanent",$BK24="terminated"),"true","false")</formula>
    </cfRule>
  </conditionalFormatting>
  <conditionalFormatting sqref="Q24">
    <cfRule type="expression" dxfId="4686" priority="1544" stopIfTrue="1">
      <formula>IF(OR($BK24="not",$BK24="resign",$BK24="permanent",$BK24="terminated"),"true","false")</formula>
    </cfRule>
  </conditionalFormatting>
  <conditionalFormatting sqref="Q24">
    <cfRule type="expression" dxfId="4685" priority="1543" stopIfTrue="1">
      <formula>IF(OR($BJ24="not",$BJ24="resign",$BJ24="permanent",$BJ24="terminated"),"true","false")</formula>
    </cfRule>
  </conditionalFormatting>
  <conditionalFormatting sqref="Q24">
    <cfRule type="expression" dxfId="4684" priority="1542" stopIfTrue="1">
      <formula>IF(OR($BK24="not",$BK24="resign",$BK24="permanent",$BK24="terminated"),"true","false")</formula>
    </cfRule>
  </conditionalFormatting>
  <conditionalFormatting sqref="Q24">
    <cfRule type="expression" dxfId="4683" priority="1541" stopIfTrue="1">
      <formula>IF(OR($BJ24="not",$BJ24="resign",$BJ24="permanent",$BJ24="terminated"),"true","false")</formula>
    </cfRule>
  </conditionalFormatting>
  <conditionalFormatting sqref="Q24">
    <cfRule type="expression" dxfId="4682" priority="1540" stopIfTrue="1">
      <formula>IF(OR($BK24="not",$BK24="resign",$BK24="permanent",$BK24="terminated"),"true","false")</formula>
    </cfRule>
  </conditionalFormatting>
  <conditionalFormatting sqref="Q24">
    <cfRule type="expression" dxfId="4681" priority="1539" stopIfTrue="1">
      <formula>IF(OR($BK24="not",$BK24="resign",$BK24="permanent",$BK24="terminated"),"true","false")</formula>
    </cfRule>
  </conditionalFormatting>
  <conditionalFormatting sqref="Q24">
    <cfRule type="expression" dxfId="4680" priority="1538" stopIfTrue="1">
      <formula>IF(OR($BK24="not",$BK24="resign",$BK24="permanent",$BK24="terminated"),"true","false")</formula>
    </cfRule>
  </conditionalFormatting>
  <conditionalFormatting sqref="Q24">
    <cfRule type="expression" dxfId="4679" priority="1537" stopIfTrue="1">
      <formula>IF(OR($BJ24="not",$BJ24="resign",$BJ24="permanent",$BJ24="terminated"),"true","false")</formula>
    </cfRule>
  </conditionalFormatting>
  <conditionalFormatting sqref="Q24">
    <cfRule type="expression" dxfId="4678" priority="1536" stopIfTrue="1">
      <formula>IF(OR($BK24="not",$BK24="resign",$BK24="permanent",$BK24="terminated"),"true","false")</formula>
    </cfRule>
  </conditionalFormatting>
  <conditionalFormatting sqref="Q24">
    <cfRule type="expression" dxfId="4677" priority="1535" stopIfTrue="1">
      <formula>IF(OR($BJ24="not",$BJ24="resign",$BJ24="permanent",$BJ24="terminated"),"true","false")</formula>
    </cfRule>
  </conditionalFormatting>
  <conditionalFormatting sqref="Q24">
    <cfRule type="expression" dxfId="4676" priority="1534" stopIfTrue="1">
      <formula>IF(OR($BK24="not",$BK24="resign",$BK24="permanent",$BK24="terminated"),"true","false")</formula>
    </cfRule>
  </conditionalFormatting>
  <conditionalFormatting sqref="Q24">
    <cfRule type="expression" dxfId="4675" priority="1533" stopIfTrue="1">
      <formula>IF(OR($BK24="not",$BK24="resign",$BK24="permanent",$BK24="terminated"),"true","false")</formula>
    </cfRule>
  </conditionalFormatting>
  <conditionalFormatting sqref="Q24">
    <cfRule type="expression" dxfId="4674" priority="1532" stopIfTrue="1">
      <formula>IF(OR($BK24="not",$BK24="resign",$BK24="permanent",$BK24="terminated"),"true","false")</formula>
    </cfRule>
  </conditionalFormatting>
  <conditionalFormatting sqref="Q24">
    <cfRule type="expression" dxfId="4673" priority="1531" stopIfTrue="1">
      <formula>IF(OR($BJ24="not",$BJ24="resign",$BJ24="permanent",$BJ24="terminated"),"true","false")</formula>
    </cfRule>
  </conditionalFormatting>
  <conditionalFormatting sqref="Q24">
    <cfRule type="expression" dxfId="4672" priority="1530" stopIfTrue="1">
      <formula>IF(OR($BK24="not",$BK24="resign",$BK24="permanent",$BK24="terminated"),"true","false")</formula>
    </cfRule>
  </conditionalFormatting>
  <conditionalFormatting sqref="Q24">
    <cfRule type="expression" dxfId="4671" priority="1529" stopIfTrue="1">
      <formula>IF(OR($BJ24="not",$BJ24="resign",$BJ24="permanent",$BJ24="terminated"),"true","false")</formula>
    </cfRule>
  </conditionalFormatting>
  <conditionalFormatting sqref="Q24">
    <cfRule type="expression" dxfId="4670" priority="1528" stopIfTrue="1">
      <formula>IF(OR($BK24="not",$BK24="resign",$BK24="permanent",$BK24="terminated"),"true","false")</formula>
    </cfRule>
  </conditionalFormatting>
  <conditionalFormatting sqref="Q24">
    <cfRule type="expression" dxfId="4669" priority="1527" stopIfTrue="1">
      <formula>IF(OR($BJ24="not",$BJ24="resign",$BJ24="permanent",$BJ24="terminated"),"true","false")</formula>
    </cfRule>
  </conditionalFormatting>
  <conditionalFormatting sqref="Q24">
    <cfRule type="expression" dxfId="4668" priority="1526" stopIfTrue="1">
      <formula>IF(OR($BK24="not",$BK24="resign",$BK24="permanent",$BK24="terminated"),"true","false")</formula>
    </cfRule>
  </conditionalFormatting>
  <conditionalFormatting sqref="Q24">
    <cfRule type="expression" dxfId="4667" priority="1525" stopIfTrue="1">
      <formula>IF(OR($BJ24="not",$BJ24="resign",$BJ24="permanent",$BJ24="terminated"),"true","false")</formula>
    </cfRule>
  </conditionalFormatting>
  <conditionalFormatting sqref="Q24">
    <cfRule type="expression" dxfId="4666" priority="1524" stopIfTrue="1">
      <formula>IF(OR($BJ24="not",$BJ24="resign",$BJ24="permanent",$BJ24="terminated"),"true","false")</formula>
    </cfRule>
  </conditionalFormatting>
  <conditionalFormatting sqref="Q24">
    <cfRule type="expression" dxfId="4665" priority="1523" stopIfTrue="1">
      <formula>IF(OR($BI24="not",$BI24="resign",$BI24="permanent",$BI24="terminated"),"true","false")</formula>
    </cfRule>
  </conditionalFormatting>
  <conditionalFormatting sqref="Q24">
    <cfRule type="expression" dxfId="4664" priority="1522" stopIfTrue="1">
      <formula>IF(OR($BK24="not",$BK24="resign",$BK24="permanent",$BK24="terminated"),"true","false")</formula>
    </cfRule>
  </conditionalFormatting>
  <conditionalFormatting sqref="Q24">
    <cfRule type="expression" dxfId="4663" priority="1521" stopIfTrue="1">
      <formula>IF(OR($BJ24="not",$BJ24="resign",$BJ24="permanent",$BJ24="terminated"),"true","false")</formula>
    </cfRule>
  </conditionalFormatting>
  <conditionalFormatting sqref="Q24">
    <cfRule type="expression" dxfId="4662" priority="1520" stopIfTrue="1">
      <formula>IF(OR($BK24="not",$BK24="resign",$BK24="permanent",$BK24="terminated"),"true","false")</formula>
    </cfRule>
  </conditionalFormatting>
  <conditionalFormatting sqref="Q24">
    <cfRule type="expression" dxfId="4661" priority="1519" stopIfTrue="1">
      <formula>IF(OR($BJ24="not",$BJ24="resign",$BJ24="permanent",$BJ24="terminated"),"true","false")</formula>
    </cfRule>
  </conditionalFormatting>
  <conditionalFormatting sqref="Q24">
    <cfRule type="expression" dxfId="4660" priority="1518" stopIfTrue="1">
      <formula>IF(OR($BJ24="not",$BJ24="resign",$BJ24="permanent",$BJ24="terminated"),"true","false")</formula>
    </cfRule>
  </conditionalFormatting>
  <conditionalFormatting sqref="Q24">
    <cfRule type="expression" dxfId="4659" priority="1517" stopIfTrue="1">
      <formula>IF(OR($BK24="not",$BK24="resign",$BK24="permanent",$BK24="terminated"),"true","false")</formula>
    </cfRule>
  </conditionalFormatting>
  <conditionalFormatting sqref="Q24">
    <cfRule type="expression" dxfId="4658" priority="1516" stopIfTrue="1">
      <formula>IF(OR($BK24="not",$BK24="resign",$BK24="permanent",$BK24="terminated"),"true","false")</formula>
    </cfRule>
  </conditionalFormatting>
  <conditionalFormatting sqref="Q24">
    <cfRule type="expression" dxfId="4657" priority="1515" stopIfTrue="1">
      <formula>IF(OR($BK24="not",$BK24="resign",$BK24="permanent",$BK24="terminated"),"true","false")</formula>
    </cfRule>
  </conditionalFormatting>
  <conditionalFormatting sqref="Q24">
    <cfRule type="expression" dxfId="4656" priority="1514" stopIfTrue="1">
      <formula>IF(OR($BJ24="not",$BJ24="resign",$BJ24="permanent",$BJ24="terminated"),"true","false")</formula>
    </cfRule>
  </conditionalFormatting>
  <conditionalFormatting sqref="Q24">
    <cfRule type="expression" dxfId="4655" priority="1513" stopIfTrue="1">
      <formula>IF(OR($BK24="not",$BK24="resign",$BK24="permanent",$BK24="terminated"),"true","false")</formula>
    </cfRule>
  </conditionalFormatting>
  <conditionalFormatting sqref="Q24">
    <cfRule type="expression" dxfId="4654" priority="1512" stopIfTrue="1">
      <formula>IF(OR($BJ24="not",$BJ24="resign",$BJ24="permanent",$BJ24="terminated"),"true","false")</formula>
    </cfRule>
  </conditionalFormatting>
  <conditionalFormatting sqref="Q24">
    <cfRule type="expression" dxfId="4653" priority="1511" stopIfTrue="1">
      <formula>IF(OR($BK24="not",$BK24="resign",$BK24="permanent",$BK24="terminated"),"true","false")</formula>
    </cfRule>
  </conditionalFormatting>
  <conditionalFormatting sqref="Q24">
    <cfRule type="expression" dxfId="4652" priority="1510" stopIfTrue="1">
      <formula>IF(OR($BK24="not",$BK24="resign",$BK24="permanent",$BK24="terminated"),"true","false")</formula>
    </cfRule>
  </conditionalFormatting>
  <conditionalFormatting sqref="Q24">
    <cfRule type="expression" dxfId="4651" priority="1509" stopIfTrue="1">
      <formula>IF(OR($BK24="not",$BK24="resign",$BK24="permanent",$BK24="terminated"),"true","false")</formula>
    </cfRule>
  </conditionalFormatting>
  <conditionalFormatting sqref="Q24">
    <cfRule type="expression" dxfId="4650" priority="1508" stopIfTrue="1">
      <formula>IF(OR($BJ24="not",$BJ24="resign",$BJ24="permanent",$BJ24="terminated"),"true","false")</formula>
    </cfRule>
  </conditionalFormatting>
  <conditionalFormatting sqref="Q24">
    <cfRule type="expression" dxfId="4649" priority="1507" stopIfTrue="1">
      <formula>IF(OR($BK24="not",$BK24="resign",$BK24="permanent",$BK24="terminated"),"true","false")</formula>
    </cfRule>
  </conditionalFormatting>
  <conditionalFormatting sqref="Q24">
    <cfRule type="expression" dxfId="4648" priority="1506" stopIfTrue="1">
      <formula>IF(OR($BJ24="not",$BJ24="resign",$BJ24="permanent",$BJ24="terminated"),"true","false")</formula>
    </cfRule>
  </conditionalFormatting>
  <conditionalFormatting sqref="Q24">
    <cfRule type="expression" dxfId="4647" priority="1505" stopIfTrue="1">
      <formula>IF(OR($BK24="not",$BK24="resign",$BK24="permanent",$BK24="terminated"),"true","false")</formula>
    </cfRule>
  </conditionalFormatting>
  <conditionalFormatting sqref="Q24">
    <cfRule type="expression" dxfId="4646" priority="1504" stopIfTrue="1">
      <formula>IF(OR($BK24="not",$BK24="resign",$BK24="permanent",$BK24="terminated"),"true","false")</formula>
    </cfRule>
  </conditionalFormatting>
  <conditionalFormatting sqref="Q24">
    <cfRule type="expression" dxfId="4645" priority="1503" stopIfTrue="1">
      <formula>IF(OR($BK24="not",$BK24="resign",$BK24="permanent",$BK24="terminated"),"true","false")</formula>
    </cfRule>
  </conditionalFormatting>
  <conditionalFormatting sqref="Q24">
    <cfRule type="expression" dxfId="4644" priority="1502" stopIfTrue="1">
      <formula>IF(OR($BJ24="not",$BJ24="resign",$BJ24="permanent",$BJ24="terminated"),"true","false")</formula>
    </cfRule>
  </conditionalFormatting>
  <conditionalFormatting sqref="Q24">
    <cfRule type="expression" dxfId="4643" priority="1501" stopIfTrue="1">
      <formula>IF(OR($BK24="not",$BK24="resign",$BK24="permanent",$BK24="terminated"),"true","false")</formula>
    </cfRule>
  </conditionalFormatting>
  <conditionalFormatting sqref="Q24">
    <cfRule type="expression" dxfId="4642" priority="1500" stopIfTrue="1">
      <formula>IF(OR($BJ24="not",$BJ24="resign",$BJ24="permanent",$BJ24="terminated"),"true","false")</formula>
    </cfRule>
  </conditionalFormatting>
  <conditionalFormatting sqref="Q24">
    <cfRule type="expression" dxfId="4641" priority="1499" stopIfTrue="1">
      <formula>IF(OR($BK24="not",$BK24="resign",$BK24="permanent",$BK24="terminated"),"true","false")</formula>
    </cfRule>
  </conditionalFormatting>
  <conditionalFormatting sqref="Q24">
    <cfRule type="expression" dxfId="4640" priority="1498" stopIfTrue="1">
      <formula>IF(OR($BJ24="not",$BJ24="resign",$BJ24="permanent",$BJ24="terminated"),"true","false")</formula>
    </cfRule>
  </conditionalFormatting>
  <conditionalFormatting sqref="Q24">
    <cfRule type="expression" dxfId="4639" priority="1497" stopIfTrue="1">
      <formula>IF(OR($BK24="not",$BK24="resign",$BK24="permanent",$BK24="terminated"),"true","false")</formula>
    </cfRule>
  </conditionalFormatting>
  <conditionalFormatting sqref="Q24">
    <cfRule type="expression" dxfId="4638" priority="1496" stopIfTrue="1">
      <formula>IF(OR($BJ24="not",$BJ24="resign",$BJ24="permanent",$BJ24="terminated"),"true","false")</formula>
    </cfRule>
  </conditionalFormatting>
  <conditionalFormatting sqref="Q24">
    <cfRule type="expression" dxfId="4637" priority="1495" stopIfTrue="1">
      <formula>IF(OR($BK24="not",$BK24="resign",$BK24="permanent",$BK24="terminated"),"true","false")</formula>
    </cfRule>
  </conditionalFormatting>
  <conditionalFormatting sqref="Q24">
    <cfRule type="expression" dxfId="4636" priority="1494" stopIfTrue="1">
      <formula>IF(OR($BJ24="not",$BJ24="resign",$BJ24="permanent",$BJ24="terminated"),"true","false")</formula>
    </cfRule>
  </conditionalFormatting>
  <conditionalFormatting sqref="Q24">
    <cfRule type="expression" dxfId="4635" priority="1493" stopIfTrue="1">
      <formula>IF(OR($BJ24="not",$BJ24="resign",$BJ24="permanent",$BJ24="terminated"),"true","false")</formula>
    </cfRule>
  </conditionalFormatting>
  <conditionalFormatting sqref="Q24">
    <cfRule type="expression" dxfId="4634" priority="1492" stopIfTrue="1">
      <formula>IF(OR($BK24="not",$BK24="resign",$BK24="permanent",$BK24="terminated"),"true","false")</formula>
    </cfRule>
  </conditionalFormatting>
  <conditionalFormatting sqref="Q24">
    <cfRule type="expression" dxfId="4633" priority="1491" stopIfTrue="1">
      <formula>IF(OR($BK24="not",$BK24="resign",$BK24="permanent",$BK24="terminated"),"true","false")</formula>
    </cfRule>
  </conditionalFormatting>
  <conditionalFormatting sqref="Q24">
    <cfRule type="expression" dxfId="4632" priority="1490" stopIfTrue="1">
      <formula>IF(OR($BK24="not",$BK24="resign",$BK24="permanent",$BK24="terminated"),"true","false")</formula>
    </cfRule>
  </conditionalFormatting>
  <conditionalFormatting sqref="Q24">
    <cfRule type="expression" dxfId="4631" priority="1489" stopIfTrue="1">
      <formula>IF(OR($BJ24="not",$BJ24="resign",$BJ24="permanent",$BJ24="terminated"),"true","false")</formula>
    </cfRule>
  </conditionalFormatting>
  <conditionalFormatting sqref="Q24">
    <cfRule type="expression" dxfId="4630" priority="1488" stopIfTrue="1">
      <formula>IF(OR($BK24="not",$BK24="resign",$BK24="permanent",$BK24="terminated"),"true","false")</formula>
    </cfRule>
  </conditionalFormatting>
  <conditionalFormatting sqref="Q24">
    <cfRule type="expression" dxfId="4629" priority="1487" stopIfTrue="1">
      <formula>IF(OR($BJ24="not",$BJ24="resign",$BJ24="permanent",$BJ24="terminated"),"true","false")</formula>
    </cfRule>
  </conditionalFormatting>
  <conditionalFormatting sqref="Q24">
    <cfRule type="expression" dxfId="4628" priority="1486" stopIfTrue="1">
      <formula>IF(OR($BK24="not",$BK24="resign",$BK24="permanent",$BK24="terminated"),"true","false")</formula>
    </cfRule>
  </conditionalFormatting>
  <conditionalFormatting sqref="Q24">
    <cfRule type="expression" dxfId="4627" priority="1485" stopIfTrue="1">
      <formula>IF(OR($BK24="not",$BK24="resign",$BK24="permanent",$BK24="terminated"),"true","false")</formula>
    </cfRule>
  </conditionalFormatting>
  <conditionalFormatting sqref="Q24">
    <cfRule type="expression" dxfId="4626" priority="1484" stopIfTrue="1">
      <formula>IF(OR($BK24="not",$BK24="resign",$BK24="permanent",$BK24="terminated"),"true","false")</formula>
    </cfRule>
  </conditionalFormatting>
  <conditionalFormatting sqref="Q24">
    <cfRule type="expression" dxfId="4625" priority="1483" stopIfTrue="1">
      <formula>IF(OR($BJ24="not",$BJ24="resign",$BJ24="permanent",$BJ24="terminated"),"true","false")</formula>
    </cfRule>
  </conditionalFormatting>
  <conditionalFormatting sqref="Q24">
    <cfRule type="expression" dxfId="4624" priority="1482" stopIfTrue="1">
      <formula>IF(OR($BK24="not",$BK24="resign",$BK24="permanent",$BK24="terminated"),"true","false")</formula>
    </cfRule>
  </conditionalFormatting>
  <conditionalFormatting sqref="Q24">
    <cfRule type="expression" dxfId="4623" priority="1481" stopIfTrue="1">
      <formula>IF(OR($BJ24="not",$BJ24="resign",$BJ24="permanent",$BJ24="terminated"),"true","false")</formula>
    </cfRule>
  </conditionalFormatting>
  <conditionalFormatting sqref="Q24">
    <cfRule type="expression" dxfId="4622" priority="1480" stopIfTrue="1">
      <formula>IF(OR($BK24="not",$BK24="resign",$BK24="permanent",$BK24="terminated"),"true","false")</formula>
    </cfRule>
  </conditionalFormatting>
  <conditionalFormatting sqref="Q24">
    <cfRule type="expression" dxfId="4621" priority="1479" stopIfTrue="1">
      <formula>IF(OR($BK24="not",$BK24="resign",$BK24="permanent",$BK24="terminated"),"true","false")</formula>
    </cfRule>
  </conditionalFormatting>
  <conditionalFormatting sqref="Q24">
    <cfRule type="expression" dxfId="4620" priority="1478" stopIfTrue="1">
      <formula>IF(OR($BK24="not",$BK24="resign",$BK24="permanent",$BK24="terminated"),"true","false")</formula>
    </cfRule>
  </conditionalFormatting>
  <conditionalFormatting sqref="Q24">
    <cfRule type="expression" dxfId="4619" priority="1477" stopIfTrue="1">
      <formula>IF(OR($BJ24="not",$BJ24="resign",$BJ24="permanent",$BJ24="terminated"),"true","false")</formula>
    </cfRule>
  </conditionalFormatting>
  <conditionalFormatting sqref="Q24">
    <cfRule type="expression" dxfId="4618" priority="1476" stopIfTrue="1">
      <formula>IF(OR($BK24="not",$BK24="resign",$BK24="permanent",$BK24="terminated"),"true","false")</formula>
    </cfRule>
  </conditionalFormatting>
  <conditionalFormatting sqref="Q24">
    <cfRule type="expression" dxfId="4617" priority="1475" stopIfTrue="1">
      <formula>IF(OR($BJ24="not",$BJ24="resign",$BJ24="permanent",$BJ24="terminated"),"true","false")</formula>
    </cfRule>
  </conditionalFormatting>
  <conditionalFormatting sqref="Q24">
    <cfRule type="expression" dxfId="4616" priority="1474" stopIfTrue="1">
      <formula>IF(OR($BK24="not",$BK24="resign",$BK24="permanent",$BK24="terminated"),"true","false")</formula>
    </cfRule>
  </conditionalFormatting>
  <conditionalFormatting sqref="Q24">
    <cfRule type="expression" dxfId="4615" priority="1473" stopIfTrue="1">
      <formula>IF(OR($BJ24="not",$BJ24="resign",$BJ24="permanent",$BJ24="terminated"),"true","false")</formula>
    </cfRule>
  </conditionalFormatting>
  <conditionalFormatting sqref="Q24">
    <cfRule type="expression" dxfId="4614" priority="1472" stopIfTrue="1">
      <formula>IF(OR($BK24="not",$BK24="resign",$BK24="permanent",$BK24="terminated"),"true","false")</formula>
    </cfRule>
  </conditionalFormatting>
  <conditionalFormatting sqref="Q24">
    <cfRule type="expression" dxfId="4613" priority="1471" stopIfTrue="1">
      <formula>IF(OR($BJ24="not",$BJ24="resign",$BJ24="permanent",$BJ24="terminated"),"true","false")</formula>
    </cfRule>
  </conditionalFormatting>
  <conditionalFormatting sqref="Q24">
    <cfRule type="expression" dxfId="4612" priority="1470" stopIfTrue="1">
      <formula>IF(OR($BJ24="not",$BJ24="resign",$BJ24="permanent",$BJ24="terminated"),"true","false")</formula>
    </cfRule>
  </conditionalFormatting>
  <conditionalFormatting sqref="Q24">
    <cfRule type="expression" dxfId="4611" priority="1469" stopIfTrue="1">
      <formula>IF(OR($BI24="not",$BI24="resign",$BI24="permanent",$BI24="terminated"),"true","false")</formula>
    </cfRule>
  </conditionalFormatting>
  <conditionalFormatting sqref="Q24">
    <cfRule type="expression" dxfId="4610" priority="1468" stopIfTrue="1">
      <formula>IF(OR($BK24="not",$BK24="resign",$BK24="permanent",$BK24="terminated"),"true","false")</formula>
    </cfRule>
  </conditionalFormatting>
  <conditionalFormatting sqref="Q24">
    <cfRule type="expression" dxfId="4609" priority="1467" stopIfTrue="1">
      <formula>IF(OR($BJ24="not",$BJ24="resign",$BJ24="permanent",$BJ24="terminated"),"true","false")</formula>
    </cfRule>
  </conditionalFormatting>
  <conditionalFormatting sqref="Q24">
    <cfRule type="expression" dxfId="4608" priority="1466" stopIfTrue="1">
      <formula>IF(OR($BK24="not",$BK24="resign",$BK24="permanent",$BK24="terminated"),"true","false")</formula>
    </cfRule>
  </conditionalFormatting>
  <conditionalFormatting sqref="Q24">
    <cfRule type="expression" dxfId="4607" priority="1465" stopIfTrue="1">
      <formula>IF(OR($BJ24="not",$BJ24="resign",$BJ24="permanent",$BJ24="terminated"),"true","false")</formula>
    </cfRule>
  </conditionalFormatting>
  <conditionalFormatting sqref="Q24">
    <cfRule type="expression" dxfId="4606" priority="1464" stopIfTrue="1">
      <formula>IF(OR($BJ24="not",$BJ24="resign",$BJ24="permanent",$BJ24="terminated"),"true","false")</formula>
    </cfRule>
  </conditionalFormatting>
  <conditionalFormatting sqref="Q24">
    <cfRule type="expression" dxfId="4605" priority="1463" stopIfTrue="1">
      <formula>IF(OR($BK24="not",$BK24="resign",$BK24="permanent",$BK24="terminated"),"true","false")</formula>
    </cfRule>
  </conditionalFormatting>
  <conditionalFormatting sqref="Q24">
    <cfRule type="expression" dxfId="4604" priority="1462" stopIfTrue="1">
      <formula>IF(OR($BK24="not",$BK24="resign",$BK24="permanent",$BK24="terminated"),"true","false")</formula>
    </cfRule>
  </conditionalFormatting>
  <conditionalFormatting sqref="Q24">
    <cfRule type="expression" dxfId="4603" priority="1461" stopIfTrue="1">
      <formula>IF(OR($BK24="not",$BK24="resign",$BK24="permanent",$BK24="terminated"),"true","false")</formula>
    </cfRule>
  </conditionalFormatting>
  <conditionalFormatting sqref="Q24">
    <cfRule type="expression" dxfId="4602" priority="1460" stopIfTrue="1">
      <formula>IF(OR($BJ24="not",$BJ24="resign",$BJ24="permanent",$BJ24="terminated"),"true","false")</formula>
    </cfRule>
  </conditionalFormatting>
  <conditionalFormatting sqref="Q24">
    <cfRule type="expression" dxfId="4601" priority="1459" stopIfTrue="1">
      <formula>IF(OR($BK24="not",$BK24="resign",$BK24="permanent",$BK24="terminated"),"true","false")</formula>
    </cfRule>
  </conditionalFormatting>
  <conditionalFormatting sqref="Q24">
    <cfRule type="expression" dxfId="4600" priority="1458" stopIfTrue="1">
      <formula>IF(OR($BJ24="not",$BJ24="resign",$BJ24="permanent",$BJ24="terminated"),"true","false")</formula>
    </cfRule>
  </conditionalFormatting>
  <conditionalFormatting sqref="Q24">
    <cfRule type="expression" dxfId="4599" priority="1457" stopIfTrue="1">
      <formula>IF(OR($BK24="not",$BK24="resign",$BK24="permanent",$BK24="terminated"),"true","false")</formula>
    </cfRule>
  </conditionalFormatting>
  <conditionalFormatting sqref="Q24">
    <cfRule type="expression" dxfId="4598" priority="1456" stopIfTrue="1">
      <formula>IF(OR($BK24="not",$BK24="resign",$BK24="permanent",$BK24="terminated"),"true","false")</formula>
    </cfRule>
  </conditionalFormatting>
  <conditionalFormatting sqref="Q24">
    <cfRule type="expression" dxfId="4597" priority="1455" stopIfTrue="1">
      <formula>IF(OR($BK24="not",$BK24="resign",$BK24="permanent",$BK24="terminated"),"true","false")</formula>
    </cfRule>
  </conditionalFormatting>
  <conditionalFormatting sqref="Q24">
    <cfRule type="expression" dxfId="4596" priority="1454" stopIfTrue="1">
      <formula>IF(OR($BJ24="not",$BJ24="resign",$BJ24="permanent",$BJ24="terminated"),"true","false")</formula>
    </cfRule>
  </conditionalFormatting>
  <conditionalFormatting sqref="Q24">
    <cfRule type="expression" dxfId="4595" priority="1453" stopIfTrue="1">
      <formula>IF(OR($BK24="not",$BK24="resign",$BK24="permanent",$BK24="terminated"),"true","false")</formula>
    </cfRule>
  </conditionalFormatting>
  <conditionalFormatting sqref="Q24">
    <cfRule type="expression" dxfId="4594" priority="1452" stopIfTrue="1">
      <formula>IF(OR($BJ24="not",$BJ24="resign",$BJ24="permanent",$BJ24="terminated"),"true","false")</formula>
    </cfRule>
  </conditionalFormatting>
  <conditionalFormatting sqref="Q24">
    <cfRule type="expression" dxfId="4593" priority="1451" stopIfTrue="1">
      <formula>IF(OR($BK24="not",$BK24="resign",$BK24="permanent",$BK24="terminated"),"true","false")</formula>
    </cfRule>
  </conditionalFormatting>
  <conditionalFormatting sqref="Q24">
    <cfRule type="expression" dxfId="4592" priority="1450" stopIfTrue="1">
      <formula>IF(OR($BK24="not",$BK24="resign",$BK24="permanent",$BK24="terminated"),"true","false")</formula>
    </cfRule>
  </conditionalFormatting>
  <conditionalFormatting sqref="Q24">
    <cfRule type="expression" dxfId="4591" priority="1449" stopIfTrue="1">
      <formula>IF(OR($BK24="not",$BK24="resign",$BK24="permanent",$BK24="terminated"),"true","false")</formula>
    </cfRule>
  </conditionalFormatting>
  <conditionalFormatting sqref="Q24">
    <cfRule type="expression" dxfId="4590" priority="1448" stopIfTrue="1">
      <formula>IF(OR($BJ24="not",$BJ24="resign",$BJ24="permanent",$BJ24="terminated"),"true","false")</formula>
    </cfRule>
  </conditionalFormatting>
  <conditionalFormatting sqref="Q24">
    <cfRule type="expression" dxfId="4589" priority="1447" stopIfTrue="1">
      <formula>IF(OR($BK24="not",$BK24="resign",$BK24="permanent",$BK24="terminated"),"true","false")</formula>
    </cfRule>
  </conditionalFormatting>
  <conditionalFormatting sqref="Q24">
    <cfRule type="expression" dxfId="4588" priority="1446" stopIfTrue="1">
      <formula>IF(OR($BJ24="not",$BJ24="resign",$BJ24="permanent",$BJ24="terminated"),"true","false")</formula>
    </cfRule>
  </conditionalFormatting>
  <conditionalFormatting sqref="Q24">
    <cfRule type="expression" dxfId="4587" priority="1445" stopIfTrue="1">
      <formula>IF(OR($BK24="not",$BK24="resign",$BK24="permanent",$BK24="terminated"),"true","false")</formula>
    </cfRule>
  </conditionalFormatting>
  <conditionalFormatting sqref="Q24">
    <cfRule type="expression" dxfId="4586" priority="1444" stopIfTrue="1">
      <formula>IF(OR($BJ24="not",$BJ24="resign",$BJ24="permanent",$BJ24="terminated"),"true","false")</formula>
    </cfRule>
  </conditionalFormatting>
  <conditionalFormatting sqref="Q24">
    <cfRule type="expression" dxfId="4585" priority="1443" stopIfTrue="1">
      <formula>IF(OR($BK24="not",$BK24="resign",$BK24="permanent",$BK24="terminated"),"true","false")</formula>
    </cfRule>
  </conditionalFormatting>
  <conditionalFormatting sqref="Q24">
    <cfRule type="expression" dxfId="4584" priority="1442" stopIfTrue="1">
      <formula>IF(OR($BJ24="not",$BJ24="resign",$BJ24="permanent",$BJ24="terminated"),"true","false")</formula>
    </cfRule>
  </conditionalFormatting>
  <conditionalFormatting sqref="Q24">
    <cfRule type="expression" dxfId="4583" priority="1441" stopIfTrue="1">
      <formula>IF(OR($BK24="not",$BK24="resign",$BK24="permanent",$BK24="terminated"),"true","false")</formula>
    </cfRule>
  </conditionalFormatting>
  <conditionalFormatting sqref="Q24">
    <cfRule type="expression" dxfId="4582" priority="1440" stopIfTrue="1">
      <formula>IF(OR($BJ24="not",$BJ24="resign",$BJ24="permanent",$BJ24="terminated"),"true","false")</formula>
    </cfRule>
  </conditionalFormatting>
  <conditionalFormatting sqref="Q24">
    <cfRule type="expression" dxfId="4581" priority="1439" stopIfTrue="1">
      <formula>IF(OR($BJ24="not",$BJ24="resign",$BJ24="permanent",$BJ24="terminated"),"true","false")</formula>
    </cfRule>
  </conditionalFormatting>
  <conditionalFormatting sqref="Q24">
    <cfRule type="expression" dxfId="4580" priority="1438" stopIfTrue="1">
      <formula>IF(OR($BK24="not",$BK24="resign",$BK24="permanent",$BK24="terminated"),"true","false")</formula>
    </cfRule>
  </conditionalFormatting>
  <conditionalFormatting sqref="Q24">
    <cfRule type="expression" dxfId="4579" priority="1437" stopIfTrue="1">
      <formula>IF(OR($BK24="not",$BK24="resign",$BK24="permanent",$BK24="terminated"),"true","false")</formula>
    </cfRule>
  </conditionalFormatting>
  <conditionalFormatting sqref="Q24">
    <cfRule type="expression" dxfId="4578" priority="1436" stopIfTrue="1">
      <formula>IF(OR($BK24="not",$BK24="resign",$BK24="permanent",$BK24="terminated"),"true","false")</formula>
    </cfRule>
  </conditionalFormatting>
  <conditionalFormatting sqref="Q24">
    <cfRule type="expression" dxfId="4577" priority="1435" stopIfTrue="1">
      <formula>IF(OR($BJ24="not",$BJ24="resign",$BJ24="permanent",$BJ24="terminated"),"true","false")</formula>
    </cfRule>
  </conditionalFormatting>
  <conditionalFormatting sqref="Q24">
    <cfRule type="expression" dxfId="4576" priority="1434" stopIfTrue="1">
      <formula>IF(OR($BK24="not",$BK24="resign",$BK24="permanent",$BK24="terminated"),"true","false")</formula>
    </cfRule>
  </conditionalFormatting>
  <conditionalFormatting sqref="Q24">
    <cfRule type="expression" dxfId="4575" priority="1433" stopIfTrue="1">
      <formula>IF(OR($BJ24="not",$BJ24="resign",$BJ24="permanent",$BJ24="terminated"),"true","false")</formula>
    </cfRule>
  </conditionalFormatting>
  <conditionalFormatting sqref="Q24">
    <cfRule type="expression" dxfId="4574" priority="1432" stopIfTrue="1">
      <formula>IF(OR($BK24="not",$BK24="resign",$BK24="permanent",$BK24="terminated"),"true","false")</formula>
    </cfRule>
  </conditionalFormatting>
  <conditionalFormatting sqref="Q24">
    <cfRule type="expression" dxfId="4573" priority="1431" stopIfTrue="1">
      <formula>IF(OR($BK24="not",$BK24="resign",$BK24="permanent",$BK24="terminated"),"true","false")</formula>
    </cfRule>
  </conditionalFormatting>
  <conditionalFormatting sqref="Q24">
    <cfRule type="expression" dxfId="4572" priority="1430" stopIfTrue="1">
      <formula>IF(OR($BK24="not",$BK24="resign",$BK24="permanent",$BK24="terminated"),"true","false")</formula>
    </cfRule>
  </conditionalFormatting>
  <conditionalFormatting sqref="Q24">
    <cfRule type="expression" dxfId="4571" priority="1429" stopIfTrue="1">
      <formula>IF(OR($BJ24="not",$BJ24="resign",$BJ24="permanent",$BJ24="terminated"),"true","false")</formula>
    </cfRule>
  </conditionalFormatting>
  <conditionalFormatting sqref="Q24">
    <cfRule type="expression" dxfId="4570" priority="1428" stopIfTrue="1">
      <formula>IF(OR($BK24="not",$BK24="resign",$BK24="permanent",$BK24="terminated"),"true","false")</formula>
    </cfRule>
  </conditionalFormatting>
  <conditionalFormatting sqref="Q24">
    <cfRule type="expression" dxfId="4569" priority="1427" stopIfTrue="1">
      <formula>IF(OR($BJ24="not",$BJ24="resign",$BJ24="permanent",$BJ24="terminated"),"true","false")</formula>
    </cfRule>
  </conditionalFormatting>
  <conditionalFormatting sqref="Q24">
    <cfRule type="expression" dxfId="4568" priority="1426" stopIfTrue="1">
      <formula>IF(OR($BK24="not",$BK24="resign",$BK24="permanent",$BK24="terminated"),"true","false")</formula>
    </cfRule>
  </conditionalFormatting>
  <conditionalFormatting sqref="Q24">
    <cfRule type="expression" dxfId="4567" priority="1425" stopIfTrue="1">
      <formula>IF(OR($BK24="not",$BK24="resign",$BK24="permanent",$BK24="terminated"),"true","false")</formula>
    </cfRule>
  </conditionalFormatting>
  <conditionalFormatting sqref="Q24">
    <cfRule type="expression" dxfId="4566" priority="1424" stopIfTrue="1">
      <formula>IF(OR($BK24="not",$BK24="resign",$BK24="permanent",$BK24="terminated"),"true","false")</formula>
    </cfRule>
  </conditionalFormatting>
  <conditionalFormatting sqref="Q24">
    <cfRule type="expression" dxfId="4565" priority="1423" stopIfTrue="1">
      <formula>IF(OR($BJ24="not",$BJ24="resign",$BJ24="permanent",$BJ24="terminated"),"true","false")</formula>
    </cfRule>
  </conditionalFormatting>
  <conditionalFormatting sqref="Q24">
    <cfRule type="expression" dxfId="4564" priority="1422" stopIfTrue="1">
      <formula>IF(OR($BK24="not",$BK24="resign",$BK24="permanent",$BK24="terminated"),"true","false")</formula>
    </cfRule>
  </conditionalFormatting>
  <conditionalFormatting sqref="Q24">
    <cfRule type="expression" dxfId="4563" priority="1421" stopIfTrue="1">
      <formula>IF(OR($BJ24="not",$BJ24="resign",$BJ24="permanent",$BJ24="terminated"),"true","false")</formula>
    </cfRule>
  </conditionalFormatting>
  <conditionalFormatting sqref="Q24">
    <cfRule type="expression" dxfId="4562" priority="1420" stopIfTrue="1">
      <formula>IF(OR($BK24="not",$BK24="resign",$BK24="permanent",$BK24="terminated"),"true","false")</formula>
    </cfRule>
  </conditionalFormatting>
  <conditionalFormatting sqref="Q24">
    <cfRule type="expression" dxfId="4561" priority="1419" stopIfTrue="1">
      <formula>IF(OR($BJ24="not",$BJ24="resign",$BJ24="permanent",$BJ24="terminated"),"true","false")</formula>
    </cfRule>
  </conditionalFormatting>
  <conditionalFormatting sqref="Q24">
    <cfRule type="expression" dxfId="4560" priority="1418" stopIfTrue="1">
      <formula>IF(OR($BK24="not",$BK24="resign",$BK24="permanent",$BK24="terminated"),"true","false")</formula>
    </cfRule>
  </conditionalFormatting>
  <conditionalFormatting sqref="Q24">
    <cfRule type="expression" dxfId="4559" priority="1417" stopIfTrue="1">
      <formula>IF(OR($BJ24="not",$BJ24="resign",$BJ24="permanent",$BJ24="terminated"),"true","false")</formula>
    </cfRule>
  </conditionalFormatting>
  <conditionalFormatting sqref="Q24">
    <cfRule type="expression" dxfId="4558" priority="1416" stopIfTrue="1">
      <formula>IF(OR($BJ24="not",$BJ24="resign",$BJ24="permanent",$BJ24="terminated"),"true","false")</formula>
    </cfRule>
  </conditionalFormatting>
  <conditionalFormatting sqref="Q24">
    <cfRule type="expression" dxfId="4557" priority="1415" stopIfTrue="1">
      <formula>IF(OR($BI24="not",$BI24="resign",$BI24="permanent",$BI24="terminated"),"true","false")</formula>
    </cfRule>
  </conditionalFormatting>
  <conditionalFormatting sqref="Q24">
    <cfRule type="expression" dxfId="4556" priority="1414" stopIfTrue="1">
      <formula>IF(OR($BK24="not",$BK24="resign",$BK24="permanent",$BK24="terminated"),"true","false")</formula>
    </cfRule>
  </conditionalFormatting>
  <conditionalFormatting sqref="Q24">
    <cfRule type="expression" dxfId="4555" priority="1413" stopIfTrue="1">
      <formula>IF(OR($BJ24="not",$BJ24="resign",$BJ24="permanent",$BJ24="terminated"),"true","false")</formula>
    </cfRule>
  </conditionalFormatting>
  <conditionalFormatting sqref="Q24">
    <cfRule type="expression" dxfId="4554" priority="1412" stopIfTrue="1">
      <formula>IF(OR($BK24="not",$BK24="resign",$BK24="permanent",$BK24="terminated"),"true","false")</formula>
    </cfRule>
  </conditionalFormatting>
  <conditionalFormatting sqref="Q24">
    <cfRule type="expression" dxfId="4553" priority="1411" stopIfTrue="1">
      <formula>IF(OR($BJ24="not",$BJ24="resign",$BJ24="permanent",$BJ24="terminated"),"true","false")</formula>
    </cfRule>
  </conditionalFormatting>
  <conditionalFormatting sqref="Q24">
    <cfRule type="expression" dxfId="4552" priority="1410" stopIfTrue="1">
      <formula>IF(OR($BJ24="not",$BJ24="resign",$BJ24="permanent",$BJ24="terminated"),"true","false")</formula>
    </cfRule>
  </conditionalFormatting>
  <conditionalFormatting sqref="Q24">
    <cfRule type="expression" dxfId="4551" priority="1409" stopIfTrue="1">
      <formula>IF(OR($BK24="not",$BK24="resign",$BK24="permanent",$BK24="terminated"),"true","false")</formula>
    </cfRule>
  </conditionalFormatting>
  <conditionalFormatting sqref="Q24">
    <cfRule type="expression" dxfId="4550" priority="1408" stopIfTrue="1">
      <formula>IF(OR($BK24="not",$BK24="resign",$BK24="permanent",$BK24="terminated"),"true","false")</formula>
    </cfRule>
  </conditionalFormatting>
  <conditionalFormatting sqref="Q24">
    <cfRule type="expression" dxfId="4549" priority="1407" stopIfTrue="1">
      <formula>IF(OR($BK24="not",$BK24="resign",$BK24="permanent",$BK24="terminated"),"true","false")</formula>
    </cfRule>
  </conditionalFormatting>
  <conditionalFormatting sqref="Q24">
    <cfRule type="expression" dxfId="4548" priority="1406" stopIfTrue="1">
      <formula>IF(OR($BJ24="not",$BJ24="resign",$BJ24="permanent",$BJ24="terminated"),"true","false")</formula>
    </cfRule>
  </conditionalFormatting>
  <conditionalFormatting sqref="Q24">
    <cfRule type="expression" dxfId="4547" priority="1405" stopIfTrue="1">
      <formula>IF(OR($BK24="not",$BK24="resign",$BK24="permanent",$BK24="terminated"),"true","false")</formula>
    </cfRule>
  </conditionalFormatting>
  <conditionalFormatting sqref="Q24">
    <cfRule type="expression" dxfId="4546" priority="1404" stopIfTrue="1">
      <formula>IF(OR($BJ24="not",$BJ24="resign",$BJ24="permanent",$BJ24="terminated"),"true","false")</formula>
    </cfRule>
  </conditionalFormatting>
  <conditionalFormatting sqref="Q24">
    <cfRule type="expression" dxfId="4545" priority="1403" stopIfTrue="1">
      <formula>IF(OR($BK24="not",$BK24="resign",$BK24="permanent",$BK24="terminated"),"true","false")</formula>
    </cfRule>
  </conditionalFormatting>
  <conditionalFormatting sqref="Q24">
    <cfRule type="expression" dxfId="4544" priority="1402" stopIfTrue="1">
      <formula>IF(OR($BK24="not",$BK24="resign",$BK24="permanent",$BK24="terminated"),"true","false")</formula>
    </cfRule>
  </conditionalFormatting>
  <conditionalFormatting sqref="Q24">
    <cfRule type="expression" dxfId="4543" priority="1401" stopIfTrue="1">
      <formula>IF(OR($BK24="not",$BK24="resign",$BK24="permanent",$BK24="terminated"),"true","false")</formula>
    </cfRule>
  </conditionalFormatting>
  <conditionalFormatting sqref="Q24">
    <cfRule type="expression" dxfId="4542" priority="1400" stopIfTrue="1">
      <formula>IF(OR($BJ24="not",$BJ24="resign",$BJ24="permanent",$BJ24="terminated"),"true","false")</formula>
    </cfRule>
  </conditionalFormatting>
  <conditionalFormatting sqref="Q24">
    <cfRule type="expression" dxfId="4541" priority="1399" stopIfTrue="1">
      <formula>IF(OR($BK24="not",$BK24="resign",$BK24="permanent",$BK24="terminated"),"true","false")</formula>
    </cfRule>
  </conditionalFormatting>
  <conditionalFormatting sqref="Q24">
    <cfRule type="expression" dxfId="4540" priority="1398" stopIfTrue="1">
      <formula>IF(OR($BJ24="not",$BJ24="resign",$BJ24="permanent",$BJ24="terminated"),"true","false")</formula>
    </cfRule>
  </conditionalFormatting>
  <conditionalFormatting sqref="Q24">
    <cfRule type="expression" dxfId="4539" priority="1397" stopIfTrue="1">
      <formula>IF(OR($BK24="not",$BK24="resign",$BK24="permanent",$BK24="terminated"),"true","false")</formula>
    </cfRule>
  </conditionalFormatting>
  <conditionalFormatting sqref="Q24">
    <cfRule type="expression" dxfId="4538" priority="1396" stopIfTrue="1">
      <formula>IF(OR($BK24="not",$BK24="resign",$BK24="permanent",$BK24="terminated"),"true","false")</formula>
    </cfRule>
  </conditionalFormatting>
  <conditionalFormatting sqref="Q24">
    <cfRule type="expression" dxfId="4537" priority="1395" stopIfTrue="1">
      <formula>IF(OR($BK24="not",$BK24="resign",$BK24="permanent",$BK24="terminated"),"true","false")</formula>
    </cfRule>
  </conditionalFormatting>
  <conditionalFormatting sqref="Q24">
    <cfRule type="expression" dxfId="4536" priority="1394" stopIfTrue="1">
      <formula>IF(OR($BJ24="not",$BJ24="resign",$BJ24="permanent",$BJ24="terminated"),"true","false")</formula>
    </cfRule>
  </conditionalFormatting>
  <conditionalFormatting sqref="Q24">
    <cfRule type="expression" dxfId="4535" priority="1393" stopIfTrue="1">
      <formula>IF(OR($BK24="not",$BK24="resign",$BK24="permanent",$BK24="terminated"),"true","false")</formula>
    </cfRule>
  </conditionalFormatting>
  <conditionalFormatting sqref="Q24">
    <cfRule type="expression" dxfId="4534" priority="1392" stopIfTrue="1">
      <formula>IF(OR($BJ24="not",$BJ24="resign",$BJ24="permanent",$BJ24="terminated"),"true","false")</formula>
    </cfRule>
  </conditionalFormatting>
  <conditionalFormatting sqref="Q24">
    <cfRule type="expression" dxfId="4533" priority="1391" stopIfTrue="1">
      <formula>IF(OR($BK24="not",$BK24="resign",$BK24="permanent",$BK24="terminated"),"true","false")</formula>
    </cfRule>
  </conditionalFormatting>
  <conditionalFormatting sqref="Q24">
    <cfRule type="expression" dxfId="4532" priority="1390" stopIfTrue="1">
      <formula>IF(OR($BJ24="not",$BJ24="resign",$BJ24="permanent",$BJ24="terminated"),"true","false")</formula>
    </cfRule>
  </conditionalFormatting>
  <conditionalFormatting sqref="Q24">
    <cfRule type="expression" dxfId="4531" priority="1389" stopIfTrue="1">
      <formula>IF(OR($BK24="not",$BK24="resign",$BK24="permanent",$BK24="terminated"),"true","false")</formula>
    </cfRule>
  </conditionalFormatting>
  <conditionalFormatting sqref="Q24">
    <cfRule type="expression" dxfId="4530" priority="1388" stopIfTrue="1">
      <formula>IF(OR($BJ24="not",$BJ24="resign",$BJ24="permanent",$BJ24="terminated"),"true","false")</formula>
    </cfRule>
  </conditionalFormatting>
  <conditionalFormatting sqref="Q24">
    <cfRule type="expression" dxfId="4529" priority="1387" stopIfTrue="1">
      <formula>IF(OR($BK24="not",$BK24="resign",$BK24="permanent",$BK24="terminated"),"true","false")</formula>
    </cfRule>
  </conditionalFormatting>
  <conditionalFormatting sqref="Q24">
    <cfRule type="expression" dxfId="4528" priority="1386" stopIfTrue="1">
      <formula>IF(OR($BJ24="not",$BJ24="resign",$BJ24="permanent",$BJ24="terminated"),"true","false")</formula>
    </cfRule>
  </conditionalFormatting>
  <conditionalFormatting sqref="Q24">
    <cfRule type="expression" dxfId="4527" priority="1385" stopIfTrue="1">
      <formula>IF(OR($BJ24="not",$BJ24="resign",$BJ24="permanent",$BJ24="terminated"),"true","false")</formula>
    </cfRule>
  </conditionalFormatting>
  <conditionalFormatting sqref="Q24">
    <cfRule type="expression" dxfId="4526" priority="1384" stopIfTrue="1">
      <formula>IF(OR($BK24="not",$BK24="resign",$BK24="permanent",$BK24="terminated"),"true","false")</formula>
    </cfRule>
  </conditionalFormatting>
  <conditionalFormatting sqref="Q24">
    <cfRule type="expression" dxfId="4525" priority="1383" stopIfTrue="1">
      <formula>IF(OR($BK24="not",$BK24="resign",$BK24="permanent",$BK24="terminated"),"true","false")</formula>
    </cfRule>
  </conditionalFormatting>
  <conditionalFormatting sqref="Q24">
    <cfRule type="expression" dxfId="4524" priority="1382" stopIfTrue="1">
      <formula>IF(OR($BK24="not",$BK24="resign",$BK24="permanent",$BK24="terminated"),"true","false")</formula>
    </cfRule>
  </conditionalFormatting>
  <conditionalFormatting sqref="Q24">
    <cfRule type="expression" dxfId="4523" priority="1381" stopIfTrue="1">
      <formula>IF(OR($BJ24="not",$BJ24="resign",$BJ24="permanent",$BJ24="terminated"),"true","false")</formula>
    </cfRule>
  </conditionalFormatting>
  <conditionalFormatting sqref="Q24">
    <cfRule type="expression" dxfId="4522" priority="1380" stopIfTrue="1">
      <formula>IF(OR($BK24="not",$BK24="resign",$BK24="permanent",$BK24="terminated"),"true","false")</formula>
    </cfRule>
  </conditionalFormatting>
  <conditionalFormatting sqref="Q24">
    <cfRule type="expression" dxfId="4521" priority="1379" stopIfTrue="1">
      <formula>IF(OR($BJ24="not",$BJ24="resign",$BJ24="permanent",$BJ24="terminated"),"true","false")</formula>
    </cfRule>
  </conditionalFormatting>
  <conditionalFormatting sqref="Q24">
    <cfRule type="expression" dxfId="4520" priority="1378" stopIfTrue="1">
      <formula>IF(OR($BK24="not",$BK24="resign",$BK24="permanent",$BK24="terminated"),"true","false")</formula>
    </cfRule>
  </conditionalFormatting>
  <conditionalFormatting sqref="Q24">
    <cfRule type="expression" dxfId="4519" priority="1377" stopIfTrue="1">
      <formula>IF(OR($BK24="not",$BK24="resign",$BK24="permanent",$BK24="terminated"),"true","false")</formula>
    </cfRule>
  </conditionalFormatting>
  <conditionalFormatting sqref="Q24">
    <cfRule type="expression" dxfId="4518" priority="1376" stopIfTrue="1">
      <formula>IF(OR($BK24="not",$BK24="resign",$BK24="permanent",$BK24="terminated"),"true","false")</formula>
    </cfRule>
  </conditionalFormatting>
  <conditionalFormatting sqref="Q24">
    <cfRule type="expression" dxfId="4517" priority="1375" stopIfTrue="1">
      <formula>IF(OR($BJ24="not",$BJ24="resign",$BJ24="permanent",$BJ24="terminated"),"true","false")</formula>
    </cfRule>
  </conditionalFormatting>
  <conditionalFormatting sqref="Q24">
    <cfRule type="expression" dxfId="4516" priority="1374" stopIfTrue="1">
      <formula>IF(OR($BK24="not",$BK24="resign",$BK24="permanent",$BK24="terminated"),"true","false")</formula>
    </cfRule>
  </conditionalFormatting>
  <conditionalFormatting sqref="Q24">
    <cfRule type="expression" dxfId="4515" priority="1373" stopIfTrue="1">
      <formula>IF(OR($BJ24="not",$BJ24="resign",$BJ24="permanent",$BJ24="terminated"),"true","false")</formula>
    </cfRule>
  </conditionalFormatting>
  <conditionalFormatting sqref="Q24">
    <cfRule type="expression" dxfId="4514" priority="1372" stopIfTrue="1">
      <formula>IF(OR($BK24="not",$BK24="resign",$BK24="permanent",$BK24="terminated"),"true","false")</formula>
    </cfRule>
  </conditionalFormatting>
  <conditionalFormatting sqref="Q24">
    <cfRule type="expression" dxfId="4513" priority="1371" stopIfTrue="1">
      <formula>IF(OR($BK24="not",$BK24="resign",$BK24="permanent",$BK24="terminated"),"true","false")</formula>
    </cfRule>
  </conditionalFormatting>
  <conditionalFormatting sqref="Q24">
    <cfRule type="expression" dxfId="4512" priority="1370" stopIfTrue="1">
      <formula>IF(OR($BK24="not",$BK24="resign",$BK24="permanent",$BK24="terminated"),"true","false")</formula>
    </cfRule>
  </conditionalFormatting>
  <conditionalFormatting sqref="Q24">
    <cfRule type="expression" dxfId="4511" priority="1369" stopIfTrue="1">
      <formula>IF(OR($BJ24="not",$BJ24="resign",$BJ24="permanent",$BJ24="terminated"),"true","false")</formula>
    </cfRule>
  </conditionalFormatting>
  <conditionalFormatting sqref="Q24">
    <cfRule type="expression" dxfId="4510" priority="1368" stopIfTrue="1">
      <formula>IF(OR($BK24="not",$BK24="resign",$BK24="permanent",$BK24="terminated"),"true","false")</formula>
    </cfRule>
  </conditionalFormatting>
  <conditionalFormatting sqref="Q24">
    <cfRule type="expression" dxfId="4509" priority="1367" stopIfTrue="1">
      <formula>IF(OR($BJ24="not",$BJ24="resign",$BJ24="permanent",$BJ24="terminated"),"true","false")</formula>
    </cfRule>
  </conditionalFormatting>
  <conditionalFormatting sqref="Q24">
    <cfRule type="expression" dxfId="4508" priority="1366" stopIfTrue="1">
      <formula>IF(OR($BK24="not",$BK24="resign",$BK24="permanent",$BK24="terminated"),"true","false")</formula>
    </cfRule>
  </conditionalFormatting>
  <conditionalFormatting sqref="Q24">
    <cfRule type="expression" dxfId="4507" priority="1365" stopIfTrue="1">
      <formula>IF(OR($BJ24="not",$BJ24="resign",$BJ24="permanent",$BJ24="terminated"),"true","false")</formula>
    </cfRule>
  </conditionalFormatting>
  <conditionalFormatting sqref="Q24">
    <cfRule type="expression" dxfId="4506" priority="1364" stopIfTrue="1">
      <formula>IF(OR($BK24="not",$BK24="resign",$BK24="permanent",$BK24="terminated"),"true","false")</formula>
    </cfRule>
  </conditionalFormatting>
  <conditionalFormatting sqref="Q24">
    <cfRule type="expression" dxfId="4505" priority="1363" stopIfTrue="1">
      <formula>IF(OR($BJ24="not",$BJ24="resign",$BJ24="permanent",$BJ24="terminated"),"true","false")</formula>
    </cfRule>
  </conditionalFormatting>
  <conditionalFormatting sqref="Q24">
    <cfRule type="expression" dxfId="4504" priority="1362" stopIfTrue="1">
      <formula>IF(OR($BJ24="not",$BJ24="resign",$BJ24="permanent",$BJ24="terminated"),"true","false")</formula>
    </cfRule>
  </conditionalFormatting>
  <conditionalFormatting sqref="Q24">
    <cfRule type="expression" dxfId="4503" priority="1361" stopIfTrue="1">
      <formula>IF(OR($BI24="not",$BI24="resign",$BI24="permanent",$BI24="terminated"),"true","false")</formula>
    </cfRule>
  </conditionalFormatting>
  <conditionalFormatting sqref="Q25">
    <cfRule type="expression" dxfId="4502" priority="1360" stopIfTrue="1">
      <formula>IF(OR(#REF!="not",#REF!="resign",#REF!="permanent",#REF!="terminated"),"true","false")</formula>
    </cfRule>
  </conditionalFormatting>
  <conditionalFormatting sqref="Q25">
    <cfRule type="expression" dxfId="4501" priority="1359" stopIfTrue="1">
      <formula>IF(OR(#REF!="PERMANENT",#REF!="RESIGN",#REF!="NOT EXTEND"),"TRUE","FALSE")</formula>
    </cfRule>
  </conditionalFormatting>
  <conditionalFormatting sqref="Q25">
    <cfRule type="expression" dxfId="4500" priority="1358" stopIfTrue="1">
      <formula>IF(OR(#REF!="PERMANENT",#REF!="RESIGN",#REF!="NOT EXTEND"),"TRUE","FALSE")</formula>
    </cfRule>
  </conditionalFormatting>
  <conditionalFormatting sqref="Q25">
    <cfRule type="expression" dxfId="4499" priority="1357" stopIfTrue="1">
      <formula>IF(OR(#REF!="not",#REF!="resign",#REF!="permanent",#REF!="terminated"),"true","false")</formula>
    </cfRule>
  </conditionalFormatting>
  <conditionalFormatting sqref="Q25">
    <cfRule type="expression" dxfId="4498" priority="1356" stopIfTrue="1">
      <formula>IF(OR(#REF!="PERMANENT",#REF!="RESIGN",#REF!="NOT EXTEND"),"TRUE","FALSE")</formula>
    </cfRule>
  </conditionalFormatting>
  <conditionalFormatting sqref="Q25">
    <cfRule type="expression" dxfId="4497" priority="1355" stopIfTrue="1">
      <formula>IF(OR(#REF!="not",#REF!="resign",#REF!="permanent",#REF!="terminated"),"true","false")</formula>
    </cfRule>
  </conditionalFormatting>
  <conditionalFormatting sqref="Q25">
    <cfRule type="expression" dxfId="4496" priority="1354" stopIfTrue="1">
      <formula>IF(OR(#REF!="PERMANENT",#REF!="RESIGN",#REF!="NOT EXTEND"),"TRUE","FALSE")</formula>
    </cfRule>
  </conditionalFormatting>
  <conditionalFormatting sqref="Q25">
    <cfRule type="expression" dxfId="4495" priority="1353" stopIfTrue="1">
      <formula>IF(OR(#REF!="PERMANENT",#REF!="RESIGN",#REF!="NOT EXTEND"),"TRUE","FALSE")</formula>
    </cfRule>
  </conditionalFormatting>
  <conditionalFormatting sqref="Q25">
    <cfRule type="expression" dxfId="4494" priority="1352" stopIfTrue="1">
      <formula>IF(OR(#REF!="PERMANENT",#REF!="RESIGN",#REF!="NOT EXTEND"),"TRUE","FALSE")</formula>
    </cfRule>
  </conditionalFormatting>
  <conditionalFormatting sqref="Q25">
    <cfRule type="expression" dxfId="4493" priority="1351" stopIfTrue="1">
      <formula>IF(OR(#REF!="not",#REF!="resign",#REF!="permanent",#REF!="terminated"),"true","false")</formula>
    </cfRule>
  </conditionalFormatting>
  <conditionalFormatting sqref="Q25">
    <cfRule type="expression" dxfId="4492" priority="1350" stopIfTrue="1">
      <formula>IF(OR(#REF!="PERMANENT",#REF!="RESIGN",#REF!="NOT EXTEND"),"TRUE","FALSE")</formula>
    </cfRule>
  </conditionalFormatting>
  <conditionalFormatting sqref="Q25">
    <cfRule type="expression" dxfId="4491" priority="1349" stopIfTrue="1">
      <formula>IF(OR(#REF!="not",#REF!="resign",#REF!="permanent",#REF!="terminated"),"true","false")</formula>
    </cfRule>
  </conditionalFormatting>
  <conditionalFormatting sqref="D25">
    <cfRule type="duplicateValues" dxfId="4490" priority="1348" stopIfTrue="1"/>
  </conditionalFormatting>
  <conditionalFormatting sqref="P25">
    <cfRule type="expression" dxfId="4489" priority="1347" stopIfTrue="1">
      <formula>IF(OR($BH25="not",$BH25="resign",$BH25="permanent",$BH25="terminated"),"true","false")</formula>
    </cfRule>
  </conditionalFormatting>
  <conditionalFormatting sqref="P25">
    <cfRule type="expression" dxfId="4488" priority="1346" stopIfTrue="1">
      <formula>IF(OR($BG25="not",$BG25="resign",$BG25="permanent",$BG25="terminated"),"true","false")</formula>
    </cfRule>
  </conditionalFormatting>
  <conditionalFormatting sqref="P25">
    <cfRule type="expression" dxfId="4487" priority="1345" stopIfTrue="1">
      <formula>IF(OR($BH25="not",$BH25="resign",$BH25="permanent",$BH25="terminated"),"true","false")</formula>
    </cfRule>
  </conditionalFormatting>
  <conditionalFormatting sqref="P25">
    <cfRule type="expression" dxfId="4486" priority="1344" stopIfTrue="1">
      <formula>IF(OR($BH25="not",$BH25="resign",$BH25="permanent",$BH25="terminated"),"true","false")</formula>
    </cfRule>
  </conditionalFormatting>
  <conditionalFormatting sqref="P25">
    <cfRule type="expression" dxfId="4485" priority="1343" stopIfTrue="1">
      <formula>IF(OR($BH25="not",$BH25="resign",$BH25="permanent",$BH25="terminated"),"true","false")</formula>
    </cfRule>
  </conditionalFormatting>
  <conditionalFormatting sqref="P25">
    <cfRule type="expression" dxfId="4484" priority="1342" stopIfTrue="1">
      <formula>IF(OR($BG25="not",$BG25="resign",$BG25="permanent",$BG25="terminated"),"true","false")</formula>
    </cfRule>
  </conditionalFormatting>
  <conditionalFormatting sqref="P25">
    <cfRule type="expression" dxfId="4483" priority="1341" stopIfTrue="1">
      <formula>IF(OR($BH25="not",$BH25="resign",$BH25="permanent",$BH25="terminated"),"true","false")</formula>
    </cfRule>
  </conditionalFormatting>
  <conditionalFormatting sqref="P25">
    <cfRule type="expression" dxfId="4482" priority="1340" stopIfTrue="1">
      <formula>IF(OR($BG25="not",$BG25="resign",$BG25="permanent",$BG25="terminated"),"true","false")</formula>
    </cfRule>
  </conditionalFormatting>
  <conditionalFormatting sqref="P25">
    <cfRule type="expression" dxfId="4481" priority="1339" stopIfTrue="1">
      <formula>IF(OR($BH25="not",$BH25="resign",$BH25="permanent",$BH25="terminated"),"true","false")</formula>
    </cfRule>
  </conditionalFormatting>
  <conditionalFormatting sqref="P25">
    <cfRule type="expression" dxfId="4480" priority="1338" stopIfTrue="1">
      <formula>IF(OR($BH25="not",$BH25="resign",$BH25="permanent",$BH25="terminated"),"true","false")</formula>
    </cfRule>
  </conditionalFormatting>
  <conditionalFormatting sqref="P25">
    <cfRule type="expression" dxfId="4479" priority="1337" stopIfTrue="1">
      <formula>IF(OR($BH25="not",$BH25="resign",$BH25="permanent",$BH25="terminated"),"true","false")</formula>
    </cfRule>
  </conditionalFormatting>
  <conditionalFormatting sqref="P25">
    <cfRule type="expression" dxfId="4478" priority="1336" stopIfTrue="1">
      <formula>IF(OR($BG25="not",$BG25="resign",$BG25="permanent",$BG25="terminated"),"true","false")</formula>
    </cfRule>
  </conditionalFormatting>
  <conditionalFormatting sqref="P25">
    <cfRule type="expression" dxfId="4477" priority="1335" stopIfTrue="1">
      <formula>IF(OR($BH25="not",$BH25="resign",$BH25="permanent",$BH25="terminated"),"true","false")</formula>
    </cfRule>
  </conditionalFormatting>
  <conditionalFormatting sqref="P25">
    <cfRule type="expression" dxfId="4476" priority="1334" stopIfTrue="1">
      <formula>IF(OR($BG25="not",$BG25="resign",$BG25="permanent",$BG25="terminated"),"true","false")</formula>
    </cfRule>
  </conditionalFormatting>
  <conditionalFormatting sqref="P25">
    <cfRule type="expression" dxfId="4475" priority="1333" stopIfTrue="1">
      <formula>IF(OR($BH25="not",$BH25="resign",$BH25="permanent",$BH25="terminated"),"true","false")</formula>
    </cfRule>
  </conditionalFormatting>
  <conditionalFormatting sqref="P25">
    <cfRule type="expression" dxfId="4474" priority="1332" stopIfTrue="1">
      <formula>IF(OR($BH25="not",$BH25="resign",$BH25="permanent",$BH25="terminated"),"true","false")</formula>
    </cfRule>
  </conditionalFormatting>
  <conditionalFormatting sqref="P25">
    <cfRule type="expression" dxfId="4473" priority="1331" stopIfTrue="1">
      <formula>IF(OR($BH25="not",$BH25="resign",$BH25="permanent",$BH25="terminated"),"true","false")</formula>
    </cfRule>
  </conditionalFormatting>
  <conditionalFormatting sqref="P25">
    <cfRule type="expression" dxfId="4472" priority="1330" stopIfTrue="1">
      <formula>IF(OR($BG25="not",$BG25="resign",$BG25="permanent",$BG25="terminated"),"true","false")</formula>
    </cfRule>
  </conditionalFormatting>
  <conditionalFormatting sqref="P25">
    <cfRule type="expression" dxfId="4471" priority="1329" stopIfTrue="1">
      <formula>IF(OR($BH25="not",$BH25="resign",$BH25="permanent",$BH25="terminated"),"true","false")</formula>
    </cfRule>
  </conditionalFormatting>
  <conditionalFormatting sqref="P25">
    <cfRule type="expression" dxfId="4470" priority="1328" stopIfTrue="1">
      <formula>IF(OR($BG25="not",$BG25="resign",$BG25="permanent",$BG25="terminated"),"true","false")</formula>
    </cfRule>
  </conditionalFormatting>
  <conditionalFormatting sqref="P25">
    <cfRule type="expression" dxfId="4469" priority="1327" stopIfTrue="1">
      <formula>IF(OR($BH25="not",$BH25="resign",$BH25="permanent",$BH25="terminated"),"true","false")</formula>
    </cfRule>
  </conditionalFormatting>
  <conditionalFormatting sqref="P25">
    <cfRule type="expression" dxfId="4468" priority="1326" stopIfTrue="1">
      <formula>IF(OR($BH25="not",$BH25="resign",$BH25="permanent",$BH25="terminated"),"true","false")</formula>
    </cfRule>
  </conditionalFormatting>
  <conditionalFormatting sqref="P25">
    <cfRule type="expression" dxfId="4467" priority="1325" stopIfTrue="1">
      <formula>IF(OR($BG25="not",$BG25="resign",$BG25="permanent",$BG25="terminated"),"true","false")</formula>
    </cfRule>
  </conditionalFormatting>
  <conditionalFormatting sqref="P25">
    <cfRule type="expression" dxfId="4466" priority="1324" stopIfTrue="1">
      <formula>IF(OR($BH25="not",$BH25="resign",$BH25="permanent",$BH25="terminated"),"true","false")</formula>
    </cfRule>
  </conditionalFormatting>
  <conditionalFormatting sqref="P25">
    <cfRule type="expression" dxfId="4465" priority="1323" stopIfTrue="1">
      <formula>IF(OR($BH25="not",$BH25="resign",$BH25="permanent",$BH25="terminated"),"true","false")</formula>
    </cfRule>
  </conditionalFormatting>
  <conditionalFormatting sqref="P25">
    <cfRule type="expression" dxfId="4464" priority="1322" stopIfTrue="1">
      <formula>IF(OR($BG25="not",$BG25="resign",$BG25="permanent",$BG25="terminated"),"true","false")</formula>
    </cfRule>
  </conditionalFormatting>
  <conditionalFormatting sqref="P25">
    <cfRule type="expression" dxfId="4463" priority="1321" stopIfTrue="1">
      <formula>IF(OR($BH25="not",$BH25="resign",$BH25="permanent",$BH25="terminated"),"true","false")</formula>
    </cfRule>
  </conditionalFormatting>
  <conditionalFormatting sqref="P25">
    <cfRule type="expression" dxfId="4462" priority="1320" stopIfTrue="1">
      <formula>IF(OR($BH25="not",$BH25="resign",$BH25="permanent",$BH25="terminated"),"true","false")</formula>
    </cfRule>
  </conditionalFormatting>
  <conditionalFormatting sqref="P25">
    <cfRule type="expression" dxfId="4461" priority="1319" stopIfTrue="1">
      <formula>IF(OR($BG25="not",$BG25="resign",$BG25="permanent",$BG25="terminated"),"true","false")</formula>
    </cfRule>
  </conditionalFormatting>
  <conditionalFormatting sqref="P25">
    <cfRule type="expression" dxfId="4460" priority="1318" stopIfTrue="1">
      <formula>IF(OR($BH25="not",$BH25="resign",$BH25="permanent",$BH25="terminated"),"true","false")</formula>
    </cfRule>
  </conditionalFormatting>
  <conditionalFormatting sqref="P25">
    <cfRule type="expression" dxfId="4459" priority="1317" stopIfTrue="1">
      <formula>IF(OR($BH25="not",$BH25="resign",$BH25="permanent",$BH25="terminated"),"true","false")</formula>
    </cfRule>
  </conditionalFormatting>
  <conditionalFormatting sqref="P25">
    <cfRule type="expression" dxfId="4458" priority="1316" stopIfTrue="1">
      <formula>IF(OR($BG25="not",$BG25="resign",$BG25="permanent",$BG25="terminated"),"true","false")</formula>
    </cfRule>
  </conditionalFormatting>
  <conditionalFormatting sqref="Q25">
    <cfRule type="expression" dxfId="4457" priority="1315" stopIfTrue="1">
      <formula>IF(OR($BK25="not",$BK25="resign",$BK25="permanent",$BK25="terminated"),"true","false")</formula>
    </cfRule>
  </conditionalFormatting>
  <conditionalFormatting sqref="Q25">
    <cfRule type="expression" dxfId="4456" priority="1314" stopIfTrue="1">
      <formula>IF(OR($BJ25="not",$BJ25="resign",$BJ25="permanent",$BJ25="terminated"),"true","false")</formula>
    </cfRule>
  </conditionalFormatting>
  <conditionalFormatting sqref="Q25">
    <cfRule type="expression" dxfId="4455" priority="1313" stopIfTrue="1">
      <formula>IF(OR($BI25="not",$BI25="resign",$BI25="permanent",$BI25="terminated"),"true","false")</formula>
    </cfRule>
  </conditionalFormatting>
  <conditionalFormatting sqref="Q25">
    <cfRule type="expression" dxfId="4454" priority="1312" stopIfTrue="1">
      <formula>IF(OR($BP25="not",$BP25="resign",$BP25="permanent",$BP25="terminated"),"true","false")</formula>
    </cfRule>
  </conditionalFormatting>
  <conditionalFormatting sqref="Q25">
    <cfRule type="expression" dxfId="4453" priority="1311" stopIfTrue="1">
      <formula>IF(OR($BV25="not",$BV25="resign",$BV25="permanent",$BV25="terminated"),"true","false")</formula>
    </cfRule>
  </conditionalFormatting>
  <conditionalFormatting sqref="Q25">
    <cfRule type="expression" dxfId="4452" priority="1310" stopIfTrue="1">
      <formula>IF(OR($BA25="not",$BA25="resign",$BA25="resign",$BA25="end",$BA25="terminated",$BA25="permanent"),"TRUE","FALSE")</formula>
    </cfRule>
  </conditionalFormatting>
  <conditionalFormatting sqref="Q25">
    <cfRule type="expression" dxfId="4451" priority="1309" stopIfTrue="1">
      <formula>IF(OR($BQ25="not",$BQ25="resign",$BQ25="permanent",$BQ25="terminated"),"true","false")</formula>
    </cfRule>
  </conditionalFormatting>
  <conditionalFormatting sqref="Q25">
    <cfRule type="expression" dxfId="4450" priority="1308" stopIfTrue="1">
      <formula>IF(OR($BV25="not",$BV25="resign",$BV25="permanent",$BV25="terminated"),"true","false")</formula>
    </cfRule>
  </conditionalFormatting>
  <conditionalFormatting sqref="Q25">
    <cfRule type="expression" dxfId="4449" priority="1307" stopIfTrue="1">
      <formula>IF(OR($BV25="not",$BV25="resign",$BV25="permanent",$BV25="terminated"),"true","false")</formula>
    </cfRule>
  </conditionalFormatting>
  <conditionalFormatting sqref="Q25">
    <cfRule type="expression" dxfId="4448" priority="1306" stopIfTrue="1">
      <formula>IF(OR($BV25="not",$BV25="resign",$BV25="permanent",$BV25="terminated"),"true","false")</formula>
    </cfRule>
  </conditionalFormatting>
  <conditionalFormatting sqref="Q25">
    <cfRule type="expression" dxfId="4447" priority="1305" stopIfTrue="1">
      <formula>IF(OR($BV25="not",$BV25="resign",$BV25="permanent",$BV25="terminated"),"true","false")</formula>
    </cfRule>
  </conditionalFormatting>
  <conditionalFormatting sqref="Q25">
    <cfRule type="expression" dxfId="4446" priority="1304" stopIfTrue="1">
      <formula>IF(OR($BA25="not",$BA25="resign",$BA25="resign",$BA25="end",$BA25="terminated",$BA25="permanent"),"TRUE","FALSE")</formula>
    </cfRule>
  </conditionalFormatting>
  <conditionalFormatting sqref="Q25">
    <cfRule type="expression" dxfId="4445" priority="1303" stopIfTrue="1">
      <formula>IF(OR($BQ25="not",$BQ25="resign",$BQ25="permanent",$BQ25="terminated"),"true","false")</formula>
    </cfRule>
  </conditionalFormatting>
  <conditionalFormatting sqref="Q25">
    <cfRule type="expression" dxfId="4444" priority="1302" stopIfTrue="1">
      <formula>IF(OR($BP25="not",$BP25="resign",$BP25="permanent",$BP25="terminated"),"true","false")</formula>
    </cfRule>
  </conditionalFormatting>
  <conditionalFormatting sqref="Q25">
    <cfRule type="expression" dxfId="4443" priority="1301" stopIfTrue="1">
      <formula>IF(OR($BK25="not",$BK25="resign",$BK25="permanent",$BK25="terminated"),"true","false")</formula>
    </cfRule>
  </conditionalFormatting>
  <conditionalFormatting sqref="Q25">
    <cfRule type="expression" dxfId="4442" priority="1300" stopIfTrue="1">
      <formula>IF(OR($BJ25="not",$BJ25="resign",$BJ25="permanent",$BJ25="terminated"),"true","false")</formula>
    </cfRule>
  </conditionalFormatting>
  <conditionalFormatting sqref="Q25">
    <cfRule type="expression" dxfId="4441" priority="1299" stopIfTrue="1">
      <formula>IF(OR($BK25="not",$BK25="resign",$BK25="permanent",$BK25="terminated"),"true","false")</formula>
    </cfRule>
  </conditionalFormatting>
  <conditionalFormatting sqref="Q25">
    <cfRule type="expression" dxfId="4440" priority="1298" stopIfTrue="1">
      <formula>IF(OR($BJ25="not",$BJ25="resign",$BJ25="permanent",$BJ25="terminated"),"true","false")</formula>
    </cfRule>
  </conditionalFormatting>
  <conditionalFormatting sqref="Q25">
    <cfRule type="expression" dxfId="4439" priority="1297" stopIfTrue="1">
      <formula>IF(OR($BJ25="not",$BJ25="resign",$BJ25="permanent",$BJ25="terminated"),"true","false")</formula>
    </cfRule>
  </conditionalFormatting>
  <conditionalFormatting sqref="Q25">
    <cfRule type="expression" dxfId="4438" priority="1296" stopIfTrue="1">
      <formula>IF(OR($BK25="not",$BK25="resign",$BK25="permanent",$BK25="terminated"),"true","false")</formula>
    </cfRule>
  </conditionalFormatting>
  <conditionalFormatting sqref="Q25">
    <cfRule type="expression" dxfId="4437" priority="1295" stopIfTrue="1">
      <formula>IF(OR($BK25="not",$BK25="resign",$BK25="permanent",$BK25="terminated"),"true","false")</formula>
    </cfRule>
  </conditionalFormatting>
  <conditionalFormatting sqref="Q25">
    <cfRule type="expression" dxfId="4436" priority="1294" stopIfTrue="1">
      <formula>IF(OR($BK25="not",$BK25="resign",$BK25="permanent",$BK25="terminated"),"true","false")</formula>
    </cfRule>
  </conditionalFormatting>
  <conditionalFormatting sqref="Q25">
    <cfRule type="expression" dxfId="4435" priority="1293" stopIfTrue="1">
      <formula>IF(OR($BJ25="not",$BJ25="resign",$BJ25="permanent",$BJ25="terminated"),"true","false")</formula>
    </cfRule>
  </conditionalFormatting>
  <conditionalFormatting sqref="Q25">
    <cfRule type="expression" dxfId="4434" priority="1292" stopIfTrue="1">
      <formula>IF(OR($BK25="not",$BK25="resign",$BK25="permanent",$BK25="terminated"),"true","false")</formula>
    </cfRule>
  </conditionalFormatting>
  <conditionalFormatting sqref="Q25">
    <cfRule type="expression" dxfId="4433" priority="1291" stopIfTrue="1">
      <formula>IF(OR($BJ25="not",$BJ25="resign",$BJ25="permanent",$BJ25="terminated"),"true","false")</formula>
    </cfRule>
  </conditionalFormatting>
  <conditionalFormatting sqref="Q25">
    <cfRule type="expression" dxfId="4432" priority="1290" stopIfTrue="1">
      <formula>IF(OR($BK25="not",$BK25="resign",$BK25="permanent",$BK25="terminated"),"true","false")</formula>
    </cfRule>
  </conditionalFormatting>
  <conditionalFormatting sqref="Q25">
    <cfRule type="expression" dxfId="4431" priority="1289" stopIfTrue="1">
      <formula>IF(OR($BK25="not",$BK25="resign",$BK25="permanent",$BK25="terminated"),"true","false")</formula>
    </cfRule>
  </conditionalFormatting>
  <conditionalFormatting sqref="Q25">
    <cfRule type="expression" dxfId="4430" priority="1288" stopIfTrue="1">
      <formula>IF(OR($BK25="not",$BK25="resign",$BK25="permanent",$BK25="terminated"),"true","false")</formula>
    </cfRule>
  </conditionalFormatting>
  <conditionalFormatting sqref="Q25">
    <cfRule type="expression" dxfId="4429" priority="1287" stopIfTrue="1">
      <formula>IF(OR($BJ25="not",$BJ25="resign",$BJ25="permanent",$BJ25="terminated"),"true","false")</formula>
    </cfRule>
  </conditionalFormatting>
  <conditionalFormatting sqref="Q25">
    <cfRule type="expression" dxfId="4428" priority="1286" stopIfTrue="1">
      <formula>IF(OR($BK25="not",$BK25="resign",$BK25="permanent",$BK25="terminated"),"true","false")</formula>
    </cfRule>
  </conditionalFormatting>
  <conditionalFormatting sqref="Q25">
    <cfRule type="expression" dxfId="4427" priority="1285" stopIfTrue="1">
      <formula>IF(OR($BJ25="not",$BJ25="resign",$BJ25="permanent",$BJ25="terminated"),"true","false")</formula>
    </cfRule>
  </conditionalFormatting>
  <conditionalFormatting sqref="Q25">
    <cfRule type="expression" dxfId="4426" priority="1284" stopIfTrue="1">
      <formula>IF(OR($BK25="not",$BK25="resign",$BK25="permanent",$BK25="terminated"),"true","false")</formula>
    </cfRule>
  </conditionalFormatting>
  <conditionalFormatting sqref="Q25">
    <cfRule type="expression" dxfId="4425" priority="1283" stopIfTrue="1">
      <formula>IF(OR($BK25="not",$BK25="resign",$BK25="permanent",$BK25="terminated"),"true","false")</formula>
    </cfRule>
  </conditionalFormatting>
  <conditionalFormatting sqref="Q25">
    <cfRule type="expression" dxfId="4424" priority="1282" stopIfTrue="1">
      <formula>IF(OR($BK25="not",$BK25="resign",$BK25="permanent",$BK25="terminated"),"true","false")</formula>
    </cfRule>
  </conditionalFormatting>
  <conditionalFormatting sqref="Q25">
    <cfRule type="expression" dxfId="4423" priority="1281" stopIfTrue="1">
      <formula>IF(OR($BJ25="not",$BJ25="resign",$BJ25="permanent",$BJ25="terminated"),"true","false")</formula>
    </cfRule>
  </conditionalFormatting>
  <conditionalFormatting sqref="Q25">
    <cfRule type="expression" dxfId="4422" priority="1280" stopIfTrue="1">
      <formula>IF(OR($BK25="not",$BK25="resign",$BK25="permanent",$BK25="terminated"),"true","false")</formula>
    </cfRule>
  </conditionalFormatting>
  <conditionalFormatting sqref="Q25">
    <cfRule type="expression" dxfId="4421" priority="1279" stopIfTrue="1">
      <formula>IF(OR($BJ25="not",$BJ25="resign",$BJ25="permanent",$BJ25="terminated"),"true","false")</formula>
    </cfRule>
  </conditionalFormatting>
  <conditionalFormatting sqref="Q25">
    <cfRule type="expression" dxfId="4420" priority="1278" stopIfTrue="1">
      <formula>IF(OR($BK25="not",$BK25="resign",$BK25="permanent",$BK25="terminated"),"true","false")</formula>
    </cfRule>
  </conditionalFormatting>
  <conditionalFormatting sqref="Q25">
    <cfRule type="expression" dxfId="4419" priority="1277" stopIfTrue="1">
      <formula>IF(OR($BJ25="not",$BJ25="resign",$BJ25="permanent",$BJ25="terminated"),"true","false")</formula>
    </cfRule>
  </conditionalFormatting>
  <conditionalFormatting sqref="Q25">
    <cfRule type="expression" dxfId="4418" priority="1276" stopIfTrue="1">
      <formula>IF(OR($BK25="not",$BK25="resign",$BK25="permanent",$BK25="terminated"),"true","false")</formula>
    </cfRule>
  </conditionalFormatting>
  <conditionalFormatting sqref="Q25">
    <cfRule type="expression" dxfId="4417" priority="1275" stopIfTrue="1">
      <formula>IF(OR($BJ25="not",$BJ25="resign",$BJ25="permanent",$BJ25="terminated"),"true","false")</formula>
    </cfRule>
  </conditionalFormatting>
  <conditionalFormatting sqref="Q25">
    <cfRule type="expression" dxfId="4416" priority="1274" stopIfTrue="1">
      <formula>IF(OR($BK25="not",$BK25="resign",$BK25="permanent",$BK25="terminated"),"true","false")</formula>
    </cfRule>
  </conditionalFormatting>
  <conditionalFormatting sqref="Q25">
    <cfRule type="expression" dxfId="4415" priority="1273" stopIfTrue="1">
      <formula>IF(OR($BJ25="not",$BJ25="resign",$BJ25="permanent",$BJ25="terminated"),"true","false")</formula>
    </cfRule>
  </conditionalFormatting>
  <conditionalFormatting sqref="Q25">
    <cfRule type="expression" dxfId="4414" priority="1272" stopIfTrue="1">
      <formula>IF(OR($BJ25="not",$BJ25="resign",$BJ25="permanent",$BJ25="terminated"),"true","false")</formula>
    </cfRule>
  </conditionalFormatting>
  <conditionalFormatting sqref="Q25">
    <cfRule type="expression" dxfId="4413" priority="1271" stopIfTrue="1">
      <formula>IF(OR($BK25="not",$BK25="resign",$BK25="permanent",$BK25="terminated"),"true","false")</formula>
    </cfRule>
  </conditionalFormatting>
  <conditionalFormatting sqref="Q25">
    <cfRule type="expression" dxfId="4412" priority="1270" stopIfTrue="1">
      <formula>IF(OR($BK25="not",$BK25="resign",$BK25="permanent",$BK25="terminated"),"true","false")</formula>
    </cfRule>
  </conditionalFormatting>
  <conditionalFormatting sqref="Q25">
    <cfRule type="expression" dxfId="4411" priority="1269" stopIfTrue="1">
      <formula>IF(OR($BK25="not",$BK25="resign",$BK25="permanent",$BK25="terminated"),"true","false")</formula>
    </cfRule>
  </conditionalFormatting>
  <conditionalFormatting sqref="Q25">
    <cfRule type="expression" dxfId="4410" priority="1268" stopIfTrue="1">
      <formula>IF(OR($BJ25="not",$BJ25="resign",$BJ25="permanent",$BJ25="terminated"),"true","false")</formula>
    </cfRule>
  </conditionalFormatting>
  <conditionalFormatting sqref="Q25">
    <cfRule type="expression" dxfId="4409" priority="1267" stopIfTrue="1">
      <formula>IF(OR($BK25="not",$BK25="resign",$BK25="permanent",$BK25="terminated"),"true","false")</formula>
    </cfRule>
  </conditionalFormatting>
  <conditionalFormatting sqref="Q25">
    <cfRule type="expression" dxfId="4408" priority="1266" stopIfTrue="1">
      <formula>IF(OR($BJ25="not",$BJ25="resign",$BJ25="permanent",$BJ25="terminated"),"true","false")</formula>
    </cfRule>
  </conditionalFormatting>
  <conditionalFormatting sqref="Q25">
    <cfRule type="expression" dxfId="4407" priority="1265" stopIfTrue="1">
      <formula>IF(OR($BK25="not",$BK25="resign",$BK25="permanent",$BK25="terminated"),"true","false")</formula>
    </cfRule>
  </conditionalFormatting>
  <conditionalFormatting sqref="Q25">
    <cfRule type="expression" dxfId="4406" priority="1264" stopIfTrue="1">
      <formula>IF(OR($BK25="not",$BK25="resign",$BK25="permanent",$BK25="terminated"),"true","false")</formula>
    </cfRule>
  </conditionalFormatting>
  <conditionalFormatting sqref="Q25">
    <cfRule type="expression" dxfId="4405" priority="1263" stopIfTrue="1">
      <formula>IF(OR($BK25="not",$BK25="resign",$BK25="permanent",$BK25="terminated"),"true","false")</formula>
    </cfRule>
  </conditionalFormatting>
  <conditionalFormatting sqref="Q25">
    <cfRule type="expression" dxfId="4404" priority="1262" stopIfTrue="1">
      <formula>IF(OR($BJ25="not",$BJ25="resign",$BJ25="permanent",$BJ25="terminated"),"true","false")</formula>
    </cfRule>
  </conditionalFormatting>
  <conditionalFormatting sqref="Q25">
    <cfRule type="expression" dxfId="4403" priority="1261" stopIfTrue="1">
      <formula>IF(OR($BK25="not",$BK25="resign",$BK25="permanent",$BK25="terminated"),"true","false")</formula>
    </cfRule>
  </conditionalFormatting>
  <conditionalFormatting sqref="Q25">
    <cfRule type="expression" dxfId="4402" priority="1260" stopIfTrue="1">
      <formula>IF(OR($BJ25="not",$BJ25="resign",$BJ25="permanent",$BJ25="terminated"),"true","false")</formula>
    </cfRule>
  </conditionalFormatting>
  <conditionalFormatting sqref="Q25">
    <cfRule type="expression" dxfId="4401" priority="1259" stopIfTrue="1">
      <formula>IF(OR($BK25="not",$BK25="resign",$BK25="permanent",$BK25="terminated"),"true","false")</formula>
    </cfRule>
  </conditionalFormatting>
  <conditionalFormatting sqref="Q25">
    <cfRule type="expression" dxfId="4400" priority="1258" stopIfTrue="1">
      <formula>IF(OR($BK25="not",$BK25="resign",$BK25="permanent",$BK25="terminated"),"true","false")</formula>
    </cfRule>
  </conditionalFormatting>
  <conditionalFormatting sqref="Q25">
    <cfRule type="expression" dxfId="4399" priority="1257" stopIfTrue="1">
      <formula>IF(OR($BK25="not",$BK25="resign",$BK25="permanent",$BK25="terminated"),"true","false")</formula>
    </cfRule>
  </conditionalFormatting>
  <conditionalFormatting sqref="Q25">
    <cfRule type="expression" dxfId="4398" priority="1256" stopIfTrue="1">
      <formula>IF(OR($BJ25="not",$BJ25="resign",$BJ25="permanent",$BJ25="terminated"),"true","false")</formula>
    </cfRule>
  </conditionalFormatting>
  <conditionalFormatting sqref="Q25">
    <cfRule type="expression" dxfId="4397" priority="1255" stopIfTrue="1">
      <formula>IF(OR($BK25="not",$BK25="resign",$BK25="permanent",$BK25="terminated"),"true","false")</formula>
    </cfRule>
  </conditionalFormatting>
  <conditionalFormatting sqref="Q25">
    <cfRule type="expression" dxfId="4396" priority="1254" stopIfTrue="1">
      <formula>IF(OR($BJ25="not",$BJ25="resign",$BJ25="permanent",$BJ25="terminated"),"true","false")</formula>
    </cfRule>
  </conditionalFormatting>
  <conditionalFormatting sqref="Q25">
    <cfRule type="expression" dxfId="4395" priority="1253" stopIfTrue="1">
      <formula>IF(OR($BK25="not",$BK25="resign",$BK25="permanent",$BK25="terminated"),"true","false")</formula>
    </cfRule>
  </conditionalFormatting>
  <conditionalFormatting sqref="Q25">
    <cfRule type="expression" dxfId="4394" priority="1252" stopIfTrue="1">
      <formula>IF(OR($BJ25="not",$BJ25="resign",$BJ25="permanent",$BJ25="terminated"),"true","false")</formula>
    </cfRule>
  </conditionalFormatting>
  <conditionalFormatting sqref="Q25">
    <cfRule type="expression" dxfId="4393" priority="1251" stopIfTrue="1">
      <formula>IF(OR($BK25="not",$BK25="resign",$BK25="permanent",$BK25="terminated"),"true","false")</formula>
    </cfRule>
  </conditionalFormatting>
  <conditionalFormatting sqref="Q25">
    <cfRule type="expression" dxfId="4392" priority="1250" stopIfTrue="1">
      <formula>IF(OR($BJ25="not",$BJ25="resign",$BJ25="permanent",$BJ25="terminated"),"true","false")</formula>
    </cfRule>
  </conditionalFormatting>
  <conditionalFormatting sqref="Q25">
    <cfRule type="expression" dxfId="4391" priority="1249" stopIfTrue="1">
      <formula>IF(OR($BJ25="not",$BJ25="resign",$BJ25="permanent",$BJ25="terminated"),"true","false")</formula>
    </cfRule>
  </conditionalFormatting>
  <conditionalFormatting sqref="Q25">
    <cfRule type="expression" dxfId="4390" priority="1248" stopIfTrue="1">
      <formula>IF(OR($BI25="not",$BI25="resign",$BI25="permanent",$BI25="terminated"),"true","false")</formula>
    </cfRule>
  </conditionalFormatting>
  <conditionalFormatting sqref="Q25">
    <cfRule type="expression" dxfId="4389" priority="1247" stopIfTrue="1">
      <formula>IF(OR($BK25="not",$BK25="resign",$BK25="permanent",$BK25="terminated"),"true","false")</formula>
    </cfRule>
  </conditionalFormatting>
  <conditionalFormatting sqref="Q25">
    <cfRule type="expression" dxfId="4388" priority="1246" stopIfTrue="1">
      <formula>IF(OR($BJ25="not",$BJ25="resign",$BJ25="permanent",$BJ25="terminated"),"true","false")</formula>
    </cfRule>
  </conditionalFormatting>
  <conditionalFormatting sqref="Q25">
    <cfRule type="expression" dxfId="4387" priority="1245" stopIfTrue="1">
      <formula>IF(OR($BK25="not",$BK25="resign",$BK25="permanent",$BK25="terminated"),"true","false")</formula>
    </cfRule>
  </conditionalFormatting>
  <conditionalFormatting sqref="Q25">
    <cfRule type="expression" dxfId="4386" priority="1244" stopIfTrue="1">
      <formula>IF(OR($BJ25="not",$BJ25="resign",$BJ25="permanent",$BJ25="terminated"),"true","false")</formula>
    </cfRule>
  </conditionalFormatting>
  <conditionalFormatting sqref="Q25">
    <cfRule type="expression" dxfId="4385" priority="1243" stopIfTrue="1">
      <formula>IF(OR($BJ25="not",$BJ25="resign",$BJ25="permanent",$BJ25="terminated"),"true","false")</formula>
    </cfRule>
  </conditionalFormatting>
  <conditionalFormatting sqref="Q25">
    <cfRule type="expression" dxfId="4384" priority="1242" stopIfTrue="1">
      <formula>IF(OR($BK25="not",$BK25="resign",$BK25="permanent",$BK25="terminated"),"true","false")</formula>
    </cfRule>
  </conditionalFormatting>
  <conditionalFormatting sqref="Q25">
    <cfRule type="expression" dxfId="4383" priority="1241" stopIfTrue="1">
      <formula>IF(OR($BK25="not",$BK25="resign",$BK25="permanent",$BK25="terminated"),"true","false")</formula>
    </cfRule>
  </conditionalFormatting>
  <conditionalFormatting sqref="Q25">
    <cfRule type="expression" dxfId="4382" priority="1240" stopIfTrue="1">
      <formula>IF(OR($BK25="not",$BK25="resign",$BK25="permanent",$BK25="terminated"),"true","false")</formula>
    </cfRule>
  </conditionalFormatting>
  <conditionalFormatting sqref="Q25">
    <cfRule type="expression" dxfId="4381" priority="1239" stopIfTrue="1">
      <formula>IF(OR($BJ25="not",$BJ25="resign",$BJ25="permanent",$BJ25="terminated"),"true","false")</formula>
    </cfRule>
  </conditionalFormatting>
  <conditionalFormatting sqref="Q25">
    <cfRule type="expression" dxfId="4380" priority="1238" stopIfTrue="1">
      <formula>IF(OR($BK25="not",$BK25="resign",$BK25="permanent",$BK25="terminated"),"true","false")</formula>
    </cfRule>
  </conditionalFormatting>
  <conditionalFormatting sqref="Q25">
    <cfRule type="expression" dxfId="4379" priority="1237" stopIfTrue="1">
      <formula>IF(OR($BJ25="not",$BJ25="resign",$BJ25="permanent",$BJ25="terminated"),"true","false")</formula>
    </cfRule>
  </conditionalFormatting>
  <conditionalFormatting sqref="Q25">
    <cfRule type="expression" dxfId="4378" priority="1236" stopIfTrue="1">
      <formula>IF(OR($BK25="not",$BK25="resign",$BK25="permanent",$BK25="terminated"),"true","false")</formula>
    </cfRule>
  </conditionalFormatting>
  <conditionalFormatting sqref="Q25">
    <cfRule type="expression" dxfId="4377" priority="1235" stopIfTrue="1">
      <formula>IF(OR($BK25="not",$BK25="resign",$BK25="permanent",$BK25="terminated"),"true","false")</formula>
    </cfRule>
  </conditionalFormatting>
  <conditionalFormatting sqref="Q25">
    <cfRule type="expression" dxfId="4376" priority="1234" stopIfTrue="1">
      <formula>IF(OR($BK25="not",$BK25="resign",$BK25="permanent",$BK25="terminated"),"true","false")</formula>
    </cfRule>
  </conditionalFormatting>
  <conditionalFormatting sqref="Q25">
    <cfRule type="expression" dxfId="4375" priority="1233" stopIfTrue="1">
      <formula>IF(OR($BJ25="not",$BJ25="resign",$BJ25="permanent",$BJ25="terminated"),"true","false")</formula>
    </cfRule>
  </conditionalFormatting>
  <conditionalFormatting sqref="Q25">
    <cfRule type="expression" dxfId="4374" priority="1232" stopIfTrue="1">
      <formula>IF(OR($BK25="not",$BK25="resign",$BK25="permanent",$BK25="terminated"),"true","false")</formula>
    </cfRule>
  </conditionalFormatting>
  <conditionalFormatting sqref="Q25">
    <cfRule type="expression" dxfId="4373" priority="1231" stopIfTrue="1">
      <formula>IF(OR($BJ25="not",$BJ25="resign",$BJ25="permanent",$BJ25="terminated"),"true","false")</formula>
    </cfRule>
  </conditionalFormatting>
  <conditionalFormatting sqref="Q25">
    <cfRule type="expression" dxfId="4372" priority="1230" stopIfTrue="1">
      <formula>IF(OR($BK25="not",$BK25="resign",$BK25="permanent",$BK25="terminated"),"true","false")</formula>
    </cfRule>
  </conditionalFormatting>
  <conditionalFormatting sqref="Q25">
    <cfRule type="expression" dxfId="4371" priority="1229" stopIfTrue="1">
      <formula>IF(OR($BK25="not",$BK25="resign",$BK25="permanent",$BK25="terminated"),"true","false")</formula>
    </cfRule>
  </conditionalFormatting>
  <conditionalFormatting sqref="Q25">
    <cfRule type="expression" dxfId="4370" priority="1228" stopIfTrue="1">
      <formula>IF(OR($BK25="not",$BK25="resign",$BK25="permanent",$BK25="terminated"),"true","false")</formula>
    </cfRule>
  </conditionalFormatting>
  <conditionalFormatting sqref="Q25">
    <cfRule type="expression" dxfId="4369" priority="1227" stopIfTrue="1">
      <formula>IF(OR($BJ25="not",$BJ25="resign",$BJ25="permanent",$BJ25="terminated"),"true","false")</formula>
    </cfRule>
  </conditionalFormatting>
  <conditionalFormatting sqref="Q25">
    <cfRule type="expression" dxfId="4368" priority="1226" stopIfTrue="1">
      <formula>IF(OR($BK25="not",$BK25="resign",$BK25="permanent",$BK25="terminated"),"true","false")</formula>
    </cfRule>
  </conditionalFormatting>
  <conditionalFormatting sqref="Q25">
    <cfRule type="expression" dxfId="4367" priority="1225" stopIfTrue="1">
      <formula>IF(OR($BJ25="not",$BJ25="resign",$BJ25="permanent",$BJ25="terminated"),"true","false")</formula>
    </cfRule>
  </conditionalFormatting>
  <conditionalFormatting sqref="Q25">
    <cfRule type="expression" dxfId="4366" priority="1224" stopIfTrue="1">
      <formula>IF(OR($BK25="not",$BK25="resign",$BK25="permanent",$BK25="terminated"),"true","false")</formula>
    </cfRule>
  </conditionalFormatting>
  <conditionalFormatting sqref="Q25">
    <cfRule type="expression" dxfId="4365" priority="1223" stopIfTrue="1">
      <formula>IF(OR($BJ25="not",$BJ25="resign",$BJ25="permanent",$BJ25="terminated"),"true","false")</formula>
    </cfRule>
  </conditionalFormatting>
  <conditionalFormatting sqref="Q25">
    <cfRule type="expression" dxfId="4364" priority="1222" stopIfTrue="1">
      <formula>IF(OR($BK25="not",$BK25="resign",$BK25="permanent",$BK25="terminated"),"true","false")</formula>
    </cfRule>
  </conditionalFormatting>
  <conditionalFormatting sqref="Q25">
    <cfRule type="expression" dxfId="4363" priority="1221" stopIfTrue="1">
      <formula>IF(OR($BJ25="not",$BJ25="resign",$BJ25="permanent",$BJ25="terminated"),"true","false")</formula>
    </cfRule>
  </conditionalFormatting>
  <conditionalFormatting sqref="Q25">
    <cfRule type="expression" dxfId="4362" priority="1220" stopIfTrue="1">
      <formula>IF(OR($BK25="not",$BK25="resign",$BK25="permanent",$BK25="terminated"),"true","false")</formula>
    </cfRule>
  </conditionalFormatting>
  <conditionalFormatting sqref="Q25">
    <cfRule type="expression" dxfId="4361" priority="1219" stopIfTrue="1">
      <formula>IF(OR($BJ25="not",$BJ25="resign",$BJ25="permanent",$BJ25="terminated"),"true","false")</formula>
    </cfRule>
  </conditionalFormatting>
  <conditionalFormatting sqref="Q25">
    <cfRule type="expression" dxfId="4360" priority="1218" stopIfTrue="1">
      <formula>IF(OR($BJ25="not",$BJ25="resign",$BJ25="permanent",$BJ25="terminated"),"true","false")</formula>
    </cfRule>
  </conditionalFormatting>
  <conditionalFormatting sqref="Q25">
    <cfRule type="expression" dxfId="4359" priority="1217" stopIfTrue="1">
      <formula>IF(OR($BK25="not",$BK25="resign",$BK25="permanent",$BK25="terminated"),"true","false")</formula>
    </cfRule>
  </conditionalFormatting>
  <conditionalFormatting sqref="Q25">
    <cfRule type="expression" dxfId="4358" priority="1216" stopIfTrue="1">
      <formula>IF(OR($BK25="not",$BK25="resign",$BK25="permanent",$BK25="terminated"),"true","false")</formula>
    </cfRule>
  </conditionalFormatting>
  <conditionalFormatting sqref="Q25">
    <cfRule type="expression" dxfId="4357" priority="1215" stopIfTrue="1">
      <formula>IF(OR($BK25="not",$BK25="resign",$BK25="permanent",$BK25="terminated"),"true","false")</formula>
    </cfRule>
  </conditionalFormatting>
  <conditionalFormatting sqref="Q25">
    <cfRule type="expression" dxfId="4356" priority="1214" stopIfTrue="1">
      <formula>IF(OR($BJ25="not",$BJ25="resign",$BJ25="permanent",$BJ25="terminated"),"true","false")</formula>
    </cfRule>
  </conditionalFormatting>
  <conditionalFormatting sqref="Q25">
    <cfRule type="expression" dxfId="4355" priority="1213" stopIfTrue="1">
      <formula>IF(OR($BK25="not",$BK25="resign",$BK25="permanent",$BK25="terminated"),"true","false")</formula>
    </cfRule>
  </conditionalFormatting>
  <conditionalFormatting sqref="Q25">
    <cfRule type="expression" dxfId="4354" priority="1212" stopIfTrue="1">
      <formula>IF(OR($BJ25="not",$BJ25="resign",$BJ25="permanent",$BJ25="terminated"),"true","false")</formula>
    </cfRule>
  </conditionalFormatting>
  <conditionalFormatting sqref="Q25">
    <cfRule type="expression" dxfId="4353" priority="1211" stopIfTrue="1">
      <formula>IF(OR($BK25="not",$BK25="resign",$BK25="permanent",$BK25="terminated"),"true","false")</formula>
    </cfRule>
  </conditionalFormatting>
  <conditionalFormatting sqref="Q25">
    <cfRule type="expression" dxfId="4352" priority="1210" stopIfTrue="1">
      <formula>IF(OR($BK25="not",$BK25="resign",$BK25="permanent",$BK25="terminated"),"true","false")</formula>
    </cfRule>
  </conditionalFormatting>
  <conditionalFormatting sqref="Q25">
    <cfRule type="expression" dxfId="4351" priority="1209" stopIfTrue="1">
      <formula>IF(OR($BK25="not",$BK25="resign",$BK25="permanent",$BK25="terminated"),"true","false")</formula>
    </cfRule>
  </conditionalFormatting>
  <conditionalFormatting sqref="Q25">
    <cfRule type="expression" dxfId="4350" priority="1208" stopIfTrue="1">
      <formula>IF(OR($BJ25="not",$BJ25="resign",$BJ25="permanent",$BJ25="terminated"),"true","false")</formula>
    </cfRule>
  </conditionalFormatting>
  <conditionalFormatting sqref="Q25">
    <cfRule type="expression" dxfId="4349" priority="1207" stopIfTrue="1">
      <formula>IF(OR($BK25="not",$BK25="resign",$BK25="permanent",$BK25="terminated"),"true","false")</formula>
    </cfRule>
  </conditionalFormatting>
  <conditionalFormatting sqref="Q25">
    <cfRule type="expression" dxfId="4348" priority="1206" stopIfTrue="1">
      <formula>IF(OR($BJ25="not",$BJ25="resign",$BJ25="permanent",$BJ25="terminated"),"true","false")</formula>
    </cfRule>
  </conditionalFormatting>
  <conditionalFormatting sqref="Q25">
    <cfRule type="expression" dxfId="4347" priority="1205" stopIfTrue="1">
      <formula>IF(OR($BK25="not",$BK25="resign",$BK25="permanent",$BK25="terminated"),"true","false")</formula>
    </cfRule>
  </conditionalFormatting>
  <conditionalFormatting sqref="Q25">
    <cfRule type="expression" dxfId="4346" priority="1204" stopIfTrue="1">
      <formula>IF(OR($BK25="not",$BK25="resign",$BK25="permanent",$BK25="terminated"),"true","false")</formula>
    </cfRule>
  </conditionalFormatting>
  <conditionalFormatting sqref="Q25">
    <cfRule type="expression" dxfId="4345" priority="1203" stopIfTrue="1">
      <formula>IF(OR($BK25="not",$BK25="resign",$BK25="permanent",$BK25="terminated"),"true","false")</formula>
    </cfRule>
  </conditionalFormatting>
  <conditionalFormatting sqref="Q25">
    <cfRule type="expression" dxfId="4344" priority="1202" stopIfTrue="1">
      <formula>IF(OR($BJ25="not",$BJ25="resign",$BJ25="permanent",$BJ25="terminated"),"true","false")</formula>
    </cfRule>
  </conditionalFormatting>
  <conditionalFormatting sqref="Q25">
    <cfRule type="expression" dxfId="4343" priority="1201" stopIfTrue="1">
      <formula>IF(OR($BK25="not",$BK25="resign",$BK25="permanent",$BK25="terminated"),"true","false")</formula>
    </cfRule>
  </conditionalFormatting>
  <conditionalFormatting sqref="Q25">
    <cfRule type="expression" dxfId="4342" priority="1200" stopIfTrue="1">
      <formula>IF(OR($BJ25="not",$BJ25="resign",$BJ25="permanent",$BJ25="terminated"),"true","false")</formula>
    </cfRule>
  </conditionalFormatting>
  <conditionalFormatting sqref="Q25">
    <cfRule type="expression" dxfId="4341" priority="1199" stopIfTrue="1">
      <formula>IF(OR($BK25="not",$BK25="resign",$BK25="permanent",$BK25="terminated"),"true","false")</formula>
    </cfRule>
  </conditionalFormatting>
  <conditionalFormatting sqref="Q25">
    <cfRule type="expression" dxfId="4340" priority="1198" stopIfTrue="1">
      <formula>IF(OR($BJ25="not",$BJ25="resign",$BJ25="permanent",$BJ25="terminated"),"true","false")</formula>
    </cfRule>
  </conditionalFormatting>
  <conditionalFormatting sqref="Q25">
    <cfRule type="expression" dxfId="4339" priority="1197" stopIfTrue="1">
      <formula>IF(OR($BK25="not",$BK25="resign",$BK25="permanent",$BK25="terminated"),"true","false")</formula>
    </cfRule>
  </conditionalFormatting>
  <conditionalFormatting sqref="Q25">
    <cfRule type="expression" dxfId="4338" priority="1196" stopIfTrue="1">
      <formula>IF(OR($BJ25="not",$BJ25="resign",$BJ25="permanent",$BJ25="terminated"),"true","false")</formula>
    </cfRule>
  </conditionalFormatting>
  <conditionalFormatting sqref="Q25">
    <cfRule type="expression" dxfId="4337" priority="1195" stopIfTrue="1">
      <formula>IF(OR($BJ25="not",$BJ25="resign",$BJ25="permanent",$BJ25="terminated"),"true","false")</formula>
    </cfRule>
  </conditionalFormatting>
  <conditionalFormatting sqref="Q25">
    <cfRule type="expression" dxfId="4336" priority="1194" stopIfTrue="1">
      <formula>IF(OR($BI25="not",$BI25="resign",$BI25="permanent",$BI25="terminated"),"true","false")</formula>
    </cfRule>
  </conditionalFormatting>
  <conditionalFormatting sqref="Q25">
    <cfRule type="expression" dxfId="4335" priority="1193" stopIfTrue="1">
      <formula>IF(OR($BK25="not",$BK25="resign",$BK25="permanent",$BK25="terminated"),"true","false")</formula>
    </cfRule>
  </conditionalFormatting>
  <conditionalFormatting sqref="Q25">
    <cfRule type="expression" dxfId="4334" priority="1192" stopIfTrue="1">
      <formula>IF(OR($BJ25="not",$BJ25="resign",$BJ25="permanent",$BJ25="terminated"),"true","false")</formula>
    </cfRule>
  </conditionalFormatting>
  <conditionalFormatting sqref="Q25">
    <cfRule type="expression" dxfId="4333" priority="1191" stopIfTrue="1">
      <formula>IF(OR($BK25="not",$BK25="resign",$BK25="permanent",$BK25="terminated"),"true","false")</formula>
    </cfRule>
  </conditionalFormatting>
  <conditionalFormatting sqref="Q25">
    <cfRule type="expression" dxfId="4332" priority="1190" stopIfTrue="1">
      <formula>IF(OR($BJ25="not",$BJ25="resign",$BJ25="permanent",$BJ25="terminated"),"true","false")</formula>
    </cfRule>
  </conditionalFormatting>
  <conditionalFormatting sqref="Q25">
    <cfRule type="expression" dxfId="4331" priority="1189" stopIfTrue="1">
      <formula>IF(OR($BJ25="not",$BJ25="resign",$BJ25="permanent",$BJ25="terminated"),"true","false")</formula>
    </cfRule>
  </conditionalFormatting>
  <conditionalFormatting sqref="Q25">
    <cfRule type="expression" dxfId="4330" priority="1188" stopIfTrue="1">
      <formula>IF(OR($BK25="not",$BK25="resign",$BK25="permanent",$BK25="terminated"),"true","false")</formula>
    </cfRule>
  </conditionalFormatting>
  <conditionalFormatting sqref="Q25">
    <cfRule type="expression" dxfId="4329" priority="1187" stopIfTrue="1">
      <formula>IF(OR($BK25="not",$BK25="resign",$BK25="permanent",$BK25="terminated"),"true","false")</formula>
    </cfRule>
  </conditionalFormatting>
  <conditionalFormatting sqref="Q25">
    <cfRule type="expression" dxfId="4328" priority="1186" stopIfTrue="1">
      <formula>IF(OR($BK25="not",$BK25="resign",$BK25="permanent",$BK25="terminated"),"true","false")</formula>
    </cfRule>
  </conditionalFormatting>
  <conditionalFormatting sqref="Q25">
    <cfRule type="expression" dxfId="4327" priority="1185" stopIfTrue="1">
      <formula>IF(OR($BJ25="not",$BJ25="resign",$BJ25="permanent",$BJ25="terminated"),"true","false")</formula>
    </cfRule>
  </conditionalFormatting>
  <conditionalFormatting sqref="Q25">
    <cfRule type="expression" dxfId="4326" priority="1184" stopIfTrue="1">
      <formula>IF(OR($BK25="not",$BK25="resign",$BK25="permanent",$BK25="terminated"),"true","false")</formula>
    </cfRule>
  </conditionalFormatting>
  <conditionalFormatting sqref="Q25">
    <cfRule type="expression" dxfId="4325" priority="1183" stopIfTrue="1">
      <formula>IF(OR($BJ25="not",$BJ25="resign",$BJ25="permanent",$BJ25="terminated"),"true","false")</formula>
    </cfRule>
  </conditionalFormatting>
  <conditionalFormatting sqref="Q25">
    <cfRule type="expression" dxfId="4324" priority="1182" stopIfTrue="1">
      <formula>IF(OR($BK25="not",$BK25="resign",$BK25="permanent",$BK25="terminated"),"true","false")</formula>
    </cfRule>
  </conditionalFormatting>
  <conditionalFormatting sqref="Q25">
    <cfRule type="expression" dxfId="4323" priority="1181" stopIfTrue="1">
      <formula>IF(OR($BK25="not",$BK25="resign",$BK25="permanent",$BK25="terminated"),"true","false")</formula>
    </cfRule>
  </conditionalFormatting>
  <conditionalFormatting sqref="Q25">
    <cfRule type="expression" dxfId="4322" priority="1180" stopIfTrue="1">
      <formula>IF(OR($BK25="not",$BK25="resign",$BK25="permanent",$BK25="terminated"),"true","false")</formula>
    </cfRule>
  </conditionalFormatting>
  <conditionalFormatting sqref="Q25">
    <cfRule type="expression" dxfId="4321" priority="1179" stopIfTrue="1">
      <formula>IF(OR($BJ25="not",$BJ25="resign",$BJ25="permanent",$BJ25="terminated"),"true","false")</formula>
    </cfRule>
  </conditionalFormatting>
  <conditionalFormatting sqref="Q25">
    <cfRule type="expression" dxfId="4320" priority="1178" stopIfTrue="1">
      <formula>IF(OR($BK25="not",$BK25="resign",$BK25="permanent",$BK25="terminated"),"true","false")</formula>
    </cfRule>
  </conditionalFormatting>
  <conditionalFormatting sqref="Q25">
    <cfRule type="expression" dxfId="4319" priority="1177" stopIfTrue="1">
      <formula>IF(OR($BJ25="not",$BJ25="resign",$BJ25="permanent",$BJ25="terminated"),"true","false")</formula>
    </cfRule>
  </conditionalFormatting>
  <conditionalFormatting sqref="Q25">
    <cfRule type="expression" dxfId="4318" priority="1176" stopIfTrue="1">
      <formula>IF(OR($BK25="not",$BK25="resign",$BK25="permanent",$BK25="terminated"),"true","false")</formula>
    </cfRule>
  </conditionalFormatting>
  <conditionalFormatting sqref="Q25">
    <cfRule type="expression" dxfId="4317" priority="1175" stopIfTrue="1">
      <formula>IF(OR($BK25="not",$BK25="resign",$BK25="permanent",$BK25="terminated"),"true","false")</formula>
    </cfRule>
  </conditionalFormatting>
  <conditionalFormatting sqref="Q25">
    <cfRule type="expression" dxfId="4316" priority="1174" stopIfTrue="1">
      <formula>IF(OR($BK25="not",$BK25="resign",$BK25="permanent",$BK25="terminated"),"true","false")</formula>
    </cfRule>
  </conditionalFormatting>
  <conditionalFormatting sqref="Q25">
    <cfRule type="expression" dxfId="4315" priority="1173" stopIfTrue="1">
      <formula>IF(OR($BJ25="not",$BJ25="resign",$BJ25="permanent",$BJ25="terminated"),"true","false")</formula>
    </cfRule>
  </conditionalFormatting>
  <conditionalFormatting sqref="Q25">
    <cfRule type="expression" dxfId="4314" priority="1172" stopIfTrue="1">
      <formula>IF(OR($BK25="not",$BK25="resign",$BK25="permanent",$BK25="terminated"),"true","false")</formula>
    </cfRule>
  </conditionalFormatting>
  <conditionalFormatting sqref="Q25">
    <cfRule type="expression" dxfId="4313" priority="1171" stopIfTrue="1">
      <formula>IF(OR($BJ25="not",$BJ25="resign",$BJ25="permanent",$BJ25="terminated"),"true","false")</formula>
    </cfRule>
  </conditionalFormatting>
  <conditionalFormatting sqref="Q25">
    <cfRule type="expression" dxfId="4312" priority="1170" stopIfTrue="1">
      <formula>IF(OR($BK25="not",$BK25="resign",$BK25="permanent",$BK25="terminated"),"true","false")</formula>
    </cfRule>
  </conditionalFormatting>
  <conditionalFormatting sqref="Q25">
    <cfRule type="expression" dxfId="4311" priority="1169" stopIfTrue="1">
      <formula>IF(OR($BJ25="not",$BJ25="resign",$BJ25="permanent",$BJ25="terminated"),"true","false")</formula>
    </cfRule>
  </conditionalFormatting>
  <conditionalFormatting sqref="Q25">
    <cfRule type="expression" dxfId="4310" priority="1168" stopIfTrue="1">
      <formula>IF(OR($BK25="not",$BK25="resign",$BK25="permanent",$BK25="terminated"),"true","false")</formula>
    </cfRule>
  </conditionalFormatting>
  <conditionalFormatting sqref="Q25">
    <cfRule type="expression" dxfId="4309" priority="1167" stopIfTrue="1">
      <formula>IF(OR($BJ25="not",$BJ25="resign",$BJ25="permanent",$BJ25="terminated"),"true","false")</formula>
    </cfRule>
  </conditionalFormatting>
  <conditionalFormatting sqref="Q25">
    <cfRule type="expression" dxfId="4308" priority="1166" stopIfTrue="1">
      <formula>IF(OR($BK25="not",$BK25="resign",$BK25="permanent",$BK25="terminated"),"true","false")</formula>
    </cfRule>
  </conditionalFormatting>
  <conditionalFormatting sqref="Q25">
    <cfRule type="expression" dxfId="4307" priority="1165" stopIfTrue="1">
      <formula>IF(OR($BJ25="not",$BJ25="resign",$BJ25="permanent",$BJ25="terminated"),"true","false")</formula>
    </cfRule>
  </conditionalFormatting>
  <conditionalFormatting sqref="Q25">
    <cfRule type="expression" dxfId="4306" priority="1164" stopIfTrue="1">
      <formula>IF(OR($BJ25="not",$BJ25="resign",$BJ25="permanent",$BJ25="terminated"),"true","false")</formula>
    </cfRule>
  </conditionalFormatting>
  <conditionalFormatting sqref="Q25">
    <cfRule type="expression" dxfId="4305" priority="1163" stopIfTrue="1">
      <formula>IF(OR($BK25="not",$BK25="resign",$BK25="permanent",$BK25="terminated"),"true","false")</formula>
    </cfRule>
  </conditionalFormatting>
  <conditionalFormatting sqref="Q25">
    <cfRule type="expression" dxfId="4304" priority="1162" stopIfTrue="1">
      <formula>IF(OR($BK25="not",$BK25="resign",$BK25="permanent",$BK25="terminated"),"true","false")</formula>
    </cfRule>
  </conditionalFormatting>
  <conditionalFormatting sqref="Q25">
    <cfRule type="expression" dxfId="4303" priority="1161" stopIfTrue="1">
      <formula>IF(OR($BK25="not",$BK25="resign",$BK25="permanent",$BK25="terminated"),"true","false")</formula>
    </cfRule>
  </conditionalFormatting>
  <conditionalFormatting sqref="Q25">
    <cfRule type="expression" dxfId="4302" priority="1160" stopIfTrue="1">
      <formula>IF(OR($BJ25="not",$BJ25="resign",$BJ25="permanent",$BJ25="terminated"),"true","false")</formula>
    </cfRule>
  </conditionalFormatting>
  <conditionalFormatting sqref="Q25">
    <cfRule type="expression" dxfId="4301" priority="1159" stopIfTrue="1">
      <formula>IF(OR($BK25="not",$BK25="resign",$BK25="permanent",$BK25="terminated"),"true","false")</formula>
    </cfRule>
  </conditionalFormatting>
  <conditionalFormatting sqref="Q25">
    <cfRule type="expression" dxfId="4300" priority="1158" stopIfTrue="1">
      <formula>IF(OR($BJ25="not",$BJ25="resign",$BJ25="permanent",$BJ25="terminated"),"true","false")</formula>
    </cfRule>
  </conditionalFormatting>
  <conditionalFormatting sqref="Q25">
    <cfRule type="expression" dxfId="4299" priority="1157" stopIfTrue="1">
      <formula>IF(OR($BK25="not",$BK25="resign",$BK25="permanent",$BK25="terminated"),"true","false")</formula>
    </cfRule>
  </conditionalFormatting>
  <conditionalFormatting sqref="Q25">
    <cfRule type="expression" dxfId="4298" priority="1156" stopIfTrue="1">
      <formula>IF(OR($BK25="not",$BK25="resign",$BK25="permanent",$BK25="terminated"),"true","false")</formula>
    </cfRule>
  </conditionalFormatting>
  <conditionalFormatting sqref="Q25">
    <cfRule type="expression" dxfId="4297" priority="1155" stopIfTrue="1">
      <formula>IF(OR($BK25="not",$BK25="resign",$BK25="permanent",$BK25="terminated"),"true","false")</formula>
    </cfRule>
  </conditionalFormatting>
  <conditionalFormatting sqref="Q25">
    <cfRule type="expression" dxfId="4296" priority="1154" stopIfTrue="1">
      <formula>IF(OR($BJ25="not",$BJ25="resign",$BJ25="permanent",$BJ25="terminated"),"true","false")</formula>
    </cfRule>
  </conditionalFormatting>
  <conditionalFormatting sqref="Q25">
    <cfRule type="expression" dxfId="4295" priority="1153" stopIfTrue="1">
      <formula>IF(OR($BK25="not",$BK25="resign",$BK25="permanent",$BK25="terminated"),"true","false")</formula>
    </cfRule>
  </conditionalFormatting>
  <conditionalFormatting sqref="Q25">
    <cfRule type="expression" dxfId="4294" priority="1152" stopIfTrue="1">
      <formula>IF(OR($BJ25="not",$BJ25="resign",$BJ25="permanent",$BJ25="terminated"),"true","false")</formula>
    </cfRule>
  </conditionalFormatting>
  <conditionalFormatting sqref="Q25">
    <cfRule type="expression" dxfId="4293" priority="1151" stopIfTrue="1">
      <formula>IF(OR($BK25="not",$BK25="resign",$BK25="permanent",$BK25="terminated"),"true","false")</formula>
    </cfRule>
  </conditionalFormatting>
  <conditionalFormatting sqref="Q25">
    <cfRule type="expression" dxfId="4292" priority="1150" stopIfTrue="1">
      <formula>IF(OR($BK25="not",$BK25="resign",$BK25="permanent",$BK25="terminated"),"true","false")</formula>
    </cfRule>
  </conditionalFormatting>
  <conditionalFormatting sqref="Q25">
    <cfRule type="expression" dxfId="4291" priority="1149" stopIfTrue="1">
      <formula>IF(OR($BK25="not",$BK25="resign",$BK25="permanent",$BK25="terminated"),"true","false")</formula>
    </cfRule>
  </conditionalFormatting>
  <conditionalFormatting sqref="Q25">
    <cfRule type="expression" dxfId="4290" priority="1148" stopIfTrue="1">
      <formula>IF(OR($BJ25="not",$BJ25="resign",$BJ25="permanent",$BJ25="terminated"),"true","false")</formula>
    </cfRule>
  </conditionalFormatting>
  <conditionalFormatting sqref="Q25">
    <cfRule type="expression" dxfId="4289" priority="1147" stopIfTrue="1">
      <formula>IF(OR($BK25="not",$BK25="resign",$BK25="permanent",$BK25="terminated"),"true","false")</formula>
    </cfRule>
  </conditionalFormatting>
  <conditionalFormatting sqref="Q25">
    <cfRule type="expression" dxfId="4288" priority="1146" stopIfTrue="1">
      <formula>IF(OR($BJ25="not",$BJ25="resign",$BJ25="permanent",$BJ25="terminated"),"true","false")</formula>
    </cfRule>
  </conditionalFormatting>
  <conditionalFormatting sqref="Q25">
    <cfRule type="expression" dxfId="4287" priority="1145" stopIfTrue="1">
      <formula>IF(OR($BK25="not",$BK25="resign",$BK25="permanent",$BK25="terminated"),"true","false")</formula>
    </cfRule>
  </conditionalFormatting>
  <conditionalFormatting sqref="Q25">
    <cfRule type="expression" dxfId="4286" priority="1144" stopIfTrue="1">
      <formula>IF(OR($BJ25="not",$BJ25="resign",$BJ25="permanent",$BJ25="terminated"),"true","false")</formula>
    </cfRule>
  </conditionalFormatting>
  <conditionalFormatting sqref="Q25">
    <cfRule type="expression" dxfId="4285" priority="1143" stopIfTrue="1">
      <formula>IF(OR($BK25="not",$BK25="resign",$BK25="permanent",$BK25="terminated"),"true","false")</formula>
    </cfRule>
  </conditionalFormatting>
  <conditionalFormatting sqref="Q25">
    <cfRule type="expression" dxfId="4284" priority="1142" stopIfTrue="1">
      <formula>IF(OR($BJ25="not",$BJ25="resign",$BJ25="permanent",$BJ25="terminated"),"true","false")</formula>
    </cfRule>
  </conditionalFormatting>
  <conditionalFormatting sqref="Q25">
    <cfRule type="expression" dxfId="4283" priority="1141" stopIfTrue="1">
      <formula>IF(OR($BJ25="not",$BJ25="resign",$BJ25="permanent",$BJ25="terminated"),"true","false")</formula>
    </cfRule>
  </conditionalFormatting>
  <conditionalFormatting sqref="Q25">
    <cfRule type="expression" dxfId="4282" priority="1140" stopIfTrue="1">
      <formula>IF(OR($BI25="not",$BI25="resign",$BI25="permanent",$BI25="terminated"),"true","false")</formula>
    </cfRule>
  </conditionalFormatting>
  <conditionalFormatting sqref="Q25">
    <cfRule type="expression" dxfId="4281" priority="1139" stopIfTrue="1">
      <formula>IF(OR($BK25="not",$BK25="resign",$BK25="permanent",$BK25="terminated"),"true","false")</formula>
    </cfRule>
  </conditionalFormatting>
  <conditionalFormatting sqref="Q25">
    <cfRule type="expression" dxfId="4280" priority="1138" stopIfTrue="1">
      <formula>IF(OR($BJ25="not",$BJ25="resign",$BJ25="permanent",$BJ25="terminated"),"true","false")</formula>
    </cfRule>
  </conditionalFormatting>
  <conditionalFormatting sqref="Q25">
    <cfRule type="expression" dxfId="4279" priority="1137" stopIfTrue="1">
      <formula>IF(OR($BK25="not",$BK25="resign",$BK25="permanent",$BK25="terminated"),"true","false")</formula>
    </cfRule>
  </conditionalFormatting>
  <conditionalFormatting sqref="Q25">
    <cfRule type="expression" dxfId="4278" priority="1136" stopIfTrue="1">
      <formula>IF(OR($BJ25="not",$BJ25="resign",$BJ25="permanent",$BJ25="terminated"),"true","false")</formula>
    </cfRule>
  </conditionalFormatting>
  <conditionalFormatting sqref="Q25">
    <cfRule type="expression" dxfId="4277" priority="1135" stopIfTrue="1">
      <formula>IF(OR($BJ25="not",$BJ25="resign",$BJ25="permanent",$BJ25="terminated"),"true","false")</formula>
    </cfRule>
  </conditionalFormatting>
  <conditionalFormatting sqref="Q25">
    <cfRule type="expression" dxfId="4276" priority="1134" stopIfTrue="1">
      <formula>IF(OR($BK25="not",$BK25="resign",$BK25="permanent",$BK25="terminated"),"true","false")</formula>
    </cfRule>
  </conditionalFormatting>
  <conditionalFormatting sqref="Q25">
    <cfRule type="expression" dxfId="4275" priority="1133" stopIfTrue="1">
      <formula>IF(OR($BK25="not",$BK25="resign",$BK25="permanent",$BK25="terminated"),"true","false")</formula>
    </cfRule>
  </conditionalFormatting>
  <conditionalFormatting sqref="Q25">
    <cfRule type="expression" dxfId="4274" priority="1132" stopIfTrue="1">
      <formula>IF(OR($BK25="not",$BK25="resign",$BK25="permanent",$BK25="terminated"),"true","false")</formula>
    </cfRule>
  </conditionalFormatting>
  <conditionalFormatting sqref="Q25">
    <cfRule type="expression" dxfId="4273" priority="1131" stopIfTrue="1">
      <formula>IF(OR($BJ25="not",$BJ25="resign",$BJ25="permanent",$BJ25="terminated"),"true","false")</formula>
    </cfRule>
  </conditionalFormatting>
  <conditionalFormatting sqref="Q25">
    <cfRule type="expression" dxfId="4272" priority="1130" stopIfTrue="1">
      <formula>IF(OR($BK25="not",$BK25="resign",$BK25="permanent",$BK25="terminated"),"true","false")</formula>
    </cfRule>
  </conditionalFormatting>
  <conditionalFormatting sqref="Q25">
    <cfRule type="expression" dxfId="4271" priority="1129" stopIfTrue="1">
      <formula>IF(OR($BJ25="not",$BJ25="resign",$BJ25="permanent",$BJ25="terminated"),"true","false")</formula>
    </cfRule>
  </conditionalFormatting>
  <conditionalFormatting sqref="Q25">
    <cfRule type="expression" dxfId="4270" priority="1128" stopIfTrue="1">
      <formula>IF(OR($BK25="not",$BK25="resign",$BK25="permanent",$BK25="terminated"),"true","false")</formula>
    </cfRule>
  </conditionalFormatting>
  <conditionalFormatting sqref="Q25">
    <cfRule type="expression" dxfId="4269" priority="1127" stopIfTrue="1">
      <formula>IF(OR($BK25="not",$BK25="resign",$BK25="permanent",$BK25="terminated"),"true","false")</formula>
    </cfRule>
  </conditionalFormatting>
  <conditionalFormatting sqref="Q25">
    <cfRule type="expression" dxfId="4268" priority="1126" stopIfTrue="1">
      <formula>IF(OR($BK25="not",$BK25="resign",$BK25="permanent",$BK25="terminated"),"true","false")</formula>
    </cfRule>
  </conditionalFormatting>
  <conditionalFormatting sqref="Q25">
    <cfRule type="expression" dxfId="4267" priority="1125" stopIfTrue="1">
      <formula>IF(OR($BJ25="not",$BJ25="resign",$BJ25="permanent",$BJ25="terminated"),"true","false")</formula>
    </cfRule>
  </conditionalFormatting>
  <conditionalFormatting sqref="Q25">
    <cfRule type="expression" dxfId="4266" priority="1124" stopIfTrue="1">
      <formula>IF(OR($BK25="not",$BK25="resign",$BK25="permanent",$BK25="terminated"),"true","false")</formula>
    </cfRule>
  </conditionalFormatting>
  <conditionalFormatting sqref="Q25">
    <cfRule type="expression" dxfId="4265" priority="1123" stopIfTrue="1">
      <formula>IF(OR($BJ25="not",$BJ25="resign",$BJ25="permanent",$BJ25="terminated"),"true","false")</formula>
    </cfRule>
  </conditionalFormatting>
  <conditionalFormatting sqref="Q25">
    <cfRule type="expression" dxfId="4264" priority="1122" stopIfTrue="1">
      <formula>IF(OR($BK25="not",$BK25="resign",$BK25="permanent",$BK25="terminated"),"true","false")</formula>
    </cfRule>
  </conditionalFormatting>
  <conditionalFormatting sqref="Q25">
    <cfRule type="expression" dxfId="4263" priority="1121" stopIfTrue="1">
      <formula>IF(OR($BK25="not",$BK25="resign",$BK25="permanent",$BK25="terminated"),"true","false")</formula>
    </cfRule>
  </conditionalFormatting>
  <conditionalFormatting sqref="Q25">
    <cfRule type="expression" dxfId="4262" priority="1120" stopIfTrue="1">
      <formula>IF(OR($BK25="not",$BK25="resign",$BK25="permanent",$BK25="terminated"),"true","false")</formula>
    </cfRule>
  </conditionalFormatting>
  <conditionalFormatting sqref="Q25">
    <cfRule type="expression" dxfId="4261" priority="1119" stopIfTrue="1">
      <formula>IF(OR($BJ25="not",$BJ25="resign",$BJ25="permanent",$BJ25="terminated"),"true","false")</formula>
    </cfRule>
  </conditionalFormatting>
  <conditionalFormatting sqref="Q25">
    <cfRule type="expression" dxfId="4260" priority="1118" stopIfTrue="1">
      <formula>IF(OR($BK25="not",$BK25="resign",$BK25="permanent",$BK25="terminated"),"true","false")</formula>
    </cfRule>
  </conditionalFormatting>
  <conditionalFormatting sqref="Q25">
    <cfRule type="expression" dxfId="4259" priority="1117" stopIfTrue="1">
      <formula>IF(OR($BJ25="not",$BJ25="resign",$BJ25="permanent",$BJ25="terminated"),"true","false")</formula>
    </cfRule>
  </conditionalFormatting>
  <conditionalFormatting sqref="Q25">
    <cfRule type="expression" dxfId="4258" priority="1116" stopIfTrue="1">
      <formula>IF(OR($BK25="not",$BK25="resign",$BK25="permanent",$BK25="terminated"),"true","false")</formula>
    </cfRule>
  </conditionalFormatting>
  <conditionalFormatting sqref="Q25">
    <cfRule type="expression" dxfId="4257" priority="1115" stopIfTrue="1">
      <formula>IF(OR($BJ25="not",$BJ25="resign",$BJ25="permanent",$BJ25="terminated"),"true","false")</formula>
    </cfRule>
  </conditionalFormatting>
  <conditionalFormatting sqref="Q25">
    <cfRule type="expression" dxfId="4256" priority="1114" stopIfTrue="1">
      <formula>IF(OR($BK25="not",$BK25="resign",$BK25="permanent",$BK25="terminated"),"true","false")</formula>
    </cfRule>
  </conditionalFormatting>
  <conditionalFormatting sqref="Q25">
    <cfRule type="expression" dxfId="4255" priority="1113" stopIfTrue="1">
      <formula>IF(OR($BJ25="not",$BJ25="resign",$BJ25="permanent",$BJ25="terminated"),"true","false")</formula>
    </cfRule>
  </conditionalFormatting>
  <conditionalFormatting sqref="Q25">
    <cfRule type="expression" dxfId="4254" priority="1112" stopIfTrue="1">
      <formula>IF(OR($BK25="not",$BK25="resign",$BK25="permanent",$BK25="terminated"),"true","false")</formula>
    </cfRule>
  </conditionalFormatting>
  <conditionalFormatting sqref="Q25">
    <cfRule type="expression" dxfId="4253" priority="1111" stopIfTrue="1">
      <formula>IF(OR($BJ25="not",$BJ25="resign",$BJ25="permanent",$BJ25="terminated"),"true","false")</formula>
    </cfRule>
  </conditionalFormatting>
  <conditionalFormatting sqref="Q25">
    <cfRule type="expression" dxfId="4252" priority="1110" stopIfTrue="1">
      <formula>IF(OR($BJ25="not",$BJ25="resign",$BJ25="permanent",$BJ25="terminated"),"true","false")</formula>
    </cfRule>
  </conditionalFormatting>
  <conditionalFormatting sqref="Q25">
    <cfRule type="expression" dxfId="4251" priority="1109" stopIfTrue="1">
      <formula>IF(OR($BK25="not",$BK25="resign",$BK25="permanent",$BK25="terminated"),"true","false")</formula>
    </cfRule>
  </conditionalFormatting>
  <conditionalFormatting sqref="Q25">
    <cfRule type="expression" dxfId="4250" priority="1108" stopIfTrue="1">
      <formula>IF(OR($BK25="not",$BK25="resign",$BK25="permanent",$BK25="terminated"),"true","false")</formula>
    </cfRule>
  </conditionalFormatting>
  <conditionalFormatting sqref="Q25">
    <cfRule type="expression" dxfId="4249" priority="1107" stopIfTrue="1">
      <formula>IF(OR($BK25="not",$BK25="resign",$BK25="permanent",$BK25="terminated"),"true","false")</formula>
    </cfRule>
  </conditionalFormatting>
  <conditionalFormatting sqref="Q25">
    <cfRule type="expression" dxfId="4248" priority="1106" stopIfTrue="1">
      <formula>IF(OR($BJ25="not",$BJ25="resign",$BJ25="permanent",$BJ25="terminated"),"true","false")</formula>
    </cfRule>
  </conditionalFormatting>
  <conditionalFormatting sqref="Q25">
    <cfRule type="expression" dxfId="4247" priority="1105" stopIfTrue="1">
      <formula>IF(OR($BK25="not",$BK25="resign",$BK25="permanent",$BK25="terminated"),"true","false")</formula>
    </cfRule>
  </conditionalFormatting>
  <conditionalFormatting sqref="Q25">
    <cfRule type="expression" dxfId="4246" priority="1104" stopIfTrue="1">
      <formula>IF(OR($BJ25="not",$BJ25="resign",$BJ25="permanent",$BJ25="terminated"),"true","false")</formula>
    </cfRule>
  </conditionalFormatting>
  <conditionalFormatting sqref="Q25">
    <cfRule type="expression" dxfId="4245" priority="1103" stopIfTrue="1">
      <formula>IF(OR($BK25="not",$BK25="resign",$BK25="permanent",$BK25="terminated"),"true","false")</formula>
    </cfRule>
  </conditionalFormatting>
  <conditionalFormatting sqref="Q25">
    <cfRule type="expression" dxfId="4244" priority="1102" stopIfTrue="1">
      <formula>IF(OR($BK25="not",$BK25="resign",$BK25="permanent",$BK25="terminated"),"true","false")</formula>
    </cfRule>
  </conditionalFormatting>
  <conditionalFormatting sqref="Q25">
    <cfRule type="expression" dxfId="4243" priority="1101" stopIfTrue="1">
      <formula>IF(OR($BK25="not",$BK25="resign",$BK25="permanent",$BK25="terminated"),"true","false")</formula>
    </cfRule>
  </conditionalFormatting>
  <conditionalFormatting sqref="Q25">
    <cfRule type="expression" dxfId="4242" priority="1100" stopIfTrue="1">
      <formula>IF(OR($BJ25="not",$BJ25="resign",$BJ25="permanent",$BJ25="terminated"),"true","false")</formula>
    </cfRule>
  </conditionalFormatting>
  <conditionalFormatting sqref="Q25">
    <cfRule type="expression" dxfId="4241" priority="1099" stopIfTrue="1">
      <formula>IF(OR($BK25="not",$BK25="resign",$BK25="permanent",$BK25="terminated"),"true","false")</formula>
    </cfRule>
  </conditionalFormatting>
  <conditionalFormatting sqref="Q25">
    <cfRule type="expression" dxfId="4240" priority="1098" stopIfTrue="1">
      <formula>IF(OR($BJ25="not",$BJ25="resign",$BJ25="permanent",$BJ25="terminated"),"true","false")</formula>
    </cfRule>
  </conditionalFormatting>
  <conditionalFormatting sqref="Q25">
    <cfRule type="expression" dxfId="4239" priority="1097" stopIfTrue="1">
      <formula>IF(OR($BK25="not",$BK25="resign",$BK25="permanent",$BK25="terminated"),"true","false")</formula>
    </cfRule>
  </conditionalFormatting>
  <conditionalFormatting sqref="Q25">
    <cfRule type="expression" dxfId="4238" priority="1096" stopIfTrue="1">
      <formula>IF(OR($BK25="not",$BK25="resign",$BK25="permanent",$BK25="terminated"),"true","false")</formula>
    </cfRule>
  </conditionalFormatting>
  <conditionalFormatting sqref="Q25">
    <cfRule type="expression" dxfId="4237" priority="1095" stopIfTrue="1">
      <formula>IF(OR($BK25="not",$BK25="resign",$BK25="permanent",$BK25="terminated"),"true","false")</formula>
    </cfRule>
  </conditionalFormatting>
  <conditionalFormatting sqref="Q25">
    <cfRule type="expression" dxfId="4236" priority="1094" stopIfTrue="1">
      <formula>IF(OR($BJ25="not",$BJ25="resign",$BJ25="permanent",$BJ25="terminated"),"true","false")</formula>
    </cfRule>
  </conditionalFormatting>
  <conditionalFormatting sqref="Q25">
    <cfRule type="expression" dxfId="4235" priority="1093" stopIfTrue="1">
      <formula>IF(OR($BK25="not",$BK25="resign",$BK25="permanent",$BK25="terminated"),"true","false")</formula>
    </cfRule>
  </conditionalFormatting>
  <conditionalFormatting sqref="Q25">
    <cfRule type="expression" dxfId="4234" priority="1092" stopIfTrue="1">
      <formula>IF(OR($BJ25="not",$BJ25="resign",$BJ25="permanent",$BJ25="terminated"),"true","false")</formula>
    </cfRule>
  </conditionalFormatting>
  <conditionalFormatting sqref="Q25">
    <cfRule type="expression" dxfId="4233" priority="1091" stopIfTrue="1">
      <formula>IF(OR($BK25="not",$BK25="resign",$BK25="permanent",$BK25="terminated"),"true","false")</formula>
    </cfRule>
  </conditionalFormatting>
  <conditionalFormatting sqref="Q25">
    <cfRule type="expression" dxfId="4232" priority="1090" stopIfTrue="1">
      <formula>IF(OR($BJ25="not",$BJ25="resign",$BJ25="permanent",$BJ25="terminated"),"true","false")</formula>
    </cfRule>
  </conditionalFormatting>
  <conditionalFormatting sqref="Q25">
    <cfRule type="expression" dxfId="4231" priority="1089" stopIfTrue="1">
      <formula>IF(OR($BK25="not",$BK25="resign",$BK25="permanent",$BK25="terminated"),"true","false")</formula>
    </cfRule>
  </conditionalFormatting>
  <conditionalFormatting sqref="Q25">
    <cfRule type="expression" dxfId="4230" priority="1088" stopIfTrue="1">
      <formula>IF(OR($BJ25="not",$BJ25="resign",$BJ25="permanent",$BJ25="terminated"),"true","false")</formula>
    </cfRule>
  </conditionalFormatting>
  <conditionalFormatting sqref="Q25">
    <cfRule type="expression" dxfId="4229" priority="1087" stopIfTrue="1">
      <formula>IF(OR($BJ25="not",$BJ25="resign",$BJ25="permanent",$BJ25="terminated"),"true","false")</formula>
    </cfRule>
  </conditionalFormatting>
  <conditionalFormatting sqref="Q25">
    <cfRule type="expression" dxfId="4228" priority="1086" stopIfTrue="1">
      <formula>IF(OR($BI25="not",$BI25="resign",$BI25="permanent",$BI25="terminated"),"true","false")</formula>
    </cfRule>
  </conditionalFormatting>
  <conditionalFormatting sqref="Q25">
    <cfRule type="expression" dxfId="4227" priority="1085" stopIfTrue="1">
      <formula>IF(OR($BK25="not",$BK25="resign",$BK25="permanent",$BK25="terminated"),"true","false")</formula>
    </cfRule>
  </conditionalFormatting>
  <conditionalFormatting sqref="Q25">
    <cfRule type="expression" dxfId="4226" priority="1084" stopIfTrue="1">
      <formula>IF(OR($BJ25="not",$BJ25="resign",$BJ25="permanent",$BJ25="terminated"),"true","false")</formula>
    </cfRule>
  </conditionalFormatting>
  <conditionalFormatting sqref="Q25">
    <cfRule type="expression" dxfId="4225" priority="1083" stopIfTrue="1">
      <formula>IF(OR($BK25="not",$BK25="resign",$BK25="permanent",$BK25="terminated"),"true","false")</formula>
    </cfRule>
  </conditionalFormatting>
  <conditionalFormatting sqref="Q25">
    <cfRule type="expression" dxfId="4224" priority="1082" stopIfTrue="1">
      <formula>IF(OR($BJ25="not",$BJ25="resign",$BJ25="permanent",$BJ25="terminated"),"true","false")</formula>
    </cfRule>
  </conditionalFormatting>
  <conditionalFormatting sqref="Q25">
    <cfRule type="expression" dxfId="4223" priority="1081" stopIfTrue="1">
      <formula>IF(OR($BJ25="not",$BJ25="resign",$BJ25="permanent",$BJ25="terminated"),"true","false")</formula>
    </cfRule>
  </conditionalFormatting>
  <conditionalFormatting sqref="Q25">
    <cfRule type="expression" dxfId="4222" priority="1080" stopIfTrue="1">
      <formula>IF(OR($BK25="not",$BK25="resign",$BK25="permanent",$BK25="terminated"),"true","false")</formula>
    </cfRule>
  </conditionalFormatting>
  <conditionalFormatting sqref="Q25">
    <cfRule type="expression" dxfId="4221" priority="1079" stopIfTrue="1">
      <formula>IF(OR($BK25="not",$BK25="resign",$BK25="permanent",$BK25="terminated"),"true","false")</formula>
    </cfRule>
  </conditionalFormatting>
  <conditionalFormatting sqref="Q25">
    <cfRule type="expression" dxfId="4220" priority="1078" stopIfTrue="1">
      <formula>IF(OR($BK25="not",$BK25="resign",$BK25="permanent",$BK25="terminated"),"true","false")</formula>
    </cfRule>
  </conditionalFormatting>
  <conditionalFormatting sqref="Q25">
    <cfRule type="expression" dxfId="4219" priority="1077" stopIfTrue="1">
      <formula>IF(OR($BJ25="not",$BJ25="resign",$BJ25="permanent",$BJ25="terminated"),"true","false")</formula>
    </cfRule>
  </conditionalFormatting>
  <conditionalFormatting sqref="Q25">
    <cfRule type="expression" dxfId="4218" priority="1076" stopIfTrue="1">
      <formula>IF(OR($BK25="not",$BK25="resign",$BK25="permanent",$BK25="terminated"),"true","false")</formula>
    </cfRule>
  </conditionalFormatting>
  <conditionalFormatting sqref="Q25">
    <cfRule type="expression" dxfId="4217" priority="1075" stopIfTrue="1">
      <formula>IF(OR($BJ25="not",$BJ25="resign",$BJ25="permanent",$BJ25="terminated"),"true","false")</formula>
    </cfRule>
  </conditionalFormatting>
  <conditionalFormatting sqref="Q25">
    <cfRule type="expression" dxfId="4216" priority="1074" stopIfTrue="1">
      <formula>IF(OR($BK25="not",$BK25="resign",$BK25="permanent",$BK25="terminated"),"true","false")</formula>
    </cfRule>
  </conditionalFormatting>
  <conditionalFormatting sqref="Q25">
    <cfRule type="expression" dxfId="4215" priority="1073" stopIfTrue="1">
      <formula>IF(OR($BK25="not",$BK25="resign",$BK25="permanent",$BK25="terminated"),"true","false")</formula>
    </cfRule>
  </conditionalFormatting>
  <conditionalFormatting sqref="Q25">
    <cfRule type="expression" dxfId="4214" priority="1072" stopIfTrue="1">
      <formula>IF(OR($BK25="not",$BK25="resign",$BK25="permanent",$BK25="terminated"),"true","false")</formula>
    </cfRule>
  </conditionalFormatting>
  <conditionalFormatting sqref="Q25">
    <cfRule type="expression" dxfId="4213" priority="1071" stopIfTrue="1">
      <formula>IF(OR($BJ25="not",$BJ25="resign",$BJ25="permanent",$BJ25="terminated"),"true","false")</formula>
    </cfRule>
  </conditionalFormatting>
  <conditionalFormatting sqref="Q25">
    <cfRule type="expression" dxfId="4212" priority="1070" stopIfTrue="1">
      <formula>IF(OR($BK25="not",$BK25="resign",$BK25="permanent",$BK25="terminated"),"true","false")</formula>
    </cfRule>
  </conditionalFormatting>
  <conditionalFormatting sqref="Q25">
    <cfRule type="expression" dxfId="4211" priority="1069" stopIfTrue="1">
      <formula>IF(OR($BJ25="not",$BJ25="resign",$BJ25="permanent",$BJ25="terminated"),"true","false")</formula>
    </cfRule>
  </conditionalFormatting>
  <conditionalFormatting sqref="Q25">
    <cfRule type="expression" dxfId="4210" priority="1068" stopIfTrue="1">
      <formula>IF(OR($BK25="not",$BK25="resign",$BK25="permanent",$BK25="terminated"),"true","false")</formula>
    </cfRule>
  </conditionalFormatting>
  <conditionalFormatting sqref="Q25">
    <cfRule type="expression" dxfId="4209" priority="1067" stopIfTrue="1">
      <formula>IF(OR($BK25="not",$BK25="resign",$BK25="permanent",$BK25="terminated"),"true","false")</formula>
    </cfRule>
  </conditionalFormatting>
  <conditionalFormatting sqref="Q25">
    <cfRule type="expression" dxfId="4208" priority="1066" stopIfTrue="1">
      <formula>IF(OR($BK25="not",$BK25="resign",$BK25="permanent",$BK25="terminated"),"true","false")</formula>
    </cfRule>
  </conditionalFormatting>
  <conditionalFormatting sqref="Q25">
    <cfRule type="expression" dxfId="4207" priority="1065" stopIfTrue="1">
      <formula>IF(OR($BJ25="not",$BJ25="resign",$BJ25="permanent",$BJ25="terminated"),"true","false")</formula>
    </cfRule>
  </conditionalFormatting>
  <conditionalFormatting sqref="Q25">
    <cfRule type="expression" dxfId="4206" priority="1064" stopIfTrue="1">
      <formula>IF(OR($BK25="not",$BK25="resign",$BK25="permanent",$BK25="terminated"),"true","false")</formula>
    </cfRule>
  </conditionalFormatting>
  <conditionalFormatting sqref="Q25">
    <cfRule type="expression" dxfId="4205" priority="1063" stopIfTrue="1">
      <formula>IF(OR($BJ25="not",$BJ25="resign",$BJ25="permanent",$BJ25="terminated"),"true","false")</formula>
    </cfRule>
  </conditionalFormatting>
  <conditionalFormatting sqref="Q25">
    <cfRule type="expression" dxfId="4204" priority="1062" stopIfTrue="1">
      <formula>IF(OR($BK25="not",$BK25="resign",$BK25="permanent",$BK25="terminated"),"true","false")</formula>
    </cfRule>
  </conditionalFormatting>
  <conditionalFormatting sqref="Q25">
    <cfRule type="expression" dxfId="4203" priority="1061" stopIfTrue="1">
      <formula>IF(OR($BJ25="not",$BJ25="resign",$BJ25="permanent",$BJ25="terminated"),"true","false")</formula>
    </cfRule>
  </conditionalFormatting>
  <conditionalFormatting sqref="Q25">
    <cfRule type="expression" dxfId="4202" priority="1060" stopIfTrue="1">
      <formula>IF(OR($BK25="not",$BK25="resign",$BK25="permanent",$BK25="terminated"),"true","false")</formula>
    </cfRule>
  </conditionalFormatting>
  <conditionalFormatting sqref="Q25">
    <cfRule type="expression" dxfId="4201" priority="1059" stopIfTrue="1">
      <formula>IF(OR($BJ25="not",$BJ25="resign",$BJ25="permanent",$BJ25="terminated"),"true","false")</formula>
    </cfRule>
  </conditionalFormatting>
  <conditionalFormatting sqref="Q25">
    <cfRule type="expression" dxfId="4200" priority="1058" stopIfTrue="1">
      <formula>IF(OR($BK25="not",$BK25="resign",$BK25="permanent",$BK25="terminated"),"true","false")</formula>
    </cfRule>
  </conditionalFormatting>
  <conditionalFormatting sqref="Q25">
    <cfRule type="expression" dxfId="4199" priority="1057" stopIfTrue="1">
      <formula>IF(OR($BJ25="not",$BJ25="resign",$BJ25="permanent",$BJ25="terminated"),"true","false")</formula>
    </cfRule>
  </conditionalFormatting>
  <conditionalFormatting sqref="Q25">
    <cfRule type="expression" dxfId="4198" priority="1056" stopIfTrue="1">
      <formula>IF(OR($BJ25="not",$BJ25="resign",$BJ25="permanent",$BJ25="terminated"),"true","false")</formula>
    </cfRule>
  </conditionalFormatting>
  <conditionalFormatting sqref="Q25">
    <cfRule type="expression" dxfId="4197" priority="1055" stopIfTrue="1">
      <formula>IF(OR($BK25="not",$BK25="resign",$BK25="permanent",$BK25="terminated"),"true","false")</formula>
    </cfRule>
  </conditionalFormatting>
  <conditionalFormatting sqref="Q25">
    <cfRule type="expression" dxfId="4196" priority="1054" stopIfTrue="1">
      <formula>IF(OR($BK25="not",$BK25="resign",$BK25="permanent",$BK25="terminated"),"true","false")</formula>
    </cfRule>
  </conditionalFormatting>
  <conditionalFormatting sqref="Q25">
    <cfRule type="expression" dxfId="4195" priority="1053" stopIfTrue="1">
      <formula>IF(OR($BK25="not",$BK25="resign",$BK25="permanent",$BK25="terminated"),"true","false")</formula>
    </cfRule>
  </conditionalFormatting>
  <conditionalFormatting sqref="Q25">
    <cfRule type="expression" dxfId="4194" priority="1052" stopIfTrue="1">
      <formula>IF(OR($BJ25="not",$BJ25="resign",$BJ25="permanent",$BJ25="terminated"),"true","false")</formula>
    </cfRule>
  </conditionalFormatting>
  <conditionalFormatting sqref="Q25">
    <cfRule type="expression" dxfId="4193" priority="1051" stopIfTrue="1">
      <formula>IF(OR($BK25="not",$BK25="resign",$BK25="permanent",$BK25="terminated"),"true","false")</formula>
    </cfRule>
  </conditionalFormatting>
  <conditionalFormatting sqref="Q25">
    <cfRule type="expression" dxfId="4192" priority="1050" stopIfTrue="1">
      <formula>IF(OR($BJ25="not",$BJ25="resign",$BJ25="permanent",$BJ25="terminated"),"true","false")</formula>
    </cfRule>
  </conditionalFormatting>
  <conditionalFormatting sqref="Q25">
    <cfRule type="expression" dxfId="4191" priority="1049" stopIfTrue="1">
      <formula>IF(OR($BK25="not",$BK25="resign",$BK25="permanent",$BK25="terminated"),"true","false")</formula>
    </cfRule>
  </conditionalFormatting>
  <conditionalFormatting sqref="Q25">
    <cfRule type="expression" dxfId="4190" priority="1048" stopIfTrue="1">
      <formula>IF(OR($BK25="not",$BK25="resign",$BK25="permanent",$BK25="terminated"),"true","false")</formula>
    </cfRule>
  </conditionalFormatting>
  <conditionalFormatting sqref="Q25">
    <cfRule type="expression" dxfId="4189" priority="1047" stopIfTrue="1">
      <formula>IF(OR($BK25="not",$BK25="resign",$BK25="permanent",$BK25="terminated"),"true","false")</formula>
    </cfRule>
  </conditionalFormatting>
  <conditionalFormatting sqref="Q25">
    <cfRule type="expression" dxfId="4188" priority="1046" stopIfTrue="1">
      <formula>IF(OR($BJ25="not",$BJ25="resign",$BJ25="permanent",$BJ25="terminated"),"true","false")</formula>
    </cfRule>
  </conditionalFormatting>
  <conditionalFormatting sqref="Q25">
    <cfRule type="expression" dxfId="4187" priority="1045" stopIfTrue="1">
      <formula>IF(OR($BK25="not",$BK25="resign",$BK25="permanent",$BK25="terminated"),"true","false")</formula>
    </cfRule>
  </conditionalFormatting>
  <conditionalFormatting sqref="Q25">
    <cfRule type="expression" dxfId="4186" priority="1044" stopIfTrue="1">
      <formula>IF(OR($BJ25="not",$BJ25="resign",$BJ25="permanent",$BJ25="terminated"),"true","false")</formula>
    </cfRule>
  </conditionalFormatting>
  <conditionalFormatting sqref="Q25">
    <cfRule type="expression" dxfId="4185" priority="1043" stopIfTrue="1">
      <formula>IF(OR($BK25="not",$BK25="resign",$BK25="permanent",$BK25="terminated"),"true","false")</formula>
    </cfRule>
  </conditionalFormatting>
  <conditionalFormatting sqref="Q25">
    <cfRule type="expression" dxfId="4184" priority="1042" stopIfTrue="1">
      <formula>IF(OR($BK25="not",$BK25="resign",$BK25="permanent",$BK25="terminated"),"true","false")</formula>
    </cfRule>
  </conditionalFormatting>
  <conditionalFormatting sqref="Q25">
    <cfRule type="expression" dxfId="4183" priority="1041" stopIfTrue="1">
      <formula>IF(OR($BK25="not",$BK25="resign",$BK25="permanent",$BK25="terminated"),"true","false")</formula>
    </cfRule>
  </conditionalFormatting>
  <conditionalFormatting sqref="Q25">
    <cfRule type="expression" dxfId="4182" priority="1040" stopIfTrue="1">
      <formula>IF(OR($BJ25="not",$BJ25="resign",$BJ25="permanent",$BJ25="terminated"),"true","false")</formula>
    </cfRule>
  </conditionalFormatting>
  <conditionalFormatting sqref="Q25">
    <cfRule type="expression" dxfId="4181" priority="1039" stopIfTrue="1">
      <formula>IF(OR($BK25="not",$BK25="resign",$BK25="permanent",$BK25="terminated"),"true","false")</formula>
    </cfRule>
  </conditionalFormatting>
  <conditionalFormatting sqref="Q25">
    <cfRule type="expression" dxfId="4180" priority="1038" stopIfTrue="1">
      <formula>IF(OR($BJ25="not",$BJ25="resign",$BJ25="permanent",$BJ25="terminated"),"true","false")</formula>
    </cfRule>
  </conditionalFormatting>
  <conditionalFormatting sqref="Q25">
    <cfRule type="expression" dxfId="4179" priority="1037" stopIfTrue="1">
      <formula>IF(OR($BK25="not",$BK25="resign",$BK25="permanent",$BK25="terminated"),"true","false")</formula>
    </cfRule>
  </conditionalFormatting>
  <conditionalFormatting sqref="Q25">
    <cfRule type="expression" dxfId="4178" priority="1036" stopIfTrue="1">
      <formula>IF(OR($BJ25="not",$BJ25="resign",$BJ25="permanent",$BJ25="terminated"),"true","false")</formula>
    </cfRule>
  </conditionalFormatting>
  <conditionalFormatting sqref="Q25">
    <cfRule type="expression" dxfId="4177" priority="1035" stopIfTrue="1">
      <formula>IF(OR($BK25="not",$BK25="resign",$BK25="permanent",$BK25="terminated"),"true","false")</formula>
    </cfRule>
  </conditionalFormatting>
  <conditionalFormatting sqref="Q25">
    <cfRule type="expression" dxfId="4176" priority="1034" stopIfTrue="1">
      <formula>IF(OR($BJ25="not",$BJ25="resign",$BJ25="permanent",$BJ25="terminated"),"true","false")</formula>
    </cfRule>
  </conditionalFormatting>
  <conditionalFormatting sqref="Q25">
    <cfRule type="expression" dxfId="4175" priority="1033" stopIfTrue="1">
      <formula>IF(OR($BJ25="not",$BJ25="resign",$BJ25="permanent",$BJ25="terminated"),"true","false")</formula>
    </cfRule>
  </conditionalFormatting>
  <conditionalFormatting sqref="Q25">
    <cfRule type="expression" dxfId="4174" priority="1032" stopIfTrue="1">
      <formula>IF(OR($BI25="not",$BI25="resign",$BI25="permanent",$BI25="terminated"),"true","false")</formula>
    </cfRule>
  </conditionalFormatting>
  <conditionalFormatting sqref="Q25">
    <cfRule type="expression" dxfId="4173" priority="1031" stopIfTrue="1">
      <formula>IF(OR($BK25="not",$BK25="resign",$BK25="permanent",$BK25="terminated"),"true","false")</formula>
    </cfRule>
  </conditionalFormatting>
  <conditionalFormatting sqref="Q25">
    <cfRule type="expression" dxfId="4172" priority="1030" stopIfTrue="1">
      <formula>IF(OR($BJ25="not",$BJ25="resign",$BJ25="permanent",$BJ25="terminated"),"true","false")</formula>
    </cfRule>
  </conditionalFormatting>
  <conditionalFormatting sqref="Q25">
    <cfRule type="expression" dxfId="4171" priority="1029" stopIfTrue="1">
      <formula>IF(OR($BK25="not",$BK25="resign",$BK25="permanent",$BK25="terminated"),"true","false")</formula>
    </cfRule>
  </conditionalFormatting>
  <conditionalFormatting sqref="Q25">
    <cfRule type="expression" dxfId="4170" priority="1028" stopIfTrue="1">
      <formula>IF(OR($BJ25="not",$BJ25="resign",$BJ25="permanent",$BJ25="terminated"),"true","false")</formula>
    </cfRule>
  </conditionalFormatting>
  <conditionalFormatting sqref="Q25">
    <cfRule type="expression" dxfId="4169" priority="1027" stopIfTrue="1">
      <formula>IF(OR($BJ25="not",$BJ25="resign",$BJ25="permanent",$BJ25="terminated"),"true","false")</formula>
    </cfRule>
  </conditionalFormatting>
  <conditionalFormatting sqref="Q25">
    <cfRule type="expression" dxfId="4168" priority="1026" stopIfTrue="1">
      <formula>IF(OR($BK25="not",$BK25="resign",$BK25="permanent",$BK25="terminated"),"true","false")</formula>
    </cfRule>
  </conditionalFormatting>
  <conditionalFormatting sqref="Q25">
    <cfRule type="expression" dxfId="4167" priority="1025" stopIfTrue="1">
      <formula>IF(OR($BK25="not",$BK25="resign",$BK25="permanent",$BK25="terminated"),"true","false")</formula>
    </cfRule>
  </conditionalFormatting>
  <conditionalFormatting sqref="Q25">
    <cfRule type="expression" dxfId="4166" priority="1024" stopIfTrue="1">
      <formula>IF(OR($BK25="not",$BK25="resign",$BK25="permanent",$BK25="terminated"),"true","false")</formula>
    </cfRule>
  </conditionalFormatting>
  <conditionalFormatting sqref="Q25">
    <cfRule type="expression" dxfId="4165" priority="1023" stopIfTrue="1">
      <formula>IF(OR($BJ25="not",$BJ25="resign",$BJ25="permanent",$BJ25="terminated"),"true","false")</formula>
    </cfRule>
  </conditionalFormatting>
  <conditionalFormatting sqref="Q25">
    <cfRule type="expression" dxfId="4164" priority="1022" stopIfTrue="1">
      <formula>IF(OR($BK25="not",$BK25="resign",$BK25="permanent",$BK25="terminated"),"true","false")</formula>
    </cfRule>
  </conditionalFormatting>
  <conditionalFormatting sqref="Q25">
    <cfRule type="expression" dxfId="4163" priority="1021" stopIfTrue="1">
      <formula>IF(OR($BJ25="not",$BJ25="resign",$BJ25="permanent",$BJ25="terminated"),"true","false")</formula>
    </cfRule>
  </conditionalFormatting>
  <conditionalFormatting sqref="Q25">
    <cfRule type="expression" dxfId="4162" priority="1020" stopIfTrue="1">
      <formula>IF(OR($BK25="not",$BK25="resign",$BK25="permanent",$BK25="terminated"),"true","false")</formula>
    </cfRule>
  </conditionalFormatting>
  <conditionalFormatting sqref="Q25">
    <cfRule type="expression" dxfId="4161" priority="1019" stopIfTrue="1">
      <formula>IF(OR($BK25="not",$BK25="resign",$BK25="permanent",$BK25="terminated"),"true","false")</formula>
    </cfRule>
  </conditionalFormatting>
  <conditionalFormatting sqref="Q25">
    <cfRule type="expression" dxfId="4160" priority="1018" stopIfTrue="1">
      <formula>IF(OR($BK25="not",$BK25="resign",$BK25="permanent",$BK25="terminated"),"true","false")</formula>
    </cfRule>
  </conditionalFormatting>
  <conditionalFormatting sqref="Q25">
    <cfRule type="expression" dxfId="4159" priority="1017" stopIfTrue="1">
      <formula>IF(OR($BJ25="not",$BJ25="resign",$BJ25="permanent",$BJ25="terminated"),"true","false")</formula>
    </cfRule>
  </conditionalFormatting>
  <conditionalFormatting sqref="Q25">
    <cfRule type="expression" dxfId="4158" priority="1016" stopIfTrue="1">
      <formula>IF(OR($BK25="not",$BK25="resign",$BK25="permanent",$BK25="terminated"),"true","false")</formula>
    </cfRule>
  </conditionalFormatting>
  <conditionalFormatting sqref="Q25">
    <cfRule type="expression" dxfId="4157" priority="1015" stopIfTrue="1">
      <formula>IF(OR($BJ25="not",$BJ25="resign",$BJ25="permanent",$BJ25="terminated"),"true","false")</formula>
    </cfRule>
  </conditionalFormatting>
  <conditionalFormatting sqref="Q25">
    <cfRule type="expression" dxfId="4156" priority="1014" stopIfTrue="1">
      <formula>IF(OR($BK25="not",$BK25="resign",$BK25="permanent",$BK25="terminated"),"true","false")</formula>
    </cfRule>
  </conditionalFormatting>
  <conditionalFormatting sqref="Q25">
    <cfRule type="expression" dxfId="4155" priority="1013" stopIfTrue="1">
      <formula>IF(OR($BK25="not",$BK25="resign",$BK25="permanent",$BK25="terminated"),"true","false")</formula>
    </cfRule>
  </conditionalFormatting>
  <conditionalFormatting sqref="Q25">
    <cfRule type="expression" dxfId="4154" priority="1012" stopIfTrue="1">
      <formula>IF(OR($BK25="not",$BK25="resign",$BK25="permanent",$BK25="terminated"),"true","false")</formula>
    </cfRule>
  </conditionalFormatting>
  <conditionalFormatting sqref="Q25">
    <cfRule type="expression" dxfId="4153" priority="1011" stopIfTrue="1">
      <formula>IF(OR($BJ25="not",$BJ25="resign",$BJ25="permanent",$BJ25="terminated"),"true","false")</formula>
    </cfRule>
  </conditionalFormatting>
  <conditionalFormatting sqref="Q25">
    <cfRule type="expression" dxfId="4152" priority="1010" stopIfTrue="1">
      <formula>IF(OR($BK25="not",$BK25="resign",$BK25="permanent",$BK25="terminated"),"true","false")</formula>
    </cfRule>
  </conditionalFormatting>
  <conditionalFormatting sqref="Q25">
    <cfRule type="expression" dxfId="4151" priority="1009" stopIfTrue="1">
      <formula>IF(OR($BJ25="not",$BJ25="resign",$BJ25="permanent",$BJ25="terminated"),"true","false")</formula>
    </cfRule>
  </conditionalFormatting>
  <conditionalFormatting sqref="Q25">
    <cfRule type="expression" dxfId="4150" priority="1008" stopIfTrue="1">
      <formula>IF(OR($BK25="not",$BK25="resign",$BK25="permanent",$BK25="terminated"),"true","false")</formula>
    </cfRule>
  </conditionalFormatting>
  <conditionalFormatting sqref="Q25">
    <cfRule type="expression" dxfId="4149" priority="1007" stopIfTrue="1">
      <formula>IF(OR($BJ25="not",$BJ25="resign",$BJ25="permanent",$BJ25="terminated"),"true","false")</formula>
    </cfRule>
  </conditionalFormatting>
  <conditionalFormatting sqref="Q25">
    <cfRule type="expression" dxfId="4148" priority="1006" stopIfTrue="1">
      <formula>IF(OR($BK25="not",$BK25="resign",$BK25="permanent",$BK25="terminated"),"true","false")</formula>
    </cfRule>
  </conditionalFormatting>
  <conditionalFormatting sqref="Q25">
    <cfRule type="expression" dxfId="4147" priority="1005" stopIfTrue="1">
      <formula>IF(OR($BJ25="not",$BJ25="resign",$BJ25="permanent",$BJ25="terminated"),"true","false")</formula>
    </cfRule>
  </conditionalFormatting>
  <conditionalFormatting sqref="Q25">
    <cfRule type="expression" dxfId="4146" priority="1004" stopIfTrue="1">
      <formula>IF(OR($BK25="not",$BK25="resign",$BK25="permanent",$BK25="terminated"),"true","false")</formula>
    </cfRule>
  </conditionalFormatting>
  <conditionalFormatting sqref="Q25">
    <cfRule type="expression" dxfId="4145" priority="1003" stopIfTrue="1">
      <formula>IF(OR($BJ25="not",$BJ25="resign",$BJ25="permanent",$BJ25="terminated"),"true","false")</formula>
    </cfRule>
  </conditionalFormatting>
  <conditionalFormatting sqref="Q25">
    <cfRule type="expression" dxfId="4144" priority="1002" stopIfTrue="1">
      <formula>IF(OR($BJ25="not",$BJ25="resign",$BJ25="permanent",$BJ25="terminated"),"true","false")</formula>
    </cfRule>
  </conditionalFormatting>
  <conditionalFormatting sqref="Q25">
    <cfRule type="expression" dxfId="4143" priority="1001" stopIfTrue="1">
      <formula>IF(OR($BK25="not",$BK25="resign",$BK25="permanent",$BK25="terminated"),"true","false")</formula>
    </cfRule>
  </conditionalFormatting>
  <conditionalFormatting sqref="Q25">
    <cfRule type="expression" dxfId="4142" priority="1000" stopIfTrue="1">
      <formula>IF(OR($BK25="not",$BK25="resign",$BK25="permanent",$BK25="terminated"),"true","false")</formula>
    </cfRule>
  </conditionalFormatting>
  <conditionalFormatting sqref="Q25">
    <cfRule type="expression" dxfId="4141" priority="999" stopIfTrue="1">
      <formula>IF(OR($BK25="not",$BK25="resign",$BK25="permanent",$BK25="terminated"),"true","false")</formula>
    </cfRule>
  </conditionalFormatting>
  <conditionalFormatting sqref="Q25">
    <cfRule type="expression" dxfId="4140" priority="998" stopIfTrue="1">
      <formula>IF(OR($BJ25="not",$BJ25="resign",$BJ25="permanent",$BJ25="terminated"),"true","false")</formula>
    </cfRule>
  </conditionalFormatting>
  <conditionalFormatting sqref="Q25">
    <cfRule type="expression" dxfId="4139" priority="997" stopIfTrue="1">
      <formula>IF(OR($BK25="not",$BK25="resign",$BK25="permanent",$BK25="terminated"),"true","false")</formula>
    </cfRule>
  </conditionalFormatting>
  <conditionalFormatting sqref="Q25">
    <cfRule type="expression" dxfId="4138" priority="996" stopIfTrue="1">
      <formula>IF(OR($BJ25="not",$BJ25="resign",$BJ25="permanent",$BJ25="terminated"),"true","false")</formula>
    </cfRule>
  </conditionalFormatting>
  <conditionalFormatting sqref="Q25">
    <cfRule type="expression" dxfId="4137" priority="995" stopIfTrue="1">
      <formula>IF(OR($BK25="not",$BK25="resign",$BK25="permanent",$BK25="terminated"),"true","false")</formula>
    </cfRule>
  </conditionalFormatting>
  <conditionalFormatting sqref="Q25">
    <cfRule type="expression" dxfId="4136" priority="994" stopIfTrue="1">
      <formula>IF(OR($BK25="not",$BK25="resign",$BK25="permanent",$BK25="terminated"),"true","false")</formula>
    </cfRule>
  </conditionalFormatting>
  <conditionalFormatting sqref="Q25">
    <cfRule type="expression" dxfId="4135" priority="993" stopIfTrue="1">
      <formula>IF(OR($BK25="not",$BK25="resign",$BK25="permanent",$BK25="terminated"),"true","false")</formula>
    </cfRule>
  </conditionalFormatting>
  <conditionalFormatting sqref="Q25">
    <cfRule type="expression" dxfId="4134" priority="992" stopIfTrue="1">
      <formula>IF(OR($BJ25="not",$BJ25="resign",$BJ25="permanent",$BJ25="terminated"),"true","false")</formula>
    </cfRule>
  </conditionalFormatting>
  <conditionalFormatting sqref="Q25">
    <cfRule type="expression" dxfId="4133" priority="991" stopIfTrue="1">
      <formula>IF(OR($BK25="not",$BK25="resign",$BK25="permanent",$BK25="terminated"),"true","false")</formula>
    </cfRule>
  </conditionalFormatting>
  <conditionalFormatting sqref="Q25">
    <cfRule type="expression" dxfId="4132" priority="990" stopIfTrue="1">
      <formula>IF(OR($BJ25="not",$BJ25="resign",$BJ25="permanent",$BJ25="terminated"),"true","false")</formula>
    </cfRule>
  </conditionalFormatting>
  <conditionalFormatting sqref="Q25">
    <cfRule type="expression" dxfId="4131" priority="989" stopIfTrue="1">
      <formula>IF(OR($BK25="not",$BK25="resign",$BK25="permanent",$BK25="terminated"),"true","false")</formula>
    </cfRule>
  </conditionalFormatting>
  <conditionalFormatting sqref="Q25">
    <cfRule type="expression" dxfId="4130" priority="988" stopIfTrue="1">
      <formula>IF(OR($BK25="not",$BK25="resign",$BK25="permanent",$BK25="terminated"),"true","false")</formula>
    </cfRule>
  </conditionalFormatting>
  <conditionalFormatting sqref="Q25">
    <cfRule type="expression" dxfId="4129" priority="987" stopIfTrue="1">
      <formula>IF(OR($BK25="not",$BK25="resign",$BK25="permanent",$BK25="terminated"),"true","false")</formula>
    </cfRule>
  </conditionalFormatting>
  <conditionalFormatting sqref="Q25">
    <cfRule type="expression" dxfId="4128" priority="986" stopIfTrue="1">
      <formula>IF(OR($BJ25="not",$BJ25="resign",$BJ25="permanent",$BJ25="terminated"),"true","false")</formula>
    </cfRule>
  </conditionalFormatting>
  <conditionalFormatting sqref="Q25">
    <cfRule type="expression" dxfId="4127" priority="985" stopIfTrue="1">
      <formula>IF(OR($BK25="not",$BK25="resign",$BK25="permanent",$BK25="terminated"),"true","false")</formula>
    </cfRule>
  </conditionalFormatting>
  <conditionalFormatting sqref="Q25">
    <cfRule type="expression" dxfId="4126" priority="984" stopIfTrue="1">
      <formula>IF(OR($BJ25="not",$BJ25="resign",$BJ25="permanent",$BJ25="terminated"),"true","false")</formula>
    </cfRule>
  </conditionalFormatting>
  <conditionalFormatting sqref="Q25">
    <cfRule type="expression" dxfId="4125" priority="983" stopIfTrue="1">
      <formula>IF(OR($BK25="not",$BK25="resign",$BK25="permanent",$BK25="terminated"),"true","false")</formula>
    </cfRule>
  </conditionalFormatting>
  <conditionalFormatting sqref="Q25">
    <cfRule type="expression" dxfId="4124" priority="982" stopIfTrue="1">
      <formula>IF(OR($BJ25="not",$BJ25="resign",$BJ25="permanent",$BJ25="terminated"),"true","false")</formula>
    </cfRule>
  </conditionalFormatting>
  <conditionalFormatting sqref="Q25">
    <cfRule type="expression" dxfId="4123" priority="981" stopIfTrue="1">
      <formula>IF(OR($BK25="not",$BK25="resign",$BK25="permanent",$BK25="terminated"),"true","false")</formula>
    </cfRule>
  </conditionalFormatting>
  <conditionalFormatting sqref="Q25">
    <cfRule type="expression" dxfId="4122" priority="980" stopIfTrue="1">
      <formula>IF(OR($BJ25="not",$BJ25="resign",$BJ25="permanent",$BJ25="terminated"),"true","false")</formula>
    </cfRule>
  </conditionalFormatting>
  <conditionalFormatting sqref="Q25">
    <cfRule type="expression" dxfId="4121" priority="979" stopIfTrue="1">
      <formula>IF(OR($BJ25="not",$BJ25="resign",$BJ25="permanent",$BJ25="terminated"),"true","false")</formula>
    </cfRule>
  </conditionalFormatting>
  <conditionalFormatting sqref="Q25">
    <cfRule type="expression" dxfId="4120" priority="978" stopIfTrue="1">
      <formula>IF(OR($BI25="not",$BI25="resign",$BI25="permanent",$BI25="terminated"),"true","false")</formula>
    </cfRule>
  </conditionalFormatting>
  <conditionalFormatting sqref="Q25">
    <cfRule type="expression" dxfId="4119" priority="977" stopIfTrue="1">
      <formula>IF(OR($BK25="not",$BK25="resign",$BK25="permanent",$BK25="terminated"),"true","false")</formula>
    </cfRule>
  </conditionalFormatting>
  <conditionalFormatting sqref="Q25">
    <cfRule type="expression" dxfId="4118" priority="976" stopIfTrue="1">
      <formula>IF(OR($BJ25="not",$BJ25="resign",$BJ25="permanent",$BJ25="terminated"),"true","false")</formula>
    </cfRule>
  </conditionalFormatting>
  <conditionalFormatting sqref="Q25">
    <cfRule type="expression" dxfId="4117" priority="975" stopIfTrue="1">
      <formula>IF(OR($BK25="not",$BK25="resign",$BK25="permanent",$BK25="terminated"),"true","false")</formula>
    </cfRule>
  </conditionalFormatting>
  <conditionalFormatting sqref="Q25">
    <cfRule type="expression" dxfId="4116" priority="974" stopIfTrue="1">
      <formula>IF(OR($BJ25="not",$BJ25="resign",$BJ25="permanent",$BJ25="terminated"),"true","false")</formula>
    </cfRule>
  </conditionalFormatting>
  <conditionalFormatting sqref="Q25">
    <cfRule type="expression" dxfId="4115" priority="973" stopIfTrue="1">
      <formula>IF(OR($BJ25="not",$BJ25="resign",$BJ25="permanent",$BJ25="terminated"),"true","false")</formula>
    </cfRule>
  </conditionalFormatting>
  <conditionalFormatting sqref="Q25">
    <cfRule type="expression" dxfId="4114" priority="972" stopIfTrue="1">
      <formula>IF(OR($BK25="not",$BK25="resign",$BK25="permanent",$BK25="terminated"),"true","false")</formula>
    </cfRule>
  </conditionalFormatting>
  <conditionalFormatting sqref="Q25">
    <cfRule type="expression" dxfId="4113" priority="971" stopIfTrue="1">
      <formula>IF(OR($BK25="not",$BK25="resign",$BK25="permanent",$BK25="terminated"),"true","false")</formula>
    </cfRule>
  </conditionalFormatting>
  <conditionalFormatting sqref="Q25">
    <cfRule type="expression" dxfId="4112" priority="970" stopIfTrue="1">
      <formula>IF(OR($BK25="not",$BK25="resign",$BK25="permanent",$BK25="terminated"),"true","false")</formula>
    </cfRule>
  </conditionalFormatting>
  <conditionalFormatting sqref="Q25">
    <cfRule type="expression" dxfId="4111" priority="969" stopIfTrue="1">
      <formula>IF(OR($BJ25="not",$BJ25="resign",$BJ25="permanent",$BJ25="terminated"),"true","false")</formula>
    </cfRule>
  </conditionalFormatting>
  <conditionalFormatting sqref="Q25">
    <cfRule type="expression" dxfId="4110" priority="968" stopIfTrue="1">
      <formula>IF(OR($BK25="not",$BK25="resign",$BK25="permanent",$BK25="terminated"),"true","false")</formula>
    </cfRule>
  </conditionalFormatting>
  <conditionalFormatting sqref="Q25">
    <cfRule type="expression" dxfId="4109" priority="967" stopIfTrue="1">
      <formula>IF(OR($BJ25="not",$BJ25="resign",$BJ25="permanent",$BJ25="terminated"),"true","false")</formula>
    </cfRule>
  </conditionalFormatting>
  <conditionalFormatting sqref="Q25">
    <cfRule type="expression" dxfId="4108" priority="966" stopIfTrue="1">
      <formula>IF(OR($BK25="not",$BK25="resign",$BK25="permanent",$BK25="terminated"),"true","false")</formula>
    </cfRule>
  </conditionalFormatting>
  <conditionalFormatting sqref="Q25">
    <cfRule type="expression" dxfId="4107" priority="965" stopIfTrue="1">
      <formula>IF(OR($BK25="not",$BK25="resign",$BK25="permanent",$BK25="terminated"),"true","false")</formula>
    </cfRule>
  </conditionalFormatting>
  <conditionalFormatting sqref="Q25">
    <cfRule type="expression" dxfId="4106" priority="964" stopIfTrue="1">
      <formula>IF(OR($BK25="not",$BK25="resign",$BK25="permanent",$BK25="terminated"),"true","false")</formula>
    </cfRule>
  </conditionalFormatting>
  <conditionalFormatting sqref="Q25">
    <cfRule type="expression" dxfId="4105" priority="963" stopIfTrue="1">
      <formula>IF(OR($BJ25="not",$BJ25="resign",$BJ25="permanent",$BJ25="terminated"),"true","false")</formula>
    </cfRule>
  </conditionalFormatting>
  <conditionalFormatting sqref="Q25">
    <cfRule type="expression" dxfId="4104" priority="962" stopIfTrue="1">
      <formula>IF(OR($BK25="not",$BK25="resign",$BK25="permanent",$BK25="terminated"),"true","false")</formula>
    </cfRule>
  </conditionalFormatting>
  <conditionalFormatting sqref="Q25">
    <cfRule type="expression" dxfId="4103" priority="961" stopIfTrue="1">
      <formula>IF(OR($BJ25="not",$BJ25="resign",$BJ25="permanent",$BJ25="terminated"),"true","false")</formula>
    </cfRule>
  </conditionalFormatting>
  <conditionalFormatting sqref="Q25">
    <cfRule type="expression" dxfId="4102" priority="960" stopIfTrue="1">
      <formula>IF(OR($BK25="not",$BK25="resign",$BK25="permanent",$BK25="terminated"),"true","false")</formula>
    </cfRule>
  </conditionalFormatting>
  <conditionalFormatting sqref="Q25">
    <cfRule type="expression" dxfId="4101" priority="959" stopIfTrue="1">
      <formula>IF(OR($BK25="not",$BK25="resign",$BK25="permanent",$BK25="terminated"),"true","false")</formula>
    </cfRule>
  </conditionalFormatting>
  <conditionalFormatting sqref="Q25">
    <cfRule type="expression" dxfId="4100" priority="958" stopIfTrue="1">
      <formula>IF(OR($BK25="not",$BK25="resign",$BK25="permanent",$BK25="terminated"),"true","false")</formula>
    </cfRule>
  </conditionalFormatting>
  <conditionalFormatting sqref="Q25">
    <cfRule type="expression" dxfId="4099" priority="957" stopIfTrue="1">
      <formula>IF(OR($BJ25="not",$BJ25="resign",$BJ25="permanent",$BJ25="terminated"),"true","false")</formula>
    </cfRule>
  </conditionalFormatting>
  <conditionalFormatting sqref="Q25">
    <cfRule type="expression" dxfId="4098" priority="956" stopIfTrue="1">
      <formula>IF(OR($BK25="not",$BK25="resign",$BK25="permanent",$BK25="terminated"),"true","false")</formula>
    </cfRule>
  </conditionalFormatting>
  <conditionalFormatting sqref="Q25">
    <cfRule type="expression" dxfId="4097" priority="955" stopIfTrue="1">
      <formula>IF(OR($BJ25="not",$BJ25="resign",$BJ25="permanent",$BJ25="terminated"),"true","false")</formula>
    </cfRule>
  </conditionalFormatting>
  <conditionalFormatting sqref="Q25">
    <cfRule type="expression" dxfId="4096" priority="954" stopIfTrue="1">
      <formula>IF(OR($BK25="not",$BK25="resign",$BK25="permanent",$BK25="terminated"),"true","false")</formula>
    </cfRule>
  </conditionalFormatting>
  <conditionalFormatting sqref="Q25">
    <cfRule type="expression" dxfId="4095" priority="953" stopIfTrue="1">
      <formula>IF(OR($BJ25="not",$BJ25="resign",$BJ25="permanent",$BJ25="terminated"),"true","false")</formula>
    </cfRule>
  </conditionalFormatting>
  <conditionalFormatting sqref="Q25">
    <cfRule type="expression" dxfId="4094" priority="952" stopIfTrue="1">
      <formula>IF(OR($BK25="not",$BK25="resign",$BK25="permanent",$BK25="terminated"),"true","false")</formula>
    </cfRule>
  </conditionalFormatting>
  <conditionalFormatting sqref="Q25">
    <cfRule type="expression" dxfId="4093" priority="951" stopIfTrue="1">
      <formula>IF(OR($BJ25="not",$BJ25="resign",$BJ25="permanent",$BJ25="terminated"),"true","false")</formula>
    </cfRule>
  </conditionalFormatting>
  <conditionalFormatting sqref="Q25">
    <cfRule type="expression" dxfId="4092" priority="950" stopIfTrue="1">
      <formula>IF(OR($BK25="not",$BK25="resign",$BK25="permanent",$BK25="terminated"),"true","false")</formula>
    </cfRule>
  </conditionalFormatting>
  <conditionalFormatting sqref="Q25">
    <cfRule type="expression" dxfId="4091" priority="949" stopIfTrue="1">
      <formula>IF(OR($BJ25="not",$BJ25="resign",$BJ25="permanent",$BJ25="terminated"),"true","false")</formula>
    </cfRule>
  </conditionalFormatting>
  <conditionalFormatting sqref="Q25">
    <cfRule type="expression" dxfId="4090" priority="948" stopIfTrue="1">
      <formula>IF(OR($BJ25="not",$BJ25="resign",$BJ25="permanent",$BJ25="terminated"),"true","false")</formula>
    </cfRule>
  </conditionalFormatting>
  <conditionalFormatting sqref="Q25">
    <cfRule type="expression" dxfId="4089" priority="947" stopIfTrue="1">
      <formula>IF(OR($BK25="not",$BK25="resign",$BK25="permanent",$BK25="terminated"),"true","false")</formula>
    </cfRule>
  </conditionalFormatting>
  <conditionalFormatting sqref="Q25">
    <cfRule type="expression" dxfId="4088" priority="946" stopIfTrue="1">
      <formula>IF(OR($BK25="not",$BK25="resign",$BK25="permanent",$BK25="terminated"),"true","false")</formula>
    </cfRule>
  </conditionalFormatting>
  <conditionalFormatting sqref="Q25">
    <cfRule type="expression" dxfId="4087" priority="945" stopIfTrue="1">
      <formula>IF(OR($BK25="not",$BK25="resign",$BK25="permanent",$BK25="terminated"),"true","false")</formula>
    </cfRule>
  </conditionalFormatting>
  <conditionalFormatting sqref="Q25">
    <cfRule type="expression" dxfId="4086" priority="944" stopIfTrue="1">
      <formula>IF(OR($BJ25="not",$BJ25="resign",$BJ25="permanent",$BJ25="terminated"),"true","false")</formula>
    </cfRule>
  </conditionalFormatting>
  <conditionalFormatting sqref="Q25">
    <cfRule type="expression" dxfId="4085" priority="943" stopIfTrue="1">
      <formula>IF(OR($BK25="not",$BK25="resign",$BK25="permanent",$BK25="terminated"),"true","false")</formula>
    </cfRule>
  </conditionalFormatting>
  <conditionalFormatting sqref="Q25">
    <cfRule type="expression" dxfId="4084" priority="942" stopIfTrue="1">
      <formula>IF(OR($BJ25="not",$BJ25="resign",$BJ25="permanent",$BJ25="terminated"),"true","false")</formula>
    </cfRule>
  </conditionalFormatting>
  <conditionalFormatting sqref="Q25">
    <cfRule type="expression" dxfId="4083" priority="941" stopIfTrue="1">
      <formula>IF(OR($BK25="not",$BK25="resign",$BK25="permanent",$BK25="terminated"),"true","false")</formula>
    </cfRule>
  </conditionalFormatting>
  <conditionalFormatting sqref="Q25">
    <cfRule type="expression" dxfId="4082" priority="940" stopIfTrue="1">
      <formula>IF(OR($BK25="not",$BK25="resign",$BK25="permanent",$BK25="terminated"),"true","false")</formula>
    </cfRule>
  </conditionalFormatting>
  <conditionalFormatting sqref="Q25">
    <cfRule type="expression" dxfId="4081" priority="939" stopIfTrue="1">
      <formula>IF(OR($BK25="not",$BK25="resign",$BK25="permanent",$BK25="terminated"),"true","false")</formula>
    </cfRule>
  </conditionalFormatting>
  <conditionalFormatting sqref="Q25">
    <cfRule type="expression" dxfId="4080" priority="938" stopIfTrue="1">
      <formula>IF(OR($BJ25="not",$BJ25="resign",$BJ25="permanent",$BJ25="terminated"),"true","false")</formula>
    </cfRule>
  </conditionalFormatting>
  <conditionalFormatting sqref="Q25">
    <cfRule type="expression" dxfId="4079" priority="937" stopIfTrue="1">
      <formula>IF(OR($BK25="not",$BK25="resign",$BK25="permanent",$BK25="terminated"),"true","false")</formula>
    </cfRule>
  </conditionalFormatting>
  <conditionalFormatting sqref="Q25">
    <cfRule type="expression" dxfId="4078" priority="936" stopIfTrue="1">
      <formula>IF(OR($BJ25="not",$BJ25="resign",$BJ25="permanent",$BJ25="terminated"),"true","false")</formula>
    </cfRule>
  </conditionalFormatting>
  <conditionalFormatting sqref="Q25">
    <cfRule type="expression" dxfId="4077" priority="935" stopIfTrue="1">
      <formula>IF(OR($BK25="not",$BK25="resign",$BK25="permanent",$BK25="terminated"),"true","false")</formula>
    </cfRule>
  </conditionalFormatting>
  <conditionalFormatting sqref="Q25">
    <cfRule type="expression" dxfId="4076" priority="934" stopIfTrue="1">
      <formula>IF(OR($BK25="not",$BK25="resign",$BK25="permanent",$BK25="terminated"),"true","false")</formula>
    </cfRule>
  </conditionalFormatting>
  <conditionalFormatting sqref="Q25">
    <cfRule type="expression" dxfId="4075" priority="933" stopIfTrue="1">
      <formula>IF(OR($BK25="not",$BK25="resign",$BK25="permanent",$BK25="terminated"),"true","false")</formula>
    </cfRule>
  </conditionalFormatting>
  <conditionalFormatting sqref="Q25">
    <cfRule type="expression" dxfId="4074" priority="932" stopIfTrue="1">
      <formula>IF(OR($BJ25="not",$BJ25="resign",$BJ25="permanent",$BJ25="terminated"),"true","false")</formula>
    </cfRule>
  </conditionalFormatting>
  <conditionalFormatting sqref="Q25">
    <cfRule type="expression" dxfId="4073" priority="931" stopIfTrue="1">
      <formula>IF(OR($BK25="not",$BK25="resign",$BK25="permanent",$BK25="terminated"),"true","false")</formula>
    </cfRule>
  </conditionalFormatting>
  <conditionalFormatting sqref="Q25">
    <cfRule type="expression" dxfId="4072" priority="930" stopIfTrue="1">
      <formula>IF(OR($BJ25="not",$BJ25="resign",$BJ25="permanent",$BJ25="terminated"),"true","false")</formula>
    </cfRule>
  </conditionalFormatting>
  <conditionalFormatting sqref="Q25">
    <cfRule type="expression" dxfId="4071" priority="929" stopIfTrue="1">
      <formula>IF(OR($BK25="not",$BK25="resign",$BK25="permanent",$BK25="terminated"),"true","false")</formula>
    </cfRule>
  </conditionalFormatting>
  <conditionalFormatting sqref="Q25">
    <cfRule type="expression" dxfId="4070" priority="928" stopIfTrue="1">
      <formula>IF(OR($BJ25="not",$BJ25="resign",$BJ25="permanent",$BJ25="terminated"),"true","false")</formula>
    </cfRule>
  </conditionalFormatting>
  <conditionalFormatting sqref="Q25">
    <cfRule type="expression" dxfId="4069" priority="927" stopIfTrue="1">
      <formula>IF(OR($BK25="not",$BK25="resign",$BK25="permanent",$BK25="terminated"),"true","false")</formula>
    </cfRule>
  </conditionalFormatting>
  <conditionalFormatting sqref="Q25">
    <cfRule type="expression" dxfId="4068" priority="926" stopIfTrue="1">
      <formula>IF(OR($BJ25="not",$BJ25="resign",$BJ25="permanent",$BJ25="terminated"),"true","false")</formula>
    </cfRule>
  </conditionalFormatting>
  <conditionalFormatting sqref="Q25">
    <cfRule type="expression" dxfId="4067" priority="925" stopIfTrue="1">
      <formula>IF(OR($BJ25="not",$BJ25="resign",$BJ25="permanent",$BJ25="terminated"),"true","false")</formula>
    </cfRule>
  </conditionalFormatting>
  <conditionalFormatting sqref="Q25">
    <cfRule type="expression" dxfId="4066" priority="924" stopIfTrue="1">
      <formula>IF(OR($BI25="not",$BI25="resign",$BI25="permanent",$BI25="terminated"),"true","false")</formula>
    </cfRule>
  </conditionalFormatting>
  <conditionalFormatting sqref="Q25">
    <cfRule type="expression" dxfId="4065" priority="923" stopIfTrue="1">
      <formula>IF(OR($BK25="not",$BK25="resign",$BK25="permanent",$BK25="terminated"),"true","false")</formula>
    </cfRule>
  </conditionalFormatting>
  <conditionalFormatting sqref="Q25">
    <cfRule type="expression" dxfId="4064" priority="922" stopIfTrue="1">
      <formula>IF(OR($BJ25="not",$BJ25="resign",$BJ25="permanent",$BJ25="terminated"),"true","false")</formula>
    </cfRule>
  </conditionalFormatting>
  <conditionalFormatting sqref="Q25">
    <cfRule type="expression" dxfId="4063" priority="921" stopIfTrue="1">
      <formula>IF(OR($BK25="not",$BK25="resign",$BK25="permanent",$BK25="terminated"),"true","false")</formula>
    </cfRule>
  </conditionalFormatting>
  <conditionalFormatting sqref="Q25">
    <cfRule type="expression" dxfId="4062" priority="920" stopIfTrue="1">
      <formula>IF(OR($BJ25="not",$BJ25="resign",$BJ25="permanent",$BJ25="terminated"),"true","false")</formula>
    </cfRule>
  </conditionalFormatting>
  <conditionalFormatting sqref="Q25">
    <cfRule type="expression" dxfId="4061" priority="919" stopIfTrue="1">
      <formula>IF(OR($BJ25="not",$BJ25="resign",$BJ25="permanent",$BJ25="terminated"),"true","false")</formula>
    </cfRule>
  </conditionalFormatting>
  <conditionalFormatting sqref="Q25">
    <cfRule type="expression" dxfId="4060" priority="918" stopIfTrue="1">
      <formula>IF(OR($BK25="not",$BK25="resign",$BK25="permanent",$BK25="terminated"),"true","false")</formula>
    </cfRule>
  </conditionalFormatting>
  <conditionalFormatting sqref="Q25">
    <cfRule type="expression" dxfId="4059" priority="917" stopIfTrue="1">
      <formula>IF(OR($BK25="not",$BK25="resign",$BK25="permanent",$BK25="terminated"),"true","false")</formula>
    </cfRule>
  </conditionalFormatting>
  <conditionalFormatting sqref="Q25">
    <cfRule type="expression" dxfId="4058" priority="916" stopIfTrue="1">
      <formula>IF(OR($BK25="not",$BK25="resign",$BK25="permanent",$BK25="terminated"),"true","false")</formula>
    </cfRule>
  </conditionalFormatting>
  <conditionalFormatting sqref="Q25">
    <cfRule type="expression" dxfId="4057" priority="915" stopIfTrue="1">
      <formula>IF(OR($BJ25="not",$BJ25="resign",$BJ25="permanent",$BJ25="terminated"),"true","false")</formula>
    </cfRule>
  </conditionalFormatting>
  <conditionalFormatting sqref="Q25">
    <cfRule type="expression" dxfId="4056" priority="914" stopIfTrue="1">
      <formula>IF(OR($BK25="not",$BK25="resign",$BK25="permanent",$BK25="terminated"),"true","false")</formula>
    </cfRule>
  </conditionalFormatting>
  <conditionalFormatting sqref="Q25">
    <cfRule type="expression" dxfId="4055" priority="913" stopIfTrue="1">
      <formula>IF(OR($BJ25="not",$BJ25="resign",$BJ25="permanent",$BJ25="terminated"),"true","false")</formula>
    </cfRule>
  </conditionalFormatting>
  <conditionalFormatting sqref="Q25">
    <cfRule type="expression" dxfId="4054" priority="912" stopIfTrue="1">
      <formula>IF(OR($BK25="not",$BK25="resign",$BK25="permanent",$BK25="terminated"),"true","false")</formula>
    </cfRule>
  </conditionalFormatting>
  <conditionalFormatting sqref="Q25">
    <cfRule type="expression" dxfId="4053" priority="911" stopIfTrue="1">
      <formula>IF(OR($BK25="not",$BK25="resign",$BK25="permanent",$BK25="terminated"),"true","false")</formula>
    </cfRule>
  </conditionalFormatting>
  <conditionalFormatting sqref="Q25">
    <cfRule type="expression" dxfId="4052" priority="910" stopIfTrue="1">
      <formula>IF(OR($BK25="not",$BK25="resign",$BK25="permanent",$BK25="terminated"),"true","false")</formula>
    </cfRule>
  </conditionalFormatting>
  <conditionalFormatting sqref="Q25">
    <cfRule type="expression" dxfId="4051" priority="909" stopIfTrue="1">
      <formula>IF(OR($BJ25="not",$BJ25="resign",$BJ25="permanent",$BJ25="terminated"),"true","false")</formula>
    </cfRule>
  </conditionalFormatting>
  <conditionalFormatting sqref="Q25">
    <cfRule type="expression" dxfId="4050" priority="908" stopIfTrue="1">
      <formula>IF(OR($BK25="not",$BK25="resign",$BK25="permanent",$BK25="terminated"),"true","false")</formula>
    </cfRule>
  </conditionalFormatting>
  <conditionalFormatting sqref="Q25">
    <cfRule type="expression" dxfId="4049" priority="907" stopIfTrue="1">
      <formula>IF(OR($BJ25="not",$BJ25="resign",$BJ25="permanent",$BJ25="terminated"),"true","false")</formula>
    </cfRule>
  </conditionalFormatting>
  <conditionalFormatting sqref="Q25">
    <cfRule type="expression" dxfId="4048" priority="906" stopIfTrue="1">
      <formula>IF(OR($BK25="not",$BK25="resign",$BK25="permanent",$BK25="terminated"),"true","false")</formula>
    </cfRule>
  </conditionalFormatting>
  <conditionalFormatting sqref="Q25">
    <cfRule type="expression" dxfId="4047" priority="905" stopIfTrue="1">
      <formula>IF(OR($BK25="not",$BK25="resign",$BK25="permanent",$BK25="terminated"),"true","false")</formula>
    </cfRule>
  </conditionalFormatting>
  <conditionalFormatting sqref="Q25">
    <cfRule type="expression" dxfId="4046" priority="904" stopIfTrue="1">
      <formula>IF(OR($BK25="not",$BK25="resign",$BK25="permanent",$BK25="terminated"),"true","false")</formula>
    </cfRule>
  </conditionalFormatting>
  <conditionalFormatting sqref="Q25">
    <cfRule type="expression" dxfId="4045" priority="903" stopIfTrue="1">
      <formula>IF(OR($BJ25="not",$BJ25="resign",$BJ25="permanent",$BJ25="terminated"),"true","false")</formula>
    </cfRule>
  </conditionalFormatting>
  <conditionalFormatting sqref="Q25">
    <cfRule type="expression" dxfId="4044" priority="902" stopIfTrue="1">
      <formula>IF(OR($BK25="not",$BK25="resign",$BK25="permanent",$BK25="terminated"),"true","false")</formula>
    </cfRule>
  </conditionalFormatting>
  <conditionalFormatting sqref="Q25">
    <cfRule type="expression" dxfId="4043" priority="901" stopIfTrue="1">
      <formula>IF(OR($BJ25="not",$BJ25="resign",$BJ25="permanent",$BJ25="terminated"),"true","false")</formula>
    </cfRule>
  </conditionalFormatting>
  <conditionalFormatting sqref="Q25">
    <cfRule type="expression" dxfId="4042" priority="900" stopIfTrue="1">
      <formula>IF(OR($BK25="not",$BK25="resign",$BK25="permanent",$BK25="terminated"),"true","false")</formula>
    </cfRule>
  </conditionalFormatting>
  <conditionalFormatting sqref="Q25">
    <cfRule type="expression" dxfId="4041" priority="899" stopIfTrue="1">
      <formula>IF(OR($BJ25="not",$BJ25="resign",$BJ25="permanent",$BJ25="terminated"),"true","false")</formula>
    </cfRule>
  </conditionalFormatting>
  <conditionalFormatting sqref="Q25">
    <cfRule type="expression" dxfId="4040" priority="898" stopIfTrue="1">
      <formula>IF(OR($BK25="not",$BK25="resign",$BK25="permanent",$BK25="terminated"),"true","false")</formula>
    </cfRule>
  </conditionalFormatting>
  <conditionalFormatting sqref="Q25">
    <cfRule type="expression" dxfId="4039" priority="897" stopIfTrue="1">
      <formula>IF(OR($BJ25="not",$BJ25="resign",$BJ25="permanent",$BJ25="terminated"),"true","false")</formula>
    </cfRule>
  </conditionalFormatting>
  <conditionalFormatting sqref="Q25">
    <cfRule type="expression" dxfId="4038" priority="896" stopIfTrue="1">
      <formula>IF(OR($BK25="not",$BK25="resign",$BK25="permanent",$BK25="terminated"),"true","false")</formula>
    </cfRule>
  </conditionalFormatting>
  <conditionalFormatting sqref="Q25">
    <cfRule type="expression" dxfId="4037" priority="895" stopIfTrue="1">
      <formula>IF(OR($BJ25="not",$BJ25="resign",$BJ25="permanent",$BJ25="terminated"),"true","false")</formula>
    </cfRule>
  </conditionalFormatting>
  <conditionalFormatting sqref="Q25">
    <cfRule type="expression" dxfId="4036" priority="894" stopIfTrue="1">
      <formula>IF(OR($BJ25="not",$BJ25="resign",$BJ25="permanent",$BJ25="terminated"),"true","false")</formula>
    </cfRule>
  </conditionalFormatting>
  <conditionalFormatting sqref="Q25">
    <cfRule type="expression" dxfId="4035" priority="893" stopIfTrue="1">
      <formula>IF(OR($BK25="not",$BK25="resign",$BK25="permanent",$BK25="terminated"),"true","false")</formula>
    </cfRule>
  </conditionalFormatting>
  <conditionalFormatting sqref="Q25">
    <cfRule type="expression" dxfId="4034" priority="892" stopIfTrue="1">
      <formula>IF(OR($BK25="not",$BK25="resign",$BK25="permanent",$BK25="terminated"),"true","false")</formula>
    </cfRule>
  </conditionalFormatting>
  <conditionalFormatting sqref="Q25">
    <cfRule type="expression" dxfId="4033" priority="891" stopIfTrue="1">
      <formula>IF(OR($BK25="not",$BK25="resign",$BK25="permanent",$BK25="terminated"),"true","false")</formula>
    </cfRule>
  </conditionalFormatting>
  <conditionalFormatting sqref="Q25">
    <cfRule type="expression" dxfId="4032" priority="890" stopIfTrue="1">
      <formula>IF(OR($BJ25="not",$BJ25="resign",$BJ25="permanent",$BJ25="terminated"),"true","false")</formula>
    </cfRule>
  </conditionalFormatting>
  <conditionalFormatting sqref="Q25">
    <cfRule type="expression" dxfId="4031" priority="889" stopIfTrue="1">
      <formula>IF(OR($BK25="not",$BK25="resign",$BK25="permanent",$BK25="terminated"),"true","false")</formula>
    </cfRule>
  </conditionalFormatting>
  <conditionalFormatting sqref="Q25">
    <cfRule type="expression" dxfId="4030" priority="888" stopIfTrue="1">
      <formula>IF(OR($BJ25="not",$BJ25="resign",$BJ25="permanent",$BJ25="terminated"),"true","false")</formula>
    </cfRule>
  </conditionalFormatting>
  <conditionalFormatting sqref="Q25">
    <cfRule type="expression" dxfId="4029" priority="887" stopIfTrue="1">
      <formula>IF(OR($BK25="not",$BK25="resign",$BK25="permanent",$BK25="terminated"),"true","false")</formula>
    </cfRule>
  </conditionalFormatting>
  <conditionalFormatting sqref="Q25">
    <cfRule type="expression" dxfId="4028" priority="886" stopIfTrue="1">
      <formula>IF(OR($BK25="not",$BK25="resign",$BK25="permanent",$BK25="terminated"),"true","false")</formula>
    </cfRule>
  </conditionalFormatting>
  <conditionalFormatting sqref="Q25">
    <cfRule type="expression" dxfId="4027" priority="885" stopIfTrue="1">
      <formula>IF(OR($BK25="not",$BK25="resign",$BK25="permanent",$BK25="terminated"),"true","false")</formula>
    </cfRule>
  </conditionalFormatting>
  <conditionalFormatting sqref="Q25">
    <cfRule type="expression" dxfId="4026" priority="884" stopIfTrue="1">
      <formula>IF(OR($BJ25="not",$BJ25="resign",$BJ25="permanent",$BJ25="terminated"),"true","false")</formula>
    </cfRule>
  </conditionalFormatting>
  <conditionalFormatting sqref="Q25">
    <cfRule type="expression" dxfId="4025" priority="883" stopIfTrue="1">
      <formula>IF(OR($BK25="not",$BK25="resign",$BK25="permanent",$BK25="terminated"),"true","false")</formula>
    </cfRule>
  </conditionalFormatting>
  <conditionalFormatting sqref="Q25">
    <cfRule type="expression" dxfId="4024" priority="882" stopIfTrue="1">
      <formula>IF(OR($BJ25="not",$BJ25="resign",$BJ25="permanent",$BJ25="terminated"),"true","false")</formula>
    </cfRule>
  </conditionalFormatting>
  <conditionalFormatting sqref="Q25">
    <cfRule type="expression" dxfId="4023" priority="881" stopIfTrue="1">
      <formula>IF(OR($BK25="not",$BK25="resign",$BK25="permanent",$BK25="terminated"),"true","false")</formula>
    </cfRule>
  </conditionalFormatting>
  <conditionalFormatting sqref="Q25">
    <cfRule type="expression" dxfId="4022" priority="880" stopIfTrue="1">
      <formula>IF(OR($BK25="not",$BK25="resign",$BK25="permanent",$BK25="terminated"),"true","false")</formula>
    </cfRule>
  </conditionalFormatting>
  <conditionalFormatting sqref="Q25">
    <cfRule type="expression" dxfId="4021" priority="879" stopIfTrue="1">
      <formula>IF(OR($BK25="not",$BK25="resign",$BK25="permanent",$BK25="terminated"),"true","false")</formula>
    </cfRule>
  </conditionalFormatting>
  <conditionalFormatting sqref="Q25">
    <cfRule type="expression" dxfId="4020" priority="878" stopIfTrue="1">
      <formula>IF(OR($BJ25="not",$BJ25="resign",$BJ25="permanent",$BJ25="terminated"),"true","false")</formula>
    </cfRule>
  </conditionalFormatting>
  <conditionalFormatting sqref="Q25">
    <cfRule type="expression" dxfId="4019" priority="877" stopIfTrue="1">
      <formula>IF(OR($BK25="not",$BK25="resign",$BK25="permanent",$BK25="terminated"),"true","false")</formula>
    </cfRule>
  </conditionalFormatting>
  <conditionalFormatting sqref="Q25">
    <cfRule type="expression" dxfId="4018" priority="876" stopIfTrue="1">
      <formula>IF(OR($BJ25="not",$BJ25="resign",$BJ25="permanent",$BJ25="terminated"),"true","false")</formula>
    </cfRule>
  </conditionalFormatting>
  <conditionalFormatting sqref="Q25">
    <cfRule type="expression" dxfId="4017" priority="875" stopIfTrue="1">
      <formula>IF(OR($BK25="not",$BK25="resign",$BK25="permanent",$BK25="terminated"),"true","false")</formula>
    </cfRule>
  </conditionalFormatting>
  <conditionalFormatting sqref="Q25">
    <cfRule type="expression" dxfId="4016" priority="874" stopIfTrue="1">
      <formula>IF(OR($BJ25="not",$BJ25="resign",$BJ25="permanent",$BJ25="terminated"),"true","false")</formula>
    </cfRule>
  </conditionalFormatting>
  <conditionalFormatting sqref="Q25">
    <cfRule type="expression" dxfId="4015" priority="873" stopIfTrue="1">
      <formula>IF(OR($BK25="not",$BK25="resign",$BK25="permanent",$BK25="terminated"),"true","false")</formula>
    </cfRule>
  </conditionalFormatting>
  <conditionalFormatting sqref="Q25">
    <cfRule type="expression" dxfId="4014" priority="872" stopIfTrue="1">
      <formula>IF(OR($BJ25="not",$BJ25="resign",$BJ25="permanent",$BJ25="terminated"),"true","false")</formula>
    </cfRule>
  </conditionalFormatting>
  <conditionalFormatting sqref="Q25">
    <cfRule type="expression" dxfId="4013" priority="871" stopIfTrue="1">
      <formula>IF(OR($BJ25="not",$BJ25="resign",$BJ25="permanent",$BJ25="terminated"),"true","false")</formula>
    </cfRule>
  </conditionalFormatting>
  <conditionalFormatting sqref="Q25">
    <cfRule type="expression" dxfId="4012" priority="870" stopIfTrue="1">
      <formula>IF(OR($BI25="not",$BI25="resign",$BI25="permanent",$BI25="terminated"),"true","false")</formula>
    </cfRule>
  </conditionalFormatting>
  <conditionalFormatting sqref="Q25">
    <cfRule type="expression" dxfId="4011" priority="869" stopIfTrue="1">
      <formula>IF(OR($BK25="not",$BK25="resign",$BK25="permanent",$BK25="terminated"),"true","false")</formula>
    </cfRule>
  </conditionalFormatting>
  <conditionalFormatting sqref="Q25">
    <cfRule type="expression" dxfId="4010" priority="868" stopIfTrue="1">
      <formula>IF(OR($BJ25="not",$BJ25="resign",$BJ25="permanent",$BJ25="terminated"),"true","false")</formula>
    </cfRule>
  </conditionalFormatting>
  <conditionalFormatting sqref="Q25">
    <cfRule type="expression" dxfId="4009" priority="867" stopIfTrue="1">
      <formula>IF(OR($BK25="not",$BK25="resign",$BK25="permanent",$BK25="terminated"),"true","false")</formula>
    </cfRule>
  </conditionalFormatting>
  <conditionalFormatting sqref="Q25">
    <cfRule type="expression" dxfId="4008" priority="866" stopIfTrue="1">
      <formula>IF(OR($BJ25="not",$BJ25="resign",$BJ25="permanent",$BJ25="terminated"),"true","false")</formula>
    </cfRule>
  </conditionalFormatting>
  <conditionalFormatting sqref="Q25">
    <cfRule type="expression" dxfId="4007" priority="865" stopIfTrue="1">
      <formula>IF(OR($BJ25="not",$BJ25="resign",$BJ25="permanent",$BJ25="terminated"),"true","false")</formula>
    </cfRule>
  </conditionalFormatting>
  <conditionalFormatting sqref="Q25">
    <cfRule type="expression" dxfId="4006" priority="864" stopIfTrue="1">
      <formula>IF(OR($BK25="not",$BK25="resign",$BK25="permanent",$BK25="terminated"),"true","false")</formula>
    </cfRule>
  </conditionalFormatting>
  <conditionalFormatting sqref="Q25">
    <cfRule type="expression" dxfId="4005" priority="863" stopIfTrue="1">
      <formula>IF(OR($BK25="not",$BK25="resign",$BK25="permanent",$BK25="terminated"),"true","false")</formula>
    </cfRule>
  </conditionalFormatting>
  <conditionalFormatting sqref="Q25">
    <cfRule type="expression" dxfId="4004" priority="862" stopIfTrue="1">
      <formula>IF(OR($BK25="not",$BK25="resign",$BK25="permanent",$BK25="terminated"),"true","false")</formula>
    </cfRule>
  </conditionalFormatting>
  <conditionalFormatting sqref="Q25">
    <cfRule type="expression" dxfId="4003" priority="861" stopIfTrue="1">
      <formula>IF(OR($BJ25="not",$BJ25="resign",$BJ25="permanent",$BJ25="terminated"),"true","false")</formula>
    </cfRule>
  </conditionalFormatting>
  <conditionalFormatting sqref="Q25">
    <cfRule type="expression" dxfId="4002" priority="860" stopIfTrue="1">
      <formula>IF(OR($BK25="not",$BK25="resign",$BK25="permanent",$BK25="terminated"),"true","false")</formula>
    </cfRule>
  </conditionalFormatting>
  <conditionalFormatting sqref="Q25">
    <cfRule type="expression" dxfId="4001" priority="859" stopIfTrue="1">
      <formula>IF(OR($BJ25="not",$BJ25="resign",$BJ25="permanent",$BJ25="terminated"),"true","false")</formula>
    </cfRule>
  </conditionalFormatting>
  <conditionalFormatting sqref="Q25">
    <cfRule type="expression" dxfId="4000" priority="858" stopIfTrue="1">
      <formula>IF(OR($BK25="not",$BK25="resign",$BK25="permanent",$BK25="terminated"),"true","false")</formula>
    </cfRule>
  </conditionalFormatting>
  <conditionalFormatting sqref="Q25">
    <cfRule type="expression" dxfId="3999" priority="857" stopIfTrue="1">
      <formula>IF(OR($BK25="not",$BK25="resign",$BK25="permanent",$BK25="terminated"),"true","false")</formula>
    </cfRule>
  </conditionalFormatting>
  <conditionalFormatting sqref="Q25">
    <cfRule type="expression" dxfId="3998" priority="856" stopIfTrue="1">
      <formula>IF(OR($BK25="not",$BK25="resign",$BK25="permanent",$BK25="terminated"),"true","false")</formula>
    </cfRule>
  </conditionalFormatting>
  <conditionalFormatting sqref="Q25">
    <cfRule type="expression" dxfId="3997" priority="855" stopIfTrue="1">
      <formula>IF(OR($BJ25="not",$BJ25="resign",$BJ25="permanent",$BJ25="terminated"),"true","false")</formula>
    </cfRule>
  </conditionalFormatting>
  <conditionalFormatting sqref="Q25">
    <cfRule type="expression" dxfId="3996" priority="854" stopIfTrue="1">
      <formula>IF(OR($BK25="not",$BK25="resign",$BK25="permanent",$BK25="terminated"),"true","false")</formula>
    </cfRule>
  </conditionalFormatting>
  <conditionalFormatting sqref="Q25">
    <cfRule type="expression" dxfId="3995" priority="853" stopIfTrue="1">
      <formula>IF(OR($BJ25="not",$BJ25="resign",$BJ25="permanent",$BJ25="terminated"),"true","false")</formula>
    </cfRule>
  </conditionalFormatting>
  <conditionalFormatting sqref="Q25">
    <cfRule type="expression" dxfId="3994" priority="852" stopIfTrue="1">
      <formula>IF(OR($BK25="not",$BK25="resign",$BK25="permanent",$BK25="terminated"),"true","false")</formula>
    </cfRule>
  </conditionalFormatting>
  <conditionalFormatting sqref="Q25">
    <cfRule type="expression" dxfId="3993" priority="851" stopIfTrue="1">
      <formula>IF(OR($BK25="not",$BK25="resign",$BK25="permanent",$BK25="terminated"),"true","false")</formula>
    </cfRule>
  </conditionalFormatting>
  <conditionalFormatting sqref="Q25">
    <cfRule type="expression" dxfId="3992" priority="850" stopIfTrue="1">
      <formula>IF(OR($BK25="not",$BK25="resign",$BK25="permanent",$BK25="terminated"),"true","false")</formula>
    </cfRule>
  </conditionalFormatting>
  <conditionalFormatting sqref="Q25">
    <cfRule type="expression" dxfId="3991" priority="849" stopIfTrue="1">
      <formula>IF(OR($BJ25="not",$BJ25="resign",$BJ25="permanent",$BJ25="terminated"),"true","false")</formula>
    </cfRule>
  </conditionalFormatting>
  <conditionalFormatting sqref="Q25">
    <cfRule type="expression" dxfId="3990" priority="848" stopIfTrue="1">
      <formula>IF(OR($BK25="not",$BK25="resign",$BK25="permanent",$BK25="terminated"),"true","false")</formula>
    </cfRule>
  </conditionalFormatting>
  <conditionalFormatting sqref="Q25">
    <cfRule type="expression" dxfId="3989" priority="847" stopIfTrue="1">
      <formula>IF(OR($BJ25="not",$BJ25="resign",$BJ25="permanent",$BJ25="terminated"),"true","false")</formula>
    </cfRule>
  </conditionalFormatting>
  <conditionalFormatting sqref="Q25">
    <cfRule type="expression" dxfId="3988" priority="846" stopIfTrue="1">
      <formula>IF(OR($BK25="not",$BK25="resign",$BK25="permanent",$BK25="terminated"),"true","false")</formula>
    </cfRule>
  </conditionalFormatting>
  <conditionalFormatting sqref="Q25">
    <cfRule type="expression" dxfId="3987" priority="845" stopIfTrue="1">
      <formula>IF(OR($BJ25="not",$BJ25="resign",$BJ25="permanent",$BJ25="terminated"),"true","false")</formula>
    </cfRule>
  </conditionalFormatting>
  <conditionalFormatting sqref="Q25">
    <cfRule type="expression" dxfId="3986" priority="844" stopIfTrue="1">
      <formula>IF(OR($BK25="not",$BK25="resign",$BK25="permanent",$BK25="terminated"),"true","false")</formula>
    </cfRule>
  </conditionalFormatting>
  <conditionalFormatting sqref="Q25">
    <cfRule type="expression" dxfId="3985" priority="843" stopIfTrue="1">
      <formula>IF(OR($BJ25="not",$BJ25="resign",$BJ25="permanent",$BJ25="terminated"),"true","false")</formula>
    </cfRule>
  </conditionalFormatting>
  <conditionalFormatting sqref="Q25">
    <cfRule type="expression" dxfId="3984" priority="842" stopIfTrue="1">
      <formula>IF(OR($BK25="not",$BK25="resign",$BK25="permanent",$BK25="terminated"),"true","false")</formula>
    </cfRule>
  </conditionalFormatting>
  <conditionalFormatting sqref="Q25">
    <cfRule type="expression" dxfId="3983" priority="841" stopIfTrue="1">
      <formula>IF(OR($BJ25="not",$BJ25="resign",$BJ25="permanent",$BJ25="terminated"),"true","false")</formula>
    </cfRule>
  </conditionalFormatting>
  <conditionalFormatting sqref="Q25">
    <cfRule type="expression" dxfId="3982" priority="840" stopIfTrue="1">
      <formula>IF(OR($BJ25="not",$BJ25="resign",$BJ25="permanent",$BJ25="terminated"),"true","false")</formula>
    </cfRule>
  </conditionalFormatting>
  <conditionalFormatting sqref="Q25">
    <cfRule type="expression" dxfId="3981" priority="839" stopIfTrue="1">
      <formula>IF(OR($BK25="not",$BK25="resign",$BK25="permanent",$BK25="terminated"),"true","false")</formula>
    </cfRule>
  </conditionalFormatting>
  <conditionalFormatting sqref="Q25">
    <cfRule type="expression" dxfId="3980" priority="838" stopIfTrue="1">
      <formula>IF(OR($BK25="not",$BK25="resign",$BK25="permanent",$BK25="terminated"),"true","false")</formula>
    </cfRule>
  </conditionalFormatting>
  <conditionalFormatting sqref="Q25">
    <cfRule type="expression" dxfId="3979" priority="837" stopIfTrue="1">
      <formula>IF(OR($BK25="not",$BK25="resign",$BK25="permanent",$BK25="terminated"),"true","false")</formula>
    </cfRule>
  </conditionalFormatting>
  <conditionalFormatting sqref="Q25">
    <cfRule type="expression" dxfId="3978" priority="836" stopIfTrue="1">
      <formula>IF(OR($BJ25="not",$BJ25="resign",$BJ25="permanent",$BJ25="terminated"),"true","false")</formula>
    </cfRule>
  </conditionalFormatting>
  <conditionalFormatting sqref="Q25">
    <cfRule type="expression" dxfId="3977" priority="835" stopIfTrue="1">
      <formula>IF(OR($BK25="not",$BK25="resign",$BK25="permanent",$BK25="terminated"),"true","false")</formula>
    </cfRule>
  </conditionalFormatting>
  <conditionalFormatting sqref="Q25">
    <cfRule type="expression" dxfId="3976" priority="834" stopIfTrue="1">
      <formula>IF(OR($BJ25="not",$BJ25="resign",$BJ25="permanent",$BJ25="terminated"),"true","false")</formula>
    </cfRule>
  </conditionalFormatting>
  <conditionalFormatting sqref="Q25">
    <cfRule type="expression" dxfId="3975" priority="833" stopIfTrue="1">
      <formula>IF(OR($BK25="not",$BK25="resign",$BK25="permanent",$BK25="terminated"),"true","false")</formula>
    </cfRule>
  </conditionalFormatting>
  <conditionalFormatting sqref="Q25">
    <cfRule type="expression" dxfId="3974" priority="832" stopIfTrue="1">
      <formula>IF(OR($BK25="not",$BK25="resign",$BK25="permanent",$BK25="terminated"),"true","false")</formula>
    </cfRule>
  </conditionalFormatting>
  <conditionalFormatting sqref="Q25">
    <cfRule type="expression" dxfId="3973" priority="831" stopIfTrue="1">
      <formula>IF(OR($BK25="not",$BK25="resign",$BK25="permanent",$BK25="terminated"),"true","false")</formula>
    </cfRule>
  </conditionalFormatting>
  <conditionalFormatting sqref="Q25">
    <cfRule type="expression" dxfId="3972" priority="830" stopIfTrue="1">
      <formula>IF(OR($BJ25="not",$BJ25="resign",$BJ25="permanent",$BJ25="terminated"),"true","false")</formula>
    </cfRule>
  </conditionalFormatting>
  <conditionalFormatting sqref="Q25">
    <cfRule type="expression" dxfId="3971" priority="829" stopIfTrue="1">
      <formula>IF(OR($BK25="not",$BK25="resign",$BK25="permanent",$BK25="terminated"),"true","false")</formula>
    </cfRule>
  </conditionalFormatting>
  <conditionalFormatting sqref="Q25">
    <cfRule type="expression" dxfId="3970" priority="828" stopIfTrue="1">
      <formula>IF(OR($BJ25="not",$BJ25="resign",$BJ25="permanent",$BJ25="terminated"),"true","false")</formula>
    </cfRule>
  </conditionalFormatting>
  <conditionalFormatting sqref="Q25">
    <cfRule type="expression" dxfId="3969" priority="827" stopIfTrue="1">
      <formula>IF(OR($BK25="not",$BK25="resign",$BK25="permanent",$BK25="terminated"),"true","false")</formula>
    </cfRule>
  </conditionalFormatting>
  <conditionalFormatting sqref="Q25">
    <cfRule type="expression" dxfId="3968" priority="826" stopIfTrue="1">
      <formula>IF(OR($BK25="not",$BK25="resign",$BK25="permanent",$BK25="terminated"),"true","false")</formula>
    </cfRule>
  </conditionalFormatting>
  <conditionalFormatting sqref="Q25">
    <cfRule type="expression" dxfId="3967" priority="825" stopIfTrue="1">
      <formula>IF(OR($BK25="not",$BK25="resign",$BK25="permanent",$BK25="terminated"),"true","false")</formula>
    </cfRule>
  </conditionalFormatting>
  <conditionalFormatting sqref="Q25">
    <cfRule type="expression" dxfId="3966" priority="824" stopIfTrue="1">
      <formula>IF(OR($BJ25="not",$BJ25="resign",$BJ25="permanent",$BJ25="terminated"),"true","false")</formula>
    </cfRule>
  </conditionalFormatting>
  <conditionalFormatting sqref="Q25">
    <cfRule type="expression" dxfId="3965" priority="823" stopIfTrue="1">
      <formula>IF(OR($BK25="not",$BK25="resign",$BK25="permanent",$BK25="terminated"),"true","false")</formula>
    </cfRule>
  </conditionalFormatting>
  <conditionalFormatting sqref="Q25">
    <cfRule type="expression" dxfId="3964" priority="822" stopIfTrue="1">
      <formula>IF(OR($BJ25="not",$BJ25="resign",$BJ25="permanent",$BJ25="terminated"),"true","false")</formula>
    </cfRule>
  </conditionalFormatting>
  <conditionalFormatting sqref="Q25">
    <cfRule type="expression" dxfId="3963" priority="821" stopIfTrue="1">
      <formula>IF(OR($BK25="not",$BK25="resign",$BK25="permanent",$BK25="terminated"),"true","false")</formula>
    </cfRule>
  </conditionalFormatting>
  <conditionalFormatting sqref="Q25">
    <cfRule type="expression" dxfId="3962" priority="820" stopIfTrue="1">
      <formula>IF(OR($BJ25="not",$BJ25="resign",$BJ25="permanent",$BJ25="terminated"),"true","false")</formula>
    </cfRule>
  </conditionalFormatting>
  <conditionalFormatting sqref="Q25">
    <cfRule type="expression" dxfId="3961" priority="819" stopIfTrue="1">
      <formula>IF(OR($BK25="not",$BK25="resign",$BK25="permanent",$BK25="terminated"),"true","false")</formula>
    </cfRule>
  </conditionalFormatting>
  <conditionalFormatting sqref="Q25">
    <cfRule type="expression" dxfId="3960" priority="818" stopIfTrue="1">
      <formula>IF(OR($BJ25="not",$BJ25="resign",$BJ25="permanent",$BJ25="terminated"),"true","false")</formula>
    </cfRule>
  </conditionalFormatting>
  <conditionalFormatting sqref="Q25">
    <cfRule type="expression" dxfId="3959" priority="817" stopIfTrue="1">
      <formula>IF(OR($BJ25="not",$BJ25="resign",$BJ25="permanent",$BJ25="terminated"),"true","false")</formula>
    </cfRule>
  </conditionalFormatting>
  <conditionalFormatting sqref="Q25">
    <cfRule type="expression" dxfId="3958" priority="816" stopIfTrue="1">
      <formula>IF(OR($BI25="not",$BI25="resign",$BI25="permanent",$BI25="terminated"),"true","false")</formula>
    </cfRule>
  </conditionalFormatting>
  <conditionalFormatting sqref="Q25">
    <cfRule type="expression" dxfId="3957" priority="815" stopIfTrue="1">
      <formula>IF(OR($BK25="not",$BK25="resign",$BK25="permanent",$BK25="terminated"),"true","false")</formula>
    </cfRule>
  </conditionalFormatting>
  <conditionalFormatting sqref="Q25">
    <cfRule type="expression" dxfId="3956" priority="814" stopIfTrue="1">
      <formula>IF(OR($BJ25="not",$BJ25="resign",$BJ25="permanent",$BJ25="terminated"),"true","false")</formula>
    </cfRule>
  </conditionalFormatting>
  <conditionalFormatting sqref="Q25">
    <cfRule type="expression" dxfId="3955" priority="813" stopIfTrue="1">
      <formula>IF(OR($BK25="not",$BK25="resign",$BK25="permanent",$BK25="terminated"),"true","false")</formula>
    </cfRule>
  </conditionalFormatting>
  <conditionalFormatting sqref="Q25">
    <cfRule type="expression" dxfId="3954" priority="812" stopIfTrue="1">
      <formula>IF(OR($BJ25="not",$BJ25="resign",$BJ25="permanent",$BJ25="terminated"),"true","false")</formula>
    </cfRule>
  </conditionalFormatting>
  <conditionalFormatting sqref="Q25">
    <cfRule type="expression" dxfId="3953" priority="811" stopIfTrue="1">
      <formula>IF(OR($BJ25="not",$BJ25="resign",$BJ25="permanent",$BJ25="terminated"),"true","false")</formula>
    </cfRule>
  </conditionalFormatting>
  <conditionalFormatting sqref="Q25">
    <cfRule type="expression" dxfId="3952" priority="810" stopIfTrue="1">
      <formula>IF(OR($BK25="not",$BK25="resign",$BK25="permanent",$BK25="terminated"),"true","false")</formula>
    </cfRule>
  </conditionalFormatting>
  <conditionalFormatting sqref="Q25">
    <cfRule type="expression" dxfId="3951" priority="809" stopIfTrue="1">
      <formula>IF(OR($BK25="not",$BK25="resign",$BK25="permanent",$BK25="terminated"),"true","false")</formula>
    </cfRule>
  </conditionalFormatting>
  <conditionalFormatting sqref="Q25">
    <cfRule type="expression" dxfId="3950" priority="808" stopIfTrue="1">
      <formula>IF(OR($BK25="not",$BK25="resign",$BK25="permanent",$BK25="terminated"),"true","false")</formula>
    </cfRule>
  </conditionalFormatting>
  <conditionalFormatting sqref="Q25">
    <cfRule type="expression" dxfId="3949" priority="807" stopIfTrue="1">
      <formula>IF(OR($BJ25="not",$BJ25="resign",$BJ25="permanent",$BJ25="terminated"),"true","false")</formula>
    </cfRule>
  </conditionalFormatting>
  <conditionalFormatting sqref="Q25">
    <cfRule type="expression" dxfId="3948" priority="806" stopIfTrue="1">
      <formula>IF(OR($BK25="not",$BK25="resign",$BK25="permanent",$BK25="terminated"),"true","false")</formula>
    </cfRule>
  </conditionalFormatting>
  <conditionalFormatting sqref="Q25">
    <cfRule type="expression" dxfId="3947" priority="805" stopIfTrue="1">
      <formula>IF(OR($BJ25="not",$BJ25="resign",$BJ25="permanent",$BJ25="terminated"),"true","false")</formula>
    </cfRule>
  </conditionalFormatting>
  <conditionalFormatting sqref="Q25">
    <cfRule type="expression" dxfId="3946" priority="804" stopIfTrue="1">
      <formula>IF(OR($BK25="not",$BK25="resign",$BK25="permanent",$BK25="terminated"),"true","false")</formula>
    </cfRule>
  </conditionalFormatting>
  <conditionalFormatting sqref="Q25">
    <cfRule type="expression" dxfId="3945" priority="803" stopIfTrue="1">
      <formula>IF(OR($BK25="not",$BK25="resign",$BK25="permanent",$BK25="terminated"),"true","false")</formula>
    </cfRule>
  </conditionalFormatting>
  <conditionalFormatting sqref="Q25">
    <cfRule type="expression" dxfId="3944" priority="802" stopIfTrue="1">
      <formula>IF(OR($BK25="not",$BK25="resign",$BK25="permanent",$BK25="terminated"),"true","false")</formula>
    </cfRule>
  </conditionalFormatting>
  <conditionalFormatting sqref="Q25">
    <cfRule type="expression" dxfId="3943" priority="801" stopIfTrue="1">
      <formula>IF(OR($BJ25="not",$BJ25="resign",$BJ25="permanent",$BJ25="terminated"),"true","false")</formula>
    </cfRule>
  </conditionalFormatting>
  <conditionalFormatting sqref="Q25">
    <cfRule type="expression" dxfId="3942" priority="800" stopIfTrue="1">
      <formula>IF(OR($BK25="not",$BK25="resign",$BK25="permanent",$BK25="terminated"),"true","false")</formula>
    </cfRule>
  </conditionalFormatting>
  <conditionalFormatting sqref="Q25">
    <cfRule type="expression" dxfId="3941" priority="799" stopIfTrue="1">
      <formula>IF(OR($BJ25="not",$BJ25="resign",$BJ25="permanent",$BJ25="terminated"),"true","false")</formula>
    </cfRule>
  </conditionalFormatting>
  <conditionalFormatting sqref="Q25">
    <cfRule type="expression" dxfId="3940" priority="798" stopIfTrue="1">
      <formula>IF(OR($BK25="not",$BK25="resign",$BK25="permanent",$BK25="terminated"),"true","false")</formula>
    </cfRule>
  </conditionalFormatting>
  <conditionalFormatting sqref="Q25">
    <cfRule type="expression" dxfId="3939" priority="797" stopIfTrue="1">
      <formula>IF(OR($BK25="not",$BK25="resign",$BK25="permanent",$BK25="terminated"),"true","false")</formula>
    </cfRule>
  </conditionalFormatting>
  <conditionalFormatting sqref="Q25">
    <cfRule type="expression" dxfId="3938" priority="796" stopIfTrue="1">
      <formula>IF(OR($BK25="not",$BK25="resign",$BK25="permanent",$BK25="terminated"),"true","false")</formula>
    </cfRule>
  </conditionalFormatting>
  <conditionalFormatting sqref="Q25">
    <cfRule type="expression" dxfId="3937" priority="795" stopIfTrue="1">
      <formula>IF(OR($BJ25="not",$BJ25="resign",$BJ25="permanent",$BJ25="terminated"),"true","false")</formula>
    </cfRule>
  </conditionalFormatting>
  <conditionalFormatting sqref="Q25">
    <cfRule type="expression" dxfId="3936" priority="794" stopIfTrue="1">
      <formula>IF(OR($BK25="not",$BK25="resign",$BK25="permanent",$BK25="terminated"),"true","false")</formula>
    </cfRule>
  </conditionalFormatting>
  <conditionalFormatting sqref="Q25">
    <cfRule type="expression" dxfId="3935" priority="793" stopIfTrue="1">
      <formula>IF(OR($BJ25="not",$BJ25="resign",$BJ25="permanent",$BJ25="terminated"),"true","false")</formula>
    </cfRule>
  </conditionalFormatting>
  <conditionalFormatting sqref="Q25">
    <cfRule type="expression" dxfId="3934" priority="792" stopIfTrue="1">
      <formula>IF(OR($BK25="not",$BK25="resign",$BK25="permanent",$BK25="terminated"),"true","false")</formula>
    </cfRule>
  </conditionalFormatting>
  <conditionalFormatting sqref="Q25">
    <cfRule type="expression" dxfId="3933" priority="791" stopIfTrue="1">
      <formula>IF(OR($BJ25="not",$BJ25="resign",$BJ25="permanent",$BJ25="terminated"),"true","false")</formula>
    </cfRule>
  </conditionalFormatting>
  <conditionalFormatting sqref="Q25">
    <cfRule type="expression" dxfId="3932" priority="790" stopIfTrue="1">
      <formula>IF(OR($BK25="not",$BK25="resign",$BK25="permanent",$BK25="terminated"),"true","false")</formula>
    </cfRule>
  </conditionalFormatting>
  <conditionalFormatting sqref="Q25">
    <cfRule type="expression" dxfId="3931" priority="789" stopIfTrue="1">
      <formula>IF(OR($BJ25="not",$BJ25="resign",$BJ25="permanent",$BJ25="terminated"),"true","false")</formula>
    </cfRule>
  </conditionalFormatting>
  <conditionalFormatting sqref="Q25">
    <cfRule type="expression" dxfId="3930" priority="788" stopIfTrue="1">
      <formula>IF(OR($BK25="not",$BK25="resign",$BK25="permanent",$BK25="terminated"),"true","false")</formula>
    </cfRule>
  </conditionalFormatting>
  <conditionalFormatting sqref="Q25">
    <cfRule type="expression" dxfId="3929" priority="787" stopIfTrue="1">
      <formula>IF(OR($BJ25="not",$BJ25="resign",$BJ25="permanent",$BJ25="terminated"),"true","false")</formula>
    </cfRule>
  </conditionalFormatting>
  <conditionalFormatting sqref="Q25">
    <cfRule type="expression" dxfId="3928" priority="786" stopIfTrue="1">
      <formula>IF(OR($BJ25="not",$BJ25="resign",$BJ25="permanent",$BJ25="terminated"),"true","false")</formula>
    </cfRule>
  </conditionalFormatting>
  <conditionalFormatting sqref="Q25">
    <cfRule type="expression" dxfId="3927" priority="785" stopIfTrue="1">
      <formula>IF(OR($BK25="not",$BK25="resign",$BK25="permanent",$BK25="terminated"),"true","false")</formula>
    </cfRule>
  </conditionalFormatting>
  <conditionalFormatting sqref="Q25">
    <cfRule type="expression" dxfId="3926" priority="784" stopIfTrue="1">
      <formula>IF(OR($BK25="not",$BK25="resign",$BK25="permanent",$BK25="terminated"),"true","false")</formula>
    </cfRule>
  </conditionalFormatting>
  <conditionalFormatting sqref="Q25">
    <cfRule type="expression" dxfId="3925" priority="783" stopIfTrue="1">
      <formula>IF(OR($BK25="not",$BK25="resign",$BK25="permanent",$BK25="terminated"),"true","false")</formula>
    </cfRule>
  </conditionalFormatting>
  <conditionalFormatting sqref="Q25">
    <cfRule type="expression" dxfId="3924" priority="782" stopIfTrue="1">
      <formula>IF(OR($BJ25="not",$BJ25="resign",$BJ25="permanent",$BJ25="terminated"),"true","false")</formula>
    </cfRule>
  </conditionalFormatting>
  <conditionalFormatting sqref="Q25">
    <cfRule type="expression" dxfId="3923" priority="781" stopIfTrue="1">
      <formula>IF(OR($BK25="not",$BK25="resign",$BK25="permanent",$BK25="terminated"),"true","false")</formula>
    </cfRule>
  </conditionalFormatting>
  <conditionalFormatting sqref="Q25">
    <cfRule type="expression" dxfId="3922" priority="780" stopIfTrue="1">
      <formula>IF(OR($BJ25="not",$BJ25="resign",$BJ25="permanent",$BJ25="terminated"),"true","false")</formula>
    </cfRule>
  </conditionalFormatting>
  <conditionalFormatting sqref="Q25">
    <cfRule type="expression" dxfId="3921" priority="779" stopIfTrue="1">
      <formula>IF(OR($BK25="not",$BK25="resign",$BK25="permanent",$BK25="terminated"),"true","false")</formula>
    </cfRule>
  </conditionalFormatting>
  <conditionalFormatting sqref="Q25">
    <cfRule type="expression" dxfId="3920" priority="778" stopIfTrue="1">
      <formula>IF(OR($BK25="not",$BK25="resign",$BK25="permanent",$BK25="terminated"),"true","false")</formula>
    </cfRule>
  </conditionalFormatting>
  <conditionalFormatting sqref="Q25">
    <cfRule type="expression" dxfId="3919" priority="777" stopIfTrue="1">
      <formula>IF(OR($BK25="not",$BK25="resign",$BK25="permanent",$BK25="terminated"),"true","false")</formula>
    </cfRule>
  </conditionalFormatting>
  <conditionalFormatting sqref="Q25">
    <cfRule type="expression" dxfId="3918" priority="776" stopIfTrue="1">
      <formula>IF(OR($BJ25="not",$BJ25="resign",$BJ25="permanent",$BJ25="terminated"),"true","false")</formula>
    </cfRule>
  </conditionalFormatting>
  <conditionalFormatting sqref="Q25">
    <cfRule type="expression" dxfId="3917" priority="775" stopIfTrue="1">
      <formula>IF(OR($BK25="not",$BK25="resign",$BK25="permanent",$BK25="terminated"),"true","false")</formula>
    </cfRule>
  </conditionalFormatting>
  <conditionalFormatting sqref="Q25">
    <cfRule type="expression" dxfId="3916" priority="774" stopIfTrue="1">
      <formula>IF(OR($BJ25="not",$BJ25="resign",$BJ25="permanent",$BJ25="terminated"),"true","false")</formula>
    </cfRule>
  </conditionalFormatting>
  <conditionalFormatting sqref="Q25">
    <cfRule type="expression" dxfId="3915" priority="773" stopIfTrue="1">
      <formula>IF(OR($BK25="not",$BK25="resign",$BK25="permanent",$BK25="terminated"),"true","false")</formula>
    </cfRule>
  </conditionalFormatting>
  <conditionalFormatting sqref="Q25">
    <cfRule type="expression" dxfId="3914" priority="772" stopIfTrue="1">
      <formula>IF(OR($BK25="not",$BK25="resign",$BK25="permanent",$BK25="terminated"),"true","false")</formula>
    </cfRule>
  </conditionalFormatting>
  <conditionalFormatting sqref="Q25">
    <cfRule type="expression" dxfId="3913" priority="771" stopIfTrue="1">
      <formula>IF(OR($BK25="not",$BK25="resign",$BK25="permanent",$BK25="terminated"),"true","false")</formula>
    </cfRule>
  </conditionalFormatting>
  <conditionalFormatting sqref="Q25">
    <cfRule type="expression" dxfId="3912" priority="770" stopIfTrue="1">
      <formula>IF(OR($BJ25="not",$BJ25="resign",$BJ25="permanent",$BJ25="terminated"),"true","false")</formula>
    </cfRule>
  </conditionalFormatting>
  <conditionalFormatting sqref="Q25">
    <cfRule type="expression" dxfId="3911" priority="769" stopIfTrue="1">
      <formula>IF(OR($BK25="not",$BK25="resign",$BK25="permanent",$BK25="terminated"),"true","false")</formula>
    </cfRule>
  </conditionalFormatting>
  <conditionalFormatting sqref="Q25">
    <cfRule type="expression" dxfId="3910" priority="768" stopIfTrue="1">
      <formula>IF(OR($BJ25="not",$BJ25="resign",$BJ25="permanent",$BJ25="terminated"),"true","false")</formula>
    </cfRule>
  </conditionalFormatting>
  <conditionalFormatting sqref="Q25">
    <cfRule type="expression" dxfId="3909" priority="767" stopIfTrue="1">
      <formula>IF(OR($BK25="not",$BK25="resign",$BK25="permanent",$BK25="terminated"),"true","false")</formula>
    </cfRule>
  </conditionalFormatting>
  <conditionalFormatting sqref="Q25">
    <cfRule type="expression" dxfId="3908" priority="766" stopIfTrue="1">
      <formula>IF(OR($BJ25="not",$BJ25="resign",$BJ25="permanent",$BJ25="terminated"),"true","false")</formula>
    </cfRule>
  </conditionalFormatting>
  <conditionalFormatting sqref="Q25">
    <cfRule type="expression" dxfId="3907" priority="765" stopIfTrue="1">
      <formula>IF(OR($BK25="not",$BK25="resign",$BK25="permanent",$BK25="terminated"),"true","false")</formula>
    </cfRule>
  </conditionalFormatting>
  <conditionalFormatting sqref="Q25">
    <cfRule type="expression" dxfId="3906" priority="764" stopIfTrue="1">
      <formula>IF(OR($BJ25="not",$BJ25="resign",$BJ25="permanent",$BJ25="terminated"),"true","false")</formula>
    </cfRule>
  </conditionalFormatting>
  <conditionalFormatting sqref="Q25">
    <cfRule type="expression" dxfId="3905" priority="763" stopIfTrue="1">
      <formula>IF(OR($BJ25="not",$BJ25="resign",$BJ25="permanent",$BJ25="terminated"),"true","false")</formula>
    </cfRule>
  </conditionalFormatting>
  <conditionalFormatting sqref="Q25">
    <cfRule type="expression" dxfId="3904" priority="762" stopIfTrue="1">
      <formula>IF(OR($BI25="not",$BI25="resign",$BI25="permanent",$BI25="terminated"),"true","false")</formula>
    </cfRule>
  </conditionalFormatting>
  <conditionalFormatting sqref="Q25">
    <cfRule type="expression" dxfId="3903" priority="761" stopIfTrue="1">
      <formula>IF(OR($BK25="not",$BK25="resign",$BK25="permanent",$BK25="terminated"),"true","false")</formula>
    </cfRule>
  </conditionalFormatting>
  <conditionalFormatting sqref="Q25">
    <cfRule type="expression" dxfId="3902" priority="760" stopIfTrue="1">
      <formula>IF(OR($BJ25="not",$BJ25="resign",$BJ25="permanent",$BJ25="terminated"),"true","false")</formula>
    </cfRule>
  </conditionalFormatting>
  <conditionalFormatting sqref="Q25">
    <cfRule type="expression" dxfId="3901" priority="759" stopIfTrue="1">
      <formula>IF(OR($BK25="not",$BK25="resign",$BK25="permanent",$BK25="terminated"),"true","false")</formula>
    </cfRule>
  </conditionalFormatting>
  <conditionalFormatting sqref="Q25">
    <cfRule type="expression" dxfId="3900" priority="758" stopIfTrue="1">
      <formula>IF(OR($BJ25="not",$BJ25="resign",$BJ25="permanent",$BJ25="terminated"),"true","false")</formula>
    </cfRule>
  </conditionalFormatting>
  <conditionalFormatting sqref="Q25">
    <cfRule type="expression" dxfId="3899" priority="757" stopIfTrue="1">
      <formula>IF(OR($BJ25="not",$BJ25="resign",$BJ25="permanent",$BJ25="terminated"),"true","false")</formula>
    </cfRule>
  </conditionalFormatting>
  <conditionalFormatting sqref="Q25">
    <cfRule type="expression" dxfId="3898" priority="756" stopIfTrue="1">
      <formula>IF(OR($BK25="not",$BK25="resign",$BK25="permanent",$BK25="terminated"),"true","false")</formula>
    </cfRule>
  </conditionalFormatting>
  <conditionalFormatting sqref="Q25">
    <cfRule type="expression" dxfId="3897" priority="755" stopIfTrue="1">
      <formula>IF(OR($BK25="not",$BK25="resign",$BK25="permanent",$BK25="terminated"),"true","false")</formula>
    </cfRule>
  </conditionalFormatting>
  <conditionalFormatting sqref="Q25">
    <cfRule type="expression" dxfId="3896" priority="754" stopIfTrue="1">
      <formula>IF(OR($BK25="not",$BK25="resign",$BK25="permanent",$BK25="terminated"),"true","false")</formula>
    </cfRule>
  </conditionalFormatting>
  <conditionalFormatting sqref="Q25">
    <cfRule type="expression" dxfId="3895" priority="753" stopIfTrue="1">
      <formula>IF(OR($BJ25="not",$BJ25="resign",$BJ25="permanent",$BJ25="terminated"),"true","false")</formula>
    </cfRule>
  </conditionalFormatting>
  <conditionalFormatting sqref="Q25">
    <cfRule type="expression" dxfId="3894" priority="752" stopIfTrue="1">
      <formula>IF(OR($BK25="not",$BK25="resign",$BK25="permanent",$BK25="terminated"),"true","false")</formula>
    </cfRule>
  </conditionalFormatting>
  <conditionalFormatting sqref="Q25">
    <cfRule type="expression" dxfId="3893" priority="751" stopIfTrue="1">
      <formula>IF(OR($BJ25="not",$BJ25="resign",$BJ25="permanent",$BJ25="terminated"),"true","false")</formula>
    </cfRule>
  </conditionalFormatting>
  <conditionalFormatting sqref="Q25">
    <cfRule type="expression" dxfId="3892" priority="750" stopIfTrue="1">
      <formula>IF(OR($BK25="not",$BK25="resign",$BK25="permanent",$BK25="terminated"),"true","false")</formula>
    </cfRule>
  </conditionalFormatting>
  <conditionalFormatting sqref="Q25">
    <cfRule type="expression" dxfId="3891" priority="749" stopIfTrue="1">
      <formula>IF(OR($BK25="not",$BK25="resign",$BK25="permanent",$BK25="terminated"),"true","false")</formula>
    </cfRule>
  </conditionalFormatting>
  <conditionalFormatting sqref="Q25">
    <cfRule type="expression" dxfId="3890" priority="748" stopIfTrue="1">
      <formula>IF(OR($BK25="not",$BK25="resign",$BK25="permanent",$BK25="terminated"),"true","false")</formula>
    </cfRule>
  </conditionalFormatting>
  <conditionalFormatting sqref="Q25">
    <cfRule type="expression" dxfId="3889" priority="747" stopIfTrue="1">
      <formula>IF(OR($BJ25="not",$BJ25="resign",$BJ25="permanent",$BJ25="terminated"),"true","false")</formula>
    </cfRule>
  </conditionalFormatting>
  <conditionalFormatting sqref="Q25">
    <cfRule type="expression" dxfId="3888" priority="746" stopIfTrue="1">
      <formula>IF(OR($BK25="not",$BK25="resign",$BK25="permanent",$BK25="terminated"),"true","false")</formula>
    </cfRule>
  </conditionalFormatting>
  <conditionalFormatting sqref="Q25">
    <cfRule type="expression" dxfId="3887" priority="745" stopIfTrue="1">
      <formula>IF(OR($BJ25="not",$BJ25="resign",$BJ25="permanent",$BJ25="terminated"),"true","false")</formula>
    </cfRule>
  </conditionalFormatting>
  <conditionalFormatting sqref="Q25">
    <cfRule type="expression" dxfId="3886" priority="744" stopIfTrue="1">
      <formula>IF(OR($BK25="not",$BK25="resign",$BK25="permanent",$BK25="terminated"),"true","false")</formula>
    </cfRule>
  </conditionalFormatting>
  <conditionalFormatting sqref="Q25">
    <cfRule type="expression" dxfId="3885" priority="743" stopIfTrue="1">
      <formula>IF(OR($BK25="not",$BK25="resign",$BK25="permanent",$BK25="terminated"),"true","false")</formula>
    </cfRule>
  </conditionalFormatting>
  <conditionalFormatting sqref="Q25">
    <cfRule type="expression" dxfId="3884" priority="742" stopIfTrue="1">
      <formula>IF(OR($BK25="not",$BK25="resign",$BK25="permanent",$BK25="terminated"),"true","false")</formula>
    </cfRule>
  </conditionalFormatting>
  <conditionalFormatting sqref="Q25">
    <cfRule type="expression" dxfId="3883" priority="741" stopIfTrue="1">
      <formula>IF(OR($BJ25="not",$BJ25="resign",$BJ25="permanent",$BJ25="terminated"),"true","false")</formula>
    </cfRule>
  </conditionalFormatting>
  <conditionalFormatting sqref="Q25">
    <cfRule type="expression" dxfId="3882" priority="740" stopIfTrue="1">
      <formula>IF(OR($BK25="not",$BK25="resign",$BK25="permanent",$BK25="terminated"),"true","false")</formula>
    </cfRule>
  </conditionalFormatting>
  <conditionalFormatting sqref="Q25">
    <cfRule type="expression" dxfId="3881" priority="739" stopIfTrue="1">
      <formula>IF(OR($BJ25="not",$BJ25="resign",$BJ25="permanent",$BJ25="terminated"),"true","false")</formula>
    </cfRule>
  </conditionalFormatting>
  <conditionalFormatting sqref="Q25">
    <cfRule type="expression" dxfId="3880" priority="738" stopIfTrue="1">
      <formula>IF(OR($BK25="not",$BK25="resign",$BK25="permanent",$BK25="terminated"),"true","false")</formula>
    </cfRule>
  </conditionalFormatting>
  <conditionalFormatting sqref="Q25">
    <cfRule type="expression" dxfId="3879" priority="737" stopIfTrue="1">
      <formula>IF(OR($BJ25="not",$BJ25="resign",$BJ25="permanent",$BJ25="terminated"),"true","false")</formula>
    </cfRule>
  </conditionalFormatting>
  <conditionalFormatting sqref="Q25">
    <cfRule type="expression" dxfId="3878" priority="736" stopIfTrue="1">
      <formula>IF(OR($BK25="not",$BK25="resign",$BK25="permanent",$BK25="terminated"),"true","false")</formula>
    </cfRule>
  </conditionalFormatting>
  <conditionalFormatting sqref="Q25">
    <cfRule type="expression" dxfId="3877" priority="735" stopIfTrue="1">
      <formula>IF(OR($BJ25="not",$BJ25="resign",$BJ25="permanent",$BJ25="terminated"),"true","false")</formula>
    </cfRule>
  </conditionalFormatting>
  <conditionalFormatting sqref="Q25">
    <cfRule type="expression" dxfId="3876" priority="734" stopIfTrue="1">
      <formula>IF(OR($BK25="not",$BK25="resign",$BK25="permanent",$BK25="terminated"),"true","false")</formula>
    </cfRule>
  </conditionalFormatting>
  <conditionalFormatting sqref="Q25">
    <cfRule type="expression" dxfId="3875" priority="733" stopIfTrue="1">
      <formula>IF(OR($BJ25="not",$BJ25="resign",$BJ25="permanent",$BJ25="terminated"),"true","false")</formula>
    </cfRule>
  </conditionalFormatting>
  <conditionalFormatting sqref="Q25">
    <cfRule type="expression" dxfId="3874" priority="732" stopIfTrue="1">
      <formula>IF(OR($BJ25="not",$BJ25="resign",$BJ25="permanent",$BJ25="terminated"),"true","false")</formula>
    </cfRule>
  </conditionalFormatting>
  <conditionalFormatting sqref="Q25">
    <cfRule type="expression" dxfId="3873" priority="731" stopIfTrue="1">
      <formula>IF(OR($BK25="not",$BK25="resign",$BK25="permanent",$BK25="terminated"),"true","false")</formula>
    </cfRule>
  </conditionalFormatting>
  <conditionalFormatting sqref="Q25">
    <cfRule type="expression" dxfId="3872" priority="730" stopIfTrue="1">
      <formula>IF(OR($BK25="not",$BK25="resign",$BK25="permanent",$BK25="terminated"),"true","false")</formula>
    </cfRule>
  </conditionalFormatting>
  <conditionalFormatting sqref="Q25">
    <cfRule type="expression" dxfId="3871" priority="729" stopIfTrue="1">
      <formula>IF(OR($BK25="not",$BK25="resign",$BK25="permanent",$BK25="terminated"),"true","false")</formula>
    </cfRule>
  </conditionalFormatting>
  <conditionalFormatting sqref="Q25">
    <cfRule type="expression" dxfId="3870" priority="728" stopIfTrue="1">
      <formula>IF(OR($BJ25="not",$BJ25="resign",$BJ25="permanent",$BJ25="terminated"),"true","false")</formula>
    </cfRule>
  </conditionalFormatting>
  <conditionalFormatting sqref="Q25">
    <cfRule type="expression" dxfId="3869" priority="727" stopIfTrue="1">
      <formula>IF(OR($BK25="not",$BK25="resign",$BK25="permanent",$BK25="terminated"),"true","false")</formula>
    </cfRule>
  </conditionalFormatting>
  <conditionalFormatting sqref="Q25">
    <cfRule type="expression" dxfId="3868" priority="726" stopIfTrue="1">
      <formula>IF(OR($BJ25="not",$BJ25="resign",$BJ25="permanent",$BJ25="terminated"),"true","false")</formula>
    </cfRule>
  </conditionalFormatting>
  <conditionalFormatting sqref="Q25">
    <cfRule type="expression" dxfId="3867" priority="725" stopIfTrue="1">
      <formula>IF(OR($BK25="not",$BK25="resign",$BK25="permanent",$BK25="terminated"),"true","false")</formula>
    </cfRule>
  </conditionalFormatting>
  <conditionalFormatting sqref="Q25">
    <cfRule type="expression" dxfId="3866" priority="724" stopIfTrue="1">
      <formula>IF(OR($BK25="not",$BK25="resign",$BK25="permanent",$BK25="terminated"),"true","false")</formula>
    </cfRule>
  </conditionalFormatting>
  <conditionalFormatting sqref="Q25">
    <cfRule type="expression" dxfId="3865" priority="723" stopIfTrue="1">
      <formula>IF(OR($BK25="not",$BK25="resign",$BK25="permanent",$BK25="terminated"),"true","false")</formula>
    </cfRule>
  </conditionalFormatting>
  <conditionalFormatting sqref="Q25">
    <cfRule type="expression" dxfId="3864" priority="722" stopIfTrue="1">
      <formula>IF(OR($BJ25="not",$BJ25="resign",$BJ25="permanent",$BJ25="terminated"),"true","false")</formula>
    </cfRule>
  </conditionalFormatting>
  <conditionalFormatting sqref="Q25">
    <cfRule type="expression" dxfId="3863" priority="721" stopIfTrue="1">
      <formula>IF(OR($BK25="not",$BK25="resign",$BK25="permanent",$BK25="terminated"),"true","false")</formula>
    </cfRule>
  </conditionalFormatting>
  <conditionalFormatting sqref="Q25">
    <cfRule type="expression" dxfId="3862" priority="720" stopIfTrue="1">
      <formula>IF(OR($BJ25="not",$BJ25="resign",$BJ25="permanent",$BJ25="terminated"),"true","false")</formula>
    </cfRule>
  </conditionalFormatting>
  <conditionalFormatting sqref="Q25">
    <cfRule type="expression" dxfId="3861" priority="719" stopIfTrue="1">
      <formula>IF(OR($BK25="not",$BK25="resign",$BK25="permanent",$BK25="terminated"),"true","false")</formula>
    </cfRule>
  </conditionalFormatting>
  <conditionalFormatting sqref="Q25">
    <cfRule type="expression" dxfId="3860" priority="718" stopIfTrue="1">
      <formula>IF(OR($BK25="not",$BK25="resign",$BK25="permanent",$BK25="terminated"),"true","false")</formula>
    </cfRule>
  </conditionalFormatting>
  <conditionalFormatting sqref="Q25">
    <cfRule type="expression" dxfId="3859" priority="717" stopIfTrue="1">
      <formula>IF(OR($BK25="not",$BK25="resign",$BK25="permanent",$BK25="terminated"),"true","false")</formula>
    </cfRule>
  </conditionalFormatting>
  <conditionalFormatting sqref="Q25">
    <cfRule type="expression" dxfId="3858" priority="716" stopIfTrue="1">
      <formula>IF(OR($BJ25="not",$BJ25="resign",$BJ25="permanent",$BJ25="terminated"),"true","false")</formula>
    </cfRule>
  </conditionalFormatting>
  <conditionalFormatting sqref="Q25">
    <cfRule type="expression" dxfId="3857" priority="715" stopIfTrue="1">
      <formula>IF(OR($BK25="not",$BK25="resign",$BK25="permanent",$BK25="terminated"),"true","false")</formula>
    </cfRule>
  </conditionalFormatting>
  <conditionalFormatting sqref="Q25">
    <cfRule type="expression" dxfId="3856" priority="714" stopIfTrue="1">
      <formula>IF(OR($BJ25="not",$BJ25="resign",$BJ25="permanent",$BJ25="terminated"),"true","false")</formula>
    </cfRule>
  </conditionalFormatting>
  <conditionalFormatting sqref="Q25">
    <cfRule type="expression" dxfId="3855" priority="713" stopIfTrue="1">
      <formula>IF(OR($BK25="not",$BK25="resign",$BK25="permanent",$BK25="terminated"),"true","false")</formula>
    </cfRule>
  </conditionalFormatting>
  <conditionalFormatting sqref="Q25">
    <cfRule type="expression" dxfId="3854" priority="712" stopIfTrue="1">
      <formula>IF(OR($BJ25="not",$BJ25="resign",$BJ25="permanent",$BJ25="terminated"),"true","false")</formula>
    </cfRule>
  </conditionalFormatting>
  <conditionalFormatting sqref="Q25">
    <cfRule type="expression" dxfId="3853" priority="711" stopIfTrue="1">
      <formula>IF(OR($BK25="not",$BK25="resign",$BK25="permanent",$BK25="terminated"),"true","false")</formula>
    </cfRule>
  </conditionalFormatting>
  <conditionalFormatting sqref="Q25">
    <cfRule type="expression" dxfId="3852" priority="710" stopIfTrue="1">
      <formula>IF(OR($BJ25="not",$BJ25="resign",$BJ25="permanent",$BJ25="terminated"),"true","false")</formula>
    </cfRule>
  </conditionalFormatting>
  <conditionalFormatting sqref="Q25">
    <cfRule type="expression" dxfId="3851" priority="709" stopIfTrue="1">
      <formula>IF(OR($BJ25="not",$BJ25="resign",$BJ25="permanent",$BJ25="terminated"),"true","false")</formula>
    </cfRule>
  </conditionalFormatting>
  <conditionalFormatting sqref="Q25">
    <cfRule type="expression" dxfId="3850" priority="708" stopIfTrue="1">
      <formula>IF(OR($BI25="not",$BI25="resign",$BI25="permanent",$BI25="terminated"),"true","false")</formula>
    </cfRule>
  </conditionalFormatting>
  <conditionalFormatting sqref="Q25">
    <cfRule type="expression" dxfId="3849" priority="707" stopIfTrue="1">
      <formula>IF(OR($BK25="not",$BK25="resign",$BK25="permanent",$BK25="terminated"),"true","false")</formula>
    </cfRule>
  </conditionalFormatting>
  <conditionalFormatting sqref="Q25">
    <cfRule type="expression" dxfId="3848" priority="706" stopIfTrue="1">
      <formula>IF(OR($BJ25="not",$BJ25="resign",$BJ25="permanent",$BJ25="terminated"),"true","false")</formula>
    </cfRule>
  </conditionalFormatting>
  <conditionalFormatting sqref="Q25">
    <cfRule type="expression" dxfId="3847" priority="705" stopIfTrue="1">
      <formula>IF(OR($BK25="not",$BK25="resign",$BK25="permanent",$BK25="terminated"),"true","false")</formula>
    </cfRule>
  </conditionalFormatting>
  <conditionalFormatting sqref="Q25">
    <cfRule type="expression" dxfId="3846" priority="704" stopIfTrue="1">
      <formula>IF(OR($BJ25="not",$BJ25="resign",$BJ25="permanent",$BJ25="terminated"),"true","false")</formula>
    </cfRule>
  </conditionalFormatting>
  <conditionalFormatting sqref="Q25">
    <cfRule type="expression" dxfId="3845" priority="703" stopIfTrue="1">
      <formula>IF(OR($BJ25="not",$BJ25="resign",$BJ25="permanent",$BJ25="terminated"),"true","false")</formula>
    </cfRule>
  </conditionalFormatting>
  <conditionalFormatting sqref="Q25">
    <cfRule type="expression" dxfId="3844" priority="702" stopIfTrue="1">
      <formula>IF(OR($BK25="not",$BK25="resign",$BK25="permanent",$BK25="terminated"),"true","false")</formula>
    </cfRule>
  </conditionalFormatting>
  <conditionalFormatting sqref="Q25">
    <cfRule type="expression" dxfId="3843" priority="701" stopIfTrue="1">
      <formula>IF(OR($BK25="not",$BK25="resign",$BK25="permanent",$BK25="terminated"),"true","false")</formula>
    </cfRule>
  </conditionalFormatting>
  <conditionalFormatting sqref="Q25">
    <cfRule type="expression" dxfId="3842" priority="700" stopIfTrue="1">
      <formula>IF(OR($BK25="not",$BK25="resign",$BK25="permanent",$BK25="terminated"),"true","false")</formula>
    </cfRule>
  </conditionalFormatting>
  <conditionalFormatting sqref="Q25">
    <cfRule type="expression" dxfId="3841" priority="699" stopIfTrue="1">
      <formula>IF(OR($BJ25="not",$BJ25="resign",$BJ25="permanent",$BJ25="terminated"),"true","false")</formula>
    </cfRule>
  </conditionalFormatting>
  <conditionalFormatting sqref="Q25">
    <cfRule type="expression" dxfId="3840" priority="698" stopIfTrue="1">
      <formula>IF(OR($BK25="not",$BK25="resign",$BK25="permanent",$BK25="terminated"),"true","false")</formula>
    </cfRule>
  </conditionalFormatting>
  <conditionalFormatting sqref="Q25">
    <cfRule type="expression" dxfId="3839" priority="697" stopIfTrue="1">
      <formula>IF(OR($BJ25="not",$BJ25="resign",$BJ25="permanent",$BJ25="terminated"),"true","false")</formula>
    </cfRule>
  </conditionalFormatting>
  <conditionalFormatting sqref="Q25">
    <cfRule type="expression" dxfId="3838" priority="696" stopIfTrue="1">
      <formula>IF(OR($BK25="not",$BK25="resign",$BK25="permanent",$BK25="terminated"),"true","false")</formula>
    </cfRule>
  </conditionalFormatting>
  <conditionalFormatting sqref="Q25">
    <cfRule type="expression" dxfId="3837" priority="695" stopIfTrue="1">
      <formula>IF(OR($BK25="not",$BK25="resign",$BK25="permanent",$BK25="terminated"),"true","false")</formula>
    </cfRule>
  </conditionalFormatting>
  <conditionalFormatting sqref="Q25">
    <cfRule type="expression" dxfId="3836" priority="694" stopIfTrue="1">
      <formula>IF(OR($BK25="not",$BK25="resign",$BK25="permanent",$BK25="terminated"),"true","false")</formula>
    </cfRule>
  </conditionalFormatting>
  <conditionalFormatting sqref="Q25">
    <cfRule type="expression" dxfId="3835" priority="693" stopIfTrue="1">
      <formula>IF(OR($BJ25="not",$BJ25="resign",$BJ25="permanent",$BJ25="terminated"),"true","false")</formula>
    </cfRule>
  </conditionalFormatting>
  <conditionalFormatting sqref="Q25">
    <cfRule type="expression" dxfId="3834" priority="692" stopIfTrue="1">
      <formula>IF(OR($BK25="not",$BK25="resign",$BK25="permanent",$BK25="terminated"),"true","false")</formula>
    </cfRule>
  </conditionalFormatting>
  <conditionalFormatting sqref="Q25">
    <cfRule type="expression" dxfId="3833" priority="691" stopIfTrue="1">
      <formula>IF(OR($BJ25="not",$BJ25="resign",$BJ25="permanent",$BJ25="terminated"),"true","false")</formula>
    </cfRule>
  </conditionalFormatting>
  <conditionalFormatting sqref="Q25">
    <cfRule type="expression" dxfId="3832" priority="690" stopIfTrue="1">
      <formula>IF(OR($BK25="not",$BK25="resign",$BK25="permanent",$BK25="terminated"),"true","false")</formula>
    </cfRule>
  </conditionalFormatting>
  <conditionalFormatting sqref="Q25">
    <cfRule type="expression" dxfId="3831" priority="689" stopIfTrue="1">
      <formula>IF(OR($BK25="not",$BK25="resign",$BK25="permanent",$BK25="terminated"),"true","false")</formula>
    </cfRule>
  </conditionalFormatting>
  <conditionalFormatting sqref="Q25">
    <cfRule type="expression" dxfId="3830" priority="688" stopIfTrue="1">
      <formula>IF(OR($BK25="not",$BK25="resign",$BK25="permanent",$BK25="terminated"),"true","false")</formula>
    </cfRule>
  </conditionalFormatting>
  <conditionalFormatting sqref="Q25">
    <cfRule type="expression" dxfId="3829" priority="687" stopIfTrue="1">
      <formula>IF(OR($BJ25="not",$BJ25="resign",$BJ25="permanent",$BJ25="terminated"),"true","false")</formula>
    </cfRule>
  </conditionalFormatting>
  <conditionalFormatting sqref="Q25">
    <cfRule type="expression" dxfId="3828" priority="686" stopIfTrue="1">
      <formula>IF(OR($BK25="not",$BK25="resign",$BK25="permanent",$BK25="terminated"),"true","false")</formula>
    </cfRule>
  </conditionalFormatting>
  <conditionalFormatting sqref="Q25">
    <cfRule type="expression" dxfId="3827" priority="685" stopIfTrue="1">
      <formula>IF(OR($BJ25="not",$BJ25="resign",$BJ25="permanent",$BJ25="terminated"),"true","false")</formula>
    </cfRule>
  </conditionalFormatting>
  <conditionalFormatting sqref="Q25">
    <cfRule type="expression" dxfId="3826" priority="684" stopIfTrue="1">
      <formula>IF(OR($BK25="not",$BK25="resign",$BK25="permanent",$BK25="terminated"),"true","false")</formula>
    </cfRule>
  </conditionalFormatting>
  <conditionalFormatting sqref="Q25">
    <cfRule type="expression" dxfId="3825" priority="683" stopIfTrue="1">
      <formula>IF(OR($BJ25="not",$BJ25="resign",$BJ25="permanent",$BJ25="terminated"),"true","false")</formula>
    </cfRule>
  </conditionalFormatting>
  <conditionalFormatting sqref="Q25">
    <cfRule type="expression" dxfId="3824" priority="682" stopIfTrue="1">
      <formula>IF(OR($BK25="not",$BK25="resign",$BK25="permanent",$BK25="terminated"),"true","false")</formula>
    </cfRule>
  </conditionalFormatting>
  <conditionalFormatting sqref="Q25">
    <cfRule type="expression" dxfId="3823" priority="681" stopIfTrue="1">
      <formula>IF(OR($BJ25="not",$BJ25="resign",$BJ25="permanent",$BJ25="terminated"),"true","false")</formula>
    </cfRule>
  </conditionalFormatting>
  <conditionalFormatting sqref="Q25">
    <cfRule type="expression" dxfId="3822" priority="680" stopIfTrue="1">
      <formula>IF(OR($BK25="not",$BK25="resign",$BK25="permanent",$BK25="terminated"),"true","false")</formula>
    </cfRule>
  </conditionalFormatting>
  <conditionalFormatting sqref="Q25">
    <cfRule type="expression" dxfId="3821" priority="679" stopIfTrue="1">
      <formula>IF(OR($BJ25="not",$BJ25="resign",$BJ25="permanent",$BJ25="terminated"),"true","false")</formula>
    </cfRule>
  </conditionalFormatting>
  <conditionalFormatting sqref="Q25">
    <cfRule type="expression" dxfId="3820" priority="678" stopIfTrue="1">
      <formula>IF(OR($BJ25="not",$BJ25="resign",$BJ25="permanent",$BJ25="terminated"),"true","false")</formula>
    </cfRule>
  </conditionalFormatting>
  <conditionalFormatting sqref="Q25">
    <cfRule type="expression" dxfId="3819" priority="677" stopIfTrue="1">
      <formula>IF(OR($BK25="not",$BK25="resign",$BK25="permanent",$BK25="terminated"),"true","false")</formula>
    </cfRule>
  </conditionalFormatting>
  <conditionalFormatting sqref="Q25">
    <cfRule type="expression" dxfId="3818" priority="676" stopIfTrue="1">
      <formula>IF(OR($BK25="not",$BK25="resign",$BK25="permanent",$BK25="terminated"),"true","false")</formula>
    </cfRule>
  </conditionalFormatting>
  <conditionalFormatting sqref="Q25">
    <cfRule type="expression" dxfId="3817" priority="675" stopIfTrue="1">
      <formula>IF(OR($BK25="not",$BK25="resign",$BK25="permanent",$BK25="terminated"),"true","false")</formula>
    </cfRule>
  </conditionalFormatting>
  <conditionalFormatting sqref="Q25">
    <cfRule type="expression" dxfId="3816" priority="674" stopIfTrue="1">
      <formula>IF(OR($BJ25="not",$BJ25="resign",$BJ25="permanent",$BJ25="terminated"),"true","false")</formula>
    </cfRule>
  </conditionalFormatting>
  <conditionalFormatting sqref="Q25">
    <cfRule type="expression" dxfId="3815" priority="673" stopIfTrue="1">
      <formula>IF(OR($BK25="not",$BK25="resign",$BK25="permanent",$BK25="terminated"),"true","false")</formula>
    </cfRule>
  </conditionalFormatting>
  <conditionalFormatting sqref="Q25">
    <cfRule type="expression" dxfId="3814" priority="672" stopIfTrue="1">
      <formula>IF(OR($BJ25="not",$BJ25="resign",$BJ25="permanent",$BJ25="terminated"),"true","false")</formula>
    </cfRule>
  </conditionalFormatting>
  <conditionalFormatting sqref="Q25">
    <cfRule type="expression" dxfId="3813" priority="671" stopIfTrue="1">
      <formula>IF(OR($BK25="not",$BK25="resign",$BK25="permanent",$BK25="terminated"),"true","false")</formula>
    </cfRule>
  </conditionalFormatting>
  <conditionalFormatting sqref="Q25">
    <cfRule type="expression" dxfId="3812" priority="670" stopIfTrue="1">
      <formula>IF(OR($BK25="not",$BK25="resign",$BK25="permanent",$BK25="terminated"),"true","false")</formula>
    </cfRule>
  </conditionalFormatting>
  <conditionalFormatting sqref="Q25">
    <cfRule type="expression" dxfId="3811" priority="669" stopIfTrue="1">
      <formula>IF(OR($BK25="not",$BK25="resign",$BK25="permanent",$BK25="terminated"),"true","false")</formula>
    </cfRule>
  </conditionalFormatting>
  <conditionalFormatting sqref="Q25">
    <cfRule type="expression" dxfId="3810" priority="668" stopIfTrue="1">
      <formula>IF(OR($BJ25="not",$BJ25="resign",$BJ25="permanent",$BJ25="terminated"),"true","false")</formula>
    </cfRule>
  </conditionalFormatting>
  <conditionalFormatting sqref="Q25">
    <cfRule type="expression" dxfId="3809" priority="667" stopIfTrue="1">
      <formula>IF(OR($BK25="not",$BK25="resign",$BK25="permanent",$BK25="terminated"),"true","false")</formula>
    </cfRule>
  </conditionalFormatting>
  <conditionalFormatting sqref="Q25">
    <cfRule type="expression" dxfId="3808" priority="666" stopIfTrue="1">
      <formula>IF(OR($BJ25="not",$BJ25="resign",$BJ25="permanent",$BJ25="terminated"),"true","false")</formula>
    </cfRule>
  </conditionalFormatting>
  <conditionalFormatting sqref="Q25">
    <cfRule type="expression" dxfId="3807" priority="665" stopIfTrue="1">
      <formula>IF(OR($BK25="not",$BK25="resign",$BK25="permanent",$BK25="terminated"),"true","false")</formula>
    </cfRule>
  </conditionalFormatting>
  <conditionalFormatting sqref="Q25">
    <cfRule type="expression" dxfId="3806" priority="664" stopIfTrue="1">
      <formula>IF(OR($BK25="not",$BK25="resign",$BK25="permanent",$BK25="terminated"),"true","false")</formula>
    </cfRule>
  </conditionalFormatting>
  <conditionalFormatting sqref="Q25">
    <cfRule type="expression" dxfId="3805" priority="663" stopIfTrue="1">
      <formula>IF(OR($BK25="not",$BK25="resign",$BK25="permanent",$BK25="terminated"),"true","false")</formula>
    </cfRule>
  </conditionalFormatting>
  <conditionalFormatting sqref="Q25">
    <cfRule type="expression" dxfId="3804" priority="662" stopIfTrue="1">
      <formula>IF(OR($BJ25="not",$BJ25="resign",$BJ25="permanent",$BJ25="terminated"),"true","false")</formula>
    </cfRule>
  </conditionalFormatting>
  <conditionalFormatting sqref="Q25">
    <cfRule type="expression" dxfId="3803" priority="661" stopIfTrue="1">
      <formula>IF(OR($BK25="not",$BK25="resign",$BK25="permanent",$BK25="terminated"),"true","false")</formula>
    </cfRule>
  </conditionalFormatting>
  <conditionalFormatting sqref="Q25">
    <cfRule type="expression" dxfId="3802" priority="660" stopIfTrue="1">
      <formula>IF(OR($BJ25="not",$BJ25="resign",$BJ25="permanent",$BJ25="terminated"),"true","false")</formula>
    </cfRule>
  </conditionalFormatting>
  <conditionalFormatting sqref="Q25">
    <cfRule type="expression" dxfId="3801" priority="659" stopIfTrue="1">
      <formula>IF(OR($BK25="not",$BK25="resign",$BK25="permanent",$BK25="terminated"),"true","false")</formula>
    </cfRule>
  </conditionalFormatting>
  <conditionalFormatting sqref="Q25">
    <cfRule type="expression" dxfId="3800" priority="658" stopIfTrue="1">
      <formula>IF(OR($BJ25="not",$BJ25="resign",$BJ25="permanent",$BJ25="terminated"),"true","false")</formula>
    </cfRule>
  </conditionalFormatting>
  <conditionalFormatting sqref="Q25">
    <cfRule type="expression" dxfId="3799" priority="657" stopIfTrue="1">
      <formula>IF(OR($BK25="not",$BK25="resign",$BK25="permanent",$BK25="terminated"),"true","false")</formula>
    </cfRule>
  </conditionalFormatting>
  <conditionalFormatting sqref="Q25">
    <cfRule type="expression" dxfId="3798" priority="656" stopIfTrue="1">
      <formula>IF(OR($BJ25="not",$BJ25="resign",$BJ25="permanent",$BJ25="terminated"),"true","false")</formula>
    </cfRule>
  </conditionalFormatting>
  <conditionalFormatting sqref="Q25">
    <cfRule type="expression" dxfId="3797" priority="655" stopIfTrue="1">
      <formula>IF(OR($BJ25="not",$BJ25="resign",$BJ25="permanent",$BJ25="terminated"),"true","false")</formula>
    </cfRule>
  </conditionalFormatting>
  <conditionalFormatting sqref="Q25">
    <cfRule type="expression" dxfId="3796" priority="654" stopIfTrue="1">
      <formula>IF(OR($BI25="not",$BI25="resign",$BI25="permanent",$BI25="terminated"),"true","false")</formula>
    </cfRule>
  </conditionalFormatting>
  <conditionalFormatting sqref="Q25">
    <cfRule type="expression" dxfId="3795" priority="653" stopIfTrue="1">
      <formula>IF(OR($BV25="not",$BV25="resign",$BV25="permanent",$BV25="terminated"),"true","false")</formula>
    </cfRule>
  </conditionalFormatting>
  <conditionalFormatting sqref="Q25">
    <cfRule type="expression" dxfId="3794" priority="652" stopIfTrue="1">
      <formula>IF(OR($BV25="not",$BV25="resign",$BV25="permanent",$BV25="terminated"),"true","false")</formula>
    </cfRule>
  </conditionalFormatting>
  <conditionalFormatting sqref="Q25">
    <cfRule type="expression" dxfId="3793" priority="651" stopIfTrue="1">
      <formula>IF(OR($BA25="not",$BA25="resign",$BA25="resign",$BA25="end",$BA25="terminated",$BA25="permanent"),"TRUE","FALSE")</formula>
    </cfRule>
  </conditionalFormatting>
  <conditionalFormatting sqref="Q25">
    <cfRule type="expression" dxfId="3792" priority="650" stopIfTrue="1">
      <formula>IF(OR($BQ25="not",$BQ25="resign",$BQ25="permanent",$BQ25="terminated"),"true","false")</formula>
    </cfRule>
  </conditionalFormatting>
  <conditionalFormatting sqref="Q25">
    <cfRule type="expression" dxfId="3791" priority="649" stopIfTrue="1">
      <formula>IF(OR($BP25="not",$BP25="resign",$BP25="permanent",$BP25="terminated"),"true","false")</formula>
    </cfRule>
  </conditionalFormatting>
  <conditionalFormatting sqref="Q25">
    <cfRule type="expression" dxfId="3790" priority="648" stopIfTrue="1">
      <formula>IF(OR($BK25="not",$BK25="resign",$BK25="permanent",$BK25="terminated"),"true","false")</formula>
    </cfRule>
  </conditionalFormatting>
  <conditionalFormatting sqref="Q25">
    <cfRule type="expression" dxfId="3789" priority="647" stopIfTrue="1">
      <formula>IF(OR($BJ25="not",$BJ25="resign",$BJ25="permanent",$BJ25="terminated"),"true","false")</formula>
    </cfRule>
  </conditionalFormatting>
  <conditionalFormatting sqref="Q25">
    <cfRule type="expression" dxfId="3788" priority="646" stopIfTrue="1">
      <formula>IF(OR($BK25="not",$BK25="resign",$BK25="permanent",$BK25="terminated"),"true","false")</formula>
    </cfRule>
  </conditionalFormatting>
  <conditionalFormatting sqref="Q25">
    <cfRule type="expression" dxfId="3787" priority="645" stopIfTrue="1">
      <formula>IF(OR($BJ25="not",$BJ25="resign",$BJ25="permanent",$BJ25="terminated"),"true","false")</formula>
    </cfRule>
  </conditionalFormatting>
  <conditionalFormatting sqref="Q25">
    <cfRule type="expression" dxfId="3786" priority="644" stopIfTrue="1">
      <formula>IF(OR($BJ25="not",$BJ25="resign",$BJ25="permanent",$BJ25="terminated"),"true","false")</formula>
    </cfRule>
  </conditionalFormatting>
  <conditionalFormatting sqref="Q25">
    <cfRule type="expression" dxfId="3785" priority="643" stopIfTrue="1">
      <formula>IF(OR($BK25="not",$BK25="resign",$BK25="permanent",$BK25="terminated"),"true","false")</formula>
    </cfRule>
  </conditionalFormatting>
  <conditionalFormatting sqref="Q25">
    <cfRule type="expression" dxfId="3784" priority="642" stopIfTrue="1">
      <formula>IF(OR($BK25="not",$BK25="resign",$BK25="permanent",$BK25="terminated"),"true","false")</formula>
    </cfRule>
  </conditionalFormatting>
  <conditionalFormatting sqref="Q25">
    <cfRule type="expression" dxfId="3783" priority="641" stopIfTrue="1">
      <formula>IF(OR($BK25="not",$BK25="resign",$BK25="permanent",$BK25="terminated"),"true","false")</formula>
    </cfRule>
  </conditionalFormatting>
  <conditionalFormatting sqref="Q25">
    <cfRule type="expression" dxfId="3782" priority="640" stopIfTrue="1">
      <formula>IF(OR($BJ25="not",$BJ25="resign",$BJ25="permanent",$BJ25="terminated"),"true","false")</formula>
    </cfRule>
  </conditionalFormatting>
  <conditionalFormatting sqref="Q25">
    <cfRule type="expression" dxfId="3781" priority="639" stopIfTrue="1">
      <formula>IF(OR($BK25="not",$BK25="resign",$BK25="permanent",$BK25="terminated"),"true","false")</formula>
    </cfRule>
  </conditionalFormatting>
  <conditionalFormatting sqref="Q25">
    <cfRule type="expression" dxfId="3780" priority="638" stopIfTrue="1">
      <formula>IF(OR($BJ25="not",$BJ25="resign",$BJ25="permanent",$BJ25="terminated"),"true","false")</formula>
    </cfRule>
  </conditionalFormatting>
  <conditionalFormatting sqref="Q25">
    <cfRule type="expression" dxfId="3779" priority="637" stopIfTrue="1">
      <formula>IF(OR($BK25="not",$BK25="resign",$BK25="permanent",$BK25="terminated"),"true","false")</formula>
    </cfRule>
  </conditionalFormatting>
  <conditionalFormatting sqref="Q25">
    <cfRule type="expression" dxfId="3778" priority="636" stopIfTrue="1">
      <formula>IF(OR($BK25="not",$BK25="resign",$BK25="permanent",$BK25="terminated"),"true","false")</formula>
    </cfRule>
  </conditionalFormatting>
  <conditionalFormatting sqref="Q25">
    <cfRule type="expression" dxfId="3777" priority="635" stopIfTrue="1">
      <formula>IF(OR($BK25="not",$BK25="resign",$BK25="permanent",$BK25="terminated"),"true","false")</formula>
    </cfRule>
  </conditionalFormatting>
  <conditionalFormatting sqref="Q25">
    <cfRule type="expression" dxfId="3776" priority="634" stopIfTrue="1">
      <formula>IF(OR($BJ25="not",$BJ25="resign",$BJ25="permanent",$BJ25="terminated"),"true","false")</formula>
    </cfRule>
  </conditionalFormatting>
  <conditionalFormatting sqref="Q25">
    <cfRule type="expression" dxfId="3775" priority="633" stopIfTrue="1">
      <formula>IF(OR($BK25="not",$BK25="resign",$BK25="permanent",$BK25="terminated"),"true","false")</formula>
    </cfRule>
  </conditionalFormatting>
  <conditionalFormatting sqref="Q25">
    <cfRule type="expression" dxfId="3774" priority="632" stopIfTrue="1">
      <formula>IF(OR($BJ25="not",$BJ25="resign",$BJ25="permanent",$BJ25="terminated"),"true","false")</formula>
    </cfRule>
  </conditionalFormatting>
  <conditionalFormatting sqref="Q25">
    <cfRule type="expression" dxfId="3773" priority="631" stopIfTrue="1">
      <formula>IF(OR($BK25="not",$BK25="resign",$BK25="permanent",$BK25="terminated"),"true","false")</formula>
    </cfRule>
  </conditionalFormatting>
  <conditionalFormatting sqref="Q25">
    <cfRule type="expression" dxfId="3772" priority="630" stopIfTrue="1">
      <formula>IF(OR($BK25="not",$BK25="resign",$BK25="permanent",$BK25="terminated"),"true","false")</formula>
    </cfRule>
  </conditionalFormatting>
  <conditionalFormatting sqref="Q25">
    <cfRule type="expression" dxfId="3771" priority="629" stopIfTrue="1">
      <formula>IF(OR($BK25="not",$BK25="resign",$BK25="permanent",$BK25="terminated"),"true","false")</formula>
    </cfRule>
  </conditionalFormatting>
  <conditionalFormatting sqref="Q25">
    <cfRule type="expression" dxfId="3770" priority="628" stopIfTrue="1">
      <formula>IF(OR($BJ25="not",$BJ25="resign",$BJ25="permanent",$BJ25="terminated"),"true","false")</formula>
    </cfRule>
  </conditionalFormatting>
  <conditionalFormatting sqref="Q25">
    <cfRule type="expression" dxfId="3769" priority="627" stopIfTrue="1">
      <formula>IF(OR($BK25="not",$BK25="resign",$BK25="permanent",$BK25="terminated"),"true","false")</formula>
    </cfRule>
  </conditionalFormatting>
  <conditionalFormatting sqref="Q25">
    <cfRule type="expression" dxfId="3768" priority="626" stopIfTrue="1">
      <formula>IF(OR($BJ25="not",$BJ25="resign",$BJ25="permanent",$BJ25="terminated"),"true","false")</formula>
    </cfRule>
  </conditionalFormatting>
  <conditionalFormatting sqref="Q25">
    <cfRule type="expression" dxfId="3767" priority="625" stopIfTrue="1">
      <formula>IF(OR($BK25="not",$BK25="resign",$BK25="permanent",$BK25="terminated"),"true","false")</formula>
    </cfRule>
  </conditionalFormatting>
  <conditionalFormatting sqref="Q25">
    <cfRule type="expression" dxfId="3766" priority="624" stopIfTrue="1">
      <formula>IF(OR($BJ25="not",$BJ25="resign",$BJ25="permanent",$BJ25="terminated"),"true","false")</formula>
    </cfRule>
  </conditionalFormatting>
  <conditionalFormatting sqref="Q25">
    <cfRule type="expression" dxfId="3765" priority="623" stopIfTrue="1">
      <formula>IF(OR($BK25="not",$BK25="resign",$BK25="permanent",$BK25="terminated"),"true","false")</formula>
    </cfRule>
  </conditionalFormatting>
  <conditionalFormatting sqref="Q25">
    <cfRule type="expression" dxfId="3764" priority="622" stopIfTrue="1">
      <formula>IF(OR($BJ25="not",$BJ25="resign",$BJ25="permanent",$BJ25="terminated"),"true","false")</formula>
    </cfRule>
  </conditionalFormatting>
  <conditionalFormatting sqref="Q25">
    <cfRule type="expression" dxfId="3763" priority="621" stopIfTrue="1">
      <formula>IF(OR($BK25="not",$BK25="resign",$BK25="permanent",$BK25="terminated"),"true","false")</formula>
    </cfRule>
  </conditionalFormatting>
  <conditionalFormatting sqref="Q25">
    <cfRule type="expression" dxfId="3762" priority="620" stopIfTrue="1">
      <formula>IF(OR($BJ25="not",$BJ25="resign",$BJ25="permanent",$BJ25="terminated"),"true","false")</formula>
    </cfRule>
  </conditionalFormatting>
  <conditionalFormatting sqref="Q25">
    <cfRule type="expression" dxfId="3761" priority="619" stopIfTrue="1">
      <formula>IF(OR($BJ25="not",$BJ25="resign",$BJ25="permanent",$BJ25="terminated"),"true","false")</formula>
    </cfRule>
  </conditionalFormatting>
  <conditionalFormatting sqref="Q25">
    <cfRule type="expression" dxfId="3760" priority="618" stopIfTrue="1">
      <formula>IF(OR($BK25="not",$BK25="resign",$BK25="permanent",$BK25="terminated"),"true","false")</formula>
    </cfRule>
  </conditionalFormatting>
  <conditionalFormatting sqref="Q25">
    <cfRule type="expression" dxfId="3759" priority="617" stopIfTrue="1">
      <formula>IF(OR($BK25="not",$BK25="resign",$BK25="permanent",$BK25="terminated"),"true","false")</formula>
    </cfRule>
  </conditionalFormatting>
  <conditionalFormatting sqref="Q25">
    <cfRule type="expression" dxfId="3758" priority="616" stopIfTrue="1">
      <formula>IF(OR($BK25="not",$BK25="resign",$BK25="permanent",$BK25="terminated"),"true","false")</formula>
    </cfRule>
  </conditionalFormatting>
  <conditionalFormatting sqref="Q25">
    <cfRule type="expression" dxfId="3757" priority="615" stopIfTrue="1">
      <formula>IF(OR($BJ25="not",$BJ25="resign",$BJ25="permanent",$BJ25="terminated"),"true","false")</formula>
    </cfRule>
  </conditionalFormatting>
  <conditionalFormatting sqref="Q25">
    <cfRule type="expression" dxfId="3756" priority="614" stopIfTrue="1">
      <formula>IF(OR($BK25="not",$BK25="resign",$BK25="permanent",$BK25="terminated"),"true","false")</formula>
    </cfRule>
  </conditionalFormatting>
  <conditionalFormatting sqref="Q25">
    <cfRule type="expression" dxfId="3755" priority="613" stopIfTrue="1">
      <formula>IF(OR($BJ25="not",$BJ25="resign",$BJ25="permanent",$BJ25="terminated"),"true","false")</formula>
    </cfRule>
  </conditionalFormatting>
  <conditionalFormatting sqref="Q25">
    <cfRule type="expression" dxfId="3754" priority="612" stopIfTrue="1">
      <formula>IF(OR($BK25="not",$BK25="resign",$BK25="permanent",$BK25="terminated"),"true","false")</formula>
    </cfRule>
  </conditionalFormatting>
  <conditionalFormatting sqref="Q25">
    <cfRule type="expression" dxfId="3753" priority="611" stopIfTrue="1">
      <formula>IF(OR($BK25="not",$BK25="resign",$BK25="permanent",$BK25="terminated"),"true","false")</formula>
    </cfRule>
  </conditionalFormatting>
  <conditionalFormatting sqref="Q25">
    <cfRule type="expression" dxfId="3752" priority="610" stopIfTrue="1">
      <formula>IF(OR($BK25="not",$BK25="resign",$BK25="permanent",$BK25="terminated"),"true","false")</formula>
    </cfRule>
  </conditionalFormatting>
  <conditionalFormatting sqref="Q25">
    <cfRule type="expression" dxfId="3751" priority="609" stopIfTrue="1">
      <formula>IF(OR($BJ25="not",$BJ25="resign",$BJ25="permanent",$BJ25="terminated"),"true","false")</formula>
    </cfRule>
  </conditionalFormatting>
  <conditionalFormatting sqref="Q25">
    <cfRule type="expression" dxfId="3750" priority="608" stopIfTrue="1">
      <formula>IF(OR($BK25="not",$BK25="resign",$BK25="permanent",$BK25="terminated"),"true","false")</formula>
    </cfRule>
  </conditionalFormatting>
  <conditionalFormatting sqref="Q25">
    <cfRule type="expression" dxfId="3749" priority="607" stopIfTrue="1">
      <formula>IF(OR($BJ25="not",$BJ25="resign",$BJ25="permanent",$BJ25="terminated"),"true","false")</formula>
    </cfRule>
  </conditionalFormatting>
  <conditionalFormatting sqref="Q25">
    <cfRule type="expression" dxfId="3748" priority="606" stopIfTrue="1">
      <formula>IF(OR($BK25="not",$BK25="resign",$BK25="permanent",$BK25="terminated"),"true","false")</formula>
    </cfRule>
  </conditionalFormatting>
  <conditionalFormatting sqref="Q25">
    <cfRule type="expression" dxfId="3747" priority="605" stopIfTrue="1">
      <formula>IF(OR($BK25="not",$BK25="resign",$BK25="permanent",$BK25="terminated"),"true","false")</formula>
    </cfRule>
  </conditionalFormatting>
  <conditionalFormatting sqref="Q25">
    <cfRule type="expression" dxfId="3746" priority="604" stopIfTrue="1">
      <formula>IF(OR($BK25="not",$BK25="resign",$BK25="permanent",$BK25="terminated"),"true","false")</formula>
    </cfRule>
  </conditionalFormatting>
  <conditionalFormatting sqref="Q25">
    <cfRule type="expression" dxfId="3745" priority="603" stopIfTrue="1">
      <formula>IF(OR($BJ25="not",$BJ25="resign",$BJ25="permanent",$BJ25="terminated"),"true","false")</formula>
    </cfRule>
  </conditionalFormatting>
  <conditionalFormatting sqref="Q25">
    <cfRule type="expression" dxfId="3744" priority="602" stopIfTrue="1">
      <formula>IF(OR($BK25="not",$BK25="resign",$BK25="permanent",$BK25="terminated"),"true","false")</formula>
    </cfRule>
  </conditionalFormatting>
  <conditionalFormatting sqref="Q25">
    <cfRule type="expression" dxfId="3743" priority="601" stopIfTrue="1">
      <formula>IF(OR($BJ25="not",$BJ25="resign",$BJ25="permanent",$BJ25="terminated"),"true","false")</formula>
    </cfRule>
  </conditionalFormatting>
  <conditionalFormatting sqref="Q25">
    <cfRule type="expression" dxfId="3742" priority="600" stopIfTrue="1">
      <formula>IF(OR($BK25="not",$BK25="resign",$BK25="permanent",$BK25="terminated"),"true","false")</formula>
    </cfRule>
  </conditionalFormatting>
  <conditionalFormatting sqref="Q25">
    <cfRule type="expression" dxfId="3741" priority="599" stopIfTrue="1">
      <formula>IF(OR($BJ25="not",$BJ25="resign",$BJ25="permanent",$BJ25="terminated"),"true","false")</formula>
    </cfRule>
  </conditionalFormatting>
  <conditionalFormatting sqref="Q25">
    <cfRule type="expression" dxfId="3740" priority="598" stopIfTrue="1">
      <formula>IF(OR($BK25="not",$BK25="resign",$BK25="permanent",$BK25="terminated"),"true","false")</formula>
    </cfRule>
  </conditionalFormatting>
  <conditionalFormatting sqref="Q25">
    <cfRule type="expression" dxfId="3739" priority="597" stopIfTrue="1">
      <formula>IF(OR($BJ25="not",$BJ25="resign",$BJ25="permanent",$BJ25="terminated"),"true","false")</formula>
    </cfRule>
  </conditionalFormatting>
  <conditionalFormatting sqref="Q25">
    <cfRule type="expression" dxfId="3738" priority="596" stopIfTrue="1">
      <formula>IF(OR($BJ25="not",$BJ25="resign",$BJ25="permanent",$BJ25="terminated"),"true","false")</formula>
    </cfRule>
  </conditionalFormatting>
  <conditionalFormatting sqref="Q25">
    <cfRule type="expression" dxfId="3737" priority="595" stopIfTrue="1">
      <formula>IF(OR($BI25="not",$BI25="resign",$BI25="permanent",$BI25="terminated"),"true","false")</formula>
    </cfRule>
  </conditionalFormatting>
  <conditionalFormatting sqref="Q25">
    <cfRule type="expression" dxfId="3736" priority="594" stopIfTrue="1">
      <formula>IF(OR($BK25="not",$BK25="resign",$BK25="permanent",$BK25="terminated"),"true","false")</formula>
    </cfRule>
  </conditionalFormatting>
  <conditionalFormatting sqref="Q25">
    <cfRule type="expression" dxfId="3735" priority="593" stopIfTrue="1">
      <formula>IF(OR($BJ25="not",$BJ25="resign",$BJ25="permanent",$BJ25="terminated"),"true","false")</formula>
    </cfRule>
  </conditionalFormatting>
  <conditionalFormatting sqref="Q25">
    <cfRule type="expression" dxfId="3734" priority="592" stopIfTrue="1">
      <formula>IF(OR($BK25="not",$BK25="resign",$BK25="permanent",$BK25="terminated"),"true","false")</formula>
    </cfRule>
  </conditionalFormatting>
  <conditionalFormatting sqref="Q25">
    <cfRule type="expression" dxfId="3733" priority="591" stopIfTrue="1">
      <formula>IF(OR($BJ25="not",$BJ25="resign",$BJ25="permanent",$BJ25="terminated"),"true","false")</formula>
    </cfRule>
  </conditionalFormatting>
  <conditionalFormatting sqref="Q25">
    <cfRule type="expression" dxfId="3732" priority="590" stopIfTrue="1">
      <formula>IF(OR($BJ25="not",$BJ25="resign",$BJ25="permanent",$BJ25="terminated"),"true","false")</formula>
    </cfRule>
  </conditionalFormatting>
  <conditionalFormatting sqref="Q25">
    <cfRule type="expression" dxfId="3731" priority="589" stopIfTrue="1">
      <formula>IF(OR($BK25="not",$BK25="resign",$BK25="permanent",$BK25="terminated"),"true","false")</formula>
    </cfRule>
  </conditionalFormatting>
  <conditionalFormatting sqref="Q25">
    <cfRule type="expression" dxfId="3730" priority="588" stopIfTrue="1">
      <formula>IF(OR($BK25="not",$BK25="resign",$BK25="permanent",$BK25="terminated"),"true","false")</formula>
    </cfRule>
  </conditionalFormatting>
  <conditionalFormatting sqref="Q25">
    <cfRule type="expression" dxfId="3729" priority="587" stopIfTrue="1">
      <formula>IF(OR($BK25="not",$BK25="resign",$BK25="permanent",$BK25="terminated"),"true","false")</formula>
    </cfRule>
  </conditionalFormatting>
  <conditionalFormatting sqref="Q25">
    <cfRule type="expression" dxfId="3728" priority="586" stopIfTrue="1">
      <formula>IF(OR($BJ25="not",$BJ25="resign",$BJ25="permanent",$BJ25="terminated"),"true","false")</formula>
    </cfRule>
  </conditionalFormatting>
  <conditionalFormatting sqref="Q25">
    <cfRule type="expression" dxfId="3727" priority="585" stopIfTrue="1">
      <formula>IF(OR($BK25="not",$BK25="resign",$BK25="permanent",$BK25="terminated"),"true","false")</formula>
    </cfRule>
  </conditionalFormatting>
  <conditionalFormatting sqref="Q25">
    <cfRule type="expression" dxfId="3726" priority="584" stopIfTrue="1">
      <formula>IF(OR($BJ25="not",$BJ25="resign",$BJ25="permanent",$BJ25="terminated"),"true","false")</formula>
    </cfRule>
  </conditionalFormatting>
  <conditionalFormatting sqref="Q25">
    <cfRule type="expression" dxfId="3725" priority="583" stopIfTrue="1">
      <formula>IF(OR($BK25="not",$BK25="resign",$BK25="permanent",$BK25="terminated"),"true","false")</formula>
    </cfRule>
  </conditionalFormatting>
  <conditionalFormatting sqref="Q25">
    <cfRule type="expression" dxfId="3724" priority="582" stopIfTrue="1">
      <formula>IF(OR($BK25="not",$BK25="resign",$BK25="permanent",$BK25="terminated"),"true","false")</formula>
    </cfRule>
  </conditionalFormatting>
  <conditionalFormatting sqref="Q25">
    <cfRule type="expression" dxfId="3723" priority="581" stopIfTrue="1">
      <formula>IF(OR($BK25="not",$BK25="resign",$BK25="permanent",$BK25="terminated"),"true","false")</formula>
    </cfRule>
  </conditionalFormatting>
  <conditionalFormatting sqref="Q25">
    <cfRule type="expression" dxfId="3722" priority="580" stopIfTrue="1">
      <formula>IF(OR($BJ25="not",$BJ25="resign",$BJ25="permanent",$BJ25="terminated"),"true","false")</formula>
    </cfRule>
  </conditionalFormatting>
  <conditionalFormatting sqref="Q25">
    <cfRule type="expression" dxfId="3721" priority="579" stopIfTrue="1">
      <formula>IF(OR($BK25="not",$BK25="resign",$BK25="permanent",$BK25="terminated"),"true","false")</formula>
    </cfRule>
  </conditionalFormatting>
  <conditionalFormatting sqref="Q25">
    <cfRule type="expression" dxfId="3720" priority="578" stopIfTrue="1">
      <formula>IF(OR($BJ25="not",$BJ25="resign",$BJ25="permanent",$BJ25="terminated"),"true","false")</formula>
    </cfRule>
  </conditionalFormatting>
  <conditionalFormatting sqref="Q25">
    <cfRule type="expression" dxfId="3719" priority="577" stopIfTrue="1">
      <formula>IF(OR($BK25="not",$BK25="resign",$BK25="permanent",$BK25="terminated"),"true","false")</formula>
    </cfRule>
  </conditionalFormatting>
  <conditionalFormatting sqref="Q25">
    <cfRule type="expression" dxfId="3718" priority="576" stopIfTrue="1">
      <formula>IF(OR($BK25="not",$BK25="resign",$BK25="permanent",$BK25="terminated"),"true","false")</formula>
    </cfRule>
  </conditionalFormatting>
  <conditionalFormatting sqref="Q25">
    <cfRule type="expression" dxfId="3717" priority="575" stopIfTrue="1">
      <formula>IF(OR($BK25="not",$BK25="resign",$BK25="permanent",$BK25="terminated"),"true","false")</formula>
    </cfRule>
  </conditionalFormatting>
  <conditionalFormatting sqref="Q25">
    <cfRule type="expression" dxfId="3716" priority="574" stopIfTrue="1">
      <formula>IF(OR($BJ25="not",$BJ25="resign",$BJ25="permanent",$BJ25="terminated"),"true","false")</formula>
    </cfRule>
  </conditionalFormatting>
  <conditionalFormatting sqref="Q25">
    <cfRule type="expression" dxfId="3715" priority="573" stopIfTrue="1">
      <formula>IF(OR($BK25="not",$BK25="resign",$BK25="permanent",$BK25="terminated"),"true","false")</formula>
    </cfRule>
  </conditionalFormatting>
  <conditionalFormatting sqref="Q25">
    <cfRule type="expression" dxfId="3714" priority="572" stopIfTrue="1">
      <formula>IF(OR($BJ25="not",$BJ25="resign",$BJ25="permanent",$BJ25="terminated"),"true","false")</formula>
    </cfRule>
  </conditionalFormatting>
  <conditionalFormatting sqref="Q25">
    <cfRule type="expression" dxfId="3713" priority="571" stopIfTrue="1">
      <formula>IF(OR($BK25="not",$BK25="resign",$BK25="permanent",$BK25="terminated"),"true","false")</formula>
    </cfRule>
  </conditionalFormatting>
  <conditionalFormatting sqref="Q25">
    <cfRule type="expression" dxfId="3712" priority="570" stopIfTrue="1">
      <formula>IF(OR($BJ25="not",$BJ25="resign",$BJ25="permanent",$BJ25="terminated"),"true","false")</formula>
    </cfRule>
  </conditionalFormatting>
  <conditionalFormatting sqref="Q25">
    <cfRule type="expression" dxfId="3711" priority="569" stopIfTrue="1">
      <formula>IF(OR($BK25="not",$BK25="resign",$BK25="permanent",$BK25="terminated"),"true","false")</formula>
    </cfRule>
  </conditionalFormatting>
  <conditionalFormatting sqref="Q25">
    <cfRule type="expression" dxfId="3710" priority="568" stopIfTrue="1">
      <formula>IF(OR($BJ25="not",$BJ25="resign",$BJ25="permanent",$BJ25="terminated"),"true","false")</formula>
    </cfRule>
  </conditionalFormatting>
  <conditionalFormatting sqref="Q25">
    <cfRule type="expression" dxfId="3709" priority="567" stopIfTrue="1">
      <formula>IF(OR($BK25="not",$BK25="resign",$BK25="permanent",$BK25="terminated"),"true","false")</formula>
    </cfRule>
  </conditionalFormatting>
  <conditionalFormatting sqref="Q25">
    <cfRule type="expression" dxfId="3708" priority="566" stopIfTrue="1">
      <formula>IF(OR($BJ25="not",$BJ25="resign",$BJ25="permanent",$BJ25="terminated"),"true","false")</formula>
    </cfRule>
  </conditionalFormatting>
  <conditionalFormatting sqref="Q25">
    <cfRule type="expression" dxfId="3707" priority="565" stopIfTrue="1">
      <formula>IF(OR($BJ25="not",$BJ25="resign",$BJ25="permanent",$BJ25="terminated"),"true","false")</formula>
    </cfRule>
  </conditionalFormatting>
  <conditionalFormatting sqref="Q25">
    <cfRule type="expression" dxfId="3706" priority="564" stopIfTrue="1">
      <formula>IF(OR($BK25="not",$BK25="resign",$BK25="permanent",$BK25="terminated"),"true","false")</formula>
    </cfRule>
  </conditionalFormatting>
  <conditionalFormatting sqref="Q25">
    <cfRule type="expression" dxfId="3705" priority="563" stopIfTrue="1">
      <formula>IF(OR($BK25="not",$BK25="resign",$BK25="permanent",$BK25="terminated"),"true","false")</formula>
    </cfRule>
  </conditionalFormatting>
  <conditionalFormatting sqref="Q25">
    <cfRule type="expression" dxfId="3704" priority="562" stopIfTrue="1">
      <formula>IF(OR($BK25="not",$BK25="resign",$BK25="permanent",$BK25="terminated"),"true","false")</formula>
    </cfRule>
  </conditionalFormatting>
  <conditionalFormatting sqref="Q25">
    <cfRule type="expression" dxfId="3703" priority="561" stopIfTrue="1">
      <formula>IF(OR($BJ25="not",$BJ25="resign",$BJ25="permanent",$BJ25="terminated"),"true","false")</formula>
    </cfRule>
  </conditionalFormatting>
  <conditionalFormatting sqref="Q25">
    <cfRule type="expression" dxfId="3702" priority="560" stopIfTrue="1">
      <formula>IF(OR($BK25="not",$BK25="resign",$BK25="permanent",$BK25="terminated"),"true","false")</formula>
    </cfRule>
  </conditionalFormatting>
  <conditionalFormatting sqref="Q25">
    <cfRule type="expression" dxfId="3701" priority="559" stopIfTrue="1">
      <formula>IF(OR($BJ25="not",$BJ25="resign",$BJ25="permanent",$BJ25="terminated"),"true","false")</formula>
    </cfRule>
  </conditionalFormatting>
  <conditionalFormatting sqref="Q25">
    <cfRule type="expression" dxfId="3700" priority="558" stopIfTrue="1">
      <formula>IF(OR($BK25="not",$BK25="resign",$BK25="permanent",$BK25="terminated"),"true","false")</formula>
    </cfRule>
  </conditionalFormatting>
  <conditionalFormatting sqref="Q25">
    <cfRule type="expression" dxfId="3699" priority="557" stopIfTrue="1">
      <formula>IF(OR($BK25="not",$BK25="resign",$BK25="permanent",$BK25="terminated"),"true","false")</formula>
    </cfRule>
  </conditionalFormatting>
  <conditionalFormatting sqref="Q25">
    <cfRule type="expression" dxfId="3698" priority="556" stopIfTrue="1">
      <formula>IF(OR($BK25="not",$BK25="resign",$BK25="permanent",$BK25="terminated"),"true","false")</formula>
    </cfRule>
  </conditionalFormatting>
  <conditionalFormatting sqref="Q25">
    <cfRule type="expression" dxfId="3697" priority="555" stopIfTrue="1">
      <formula>IF(OR($BJ25="not",$BJ25="resign",$BJ25="permanent",$BJ25="terminated"),"true","false")</formula>
    </cfRule>
  </conditionalFormatting>
  <conditionalFormatting sqref="Q25">
    <cfRule type="expression" dxfId="3696" priority="554" stopIfTrue="1">
      <formula>IF(OR($BK25="not",$BK25="resign",$BK25="permanent",$BK25="terminated"),"true","false")</formula>
    </cfRule>
  </conditionalFormatting>
  <conditionalFormatting sqref="Q25">
    <cfRule type="expression" dxfId="3695" priority="553" stopIfTrue="1">
      <formula>IF(OR($BJ25="not",$BJ25="resign",$BJ25="permanent",$BJ25="terminated"),"true","false")</formula>
    </cfRule>
  </conditionalFormatting>
  <conditionalFormatting sqref="Q25">
    <cfRule type="expression" dxfId="3694" priority="552" stopIfTrue="1">
      <formula>IF(OR($BK25="not",$BK25="resign",$BK25="permanent",$BK25="terminated"),"true","false")</formula>
    </cfRule>
  </conditionalFormatting>
  <conditionalFormatting sqref="Q25">
    <cfRule type="expression" dxfId="3693" priority="551" stopIfTrue="1">
      <formula>IF(OR($BK25="not",$BK25="resign",$BK25="permanent",$BK25="terminated"),"true","false")</formula>
    </cfRule>
  </conditionalFormatting>
  <conditionalFormatting sqref="Q25">
    <cfRule type="expression" dxfId="3692" priority="550" stopIfTrue="1">
      <formula>IF(OR($BK25="not",$BK25="resign",$BK25="permanent",$BK25="terminated"),"true","false")</formula>
    </cfRule>
  </conditionalFormatting>
  <conditionalFormatting sqref="Q25">
    <cfRule type="expression" dxfId="3691" priority="549" stopIfTrue="1">
      <formula>IF(OR($BJ25="not",$BJ25="resign",$BJ25="permanent",$BJ25="terminated"),"true","false")</formula>
    </cfRule>
  </conditionalFormatting>
  <conditionalFormatting sqref="Q25">
    <cfRule type="expression" dxfId="3690" priority="548" stopIfTrue="1">
      <formula>IF(OR($BK25="not",$BK25="resign",$BK25="permanent",$BK25="terminated"),"true","false")</formula>
    </cfRule>
  </conditionalFormatting>
  <conditionalFormatting sqref="Q25">
    <cfRule type="expression" dxfId="3689" priority="547" stopIfTrue="1">
      <formula>IF(OR($BJ25="not",$BJ25="resign",$BJ25="permanent",$BJ25="terminated"),"true","false")</formula>
    </cfRule>
  </conditionalFormatting>
  <conditionalFormatting sqref="Q25">
    <cfRule type="expression" dxfId="3688" priority="546" stopIfTrue="1">
      <formula>IF(OR($BK25="not",$BK25="resign",$BK25="permanent",$BK25="terminated"),"true","false")</formula>
    </cfRule>
  </conditionalFormatting>
  <conditionalFormatting sqref="Q25">
    <cfRule type="expression" dxfId="3687" priority="545" stopIfTrue="1">
      <formula>IF(OR($BJ25="not",$BJ25="resign",$BJ25="permanent",$BJ25="terminated"),"true","false")</formula>
    </cfRule>
  </conditionalFormatting>
  <conditionalFormatting sqref="Q25">
    <cfRule type="expression" dxfId="3686" priority="544" stopIfTrue="1">
      <formula>IF(OR($BK25="not",$BK25="resign",$BK25="permanent",$BK25="terminated"),"true","false")</formula>
    </cfRule>
  </conditionalFormatting>
  <conditionalFormatting sqref="Q25">
    <cfRule type="expression" dxfId="3685" priority="543" stopIfTrue="1">
      <formula>IF(OR($BJ25="not",$BJ25="resign",$BJ25="permanent",$BJ25="terminated"),"true","false")</formula>
    </cfRule>
  </conditionalFormatting>
  <conditionalFormatting sqref="Q25">
    <cfRule type="expression" dxfId="3684" priority="542" stopIfTrue="1">
      <formula>IF(OR($BJ25="not",$BJ25="resign",$BJ25="permanent",$BJ25="terminated"),"true","false")</formula>
    </cfRule>
  </conditionalFormatting>
  <conditionalFormatting sqref="Q25">
    <cfRule type="expression" dxfId="3683" priority="541" stopIfTrue="1">
      <formula>IF(OR($BI25="not",$BI25="resign",$BI25="permanent",$BI25="terminated"),"true","false")</formula>
    </cfRule>
  </conditionalFormatting>
  <conditionalFormatting sqref="Q25">
    <cfRule type="expression" dxfId="3682" priority="540" stopIfTrue="1">
      <formula>IF(OR($BK25="not",$BK25="resign",$BK25="permanent",$BK25="terminated"),"true","false")</formula>
    </cfRule>
  </conditionalFormatting>
  <conditionalFormatting sqref="Q25">
    <cfRule type="expression" dxfId="3681" priority="539" stopIfTrue="1">
      <formula>IF(OR($BJ25="not",$BJ25="resign",$BJ25="permanent",$BJ25="terminated"),"true","false")</formula>
    </cfRule>
  </conditionalFormatting>
  <conditionalFormatting sqref="Q25">
    <cfRule type="expression" dxfId="3680" priority="538" stopIfTrue="1">
      <formula>IF(OR($BK25="not",$BK25="resign",$BK25="permanent",$BK25="terminated"),"true","false")</formula>
    </cfRule>
  </conditionalFormatting>
  <conditionalFormatting sqref="Q25">
    <cfRule type="expression" dxfId="3679" priority="537" stopIfTrue="1">
      <formula>IF(OR($BJ25="not",$BJ25="resign",$BJ25="permanent",$BJ25="terminated"),"true","false")</formula>
    </cfRule>
  </conditionalFormatting>
  <conditionalFormatting sqref="Q25">
    <cfRule type="expression" dxfId="3678" priority="536" stopIfTrue="1">
      <formula>IF(OR($BJ25="not",$BJ25="resign",$BJ25="permanent",$BJ25="terminated"),"true","false")</formula>
    </cfRule>
  </conditionalFormatting>
  <conditionalFormatting sqref="Q25">
    <cfRule type="expression" dxfId="3677" priority="535" stopIfTrue="1">
      <formula>IF(OR($BK25="not",$BK25="resign",$BK25="permanent",$BK25="terminated"),"true","false")</formula>
    </cfRule>
  </conditionalFormatting>
  <conditionalFormatting sqref="Q25">
    <cfRule type="expression" dxfId="3676" priority="534" stopIfTrue="1">
      <formula>IF(OR($BK25="not",$BK25="resign",$BK25="permanent",$BK25="terminated"),"true","false")</formula>
    </cfRule>
  </conditionalFormatting>
  <conditionalFormatting sqref="Q25">
    <cfRule type="expression" dxfId="3675" priority="533" stopIfTrue="1">
      <formula>IF(OR($BK25="not",$BK25="resign",$BK25="permanent",$BK25="terminated"),"true","false")</formula>
    </cfRule>
  </conditionalFormatting>
  <conditionalFormatting sqref="Q25">
    <cfRule type="expression" dxfId="3674" priority="532" stopIfTrue="1">
      <formula>IF(OR($BJ25="not",$BJ25="resign",$BJ25="permanent",$BJ25="terminated"),"true","false")</formula>
    </cfRule>
  </conditionalFormatting>
  <conditionalFormatting sqref="Q25">
    <cfRule type="expression" dxfId="3673" priority="531" stopIfTrue="1">
      <formula>IF(OR($BK25="not",$BK25="resign",$BK25="permanent",$BK25="terminated"),"true","false")</formula>
    </cfRule>
  </conditionalFormatting>
  <conditionalFormatting sqref="Q25">
    <cfRule type="expression" dxfId="3672" priority="530" stopIfTrue="1">
      <formula>IF(OR($BJ25="not",$BJ25="resign",$BJ25="permanent",$BJ25="terminated"),"true","false")</formula>
    </cfRule>
  </conditionalFormatting>
  <conditionalFormatting sqref="Q25">
    <cfRule type="expression" dxfId="3671" priority="529" stopIfTrue="1">
      <formula>IF(OR($BK25="not",$BK25="resign",$BK25="permanent",$BK25="terminated"),"true","false")</formula>
    </cfRule>
  </conditionalFormatting>
  <conditionalFormatting sqref="Q25">
    <cfRule type="expression" dxfId="3670" priority="528" stopIfTrue="1">
      <formula>IF(OR($BK25="not",$BK25="resign",$BK25="permanent",$BK25="terminated"),"true","false")</formula>
    </cfRule>
  </conditionalFormatting>
  <conditionalFormatting sqref="Q25">
    <cfRule type="expression" dxfId="3669" priority="527" stopIfTrue="1">
      <formula>IF(OR($BK25="not",$BK25="resign",$BK25="permanent",$BK25="terminated"),"true","false")</formula>
    </cfRule>
  </conditionalFormatting>
  <conditionalFormatting sqref="Q25">
    <cfRule type="expression" dxfId="3668" priority="526" stopIfTrue="1">
      <formula>IF(OR($BJ25="not",$BJ25="resign",$BJ25="permanent",$BJ25="terminated"),"true","false")</formula>
    </cfRule>
  </conditionalFormatting>
  <conditionalFormatting sqref="Q25">
    <cfRule type="expression" dxfId="3667" priority="525" stopIfTrue="1">
      <formula>IF(OR($BK25="not",$BK25="resign",$BK25="permanent",$BK25="terminated"),"true","false")</formula>
    </cfRule>
  </conditionalFormatting>
  <conditionalFormatting sqref="Q25">
    <cfRule type="expression" dxfId="3666" priority="524" stopIfTrue="1">
      <formula>IF(OR($BJ25="not",$BJ25="resign",$BJ25="permanent",$BJ25="terminated"),"true","false")</formula>
    </cfRule>
  </conditionalFormatting>
  <conditionalFormatting sqref="Q25">
    <cfRule type="expression" dxfId="3665" priority="523" stopIfTrue="1">
      <formula>IF(OR($BK25="not",$BK25="resign",$BK25="permanent",$BK25="terminated"),"true","false")</formula>
    </cfRule>
  </conditionalFormatting>
  <conditionalFormatting sqref="Q25">
    <cfRule type="expression" dxfId="3664" priority="522" stopIfTrue="1">
      <formula>IF(OR($BK25="not",$BK25="resign",$BK25="permanent",$BK25="terminated"),"true","false")</formula>
    </cfRule>
  </conditionalFormatting>
  <conditionalFormatting sqref="Q25">
    <cfRule type="expression" dxfId="3663" priority="521" stopIfTrue="1">
      <formula>IF(OR($BK25="not",$BK25="resign",$BK25="permanent",$BK25="terminated"),"true","false")</formula>
    </cfRule>
  </conditionalFormatting>
  <conditionalFormatting sqref="Q25">
    <cfRule type="expression" dxfId="3662" priority="520" stopIfTrue="1">
      <formula>IF(OR($BJ25="not",$BJ25="resign",$BJ25="permanent",$BJ25="terminated"),"true","false")</formula>
    </cfRule>
  </conditionalFormatting>
  <conditionalFormatting sqref="Q25">
    <cfRule type="expression" dxfId="3661" priority="519" stopIfTrue="1">
      <formula>IF(OR($BK25="not",$BK25="resign",$BK25="permanent",$BK25="terminated"),"true","false")</formula>
    </cfRule>
  </conditionalFormatting>
  <conditionalFormatting sqref="Q25">
    <cfRule type="expression" dxfId="3660" priority="518" stopIfTrue="1">
      <formula>IF(OR($BJ25="not",$BJ25="resign",$BJ25="permanent",$BJ25="terminated"),"true","false")</formula>
    </cfRule>
  </conditionalFormatting>
  <conditionalFormatting sqref="Q25">
    <cfRule type="expression" dxfId="3659" priority="517" stopIfTrue="1">
      <formula>IF(OR($BK25="not",$BK25="resign",$BK25="permanent",$BK25="terminated"),"true","false")</formula>
    </cfRule>
  </conditionalFormatting>
  <conditionalFormatting sqref="Q25">
    <cfRule type="expression" dxfId="3658" priority="516" stopIfTrue="1">
      <formula>IF(OR($BJ25="not",$BJ25="resign",$BJ25="permanent",$BJ25="terminated"),"true","false")</formula>
    </cfRule>
  </conditionalFormatting>
  <conditionalFormatting sqref="Q25">
    <cfRule type="expression" dxfId="3657" priority="515" stopIfTrue="1">
      <formula>IF(OR($BK25="not",$BK25="resign",$BK25="permanent",$BK25="terminated"),"true","false")</formula>
    </cfRule>
  </conditionalFormatting>
  <conditionalFormatting sqref="Q25">
    <cfRule type="expression" dxfId="3656" priority="514" stopIfTrue="1">
      <formula>IF(OR($BJ25="not",$BJ25="resign",$BJ25="permanent",$BJ25="terminated"),"true","false")</formula>
    </cfRule>
  </conditionalFormatting>
  <conditionalFormatting sqref="Q25">
    <cfRule type="expression" dxfId="3655" priority="513" stopIfTrue="1">
      <formula>IF(OR($BK25="not",$BK25="resign",$BK25="permanent",$BK25="terminated"),"true","false")</formula>
    </cfRule>
  </conditionalFormatting>
  <conditionalFormatting sqref="Q25">
    <cfRule type="expression" dxfId="3654" priority="512" stopIfTrue="1">
      <formula>IF(OR($BJ25="not",$BJ25="resign",$BJ25="permanent",$BJ25="terminated"),"true","false")</formula>
    </cfRule>
  </conditionalFormatting>
  <conditionalFormatting sqref="Q25">
    <cfRule type="expression" dxfId="3653" priority="511" stopIfTrue="1">
      <formula>IF(OR($BJ25="not",$BJ25="resign",$BJ25="permanent",$BJ25="terminated"),"true","false")</formula>
    </cfRule>
  </conditionalFormatting>
  <conditionalFormatting sqref="Q25">
    <cfRule type="expression" dxfId="3652" priority="510" stopIfTrue="1">
      <formula>IF(OR($BK25="not",$BK25="resign",$BK25="permanent",$BK25="terminated"),"true","false")</formula>
    </cfRule>
  </conditionalFormatting>
  <conditionalFormatting sqref="Q25">
    <cfRule type="expression" dxfId="3651" priority="509" stopIfTrue="1">
      <formula>IF(OR($BK25="not",$BK25="resign",$BK25="permanent",$BK25="terminated"),"true","false")</formula>
    </cfRule>
  </conditionalFormatting>
  <conditionalFormatting sqref="Q25">
    <cfRule type="expression" dxfId="3650" priority="508" stopIfTrue="1">
      <formula>IF(OR($BK25="not",$BK25="resign",$BK25="permanent",$BK25="terminated"),"true","false")</formula>
    </cfRule>
  </conditionalFormatting>
  <conditionalFormatting sqref="Q25">
    <cfRule type="expression" dxfId="3649" priority="507" stopIfTrue="1">
      <formula>IF(OR($BJ25="not",$BJ25="resign",$BJ25="permanent",$BJ25="terminated"),"true","false")</formula>
    </cfRule>
  </conditionalFormatting>
  <conditionalFormatting sqref="Q25">
    <cfRule type="expression" dxfId="3648" priority="506" stopIfTrue="1">
      <formula>IF(OR($BK25="not",$BK25="resign",$BK25="permanent",$BK25="terminated"),"true","false")</formula>
    </cfRule>
  </conditionalFormatting>
  <conditionalFormatting sqref="Q25">
    <cfRule type="expression" dxfId="3647" priority="505" stopIfTrue="1">
      <formula>IF(OR($BJ25="not",$BJ25="resign",$BJ25="permanent",$BJ25="terminated"),"true","false")</formula>
    </cfRule>
  </conditionalFormatting>
  <conditionalFormatting sqref="Q25">
    <cfRule type="expression" dxfId="3646" priority="504" stopIfTrue="1">
      <formula>IF(OR($BK25="not",$BK25="resign",$BK25="permanent",$BK25="terminated"),"true","false")</formula>
    </cfRule>
  </conditionalFormatting>
  <conditionalFormatting sqref="Q25">
    <cfRule type="expression" dxfId="3645" priority="503" stopIfTrue="1">
      <formula>IF(OR($BK25="not",$BK25="resign",$BK25="permanent",$BK25="terminated"),"true","false")</formula>
    </cfRule>
  </conditionalFormatting>
  <conditionalFormatting sqref="Q25">
    <cfRule type="expression" dxfId="3644" priority="502" stopIfTrue="1">
      <formula>IF(OR($BK25="not",$BK25="resign",$BK25="permanent",$BK25="terminated"),"true","false")</formula>
    </cfRule>
  </conditionalFormatting>
  <conditionalFormatting sqref="Q25">
    <cfRule type="expression" dxfId="3643" priority="501" stopIfTrue="1">
      <formula>IF(OR($BJ25="not",$BJ25="resign",$BJ25="permanent",$BJ25="terminated"),"true","false")</formula>
    </cfRule>
  </conditionalFormatting>
  <conditionalFormatting sqref="Q25">
    <cfRule type="expression" dxfId="3642" priority="500" stopIfTrue="1">
      <formula>IF(OR($BK25="not",$BK25="resign",$BK25="permanent",$BK25="terminated"),"true","false")</formula>
    </cfRule>
  </conditionalFormatting>
  <conditionalFormatting sqref="Q25">
    <cfRule type="expression" dxfId="3641" priority="499" stopIfTrue="1">
      <formula>IF(OR($BJ25="not",$BJ25="resign",$BJ25="permanent",$BJ25="terminated"),"true","false")</formula>
    </cfRule>
  </conditionalFormatting>
  <conditionalFormatting sqref="Q25">
    <cfRule type="expression" dxfId="3640" priority="498" stopIfTrue="1">
      <formula>IF(OR($BK25="not",$BK25="resign",$BK25="permanent",$BK25="terminated"),"true","false")</formula>
    </cfRule>
  </conditionalFormatting>
  <conditionalFormatting sqref="Q25">
    <cfRule type="expression" dxfId="3639" priority="497" stopIfTrue="1">
      <formula>IF(OR($BK25="not",$BK25="resign",$BK25="permanent",$BK25="terminated"),"true","false")</formula>
    </cfRule>
  </conditionalFormatting>
  <conditionalFormatting sqref="Q25">
    <cfRule type="expression" dxfId="3638" priority="496" stopIfTrue="1">
      <formula>IF(OR($BK25="not",$BK25="resign",$BK25="permanent",$BK25="terminated"),"true","false")</formula>
    </cfRule>
  </conditionalFormatting>
  <conditionalFormatting sqref="Q25">
    <cfRule type="expression" dxfId="3637" priority="495" stopIfTrue="1">
      <formula>IF(OR($BJ25="not",$BJ25="resign",$BJ25="permanent",$BJ25="terminated"),"true","false")</formula>
    </cfRule>
  </conditionalFormatting>
  <conditionalFormatting sqref="Q25">
    <cfRule type="expression" dxfId="3636" priority="494" stopIfTrue="1">
      <formula>IF(OR($BK25="not",$BK25="resign",$BK25="permanent",$BK25="terminated"),"true","false")</formula>
    </cfRule>
  </conditionalFormatting>
  <conditionalFormatting sqref="Q25">
    <cfRule type="expression" dxfId="3635" priority="493" stopIfTrue="1">
      <formula>IF(OR($BJ25="not",$BJ25="resign",$BJ25="permanent",$BJ25="terminated"),"true","false")</formula>
    </cfRule>
  </conditionalFormatting>
  <conditionalFormatting sqref="Q25">
    <cfRule type="expression" dxfId="3634" priority="492" stopIfTrue="1">
      <formula>IF(OR($BK25="not",$BK25="resign",$BK25="permanent",$BK25="terminated"),"true","false")</formula>
    </cfRule>
  </conditionalFormatting>
  <conditionalFormatting sqref="Q25">
    <cfRule type="expression" dxfId="3633" priority="491" stopIfTrue="1">
      <formula>IF(OR($BJ25="not",$BJ25="resign",$BJ25="permanent",$BJ25="terminated"),"true","false")</formula>
    </cfRule>
  </conditionalFormatting>
  <conditionalFormatting sqref="Q25">
    <cfRule type="expression" dxfId="3632" priority="490" stopIfTrue="1">
      <formula>IF(OR($BK25="not",$BK25="resign",$BK25="permanent",$BK25="terminated"),"true","false")</formula>
    </cfRule>
  </conditionalFormatting>
  <conditionalFormatting sqref="Q25">
    <cfRule type="expression" dxfId="3631" priority="489" stopIfTrue="1">
      <formula>IF(OR($BJ25="not",$BJ25="resign",$BJ25="permanent",$BJ25="terminated"),"true","false")</formula>
    </cfRule>
  </conditionalFormatting>
  <conditionalFormatting sqref="Q25">
    <cfRule type="expression" dxfId="3630" priority="488" stopIfTrue="1">
      <formula>IF(OR($BJ25="not",$BJ25="resign",$BJ25="permanent",$BJ25="terminated"),"true","false")</formula>
    </cfRule>
  </conditionalFormatting>
  <conditionalFormatting sqref="Q25">
    <cfRule type="expression" dxfId="3629" priority="487" stopIfTrue="1">
      <formula>IF(OR($BI25="not",$BI25="resign",$BI25="permanent",$BI25="terminated"),"true","false")</formula>
    </cfRule>
  </conditionalFormatting>
  <conditionalFormatting sqref="Q25">
    <cfRule type="expression" dxfId="3628" priority="486" stopIfTrue="1">
      <formula>IF(OR($BK25="not",$BK25="resign",$BK25="permanent",$BK25="terminated"),"true","false")</formula>
    </cfRule>
  </conditionalFormatting>
  <conditionalFormatting sqref="Q25">
    <cfRule type="expression" dxfId="3627" priority="485" stopIfTrue="1">
      <formula>IF(OR($BJ25="not",$BJ25="resign",$BJ25="permanent",$BJ25="terminated"),"true","false")</formula>
    </cfRule>
  </conditionalFormatting>
  <conditionalFormatting sqref="Q25">
    <cfRule type="expression" dxfId="3626" priority="484" stopIfTrue="1">
      <formula>IF(OR($BK25="not",$BK25="resign",$BK25="permanent",$BK25="terminated"),"true","false")</formula>
    </cfRule>
  </conditionalFormatting>
  <conditionalFormatting sqref="Q25">
    <cfRule type="expression" dxfId="3625" priority="483" stopIfTrue="1">
      <formula>IF(OR($BJ25="not",$BJ25="resign",$BJ25="permanent",$BJ25="terminated"),"true","false")</formula>
    </cfRule>
  </conditionalFormatting>
  <conditionalFormatting sqref="Q25">
    <cfRule type="expression" dxfId="3624" priority="482" stopIfTrue="1">
      <formula>IF(OR($BJ25="not",$BJ25="resign",$BJ25="permanent",$BJ25="terminated"),"true","false")</formula>
    </cfRule>
  </conditionalFormatting>
  <conditionalFormatting sqref="Q25">
    <cfRule type="expression" dxfId="3623" priority="481" stopIfTrue="1">
      <formula>IF(OR($BK25="not",$BK25="resign",$BK25="permanent",$BK25="terminated"),"true","false")</formula>
    </cfRule>
  </conditionalFormatting>
  <conditionalFormatting sqref="Q25">
    <cfRule type="expression" dxfId="3622" priority="480" stopIfTrue="1">
      <formula>IF(OR($BK25="not",$BK25="resign",$BK25="permanent",$BK25="terminated"),"true","false")</formula>
    </cfRule>
  </conditionalFormatting>
  <conditionalFormatting sqref="Q25">
    <cfRule type="expression" dxfId="3621" priority="479" stopIfTrue="1">
      <formula>IF(OR($BK25="not",$BK25="resign",$BK25="permanent",$BK25="terminated"),"true","false")</formula>
    </cfRule>
  </conditionalFormatting>
  <conditionalFormatting sqref="Q25">
    <cfRule type="expression" dxfId="3620" priority="478" stopIfTrue="1">
      <formula>IF(OR($BJ25="not",$BJ25="resign",$BJ25="permanent",$BJ25="terminated"),"true","false")</formula>
    </cfRule>
  </conditionalFormatting>
  <conditionalFormatting sqref="Q25">
    <cfRule type="expression" dxfId="3619" priority="477" stopIfTrue="1">
      <formula>IF(OR($BK25="not",$BK25="resign",$BK25="permanent",$BK25="terminated"),"true","false")</formula>
    </cfRule>
  </conditionalFormatting>
  <conditionalFormatting sqref="Q25">
    <cfRule type="expression" dxfId="3618" priority="476" stopIfTrue="1">
      <formula>IF(OR($BJ25="not",$BJ25="resign",$BJ25="permanent",$BJ25="terminated"),"true","false")</formula>
    </cfRule>
  </conditionalFormatting>
  <conditionalFormatting sqref="Q25">
    <cfRule type="expression" dxfId="3617" priority="475" stopIfTrue="1">
      <formula>IF(OR($BK25="not",$BK25="resign",$BK25="permanent",$BK25="terminated"),"true","false")</formula>
    </cfRule>
  </conditionalFormatting>
  <conditionalFormatting sqref="Q25">
    <cfRule type="expression" dxfId="3616" priority="474" stopIfTrue="1">
      <formula>IF(OR($BK25="not",$BK25="resign",$BK25="permanent",$BK25="terminated"),"true","false")</formula>
    </cfRule>
  </conditionalFormatting>
  <conditionalFormatting sqref="Q25">
    <cfRule type="expression" dxfId="3615" priority="473" stopIfTrue="1">
      <formula>IF(OR($BK25="not",$BK25="resign",$BK25="permanent",$BK25="terminated"),"true","false")</formula>
    </cfRule>
  </conditionalFormatting>
  <conditionalFormatting sqref="Q25">
    <cfRule type="expression" dxfId="3614" priority="472" stopIfTrue="1">
      <formula>IF(OR($BJ25="not",$BJ25="resign",$BJ25="permanent",$BJ25="terminated"),"true","false")</formula>
    </cfRule>
  </conditionalFormatting>
  <conditionalFormatting sqref="Q25">
    <cfRule type="expression" dxfId="3613" priority="471" stopIfTrue="1">
      <formula>IF(OR($BK25="not",$BK25="resign",$BK25="permanent",$BK25="terminated"),"true","false")</formula>
    </cfRule>
  </conditionalFormatting>
  <conditionalFormatting sqref="Q25">
    <cfRule type="expression" dxfId="3612" priority="470" stopIfTrue="1">
      <formula>IF(OR($BJ25="not",$BJ25="resign",$BJ25="permanent",$BJ25="terminated"),"true","false")</formula>
    </cfRule>
  </conditionalFormatting>
  <conditionalFormatting sqref="Q25">
    <cfRule type="expression" dxfId="3611" priority="469" stopIfTrue="1">
      <formula>IF(OR($BK25="not",$BK25="resign",$BK25="permanent",$BK25="terminated"),"true","false")</formula>
    </cfRule>
  </conditionalFormatting>
  <conditionalFormatting sqref="Q25">
    <cfRule type="expression" dxfId="3610" priority="468" stopIfTrue="1">
      <formula>IF(OR($BK25="not",$BK25="resign",$BK25="permanent",$BK25="terminated"),"true","false")</formula>
    </cfRule>
  </conditionalFormatting>
  <conditionalFormatting sqref="Q25">
    <cfRule type="expression" dxfId="3609" priority="467" stopIfTrue="1">
      <formula>IF(OR($BK25="not",$BK25="resign",$BK25="permanent",$BK25="terminated"),"true","false")</formula>
    </cfRule>
  </conditionalFormatting>
  <conditionalFormatting sqref="Q25">
    <cfRule type="expression" dxfId="3608" priority="466" stopIfTrue="1">
      <formula>IF(OR($BJ25="not",$BJ25="resign",$BJ25="permanent",$BJ25="terminated"),"true","false")</formula>
    </cfRule>
  </conditionalFormatting>
  <conditionalFormatting sqref="Q25">
    <cfRule type="expression" dxfId="3607" priority="465" stopIfTrue="1">
      <formula>IF(OR($BK25="not",$BK25="resign",$BK25="permanent",$BK25="terminated"),"true","false")</formula>
    </cfRule>
  </conditionalFormatting>
  <conditionalFormatting sqref="Q25">
    <cfRule type="expression" dxfId="3606" priority="464" stopIfTrue="1">
      <formula>IF(OR($BJ25="not",$BJ25="resign",$BJ25="permanent",$BJ25="terminated"),"true","false")</formula>
    </cfRule>
  </conditionalFormatting>
  <conditionalFormatting sqref="Q25">
    <cfRule type="expression" dxfId="3605" priority="463" stopIfTrue="1">
      <formula>IF(OR($BK25="not",$BK25="resign",$BK25="permanent",$BK25="terminated"),"true","false")</formula>
    </cfRule>
  </conditionalFormatting>
  <conditionalFormatting sqref="Q25">
    <cfRule type="expression" dxfId="3604" priority="462" stopIfTrue="1">
      <formula>IF(OR($BJ25="not",$BJ25="resign",$BJ25="permanent",$BJ25="terminated"),"true","false")</formula>
    </cfRule>
  </conditionalFormatting>
  <conditionalFormatting sqref="Q25">
    <cfRule type="expression" dxfId="3603" priority="461" stopIfTrue="1">
      <formula>IF(OR($BK25="not",$BK25="resign",$BK25="permanent",$BK25="terminated"),"true","false")</formula>
    </cfRule>
  </conditionalFormatting>
  <conditionalFormatting sqref="Q25">
    <cfRule type="expression" dxfId="3602" priority="460" stopIfTrue="1">
      <formula>IF(OR($BJ25="not",$BJ25="resign",$BJ25="permanent",$BJ25="terminated"),"true","false")</formula>
    </cfRule>
  </conditionalFormatting>
  <conditionalFormatting sqref="Q25">
    <cfRule type="expression" dxfId="3601" priority="459" stopIfTrue="1">
      <formula>IF(OR($BK25="not",$BK25="resign",$BK25="permanent",$BK25="terminated"),"true","false")</formula>
    </cfRule>
  </conditionalFormatting>
  <conditionalFormatting sqref="Q25">
    <cfRule type="expression" dxfId="3600" priority="458" stopIfTrue="1">
      <formula>IF(OR($BJ25="not",$BJ25="resign",$BJ25="permanent",$BJ25="terminated"),"true","false")</formula>
    </cfRule>
  </conditionalFormatting>
  <conditionalFormatting sqref="Q25">
    <cfRule type="expression" dxfId="3599" priority="457" stopIfTrue="1">
      <formula>IF(OR($BJ25="not",$BJ25="resign",$BJ25="permanent",$BJ25="terminated"),"true","false")</formula>
    </cfRule>
  </conditionalFormatting>
  <conditionalFormatting sqref="Q25">
    <cfRule type="expression" dxfId="3598" priority="456" stopIfTrue="1">
      <formula>IF(OR($BK25="not",$BK25="resign",$BK25="permanent",$BK25="terminated"),"true","false")</formula>
    </cfRule>
  </conditionalFormatting>
  <conditionalFormatting sqref="Q25">
    <cfRule type="expression" dxfId="3597" priority="455" stopIfTrue="1">
      <formula>IF(OR($BK25="not",$BK25="resign",$BK25="permanent",$BK25="terminated"),"true","false")</formula>
    </cfRule>
  </conditionalFormatting>
  <conditionalFormatting sqref="Q25">
    <cfRule type="expression" dxfId="3596" priority="454" stopIfTrue="1">
      <formula>IF(OR($BK25="not",$BK25="resign",$BK25="permanent",$BK25="terminated"),"true","false")</formula>
    </cfRule>
  </conditionalFormatting>
  <conditionalFormatting sqref="Q25">
    <cfRule type="expression" dxfId="3595" priority="453" stopIfTrue="1">
      <formula>IF(OR($BJ25="not",$BJ25="resign",$BJ25="permanent",$BJ25="terminated"),"true","false")</formula>
    </cfRule>
  </conditionalFormatting>
  <conditionalFormatting sqref="Q25">
    <cfRule type="expression" dxfId="3594" priority="452" stopIfTrue="1">
      <formula>IF(OR($BK25="not",$BK25="resign",$BK25="permanent",$BK25="terminated"),"true","false")</formula>
    </cfRule>
  </conditionalFormatting>
  <conditionalFormatting sqref="Q25">
    <cfRule type="expression" dxfId="3593" priority="451" stopIfTrue="1">
      <formula>IF(OR($BJ25="not",$BJ25="resign",$BJ25="permanent",$BJ25="terminated"),"true","false")</formula>
    </cfRule>
  </conditionalFormatting>
  <conditionalFormatting sqref="Q25">
    <cfRule type="expression" dxfId="3592" priority="450" stopIfTrue="1">
      <formula>IF(OR($BK25="not",$BK25="resign",$BK25="permanent",$BK25="terminated"),"true","false")</formula>
    </cfRule>
  </conditionalFormatting>
  <conditionalFormatting sqref="Q25">
    <cfRule type="expression" dxfId="3591" priority="449" stopIfTrue="1">
      <formula>IF(OR($BK25="not",$BK25="resign",$BK25="permanent",$BK25="terminated"),"true","false")</formula>
    </cfRule>
  </conditionalFormatting>
  <conditionalFormatting sqref="Q25">
    <cfRule type="expression" dxfId="3590" priority="448" stopIfTrue="1">
      <formula>IF(OR($BK25="not",$BK25="resign",$BK25="permanent",$BK25="terminated"),"true","false")</formula>
    </cfRule>
  </conditionalFormatting>
  <conditionalFormatting sqref="Q25">
    <cfRule type="expression" dxfId="3589" priority="447" stopIfTrue="1">
      <formula>IF(OR($BJ25="not",$BJ25="resign",$BJ25="permanent",$BJ25="terminated"),"true","false")</formula>
    </cfRule>
  </conditionalFormatting>
  <conditionalFormatting sqref="Q25">
    <cfRule type="expression" dxfId="3588" priority="446" stopIfTrue="1">
      <formula>IF(OR($BK25="not",$BK25="resign",$BK25="permanent",$BK25="terminated"),"true","false")</formula>
    </cfRule>
  </conditionalFormatting>
  <conditionalFormatting sqref="Q25">
    <cfRule type="expression" dxfId="3587" priority="445" stopIfTrue="1">
      <formula>IF(OR($BJ25="not",$BJ25="resign",$BJ25="permanent",$BJ25="terminated"),"true","false")</formula>
    </cfRule>
  </conditionalFormatting>
  <conditionalFormatting sqref="Q25">
    <cfRule type="expression" dxfId="3586" priority="444" stopIfTrue="1">
      <formula>IF(OR($BK25="not",$BK25="resign",$BK25="permanent",$BK25="terminated"),"true","false")</formula>
    </cfRule>
  </conditionalFormatting>
  <conditionalFormatting sqref="Q25">
    <cfRule type="expression" dxfId="3585" priority="443" stopIfTrue="1">
      <formula>IF(OR($BK25="not",$BK25="resign",$BK25="permanent",$BK25="terminated"),"true","false")</formula>
    </cfRule>
  </conditionalFormatting>
  <conditionalFormatting sqref="Q25">
    <cfRule type="expression" dxfId="3584" priority="442" stopIfTrue="1">
      <formula>IF(OR($BK25="not",$BK25="resign",$BK25="permanent",$BK25="terminated"),"true","false")</formula>
    </cfRule>
  </conditionalFormatting>
  <conditionalFormatting sqref="Q25">
    <cfRule type="expression" dxfId="3583" priority="441" stopIfTrue="1">
      <formula>IF(OR($BJ25="not",$BJ25="resign",$BJ25="permanent",$BJ25="terminated"),"true","false")</formula>
    </cfRule>
  </conditionalFormatting>
  <conditionalFormatting sqref="Q25">
    <cfRule type="expression" dxfId="3582" priority="440" stopIfTrue="1">
      <formula>IF(OR($BK25="not",$BK25="resign",$BK25="permanent",$BK25="terminated"),"true","false")</formula>
    </cfRule>
  </conditionalFormatting>
  <conditionalFormatting sqref="Q25">
    <cfRule type="expression" dxfId="3581" priority="439" stopIfTrue="1">
      <formula>IF(OR($BJ25="not",$BJ25="resign",$BJ25="permanent",$BJ25="terminated"),"true","false")</formula>
    </cfRule>
  </conditionalFormatting>
  <conditionalFormatting sqref="Q25">
    <cfRule type="expression" dxfId="3580" priority="438" stopIfTrue="1">
      <formula>IF(OR($BK25="not",$BK25="resign",$BK25="permanent",$BK25="terminated"),"true","false")</formula>
    </cfRule>
  </conditionalFormatting>
  <conditionalFormatting sqref="Q25">
    <cfRule type="expression" dxfId="3579" priority="437" stopIfTrue="1">
      <formula>IF(OR($BJ25="not",$BJ25="resign",$BJ25="permanent",$BJ25="terminated"),"true","false")</formula>
    </cfRule>
  </conditionalFormatting>
  <conditionalFormatting sqref="Q25">
    <cfRule type="expression" dxfId="3578" priority="436" stopIfTrue="1">
      <formula>IF(OR($BK25="not",$BK25="resign",$BK25="permanent",$BK25="terminated"),"true","false")</formula>
    </cfRule>
  </conditionalFormatting>
  <conditionalFormatting sqref="Q25">
    <cfRule type="expression" dxfId="3577" priority="435" stopIfTrue="1">
      <formula>IF(OR($BJ25="not",$BJ25="resign",$BJ25="permanent",$BJ25="terminated"),"true","false")</formula>
    </cfRule>
  </conditionalFormatting>
  <conditionalFormatting sqref="Q25">
    <cfRule type="expression" dxfId="3576" priority="434" stopIfTrue="1">
      <formula>IF(OR($BJ25="not",$BJ25="resign",$BJ25="permanent",$BJ25="terminated"),"true","false")</formula>
    </cfRule>
  </conditionalFormatting>
  <conditionalFormatting sqref="Q25">
    <cfRule type="expression" dxfId="3575" priority="433" stopIfTrue="1">
      <formula>IF(OR($BI25="not",$BI25="resign",$BI25="permanent",$BI25="terminated"),"true","false")</formula>
    </cfRule>
  </conditionalFormatting>
  <conditionalFormatting sqref="Q25">
    <cfRule type="expression" dxfId="3574" priority="432" stopIfTrue="1">
      <formula>IF(OR($BK25="not",$BK25="resign",$BK25="permanent",$BK25="terminated"),"true","false")</formula>
    </cfRule>
  </conditionalFormatting>
  <conditionalFormatting sqref="Q25">
    <cfRule type="expression" dxfId="3573" priority="431" stopIfTrue="1">
      <formula>IF(OR($BJ25="not",$BJ25="resign",$BJ25="permanent",$BJ25="terminated"),"true","false")</formula>
    </cfRule>
  </conditionalFormatting>
  <conditionalFormatting sqref="Q25">
    <cfRule type="expression" dxfId="3572" priority="430" stopIfTrue="1">
      <formula>IF(OR($BK25="not",$BK25="resign",$BK25="permanent",$BK25="terminated"),"true","false")</formula>
    </cfRule>
  </conditionalFormatting>
  <conditionalFormatting sqref="Q25">
    <cfRule type="expression" dxfId="3571" priority="429" stopIfTrue="1">
      <formula>IF(OR($BJ25="not",$BJ25="resign",$BJ25="permanent",$BJ25="terminated"),"true","false")</formula>
    </cfRule>
  </conditionalFormatting>
  <conditionalFormatting sqref="Q25">
    <cfRule type="expression" dxfId="3570" priority="428" stopIfTrue="1">
      <formula>IF(OR($BJ25="not",$BJ25="resign",$BJ25="permanent",$BJ25="terminated"),"true","false")</formula>
    </cfRule>
  </conditionalFormatting>
  <conditionalFormatting sqref="Q25">
    <cfRule type="expression" dxfId="3569" priority="427" stopIfTrue="1">
      <formula>IF(OR($BK25="not",$BK25="resign",$BK25="permanent",$BK25="terminated"),"true","false")</formula>
    </cfRule>
  </conditionalFormatting>
  <conditionalFormatting sqref="Q25">
    <cfRule type="expression" dxfId="3568" priority="426" stopIfTrue="1">
      <formula>IF(OR($BK25="not",$BK25="resign",$BK25="permanent",$BK25="terminated"),"true","false")</formula>
    </cfRule>
  </conditionalFormatting>
  <conditionalFormatting sqref="Q25">
    <cfRule type="expression" dxfId="3567" priority="425" stopIfTrue="1">
      <formula>IF(OR($BK25="not",$BK25="resign",$BK25="permanent",$BK25="terminated"),"true","false")</formula>
    </cfRule>
  </conditionalFormatting>
  <conditionalFormatting sqref="Q25">
    <cfRule type="expression" dxfId="3566" priority="424" stopIfTrue="1">
      <formula>IF(OR($BJ25="not",$BJ25="resign",$BJ25="permanent",$BJ25="terminated"),"true","false")</formula>
    </cfRule>
  </conditionalFormatting>
  <conditionalFormatting sqref="Q25">
    <cfRule type="expression" dxfId="3565" priority="423" stopIfTrue="1">
      <formula>IF(OR($BK25="not",$BK25="resign",$BK25="permanent",$BK25="terminated"),"true","false")</formula>
    </cfRule>
  </conditionalFormatting>
  <conditionalFormatting sqref="Q25">
    <cfRule type="expression" dxfId="3564" priority="422" stopIfTrue="1">
      <formula>IF(OR($BJ25="not",$BJ25="resign",$BJ25="permanent",$BJ25="terminated"),"true","false")</formula>
    </cfRule>
  </conditionalFormatting>
  <conditionalFormatting sqref="Q25">
    <cfRule type="expression" dxfId="3563" priority="421" stopIfTrue="1">
      <formula>IF(OR($BK25="not",$BK25="resign",$BK25="permanent",$BK25="terminated"),"true","false")</formula>
    </cfRule>
  </conditionalFormatting>
  <conditionalFormatting sqref="Q25">
    <cfRule type="expression" dxfId="3562" priority="420" stopIfTrue="1">
      <formula>IF(OR($BK25="not",$BK25="resign",$BK25="permanent",$BK25="terminated"),"true","false")</formula>
    </cfRule>
  </conditionalFormatting>
  <conditionalFormatting sqref="Q25">
    <cfRule type="expression" dxfId="3561" priority="419" stopIfTrue="1">
      <formula>IF(OR($BK25="not",$BK25="resign",$BK25="permanent",$BK25="terminated"),"true","false")</formula>
    </cfRule>
  </conditionalFormatting>
  <conditionalFormatting sqref="Q25">
    <cfRule type="expression" dxfId="3560" priority="418" stopIfTrue="1">
      <formula>IF(OR($BJ25="not",$BJ25="resign",$BJ25="permanent",$BJ25="terminated"),"true","false")</formula>
    </cfRule>
  </conditionalFormatting>
  <conditionalFormatting sqref="Q25">
    <cfRule type="expression" dxfId="3559" priority="417" stopIfTrue="1">
      <formula>IF(OR($BK25="not",$BK25="resign",$BK25="permanent",$BK25="terminated"),"true","false")</formula>
    </cfRule>
  </conditionalFormatting>
  <conditionalFormatting sqref="Q25">
    <cfRule type="expression" dxfId="3558" priority="416" stopIfTrue="1">
      <formula>IF(OR($BJ25="not",$BJ25="resign",$BJ25="permanent",$BJ25="terminated"),"true","false")</formula>
    </cfRule>
  </conditionalFormatting>
  <conditionalFormatting sqref="Q25">
    <cfRule type="expression" dxfId="3557" priority="415" stopIfTrue="1">
      <formula>IF(OR($BK25="not",$BK25="resign",$BK25="permanent",$BK25="terminated"),"true","false")</formula>
    </cfRule>
  </conditionalFormatting>
  <conditionalFormatting sqref="Q25">
    <cfRule type="expression" dxfId="3556" priority="414" stopIfTrue="1">
      <formula>IF(OR($BK25="not",$BK25="resign",$BK25="permanent",$BK25="terminated"),"true","false")</formula>
    </cfRule>
  </conditionalFormatting>
  <conditionalFormatting sqref="Q25">
    <cfRule type="expression" dxfId="3555" priority="413" stopIfTrue="1">
      <formula>IF(OR($BK25="not",$BK25="resign",$BK25="permanent",$BK25="terminated"),"true","false")</formula>
    </cfRule>
  </conditionalFormatting>
  <conditionalFormatting sqref="Q25">
    <cfRule type="expression" dxfId="3554" priority="412" stopIfTrue="1">
      <formula>IF(OR($BJ25="not",$BJ25="resign",$BJ25="permanent",$BJ25="terminated"),"true","false")</formula>
    </cfRule>
  </conditionalFormatting>
  <conditionalFormatting sqref="Q25">
    <cfRule type="expression" dxfId="3553" priority="411" stopIfTrue="1">
      <formula>IF(OR($BK25="not",$BK25="resign",$BK25="permanent",$BK25="terminated"),"true","false")</formula>
    </cfRule>
  </conditionalFormatting>
  <conditionalFormatting sqref="Q25">
    <cfRule type="expression" dxfId="3552" priority="410" stopIfTrue="1">
      <formula>IF(OR($BJ25="not",$BJ25="resign",$BJ25="permanent",$BJ25="terminated"),"true","false")</formula>
    </cfRule>
  </conditionalFormatting>
  <conditionalFormatting sqref="Q25">
    <cfRule type="expression" dxfId="3551" priority="409" stopIfTrue="1">
      <formula>IF(OR($BK25="not",$BK25="resign",$BK25="permanent",$BK25="terminated"),"true","false")</formula>
    </cfRule>
  </conditionalFormatting>
  <conditionalFormatting sqref="Q25">
    <cfRule type="expression" dxfId="3550" priority="408" stopIfTrue="1">
      <formula>IF(OR($BJ25="not",$BJ25="resign",$BJ25="permanent",$BJ25="terminated"),"true","false")</formula>
    </cfRule>
  </conditionalFormatting>
  <conditionalFormatting sqref="Q25">
    <cfRule type="expression" dxfId="3549" priority="407" stopIfTrue="1">
      <formula>IF(OR($BK25="not",$BK25="resign",$BK25="permanent",$BK25="terminated"),"true","false")</formula>
    </cfRule>
  </conditionalFormatting>
  <conditionalFormatting sqref="Q25">
    <cfRule type="expression" dxfId="3548" priority="406" stopIfTrue="1">
      <formula>IF(OR($BJ25="not",$BJ25="resign",$BJ25="permanent",$BJ25="terminated"),"true","false")</formula>
    </cfRule>
  </conditionalFormatting>
  <conditionalFormatting sqref="Q25">
    <cfRule type="expression" dxfId="3547" priority="405" stopIfTrue="1">
      <formula>IF(OR($BK25="not",$BK25="resign",$BK25="permanent",$BK25="terminated"),"true","false")</formula>
    </cfRule>
  </conditionalFormatting>
  <conditionalFormatting sqref="Q25">
    <cfRule type="expression" dxfId="3546" priority="404" stopIfTrue="1">
      <formula>IF(OR($BJ25="not",$BJ25="resign",$BJ25="permanent",$BJ25="terminated"),"true","false")</formula>
    </cfRule>
  </conditionalFormatting>
  <conditionalFormatting sqref="Q25">
    <cfRule type="expression" dxfId="3545" priority="403" stopIfTrue="1">
      <formula>IF(OR($BJ25="not",$BJ25="resign",$BJ25="permanent",$BJ25="terminated"),"true","false")</formula>
    </cfRule>
  </conditionalFormatting>
  <conditionalFormatting sqref="Q25">
    <cfRule type="expression" dxfId="3544" priority="402" stopIfTrue="1">
      <formula>IF(OR($BK25="not",$BK25="resign",$BK25="permanent",$BK25="terminated"),"true","false")</formula>
    </cfRule>
  </conditionalFormatting>
  <conditionalFormatting sqref="Q25">
    <cfRule type="expression" dxfId="3543" priority="401" stopIfTrue="1">
      <formula>IF(OR($BK25="not",$BK25="resign",$BK25="permanent",$BK25="terminated"),"true","false")</formula>
    </cfRule>
  </conditionalFormatting>
  <conditionalFormatting sqref="Q25">
    <cfRule type="expression" dxfId="3542" priority="400" stopIfTrue="1">
      <formula>IF(OR($BK25="not",$BK25="resign",$BK25="permanent",$BK25="terminated"),"true","false")</formula>
    </cfRule>
  </conditionalFormatting>
  <conditionalFormatting sqref="Q25">
    <cfRule type="expression" dxfId="3541" priority="399" stopIfTrue="1">
      <formula>IF(OR($BJ25="not",$BJ25="resign",$BJ25="permanent",$BJ25="terminated"),"true","false")</formula>
    </cfRule>
  </conditionalFormatting>
  <conditionalFormatting sqref="Q25">
    <cfRule type="expression" dxfId="3540" priority="398" stopIfTrue="1">
      <formula>IF(OR($BK25="not",$BK25="resign",$BK25="permanent",$BK25="terminated"),"true","false")</formula>
    </cfRule>
  </conditionalFormatting>
  <conditionalFormatting sqref="Q25">
    <cfRule type="expression" dxfId="3539" priority="397" stopIfTrue="1">
      <formula>IF(OR($BJ25="not",$BJ25="resign",$BJ25="permanent",$BJ25="terminated"),"true","false")</formula>
    </cfRule>
  </conditionalFormatting>
  <conditionalFormatting sqref="Q25">
    <cfRule type="expression" dxfId="3538" priority="396" stopIfTrue="1">
      <formula>IF(OR($BK25="not",$BK25="resign",$BK25="permanent",$BK25="terminated"),"true","false")</formula>
    </cfRule>
  </conditionalFormatting>
  <conditionalFormatting sqref="Q25">
    <cfRule type="expression" dxfId="3537" priority="395" stopIfTrue="1">
      <formula>IF(OR($BK25="not",$BK25="resign",$BK25="permanent",$BK25="terminated"),"true","false")</formula>
    </cfRule>
  </conditionalFormatting>
  <conditionalFormatting sqref="Q25">
    <cfRule type="expression" dxfId="3536" priority="394" stopIfTrue="1">
      <formula>IF(OR($BK25="not",$BK25="resign",$BK25="permanent",$BK25="terminated"),"true","false")</formula>
    </cfRule>
  </conditionalFormatting>
  <conditionalFormatting sqref="Q25">
    <cfRule type="expression" dxfId="3535" priority="393" stopIfTrue="1">
      <formula>IF(OR($BJ25="not",$BJ25="resign",$BJ25="permanent",$BJ25="terminated"),"true","false")</formula>
    </cfRule>
  </conditionalFormatting>
  <conditionalFormatting sqref="Q25">
    <cfRule type="expression" dxfId="3534" priority="392" stopIfTrue="1">
      <formula>IF(OR($BK25="not",$BK25="resign",$BK25="permanent",$BK25="terminated"),"true","false")</formula>
    </cfRule>
  </conditionalFormatting>
  <conditionalFormatting sqref="Q25">
    <cfRule type="expression" dxfId="3533" priority="391" stopIfTrue="1">
      <formula>IF(OR($BJ25="not",$BJ25="resign",$BJ25="permanent",$BJ25="terminated"),"true","false")</formula>
    </cfRule>
  </conditionalFormatting>
  <conditionalFormatting sqref="Q25">
    <cfRule type="expression" dxfId="3532" priority="390" stopIfTrue="1">
      <formula>IF(OR($BK25="not",$BK25="resign",$BK25="permanent",$BK25="terminated"),"true","false")</formula>
    </cfRule>
  </conditionalFormatting>
  <conditionalFormatting sqref="Q25">
    <cfRule type="expression" dxfId="3531" priority="389" stopIfTrue="1">
      <formula>IF(OR($BK25="not",$BK25="resign",$BK25="permanent",$BK25="terminated"),"true","false")</formula>
    </cfRule>
  </conditionalFormatting>
  <conditionalFormatting sqref="Q25">
    <cfRule type="expression" dxfId="3530" priority="388" stopIfTrue="1">
      <formula>IF(OR($BK25="not",$BK25="resign",$BK25="permanent",$BK25="terminated"),"true","false")</formula>
    </cfRule>
  </conditionalFormatting>
  <conditionalFormatting sqref="Q25">
    <cfRule type="expression" dxfId="3529" priority="387" stopIfTrue="1">
      <formula>IF(OR($BJ25="not",$BJ25="resign",$BJ25="permanent",$BJ25="terminated"),"true","false")</formula>
    </cfRule>
  </conditionalFormatting>
  <conditionalFormatting sqref="Q25">
    <cfRule type="expression" dxfId="3528" priority="386" stopIfTrue="1">
      <formula>IF(OR($BK25="not",$BK25="resign",$BK25="permanent",$BK25="terminated"),"true","false")</formula>
    </cfRule>
  </conditionalFormatting>
  <conditionalFormatting sqref="Q25">
    <cfRule type="expression" dxfId="3527" priority="385" stopIfTrue="1">
      <formula>IF(OR($BJ25="not",$BJ25="resign",$BJ25="permanent",$BJ25="terminated"),"true","false")</formula>
    </cfRule>
  </conditionalFormatting>
  <conditionalFormatting sqref="Q25">
    <cfRule type="expression" dxfId="3526" priority="384" stopIfTrue="1">
      <formula>IF(OR($BK25="not",$BK25="resign",$BK25="permanent",$BK25="terminated"),"true","false")</formula>
    </cfRule>
  </conditionalFormatting>
  <conditionalFormatting sqref="Q25">
    <cfRule type="expression" dxfId="3525" priority="383" stopIfTrue="1">
      <formula>IF(OR($BJ25="not",$BJ25="resign",$BJ25="permanent",$BJ25="terminated"),"true","false")</formula>
    </cfRule>
  </conditionalFormatting>
  <conditionalFormatting sqref="Q25">
    <cfRule type="expression" dxfId="3524" priority="382" stopIfTrue="1">
      <formula>IF(OR($BK25="not",$BK25="resign",$BK25="permanent",$BK25="terminated"),"true","false")</formula>
    </cfRule>
  </conditionalFormatting>
  <conditionalFormatting sqref="Q25">
    <cfRule type="expression" dxfId="3523" priority="381" stopIfTrue="1">
      <formula>IF(OR($BJ25="not",$BJ25="resign",$BJ25="permanent",$BJ25="terminated"),"true","false")</formula>
    </cfRule>
  </conditionalFormatting>
  <conditionalFormatting sqref="Q25">
    <cfRule type="expression" dxfId="3522" priority="380" stopIfTrue="1">
      <formula>IF(OR($BJ25="not",$BJ25="resign",$BJ25="permanent",$BJ25="terminated"),"true","false")</formula>
    </cfRule>
  </conditionalFormatting>
  <conditionalFormatting sqref="Q25">
    <cfRule type="expression" dxfId="3521" priority="379" stopIfTrue="1">
      <formula>IF(OR($BI25="not",$BI25="resign",$BI25="permanent",$BI25="terminated"),"true","false")</formula>
    </cfRule>
  </conditionalFormatting>
  <conditionalFormatting sqref="Q25">
    <cfRule type="expression" dxfId="3520" priority="378" stopIfTrue="1">
      <formula>IF(OR($BK25="not",$BK25="resign",$BK25="permanent",$BK25="terminated"),"true","false")</formula>
    </cfRule>
  </conditionalFormatting>
  <conditionalFormatting sqref="Q25">
    <cfRule type="expression" dxfId="3519" priority="377" stopIfTrue="1">
      <formula>IF(OR($BJ25="not",$BJ25="resign",$BJ25="permanent",$BJ25="terminated"),"true","false")</formula>
    </cfRule>
  </conditionalFormatting>
  <conditionalFormatting sqref="Q25">
    <cfRule type="expression" dxfId="3518" priority="376" stopIfTrue="1">
      <formula>IF(OR($BK25="not",$BK25="resign",$BK25="permanent",$BK25="terminated"),"true","false")</formula>
    </cfRule>
  </conditionalFormatting>
  <conditionalFormatting sqref="Q25">
    <cfRule type="expression" dxfId="3517" priority="375" stopIfTrue="1">
      <formula>IF(OR($BJ25="not",$BJ25="resign",$BJ25="permanent",$BJ25="terminated"),"true","false")</formula>
    </cfRule>
  </conditionalFormatting>
  <conditionalFormatting sqref="Q25">
    <cfRule type="expression" dxfId="3516" priority="374" stopIfTrue="1">
      <formula>IF(OR($BJ25="not",$BJ25="resign",$BJ25="permanent",$BJ25="terminated"),"true","false")</formula>
    </cfRule>
  </conditionalFormatting>
  <conditionalFormatting sqref="Q25">
    <cfRule type="expression" dxfId="3515" priority="373" stopIfTrue="1">
      <formula>IF(OR($BK25="not",$BK25="resign",$BK25="permanent",$BK25="terminated"),"true","false")</formula>
    </cfRule>
  </conditionalFormatting>
  <conditionalFormatting sqref="Q25">
    <cfRule type="expression" dxfId="3514" priority="372" stopIfTrue="1">
      <formula>IF(OR($BK25="not",$BK25="resign",$BK25="permanent",$BK25="terminated"),"true","false")</formula>
    </cfRule>
  </conditionalFormatting>
  <conditionalFormatting sqref="Q25">
    <cfRule type="expression" dxfId="3513" priority="371" stopIfTrue="1">
      <formula>IF(OR($BK25="not",$BK25="resign",$BK25="permanent",$BK25="terminated"),"true","false")</formula>
    </cfRule>
  </conditionalFormatting>
  <conditionalFormatting sqref="Q25">
    <cfRule type="expression" dxfId="3512" priority="370" stopIfTrue="1">
      <formula>IF(OR($BJ25="not",$BJ25="resign",$BJ25="permanent",$BJ25="terminated"),"true","false")</formula>
    </cfRule>
  </conditionalFormatting>
  <conditionalFormatting sqref="Q25">
    <cfRule type="expression" dxfId="3511" priority="369" stopIfTrue="1">
      <formula>IF(OR($BK25="not",$BK25="resign",$BK25="permanent",$BK25="terminated"),"true","false")</formula>
    </cfRule>
  </conditionalFormatting>
  <conditionalFormatting sqref="Q25">
    <cfRule type="expression" dxfId="3510" priority="368" stopIfTrue="1">
      <formula>IF(OR($BJ25="not",$BJ25="resign",$BJ25="permanent",$BJ25="terminated"),"true","false")</formula>
    </cfRule>
  </conditionalFormatting>
  <conditionalFormatting sqref="Q25">
    <cfRule type="expression" dxfId="3509" priority="367" stopIfTrue="1">
      <formula>IF(OR($BK25="not",$BK25="resign",$BK25="permanent",$BK25="terminated"),"true","false")</formula>
    </cfRule>
  </conditionalFormatting>
  <conditionalFormatting sqref="Q25">
    <cfRule type="expression" dxfId="3508" priority="366" stopIfTrue="1">
      <formula>IF(OR($BK25="not",$BK25="resign",$BK25="permanent",$BK25="terminated"),"true","false")</formula>
    </cfRule>
  </conditionalFormatting>
  <conditionalFormatting sqref="Q25">
    <cfRule type="expression" dxfId="3507" priority="365" stopIfTrue="1">
      <formula>IF(OR($BK25="not",$BK25="resign",$BK25="permanent",$BK25="terminated"),"true","false")</formula>
    </cfRule>
  </conditionalFormatting>
  <conditionalFormatting sqref="Q25">
    <cfRule type="expression" dxfId="3506" priority="364" stopIfTrue="1">
      <formula>IF(OR($BJ25="not",$BJ25="resign",$BJ25="permanent",$BJ25="terminated"),"true","false")</formula>
    </cfRule>
  </conditionalFormatting>
  <conditionalFormatting sqref="Q25">
    <cfRule type="expression" dxfId="3505" priority="363" stopIfTrue="1">
      <formula>IF(OR($BK25="not",$BK25="resign",$BK25="permanent",$BK25="terminated"),"true","false")</formula>
    </cfRule>
  </conditionalFormatting>
  <conditionalFormatting sqref="Q25">
    <cfRule type="expression" dxfId="3504" priority="362" stopIfTrue="1">
      <formula>IF(OR($BJ25="not",$BJ25="resign",$BJ25="permanent",$BJ25="terminated"),"true","false")</formula>
    </cfRule>
  </conditionalFormatting>
  <conditionalFormatting sqref="Q25">
    <cfRule type="expression" dxfId="3503" priority="361" stopIfTrue="1">
      <formula>IF(OR($BK25="not",$BK25="resign",$BK25="permanent",$BK25="terminated"),"true","false")</formula>
    </cfRule>
  </conditionalFormatting>
  <conditionalFormatting sqref="Q25">
    <cfRule type="expression" dxfId="3502" priority="360" stopIfTrue="1">
      <formula>IF(OR($BK25="not",$BK25="resign",$BK25="permanent",$BK25="terminated"),"true","false")</formula>
    </cfRule>
  </conditionalFormatting>
  <conditionalFormatting sqref="Q25">
    <cfRule type="expression" dxfId="3501" priority="359" stopIfTrue="1">
      <formula>IF(OR($BK25="not",$BK25="resign",$BK25="permanent",$BK25="terminated"),"true","false")</formula>
    </cfRule>
  </conditionalFormatting>
  <conditionalFormatting sqref="Q25">
    <cfRule type="expression" dxfId="3500" priority="358" stopIfTrue="1">
      <formula>IF(OR($BJ25="not",$BJ25="resign",$BJ25="permanent",$BJ25="terminated"),"true","false")</formula>
    </cfRule>
  </conditionalFormatting>
  <conditionalFormatting sqref="Q25">
    <cfRule type="expression" dxfId="3499" priority="357" stopIfTrue="1">
      <formula>IF(OR($BK25="not",$BK25="resign",$BK25="permanent",$BK25="terminated"),"true","false")</formula>
    </cfRule>
  </conditionalFormatting>
  <conditionalFormatting sqref="Q25">
    <cfRule type="expression" dxfId="3498" priority="356" stopIfTrue="1">
      <formula>IF(OR($BJ25="not",$BJ25="resign",$BJ25="permanent",$BJ25="terminated"),"true","false")</formula>
    </cfRule>
  </conditionalFormatting>
  <conditionalFormatting sqref="Q25">
    <cfRule type="expression" dxfId="3497" priority="355" stopIfTrue="1">
      <formula>IF(OR($BK25="not",$BK25="resign",$BK25="permanent",$BK25="terminated"),"true","false")</formula>
    </cfRule>
  </conditionalFormatting>
  <conditionalFormatting sqref="Q25">
    <cfRule type="expression" dxfId="3496" priority="354" stopIfTrue="1">
      <formula>IF(OR($BJ25="not",$BJ25="resign",$BJ25="permanent",$BJ25="terminated"),"true","false")</formula>
    </cfRule>
  </conditionalFormatting>
  <conditionalFormatting sqref="Q25">
    <cfRule type="expression" dxfId="3495" priority="353" stopIfTrue="1">
      <formula>IF(OR($BK25="not",$BK25="resign",$BK25="permanent",$BK25="terminated"),"true","false")</formula>
    </cfRule>
  </conditionalFormatting>
  <conditionalFormatting sqref="Q25">
    <cfRule type="expression" dxfId="3494" priority="352" stopIfTrue="1">
      <formula>IF(OR($BJ25="not",$BJ25="resign",$BJ25="permanent",$BJ25="terminated"),"true","false")</formula>
    </cfRule>
  </conditionalFormatting>
  <conditionalFormatting sqref="Q25">
    <cfRule type="expression" dxfId="3493" priority="351" stopIfTrue="1">
      <formula>IF(OR($BK25="not",$BK25="resign",$BK25="permanent",$BK25="terminated"),"true","false")</formula>
    </cfRule>
  </conditionalFormatting>
  <conditionalFormatting sqref="Q25">
    <cfRule type="expression" dxfId="3492" priority="350" stopIfTrue="1">
      <formula>IF(OR($BJ25="not",$BJ25="resign",$BJ25="permanent",$BJ25="terminated"),"true","false")</formula>
    </cfRule>
  </conditionalFormatting>
  <conditionalFormatting sqref="Q25">
    <cfRule type="expression" dxfId="3491" priority="349" stopIfTrue="1">
      <formula>IF(OR($BJ25="not",$BJ25="resign",$BJ25="permanent",$BJ25="terminated"),"true","false")</formula>
    </cfRule>
  </conditionalFormatting>
  <conditionalFormatting sqref="Q25">
    <cfRule type="expression" dxfId="3490" priority="348" stopIfTrue="1">
      <formula>IF(OR($BK25="not",$BK25="resign",$BK25="permanent",$BK25="terminated"),"true","false")</formula>
    </cfRule>
  </conditionalFormatting>
  <conditionalFormatting sqref="Q25">
    <cfRule type="expression" dxfId="3489" priority="347" stopIfTrue="1">
      <formula>IF(OR($BK25="not",$BK25="resign",$BK25="permanent",$BK25="terminated"),"true","false")</formula>
    </cfRule>
  </conditionalFormatting>
  <conditionalFormatting sqref="Q25">
    <cfRule type="expression" dxfId="3488" priority="346" stopIfTrue="1">
      <formula>IF(OR($BK25="not",$BK25="resign",$BK25="permanent",$BK25="terminated"),"true","false")</formula>
    </cfRule>
  </conditionalFormatting>
  <conditionalFormatting sqref="Q25">
    <cfRule type="expression" dxfId="3487" priority="345" stopIfTrue="1">
      <formula>IF(OR($BJ25="not",$BJ25="resign",$BJ25="permanent",$BJ25="terminated"),"true","false")</formula>
    </cfRule>
  </conditionalFormatting>
  <conditionalFormatting sqref="Q25">
    <cfRule type="expression" dxfId="3486" priority="344" stopIfTrue="1">
      <formula>IF(OR($BK25="not",$BK25="resign",$BK25="permanent",$BK25="terminated"),"true","false")</formula>
    </cfRule>
  </conditionalFormatting>
  <conditionalFormatting sqref="Q25">
    <cfRule type="expression" dxfId="3485" priority="343" stopIfTrue="1">
      <formula>IF(OR($BJ25="not",$BJ25="resign",$BJ25="permanent",$BJ25="terminated"),"true","false")</formula>
    </cfRule>
  </conditionalFormatting>
  <conditionalFormatting sqref="Q25">
    <cfRule type="expression" dxfId="3484" priority="342" stopIfTrue="1">
      <formula>IF(OR($BK25="not",$BK25="resign",$BK25="permanent",$BK25="terminated"),"true","false")</formula>
    </cfRule>
  </conditionalFormatting>
  <conditionalFormatting sqref="Q25">
    <cfRule type="expression" dxfId="3483" priority="341" stopIfTrue="1">
      <formula>IF(OR($BK25="not",$BK25="resign",$BK25="permanent",$BK25="terminated"),"true","false")</formula>
    </cfRule>
  </conditionalFormatting>
  <conditionalFormatting sqref="Q25">
    <cfRule type="expression" dxfId="3482" priority="340" stopIfTrue="1">
      <formula>IF(OR($BK25="not",$BK25="resign",$BK25="permanent",$BK25="terminated"),"true","false")</formula>
    </cfRule>
  </conditionalFormatting>
  <conditionalFormatting sqref="Q25">
    <cfRule type="expression" dxfId="3481" priority="339" stopIfTrue="1">
      <formula>IF(OR($BJ25="not",$BJ25="resign",$BJ25="permanent",$BJ25="terminated"),"true","false")</formula>
    </cfRule>
  </conditionalFormatting>
  <conditionalFormatting sqref="Q25">
    <cfRule type="expression" dxfId="3480" priority="338" stopIfTrue="1">
      <formula>IF(OR($BK25="not",$BK25="resign",$BK25="permanent",$BK25="terminated"),"true","false")</formula>
    </cfRule>
  </conditionalFormatting>
  <conditionalFormatting sqref="Q25">
    <cfRule type="expression" dxfId="3479" priority="337" stopIfTrue="1">
      <formula>IF(OR($BJ25="not",$BJ25="resign",$BJ25="permanent",$BJ25="terminated"),"true","false")</formula>
    </cfRule>
  </conditionalFormatting>
  <conditionalFormatting sqref="Q25">
    <cfRule type="expression" dxfId="3478" priority="336" stopIfTrue="1">
      <formula>IF(OR($BK25="not",$BK25="resign",$BK25="permanent",$BK25="terminated"),"true","false")</formula>
    </cfRule>
  </conditionalFormatting>
  <conditionalFormatting sqref="Q25">
    <cfRule type="expression" dxfId="3477" priority="335" stopIfTrue="1">
      <formula>IF(OR($BK25="not",$BK25="resign",$BK25="permanent",$BK25="terminated"),"true","false")</formula>
    </cfRule>
  </conditionalFormatting>
  <conditionalFormatting sqref="Q25">
    <cfRule type="expression" dxfId="3476" priority="334" stopIfTrue="1">
      <formula>IF(OR($BK25="not",$BK25="resign",$BK25="permanent",$BK25="terminated"),"true","false")</formula>
    </cfRule>
  </conditionalFormatting>
  <conditionalFormatting sqref="Q25">
    <cfRule type="expression" dxfId="3475" priority="333" stopIfTrue="1">
      <formula>IF(OR($BJ25="not",$BJ25="resign",$BJ25="permanent",$BJ25="terminated"),"true","false")</formula>
    </cfRule>
  </conditionalFormatting>
  <conditionalFormatting sqref="Q25">
    <cfRule type="expression" dxfId="3474" priority="332" stopIfTrue="1">
      <formula>IF(OR($BK25="not",$BK25="resign",$BK25="permanent",$BK25="terminated"),"true","false")</formula>
    </cfRule>
  </conditionalFormatting>
  <conditionalFormatting sqref="Q25">
    <cfRule type="expression" dxfId="3473" priority="331" stopIfTrue="1">
      <formula>IF(OR($BJ25="not",$BJ25="resign",$BJ25="permanent",$BJ25="terminated"),"true","false")</formula>
    </cfRule>
  </conditionalFormatting>
  <conditionalFormatting sqref="Q25">
    <cfRule type="expression" dxfId="3472" priority="330" stopIfTrue="1">
      <formula>IF(OR($BK25="not",$BK25="resign",$BK25="permanent",$BK25="terminated"),"true","false")</formula>
    </cfRule>
  </conditionalFormatting>
  <conditionalFormatting sqref="Q25">
    <cfRule type="expression" dxfId="3471" priority="329" stopIfTrue="1">
      <formula>IF(OR($BJ25="not",$BJ25="resign",$BJ25="permanent",$BJ25="terminated"),"true","false")</formula>
    </cfRule>
  </conditionalFormatting>
  <conditionalFormatting sqref="Q25">
    <cfRule type="expression" dxfId="3470" priority="328" stopIfTrue="1">
      <formula>IF(OR($BK25="not",$BK25="resign",$BK25="permanent",$BK25="terminated"),"true","false")</formula>
    </cfRule>
  </conditionalFormatting>
  <conditionalFormatting sqref="Q25">
    <cfRule type="expression" dxfId="3469" priority="327" stopIfTrue="1">
      <formula>IF(OR($BJ25="not",$BJ25="resign",$BJ25="permanent",$BJ25="terminated"),"true","false")</formula>
    </cfRule>
  </conditionalFormatting>
  <conditionalFormatting sqref="Q25">
    <cfRule type="expression" dxfId="3468" priority="326" stopIfTrue="1">
      <formula>IF(OR($BJ25="not",$BJ25="resign",$BJ25="permanent",$BJ25="terminated"),"true","false")</formula>
    </cfRule>
  </conditionalFormatting>
  <conditionalFormatting sqref="Q25">
    <cfRule type="expression" dxfId="3467" priority="325" stopIfTrue="1">
      <formula>IF(OR($BI25="not",$BI25="resign",$BI25="permanent",$BI25="terminated"),"true","false")</formula>
    </cfRule>
  </conditionalFormatting>
  <conditionalFormatting sqref="Q25">
    <cfRule type="expression" dxfId="3466" priority="324" stopIfTrue="1">
      <formula>IF(OR($BK25="not",$BK25="resign",$BK25="permanent",$BK25="terminated"),"true","false")</formula>
    </cfRule>
  </conditionalFormatting>
  <conditionalFormatting sqref="Q25">
    <cfRule type="expression" dxfId="3465" priority="323" stopIfTrue="1">
      <formula>IF(OR($BJ25="not",$BJ25="resign",$BJ25="permanent",$BJ25="terminated"),"true","false")</formula>
    </cfRule>
  </conditionalFormatting>
  <conditionalFormatting sqref="Q25">
    <cfRule type="expression" dxfId="3464" priority="322" stopIfTrue="1">
      <formula>IF(OR($BK25="not",$BK25="resign",$BK25="permanent",$BK25="terminated"),"true","false")</formula>
    </cfRule>
  </conditionalFormatting>
  <conditionalFormatting sqref="Q25">
    <cfRule type="expression" dxfId="3463" priority="321" stopIfTrue="1">
      <formula>IF(OR($BJ25="not",$BJ25="resign",$BJ25="permanent",$BJ25="terminated"),"true","false")</formula>
    </cfRule>
  </conditionalFormatting>
  <conditionalFormatting sqref="Q25">
    <cfRule type="expression" dxfId="3462" priority="320" stopIfTrue="1">
      <formula>IF(OR($BJ25="not",$BJ25="resign",$BJ25="permanent",$BJ25="terminated"),"true","false")</formula>
    </cfRule>
  </conditionalFormatting>
  <conditionalFormatting sqref="Q25">
    <cfRule type="expression" dxfId="3461" priority="319" stopIfTrue="1">
      <formula>IF(OR($BK25="not",$BK25="resign",$BK25="permanent",$BK25="terminated"),"true","false")</formula>
    </cfRule>
  </conditionalFormatting>
  <conditionalFormatting sqref="Q25">
    <cfRule type="expression" dxfId="3460" priority="318" stopIfTrue="1">
      <formula>IF(OR($BK25="not",$BK25="resign",$BK25="permanent",$BK25="terminated"),"true","false")</formula>
    </cfRule>
  </conditionalFormatting>
  <conditionalFormatting sqref="Q25">
    <cfRule type="expression" dxfId="3459" priority="317" stopIfTrue="1">
      <formula>IF(OR($BK25="not",$BK25="resign",$BK25="permanent",$BK25="terminated"),"true","false")</formula>
    </cfRule>
  </conditionalFormatting>
  <conditionalFormatting sqref="Q25">
    <cfRule type="expression" dxfId="3458" priority="316" stopIfTrue="1">
      <formula>IF(OR($BJ25="not",$BJ25="resign",$BJ25="permanent",$BJ25="terminated"),"true","false")</formula>
    </cfRule>
  </conditionalFormatting>
  <conditionalFormatting sqref="Q25">
    <cfRule type="expression" dxfId="3457" priority="315" stopIfTrue="1">
      <formula>IF(OR($BK25="not",$BK25="resign",$BK25="permanent",$BK25="terminated"),"true","false")</formula>
    </cfRule>
  </conditionalFormatting>
  <conditionalFormatting sqref="Q25">
    <cfRule type="expression" dxfId="3456" priority="314" stopIfTrue="1">
      <formula>IF(OR($BJ25="not",$BJ25="resign",$BJ25="permanent",$BJ25="terminated"),"true","false")</formula>
    </cfRule>
  </conditionalFormatting>
  <conditionalFormatting sqref="Q25">
    <cfRule type="expression" dxfId="3455" priority="313" stopIfTrue="1">
      <formula>IF(OR($BK25="not",$BK25="resign",$BK25="permanent",$BK25="terminated"),"true","false")</formula>
    </cfRule>
  </conditionalFormatting>
  <conditionalFormatting sqref="Q25">
    <cfRule type="expression" dxfId="3454" priority="312" stopIfTrue="1">
      <formula>IF(OR($BK25="not",$BK25="resign",$BK25="permanent",$BK25="terminated"),"true","false")</formula>
    </cfRule>
  </conditionalFormatting>
  <conditionalFormatting sqref="Q25">
    <cfRule type="expression" dxfId="3453" priority="311" stopIfTrue="1">
      <formula>IF(OR($BK25="not",$BK25="resign",$BK25="permanent",$BK25="terminated"),"true","false")</formula>
    </cfRule>
  </conditionalFormatting>
  <conditionalFormatting sqref="Q25">
    <cfRule type="expression" dxfId="3452" priority="310" stopIfTrue="1">
      <formula>IF(OR($BJ25="not",$BJ25="resign",$BJ25="permanent",$BJ25="terminated"),"true","false")</formula>
    </cfRule>
  </conditionalFormatting>
  <conditionalFormatting sqref="Q25">
    <cfRule type="expression" dxfId="3451" priority="309" stopIfTrue="1">
      <formula>IF(OR($BK25="not",$BK25="resign",$BK25="permanent",$BK25="terminated"),"true","false")</formula>
    </cfRule>
  </conditionalFormatting>
  <conditionalFormatting sqref="Q25">
    <cfRule type="expression" dxfId="3450" priority="308" stopIfTrue="1">
      <formula>IF(OR($BJ25="not",$BJ25="resign",$BJ25="permanent",$BJ25="terminated"),"true","false")</formula>
    </cfRule>
  </conditionalFormatting>
  <conditionalFormatting sqref="Q25">
    <cfRule type="expression" dxfId="3449" priority="307" stopIfTrue="1">
      <formula>IF(OR($BK25="not",$BK25="resign",$BK25="permanent",$BK25="terminated"),"true","false")</formula>
    </cfRule>
  </conditionalFormatting>
  <conditionalFormatting sqref="Q25">
    <cfRule type="expression" dxfId="3448" priority="306" stopIfTrue="1">
      <formula>IF(OR($BK25="not",$BK25="resign",$BK25="permanent",$BK25="terminated"),"true","false")</formula>
    </cfRule>
  </conditionalFormatting>
  <conditionalFormatting sqref="Q25">
    <cfRule type="expression" dxfId="3447" priority="305" stopIfTrue="1">
      <formula>IF(OR($BK25="not",$BK25="resign",$BK25="permanent",$BK25="terminated"),"true","false")</formula>
    </cfRule>
  </conditionalFormatting>
  <conditionalFormatting sqref="Q25">
    <cfRule type="expression" dxfId="3446" priority="304" stopIfTrue="1">
      <formula>IF(OR($BJ25="not",$BJ25="resign",$BJ25="permanent",$BJ25="terminated"),"true","false")</formula>
    </cfRule>
  </conditionalFormatting>
  <conditionalFormatting sqref="Q25">
    <cfRule type="expression" dxfId="3445" priority="303" stopIfTrue="1">
      <formula>IF(OR($BK25="not",$BK25="resign",$BK25="permanent",$BK25="terminated"),"true","false")</formula>
    </cfRule>
  </conditionalFormatting>
  <conditionalFormatting sqref="Q25">
    <cfRule type="expression" dxfId="3444" priority="302" stopIfTrue="1">
      <formula>IF(OR($BJ25="not",$BJ25="resign",$BJ25="permanent",$BJ25="terminated"),"true","false")</formula>
    </cfRule>
  </conditionalFormatting>
  <conditionalFormatting sqref="Q25">
    <cfRule type="expression" dxfId="3443" priority="301" stopIfTrue="1">
      <formula>IF(OR($BK25="not",$BK25="resign",$BK25="permanent",$BK25="terminated"),"true","false")</formula>
    </cfRule>
  </conditionalFormatting>
  <conditionalFormatting sqref="Q25">
    <cfRule type="expression" dxfId="3442" priority="300" stopIfTrue="1">
      <formula>IF(OR($BJ25="not",$BJ25="resign",$BJ25="permanent",$BJ25="terminated"),"true","false")</formula>
    </cfRule>
  </conditionalFormatting>
  <conditionalFormatting sqref="Q25">
    <cfRule type="expression" dxfId="3441" priority="299" stopIfTrue="1">
      <formula>IF(OR($BK25="not",$BK25="resign",$BK25="permanent",$BK25="terminated"),"true","false")</formula>
    </cfRule>
  </conditionalFormatting>
  <conditionalFormatting sqref="Q25">
    <cfRule type="expression" dxfId="3440" priority="298" stopIfTrue="1">
      <formula>IF(OR($BJ25="not",$BJ25="resign",$BJ25="permanent",$BJ25="terminated"),"true","false")</formula>
    </cfRule>
  </conditionalFormatting>
  <conditionalFormatting sqref="Q25">
    <cfRule type="expression" dxfId="3439" priority="297" stopIfTrue="1">
      <formula>IF(OR($BK25="not",$BK25="resign",$BK25="permanent",$BK25="terminated"),"true","false")</formula>
    </cfRule>
  </conditionalFormatting>
  <conditionalFormatting sqref="Q25">
    <cfRule type="expression" dxfId="3438" priority="296" stopIfTrue="1">
      <formula>IF(OR($BJ25="not",$BJ25="resign",$BJ25="permanent",$BJ25="terminated"),"true","false")</formula>
    </cfRule>
  </conditionalFormatting>
  <conditionalFormatting sqref="Q25">
    <cfRule type="expression" dxfId="3437" priority="295" stopIfTrue="1">
      <formula>IF(OR($BJ25="not",$BJ25="resign",$BJ25="permanent",$BJ25="terminated"),"true","false")</formula>
    </cfRule>
  </conditionalFormatting>
  <conditionalFormatting sqref="Q25">
    <cfRule type="expression" dxfId="3436" priority="294" stopIfTrue="1">
      <formula>IF(OR($BK25="not",$BK25="resign",$BK25="permanent",$BK25="terminated"),"true","false")</formula>
    </cfRule>
  </conditionalFormatting>
  <conditionalFormatting sqref="Q25">
    <cfRule type="expression" dxfId="3435" priority="293" stopIfTrue="1">
      <formula>IF(OR($BK25="not",$BK25="resign",$BK25="permanent",$BK25="terminated"),"true","false")</formula>
    </cfRule>
  </conditionalFormatting>
  <conditionalFormatting sqref="Q25">
    <cfRule type="expression" dxfId="3434" priority="292" stopIfTrue="1">
      <formula>IF(OR($BK25="not",$BK25="resign",$BK25="permanent",$BK25="terminated"),"true","false")</formula>
    </cfRule>
  </conditionalFormatting>
  <conditionalFormatting sqref="Q25">
    <cfRule type="expression" dxfId="3433" priority="291" stopIfTrue="1">
      <formula>IF(OR($BJ25="not",$BJ25="resign",$BJ25="permanent",$BJ25="terminated"),"true","false")</formula>
    </cfRule>
  </conditionalFormatting>
  <conditionalFormatting sqref="Q25">
    <cfRule type="expression" dxfId="3432" priority="290" stopIfTrue="1">
      <formula>IF(OR($BK25="not",$BK25="resign",$BK25="permanent",$BK25="terminated"),"true","false")</formula>
    </cfRule>
  </conditionalFormatting>
  <conditionalFormatting sqref="Q25">
    <cfRule type="expression" dxfId="3431" priority="289" stopIfTrue="1">
      <formula>IF(OR($BJ25="not",$BJ25="resign",$BJ25="permanent",$BJ25="terminated"),"true","false")</formula>
    </cfRule>
  </conditionalFormatting>
  <conditionalFormatting sqref="Q25">
    <cfRule type="expression" dxfId="3430" priority="288" stopIfTrue="1">
      <formula>IF(OR($BK25="not",$BK25="resign",$BK25="permanent",$BK25="terminated"),"true","false")</formula>
    </cfRule>
  </conditionalFormatting>
  <conditionalFormatting sqref="Q25">
    <cfRule type="expression" dxfId="3429" priority="287" stopIfTrue="1">
      <formula>IF(OR($BK25="not",$BK25="resign",$BK25="permanent",$BK25="terminated"),"true","false")</formula>
    </cfRule>
  </conditionalFormatting>
  <conditionalFormatting sqref="Q25">
    <cfRule type="expression" dxfId="3428" priority="286" stopIfTrue="1">
      <formula>IF(OR($BK25="not",$BK25="resign",$BK25="permanent",$BK25="terminated"),"true","false")</formula>
    </cfRule>
  </conditionalFormatting>
  <conditionalFormatting sqref="Q25">
    <cfRule type="expression" dxfId="3427" priority="285" stopIfTrue="1">
      <formula>IF(OR($BJ25="not",$BJ25="resign",$BJ25="permanent",$BJ25="terminated"),"true","false")</formula>
    </cfRule>
  </conditionalFormatting>
  <conditionalFormatting sqref="Q25">
    <cfRule type="expression" dxfId="3426" priority="284" stopIfTrue="1">
      <formula>IF(OR($BK25="not",$BK25="resign",$BK25="permanent",$BK25="terminated"),"true","false")</formula>
    </cfRule>
  </conditionalFormatting>
  <conditionalFormatting sqref="Q25">
    <cfRule type="expression" dxfId="3425" priority="283" stopIfTrue="1">
      <formula>IF(OR($BJ25="not",$BJ25="resign",$BJ25="permanent",$BJ25="terminated"),"true","false")</formula>
    </cfRule>
  </conditionalFormatting>
  <conditionalFormatting sqref="Q25">
    <cfRule type="expression" dxfId="3424" priority="282" stopIfTrue="1">
      <formula>IF(OR($BK25="not",$BK25="resign",$BK25="permanent",$BK25="terminated"),"true","false")</formula>
    </cfRule>
  </conditionalFormatting>
  <conditionalFormatting sqref="Q25">
    <cfRule type="expression" dxfId="3423" priority="281" stopIfTrue="1">
      <formula>IF(OR($BK25="not",$BK25="resign",$BK25="permanent",$BK25="terminated"),"true","false")</formula>
    </cfRule>
  </conditionalFormatting>
  <conditionalFormatting sqref="Q25">
    <cfRule type="expression" dxfId="3422" priority="280" stopIfTrue="1">
      <formula>IF(OR($BK25="not",$BK25="resign",$BK25="permanent",$BK25="terminated"),"true","false")</formula>
    </cfRule>
  </conditionalFormatting>
  <conditionalFormatting sqref="Q25">
    <cfRule type="expression" dxfId="3421" priority="279" stopIfTrue="1">
      <formula>IF(OR($BJ25="not",$BJ25="resign",$BJ25="permanent",$BJ25="terminated"),"true","false")</formula>
    </cfRule>
  </conditionalFormatting>
  <conditionalFormatting sqref="Q25">
    <cfRule type="expression" dxfId="3420" priority="278" stopIfTrue="1">
      <formula>IF(OR($BK25="not",$BK25="resign",$BK25="permanent",$BK25="terminated"),"true","false")</formula>
    </cfRule>
  </conditionalFormatting>
  <conditionalFormatting sqref="Q25">
    <cfRule type="expression" dxfId="3419" priority="277" stopIfTrue="1">
      <formula>IF(OR($BJ25="not",$BJ25="resign",$BJ25="permanent",$BJ25="terminated"),"true","false")</formula>
    </cfRule>
  </conditionalFormatting>
  <conditionalFormatting sqref="Q25">
    <cfRule type="expression" dxfId="3418" priority="276" stopIfTrue="1">
      <formula>IF(OR($BK25="not",$BK25="resign",$BK25="permanent",$BK25="terminated"),"true","false")</formula>
    </cfRule>
  </conditionalFormatting>
  <conditionalFormatting sqref="Q25">
    <cfRule type="expression" dxfId="3417" priority="275" stopIfTrue="1">
      <formula>IF(OR($BJ25="not",$BJ25="resign",$BJ25="permanent",$BJ25="terminated"),"true","false")</formula>
    </cfRule>
  </conditionalFormatting>
  <conditionalFormatting sqref="Q25">
    <cfRule type="expression" dxfId="3416" priority="274" stopIfTrue="1">
      <formula>IF(OR($BK25="not",$BK25="resign",$BK25="permanent",$BK25="terminated"),"true","false")</formula>
    </cfRule>
  </conditionalFormatting>
  <conditionalFormatting sqref="Q25">
    <cfRule type="expression" dxfId="3415" priority="273" stopIfTrue="1">
      <formula>IF(OR($BJ25="not",$BJ25="resign",$BJ25="permanent",$BJ25="terminated"),"true","false")</formula>
    </cfRule>
  </conditionalFormatting>
  <conditionalFormatting sqref="Q25">
    <cfRule type="expression" dxfId="3414" priority="272" stopIfTrue="1">
      <formula>IF(OR($BJ25="not",$BJ25="resign",$BJ25="permanent",$BJ25="terminated"),"true","false")</formula>
    </cfRule>
  </conditionalFormatting>
  <conditionalFormatting sqref="Q25">
    <cfRule type="expression" dxfId="3413" priority="271" stopIfTrue="1">
      <formula>IF(OR($BI25="not",$BI25="resign",$BI25="permanent",$BI25="terminated"),"true","false")</formula>
    </cfRule>
  </conditionalFormatting>
  <conditionalFormatting sqref="Q25">
    <cfRule type="expression" dxfId="3412" priority="270" stopIfTrue="1">
      <formula>IF(OR($BK25="not",$BK25="resign",$BK25="permanent",$BK25="terminated"),"true","false")</formula>
    </cfRule>
  </conditionalFormatting>
  <conditionalFormatting sqref="Q25">
    <cfRule type="expression" dxfId="3411" priority="269" stopIfTrue="1">
      <formula>IF(OR($BJ25="not",$BJ25="resign",$BJ25="permanent",$BJ25="terminated"),"true","false")</formula>
    </cfRule>
  </conditionalFormatting>
  <conditionalFormatting sqref="Q25">
    <cfRule type="expression" dxfId="3410" priority="268" stopIfTrue="1">
      <formula>IF(OR($BK25="not",$BK25="resign",$BK25="permanent",$BK25="terminated"),"true","false")</formula>
    </cfRule>
  </conditionalFormatting>
  <conditionalFormatting sqref="Q25">
    <cfRule type="expression" dxfId="3409" priority="267" stopIfTrue="1">
      <formula>IF(OR($BJ25="not",$BJ25="resign",$BJ25="permanent",$BJ25="terminated"),"true","false")</formula>
    </cfRule>
  </conditionalFormatting>
  <conditionalFormatting sqref="Q25">
    <cfRule type="expression" dxfId="3408" priority="266" stopIfTrue="1">
      <formula>IF(OR($BJ25="not",$BJ25="resign",$BJ25="permanent",$BJ25="terminated"),"true","false")</formula>
    </cfRule>
  </conditionalFormatting>
  <conditionalFormatting sqref="Q25">
    <cfRule type="expression" dxfId="3407" priority="265" stopIfTrue="1">
      <formula>IF(OR($BK25="not",$BK25="resign",$BK25="permanent",$BK25="terminated"),"true","false")</formula>
    </cfRule>
  </conditionalFormatting>
  <conditionalFormatting sqref="Q25">
    <cfRule type="expression" dxfId="3406" priority="264" stopIfTrue="1">
      <formula>IF(OR($BK25="not",$BK25="resign",$BK25="permanent",$BK25="terminated"),"true","false")</formula>
    </cfRule>
  </conditionalFormatting>
  <conditionalFormatting sqref="Q25">
    <cfRule type="expression" dxfId="3405" priority="263" stopIfTrue="1">
      <formula>IF(OR($BK25="not",$BK25="resign",$BK25="permanent",$BK25="terminated"),"true","false")</formula>
    </cfRule>
  </conditionalFormatting>
  <conditionalFormatting sqref="Q25">
    <cfRule type="expression" dxfId="3404" priority="262" stopIfTrue="1">
      <formula>IF(OR($BJ25="not",$BJ25="resign",$BJ25="permanent",$BJ25="terminated"),"true","false")</formula>
    </cfRule>
  </conditionalFormatting>
  <conditionalFormatting sqref="Q25">
    <cfRule type="expression" dxfId="3403" priority="261" stopIfTrue="1">
      <formula>IF(OR($BK25="not",$BK25="resign",$BK25="permanent",$BK25="terminated"),"true","false")</formula>
    </cfRule>
  </conditionalFormatting>
  <conditionalFormatting sqref="Q25">
    <cfRule type="expression" dxfId="3402" priority="260" stopIfTrue="1">
      <formula>IF(OR($BJ25="not",$BJ25="resign",$BJ25="permanent",$BJ25="terminated"),"true","false")</formula>
    </cfRule>
  </conditionalFormatting>
  <conditionalFormatting sqref="Q25">
    <cfRule type="expression" dxfId="3401" priority="259" stopIfTrue="1">
      <formula>IF(OR($BK25="not",$BK25="resign",$BK25="permanent",$BK25="terminated"),"true","false")</formula>
    </cfRule>
  </conditionalFormatting>
  <conditionalFormatting sqref="Q25">
    <cfRule type="expression" dxfId="3400" priority="258" stopIfTrue="1">
      <formula>IF(OR($BK25="not",$BK25="resign",$BK25="permanent",$BK25="terminated"),"true","false")</formula>
    </cfRule>
  </conditionalFormatting>
  <conditionalFormatting sqref="Q25">
    <cfRule type="expression" dxfId="3399" priority="257" stopIfTrue="1">
      <formula>IF(OR($BK25="not",$BK25="resign",$BK25="permanent",$BK25="terminated"),"true","false")</formula>
    </cfRule>
  </conditionalFormatting>
  <conditionalFormatting sqref="Q25">
    <cfRule type="expression" dxfId="3398" priority="256" stopIfTrue="1">
      <formula>IF(OR($BJ25="not",$BJ25="resign",$BJ25="permanent",$BJ25="terminated"),"true","false")</formula>
    </cfRule>
  </conditionalFormatting>
  <conditionalFormatting sqref="Q25">
    <cfRule type="expression" dxfId="3397" priority="255" stopIfTrue="1">
      <formula>IF(OR($BK25="not",$BK25="resign",$BK25="permanent",$BK25="terminated"),"true","false")</formula>
    </cfRule>
  </conditionalFormatting>
  <conditionalFormatting sqref="Q25">
    <cfRule type="expression" dxfId="3396" priority="254" stopIfTrue="1">
      <formula>IF(OR($BJ25="not",$BJ25="resign",$BJ25="permanent",$BJ25="terminated"),"true","false")</formula>
    </cfRule>
  </conditionalFormatting>
  <conditionalFormatting sqref="Q25">
    <cfRule type="expression" dxfId="3395" priority="253" stopIfTrue="1">
      <formula>IF(OR($BK25="not",$BK25="resign",$BK25="permanent",$BK25="terminated"),"true","false")</formula>
    </cfRule>
  </conditionalFormatting>
  <conditionalFormatting sqref="Q25">
    <cfRule type="expression" dxfId="3394" priority="252" stopIfTrue="1">
      <formula>IF(OR($BK25="not",$BK25="resign",$BK25="permanent",$BK25="terminated"),"true","false")</formula>
    </cfRule>
  </conditionalFormatting>
  <conditionalFormatting sqref="Q25">
    <cfRule type="expression" dxfId="3393" priority="251" stopIfTrue="1">
      <formula>IF(OR($BK25="not",$BK25="resign",$BK25="permanent",$BK25="terminated"),"true","false")</formula>
    </cfRule>
  </conditionalFormatting>
  <conditionalFormatting sqref="Q25">
    <cfRule type="expression" dxfId="3392" priority="250" stopIfTrue="1">
      <formula>IF(OR($BJ25="not",$BJ25="resign",$BJ25="permanent",$BJ25="terminated"),"true","false")</formula>
    </cfRule>
  </conditionalFormatting>
  <conditionalFormatting sqref="Q25">
    <cfRule type="expression" dxfId="3391" priority="249" stopIfTrue="1">
      <formula>IF(OR($BK25="not",$BK25="resign",$BK25="permanent",$BK25="terminated"),"true","false")</formula>
    </cfRule>
  </conditionalFormatting>
  <conditionalFormatting sqref="Q25">
    <cfRule type="expression" dxfId="3390" priority="248" stopIfTrue="1">
      <formula>IF(OR($BJ25="not",$BJ25="resign",$BJ25="permanent",$BJ25="terminated"),"true","false")</formula>
    </cfRule>
  </conditionalFormatting>
  <conditionalFormatting sqref="Q25">
    <cfRule type="expression" dxfId="3389" priority="247" stopIfTrue="1">
      <formula>IF(OR($BK25="not",$BK25="resign",$BK25="permanent",$BK25="terminated"),"true","false")</formula>
    </cfRule>
  </conditionalFormatting>
  <conditionalFormatting sqref="Q25">
    <cfRule type="expression" dxfId="3388" priority="246" stopIfTrue="1">
      <formula>IF(OR($BJ25="not",$BJ25="resign",$BJ25="permanent",$BJ25="terminated"),"true","false")</formula>
    </cfRule>
  </conditionalFormatting>
  <conditionalFormatting sqref="Q25">
    <cfRule type="expression" dxfId="3387" priority="245" stopIfTrue="1">
      <formula>IF(OR($BK25="not",$BK25="resign",$BK25="permanent",$BK25="terminated"),"true","false")</formula>
    </cfRule>
  </conditionalFormatting>
  <conditionalFormatting sqref="Q25">
    <cfRule type="expression" dxfId="3386" priority="244" stopIfTrue="1">
      <formula>IF(OR($BJ25="not",$BJ25="resign",$BJ25="permanent",$BJ25="terminated"),"true","false")</formula>
    </cfRule>
  </conditionalFormatting>
  <conditionalFormatting sqref="Q25">
    <cfRule type="expression" dxfId="3385" priority="243" stopIfTrue="1">
      <formula>IF(OR($BK25="not",$BK25="resign",$BK25="permanent",$BK25="terminated"),"true","false")</formula>
    </cfRule>
  </conditionalFormatting>
  <conditionalFormatting sqref="Q25">
    <cfRule type="expression" dxfId="3384" priority="242" stopIfTrue="1">
      <formula>IF(OR($BJ25="not",$BJ25="resign",$BJ25="permanent",$BJ25="terminated"),"true","false")</formula>
    </cfRule>
  </conditionalFormatting>
  <conditionalFormatting sqref="Q25">
    <cfRule type="expression" dxfId="3383" priority="241" stopIfTrue="1">
      <formula>IF(OR($BJ25="not",$BJ25="resign",$BJ25="permanent",$BJ25="terminated"),"true","false")</formula>
    </cfRule>
  </conditionalFormatting>
  <conditionalFormatting sqref="Q25">
    <cfRule type="expression" dxfId="3382" priority="240" stopIfTrue="1">
      <formula>IF(OR($BK25="not",$BK25="resign",$BK25="permanent",$BK25="terminated"),"true","false")</formula>
    </cfRule>
  </conditionalFormatting>
  <conditionalFormatting sqref="Q25">
    <cfRule type="expression" dxfId="3381" priority="239" stopIfTrue="1">
      <formula>IF(OR($BK25="not",$BK25="resign",$BK25="permanent",$BK25="terminated"),"true","false")</formula>
    </cfRule>
  </conditionalFormatting>
  <conditionalFormatting sqref="Q25">
    <cfRule type="expression" dxfId="3380" priority="238" stopIfTrue="1">
      <formula>IF(OR($BK25="not",$BK25="resign",$BK25="permanent",$BK25="terminated"),"true","false")</formula>
    </cfRule>
  </conditionalFormatting>
  <conditionalFormatting sqref="Q25">
    <cfRule type="expression" dxfId="3379" priority="237" stopIfTrue="1">
      <formula>IF(OR($BJ25="not",$BJ25="resign",$BJ25="permanent",$BJ25="terminated"),"true","false")</formula>
    </cfRule>
  </conditionalFormatting>
  <conditionalFormatting sqref="Q25">
    <cfRule type="expression" dxfId="3378" priority="236" stopIfTrue="1">
      <formula>IF(OR($BK25="not",$BK25="resign",$BK25="permanent",$BK25="terminated"),"true","false")</formula>
    </cfRule>
  </conditionalFormatting>
  <conditionalFormatting sqref="Q25">
    <cfRule type="expression" dxfId="3377" priority="235" stopIfTrue="1">
      <formula>IF(OR($BJ25="not",$BJ25="resign",$BJ25="permanent",$BJ25="terminated"),"true","false")</formula>
    </cfRule>
  </conditionalFormatting>
  <conditionalFormatting sqref="Q25">
    <cfRule type="expression" dxfId="3376" priority="234" stopIfTrue="1">
      <formula>IF(OR($BK25="not",$BK25="resign",$BK25="permanent",$BK25="terminated"),"true","false")</formula>
    </cfRule>
  </conditionalFormatting>
  <conditionalFormatting sqref="Q25">
    <cfRule type="expression" dxfId="3375" priority="233" stopIfTrue="1">
      <formula>IF(OR($BK25="not",$BK25="resign",$BK25="permanent",$BK25="terminated"),"true","false")</formula>
    </cfRule>
  </conditionalFormatting>
  <conditionalFormatting sqref="Q25">
    <cfRule type="expression" dxfId="3374" priority="232" stopIfTrue="1">
      <formula>IF(OR($BK25="not",$BK25="resign",$BK25="permanent",$BK25="terminated"),"true","false")</formula>
    </cfRule>
  </conditionalFormatting>
  <conditionalFormatting sqref="Q25">
    <cfRule type="expression" dxfId="3373" priority="231" stopIfTrue="1">
      <formula>IF(OR($BJ25="not",$BJ25="resign",$BJ25="permanent",$BJ25="terminated"),"true","false")</formula>
    </cfRule>
  </conditionalFormatting>
  <conditionalFormatting sqref="Q25">
    <cfRule type="expression" dxfId="3372" priority="230" stopIfTrue="1">
      <formula>IF(OR($BK25="not",$BK25="resign",$BK25="permanent",$BK25="terminated"),"true","false")</formula>
    </cfRule>
  </conditionalFormatting>
  <conditionalFormatting sqref="Q25">
    <cfRule type="expression" dxfId="3371" priority="229" stopIfTrue="1">
      <formula>IF(OR($BJ25="not",$BJ25="resign",$BJ25="permanent",$BJ25="terminated"),"true","false")</formula>
    </cfRule>
  </conditionalFormatting>
  <conditionalFormatting sqref="Q25">
    <cfRule type="expression" dxfId="3370" priority="228" stopIfTrue="1">
      <formula>IF(OR($BK25="not",$BK25="resign",$BK25="permanent",$BK25="terminated"),"true","false")</formula>
    </cfRule>
  </conditionalFormatting>
  <conditionalFormatting sqref="Q25">
    <cfRule type="expression" dxfId="3369" priority="227" stopIfTrue="1">
      <formula>IF(OR($BK25="not",$BK25="resign",$BK25="permanent",$BK25="terminated"),"true","false")</formula>
    </cfRule>
  </conditionalFormatting>
  <conditionalFormatting sqref="Q25">
    <cfRule type="expression" dxfId="3368" priority="226" stopIfTrue="1">
      <formula>IF(OR($BK25="not",$BK25="resign",$BK25="permanent",$BK25="terminated"),"true","false")</formula>
    </cfRule>
  </conditionalFormatting>
  <conditionalFormatting sqref="Q25">
    <cfRule type="expression" dxfId="3367" priority="225" stopIfTrue="1">
      <formula>IF(OR($BJ25="not",$BJ25="resign",$BJ25="permanent",$BJ25="terminated"),"true","false")</formula>
    </cfRule>
  </conditionalFormatting>
  <conditionalFormatting sqref="Q25">
    <cfRule type="expression" dxfId="3366" priority="224" stopIfTrue="1">
      <formula>IF(OR($BK25="not",$BK25="resign",$BK25="permanent",$BK25="terminated"),"true","false")</formula>
    </cfRule>
  </conditionalFormatting>
  <conditionalFormatting sqref="Q25">
    <cfRule type="expression" dxfId="3365" priority="223" stopIfTrue="1">
      <formula>IF(OR($BJ25="not",$BJ25="resign",$BJ25="permanent",$BJ25="terminated"),"true","false")</formula>
    </cfRule>
  </conditionalFormatting>
  <conditionalFormatting sqref="Q25">
    <cfRule type="expression" dxfId="3364" priority="222" stopIfTrue="1">
      <formula>IF(OR($BK25="not",$BK25="resign",$BK25="permanent",$BK25="terminated"),"true","false")</formula>
    </cfRule>
  </conditionalFormatting>
  <conditionalFormatting sqref="Q25">
    <cfRule type="expression" dxfId="3363" priority="221" stopIfTrue="1">
      <formula>IF(OR($BJ25="not",$BJ25="resign",$BJ25="permanent",$BJ25="terminated"),"true","false")</formula>
    </cfRule>
  </conditionalFormatting>
  <conditionalFormatting sqref="Q25">
    <cfRule type="expression" dxfId="3362" priority="220" stopIfTrue="1">
      <formula>IF(OR($BK25="not",$BK25="resign",$BK25="permanent",$BK25="terminated"),"true","false")</formula>
    </cfRule>
  </conditionalFormatting>
  <conditionalFormatting sqref="Q25">
    <cfRule type="expression" dxfId="3361" priority="219" stopIfTrue="1">
      <formula>IF(OR($BJ25="not",$BJ25="resign",$BJ25="permanent",$BJ25="terminated"),"true","false")</formula>
    </cfRule>
  </conditionalFormatting>
  <conditionalFormatting sqref="Q25">
    <cfRule type="expression" dxfId="3360" priority="218" stopIfTrue="1">
      <formula>IF(OR($BJ25="not",$BJ25="resign",$BJ25="permanent",$BJ25="terminated"),"true","false")</formula>
    </cfRule>
  </conditionalFormatting>
  <conditionalFormatting sqref="Q25">
    <cfRule type="expression" dxfId="3359" priority="217" stopIfTrue="1">
      <formula>IF(OR($BI25="not",$BI25="resign",$BI25="permanent",$BI25="terminated"),"true","false")</formula>
    </cfRule>
  </conditionalFormatting>
  <conditionalFormatting sqref="Q25">
    <cfRule type="expression" dxfId="3358" priority="216" stopIfTrue="1">
      <formula>IF(OR($BK25="not",$BK25="resign",$BK25="permanent",$BK25="terminated"),"true","false")</formula>
    </cfRule>
  </conditionalFormatting>
  <conditionalFormatting sqref="Q25">
    <cfRule type="expression" dxfId="3357" priority="215" stopIfTrue="1">
      <formula>IF(OR($BJ25="not",$BJ25="resign",$BJ25="permanent",$BJ25="terminated"),"true","false")</formula>
    </cfRule>
  </conditionalFormatting>
  <conditionalFormatting sqref="Q25">
    <cfRule type="expression" dxfId="3356" priority="214" stopIfTrue="1">
      <formula>IF(OR($BK25="not",$BK25="resign",$BK25="permanent",$BK25="terminated"),"true","false")</formula>
    </cfRule>
  </conditionalFormatting>
  <conditionalFormatting sqref="Q25">
    <cfRule type="expression" dxfId="3355" priority="213" stopIfTrue="1">
      <formula>IF(OR($BJ25="not",$BJ25="resign",$BJ25="permanent",$BJ25="terminated"),"true","false")</formula>
    </cfRule>
  </conditionalFormatting>
  <conditionalFormatting sqref="Q25">
    <cfRule type="expression" dxfId="3354" priority="212" stopIfTrue="1">
      <formula>IF(OR($BJ25="not",$BJ25="resign",$BJ25="permanent",$BJ25="terminated"),"true","false")</formula>
    </cfRule>
  </conditionalFormatting>
  <conditionalFormatting sqref="Q25">
    <cfRule type="expression" dxfId="3353" priority="211" stopIfTrue="1">
      <formula>IF(OR($BK25="not",$BK25="resign",$BK25="permanent",$BK25="terminated"),"true","false")</formula>
    </cfRule>
  </conditionalFormatting>
  <conditionalFormatting sqref="Q25">
    <cfRule type="expression" dxfId="3352" priority="210" stopIfTrue="1">
      <formula>IF(OR($BK25="not",$BK25="resign",$BK25="permanent",$BK25="terminated"),"true","false")</formula>
    </cfRule>
  </conditionalFormatting>
  <conditionalFormatting sqref="Q25">
    <cfRule type="expression" dxfId="3351" priority="209" stopIfTrue="1">
      <formula>IF(OR($BK25="not",$BK25="resign",$BK25="permanent",$BK25="terminated"),"true","false")</formula>
    </cfRule>
  </conditionalFormatting>
  <conditionalFormatting sqref="Q25">
    <cfRule type="expression" dxfId="3350" priority="208" stopIfTrue="1">
      <formula>IF(OR($BJ25="not",$BJ25="resign",$BJ25="permanent",$BJ25="terminated"),"true","false")</formula>
    </cfRule>
  </conditionalFormatting>
  <conditionalFormatting sqref="Q25">
    <cfRule type="expression" dxfId="3349" priority="207" stopIfTrue="1">
      <formula>IF(OR($BK25="not",$BK25="resign",$BK25="permanent",$BK25="terminated"),"true","false")</formula>
    </cfRule>
  </conditionalFormatting>
  <conditionalFormatting sqref="Q25">
    <cfRule type="expression" dxfId="3348" priority="206" stopIfTrue="1">
      <formula>IF(OR($BJ25="not",$BJ25="resign",$BJ25="permanent",$BJ25="terminated"),"true","false")</formula>
    </cfRule>
  </conditionalFormatting>
  <conditionalFormatting sqref="Q25">
    <cfRule type="expression" dxfId="3347" priority="205" stopIfTrue="1">
      <formula>IF(OR($BK25="not",$BK25="resign",$BK25="permanent",$BK25="terminated"),"true","false")</formula>
    </cfRule>
  </conditionalFormatting>
  <conditionalFormatting sqref="Q25">
    <cfRule type="expression" dxfId="3346" priority="204" stopIfTrue="1">
      <formula>IF(OR($BK25="not",$BK25="resign",$BK25="permanent",$BK25="terminated"),"true","false")</formula>
    </cfRule>
  </conditionalFormatting>
  <conditionalFormatting sqref="Q25">
    <cfRule type="expression" dxfId="3345" priority="203" stopIfTrue="1">
      <formula>IF(OR($BK25="not",$BK25="resign",$BK25="permanent",$BK25="terminated"),"true","false")</formula>
    </cfRule>
  </conditionalFormatting>
  <conditionalFormatting sqref="Q25">
    <cfRule type="expression" dxfId="3344" priority="202" stopIfTrue="1">
      <formula>IF(OR($BJ25="not",$BJ25="resign",$BJ25="permanent",$BJ25="terminated"),"true","false")</formula>
    </cfRule>
  </conditionalFormatting>
  <conditionalFormatting sqref="Q25">
    <cfRule type="expression" dxfId="3343" priority="201" stopIfTrue="1">
      <formula>IF(OR($BK25="not",$BK25="resign",$BK25="permanent",$BK25="terminated"),"true","false")</formula>
    </cfRule>
  </conditionalFormatting>
  <conditionalFormatting sqref="Q25">
    <cfRule type="expression" dxfId="3342" priority="200" stopIfTrue="1">
      <formula>IF(OR($BJ25="not",$BJ25="resign",$BJ25="permanent",$BJ25="terminated"),"true","false")</formula>
    </cfRule>
  </conditionalFormatting>
  <conditionalFormatting sqref="Q25">
    <cfRule type="expression" dxfId="3341" priority="199" stopIfTrue="1">
      <formula>IF(OR($BK25="not",$BK25="resign",$BK25="permanent",$BK25="terminated"),"true","false")</formula>
    </cfRule>
  </conditionalFormatting>
  <conditionalFormatting sqref="Q25">
    <cfRule type="expression" dxfId="3340" priority="198" stopIfTrue="1">
      <formula>IF(OR($BK25="not",$BK25="resign",$BK25="permanent",$BK25="terminated"),"true","false")</formula>
    </cfRule>
  </conditionalFormatting>
  <conditionalFormatting sqref="Q25">
    <cfRule type="expression" dxfId="3339" priority="197" stopIfTrue="1">
      <formula>IF(OR($BK25="not",$BK25="resign",$BK25="permanent",$BK25="terminated"),"true","false")</formula>
    </cfRule>
  </conditionalFormatting>
  <conditionalFormatting sqref="Q25">
    <cfRule type="expression" dxfId="3338" priority="196" stopIfTrue="1">
      <formula>IF(OR($BJ25="not",$BJ25="resign",$BJ25="permanent",$BJ25="terminated"),"true","false")</formula>
    </cfRule>
  </conditionalFormatting>
  <conditionalFormatting sqref="Q25">
    <cfRule type="expression" dxfId="3337" priority="195" stopIfTrue="1">
      <formula>IF(OR($BK25="not",$BK25="resign",$BK25="permanent",$BK25="terminated"),"true","false")</formula>
    </cfRule>
  </conditionalFormatting>
  <conditionalFormatting sqref="Q25">
    <cfRule type="expression" dxfId="3336" priority="194" stopIfTrue="1">
      <formula>IF(OR($BJ25="not",$BJ25="resign",$BJ25="permanent",$BJ25="terminated"),"true","false")</formula>
    </cfRule>
  </conditionalFormatting>
  <conditionalFormatting sqref="Q25">
    <cfRule type="expression" dxfId="3335" priority="193" stopIfTrue="1">
      <formula>IF(OR($BK25="not",$BK25="resign",$BK25="permanent",$BK25="terminated"),"true","false")</formula>
    </cfRule>
  </conditionalFormatting>
  <conditionalFormatting sqref="Q25">
    <cfRule type="expression" dxfId="3334" priority="192" stopIfTrue="1">
      <formula>IF(OR($BJ25="not",$BJ25="resign",$BJ25="permanent",$BJ25="terminated"),"true","false")</formula>
    </cfRule>
  </conditionalFormatting>
  <conditionalFormatting sqref="Q25">
    <cfRule type="expression" dxfId="3333" priority="191" stopIfTrue="1">
      <formula>IF(OR($BK25="not",$BK25="resign",$BK25="permanent",$BK25="terminated"),"true","false")</formula>
    </cfRule>
  </conditionalFormatting>
  <conditionalFormatting sqref="Q25">
    <cfRule type="expression" dxfId="3332" priority="190" stopIfTrue="1">
      <formula>IF(OR($BJ25="not",$BJ25="resign",$BJ25="permanent",$BJ25="terminated"),"true","false")</formula>
    </cfRule>
  </conditionalFormatting>
  <conditionalFormatting sqref="Q25">
    <cfRule type="expression" dxfId="3331" priority="189" stopIfTrue="1">
      <formula>IF(OR($BK25="not",$BK25="resign",$BK25="permanent",$BK25="terminated"),"true","false")</formula>
    </cfRule>
  </conditionalFormatting>
  <conditionalFormatting sqref="Q25">
    <cfRule type="expression" dxfId="3330" priority="188" stopIfTrue="1">
      <formula>IF(OR($BJ25="not",$BJ25="resign",$BJ25="permanent",$BJ25="terminated"),"true","false")</formula>
    </cfRule>
  </conditionalFormatting>
  <conditionalFormatting sqref="Q25">
    <cfRule type="expression" dxfId="3329" priority="187" stopIfTrue="1">
      <formula>IF(OR($BJ25="not",$BJ25="resign",$BJ25="permanent",$BJ25="terminated"),"true","false")</formula>
    </cfRule>
  </conditionalFormatting>
  <conditionalFormatting sqref="Q25">
    <cfRule type="expression" dxfId="3328" priority="186" stopIfTrue="1">
      <formula>IF(OR($BK25="not",$BK25="resign",$BK25="permanent",$BK25="terminated"),"true","false")</formula>
    </cfRule>
  </conditionalFormatting>
  <conditionalFormatting sqref="Q25">
    <cfRule type="expression" dxfId="3327" priority="185" stopIfTrue="1">
      <formula>IF(OR($BK25="not",$BK25="resign",$BK25="permanent",$BK25="terminated"),"true","false")</formula>
    </cfRule>
  </conditionalFormatting>
  <conditionalFormatting sqref="Q25">
    <cfRule type="expression" dxfId="3326" priority="184" stopIfTrue="1">
      <formula>IF(OR($BK25="not",$BK25="resign",$BK25="permanent",$BK25="terminated"),"true","false")</formula>
    </cfRule>
  </conditionalFormatting>
  <conditionalFormatting sqref="Q25">
    <cfRule type="expression" dxfId="3325" priority="183" stopIfTrue="1">
      <formula>IF(OR($BJ25="not",$BJ25="resign",$BJ25="permanent",$BJ25="terminated"),"true","false")</formula>
    </cfRule>
  </conditionalFormatting>
  <conditionalFormatting sqref="Q25">
    <cfRule type="expression" dxfId="3324" priority="182" stopIfTrue="1">
      <formula>IF(OR($BK25="not",$BK25="resign",$BK25="permanent",$BK25="terminated"),"true","false")</formula>
    </cfRule>
  </conditionalFormatting>
  <conditionalFormatting sqref="Q25">
    <cfRule type="expression" dxfId="3323" priority="181" stopIfTrue="1">
      <formula>IF(OR($BJ25="not",$BJ25="resign",$BJ25="permanent",$BJ25="terminated"),"true","false")</formula>
    </cfRule>
  </conditionalFormatting>
  <conditionalFormatting sqref="Q25">
    <cfRule type="expression" dxfId="3322" priority="180" stopIfTrue="1">
      <formula>IF(OR($BK25="not",$BK25="resign",$BK25="permanent",$BK25="terminated"),"true","false")</formula>
    </cfRule>
  </conditionalFormatting>
  <conditionalFormatting sqref="Q25">
    <cfRule type="expression" dxfId="3321" priority="179" stopIfTrue="1">
      <formula>IF(OR($BK25="not",$BK25="resign",$BK25="permanent",$BK25="terminated"),"true","false")</formula>
    </cfRule>
  </conditionalFormatting>
  <conditionalFormatting sqref="Q25">
    <cfRule type="expression" dxfId="3320" priority="178" stopIfTrue="1">
      <formula>IF(OR($BK25="not",$BK25="resign",$BK25="permanent",$BK25="terminated"),"true","false")</formula>
    </cfRule>
  </conditionalFormatting>
  <conditionalFormatting sqref="Q25">
    <cfRule type="expression" dxfId="3319" priority="177" stopIfTrue="1">
      <formula>IF(OR($BJ25="not",$BJ25="resign",$BJ25="permanent",$BJ25="terminated"),"true","false")</formula>
    </cfRule>
  </conditionalFormatting>
  <conditionalFormatting sqref="Q25">
    <cfRule type="expression" dxfId="3318" priority="176" stopIfTrue="1">
      <formula>IF(OR($BK25="not",$BK25="resign",$BK25="permanent",$BK25="terminated"),"true","false")</formula>
    </cfRule>
  </conditionalFormatting>
  <conditionalFormatting sqref="Q25">
    <cfRule type="expression" dxfId="3317" priority="175" stopIfTrue="1">
      <formula>IF(OR($BJ25="not",$BJ25="resign",$BJ25="permanent",$BJ25="terminated"),"true","false")</formula>
    </cfRule>
  </conditionalFormatting>
  <conditionalFormatting sqref="Q25">
    <cfRule type="expression" dxfId="3316" priority="174" stopIfTrue="1">
      <formula>IF(OR($BK25="not",$BK25="resign",$BK25="permanent",$BK25="terminated"),"true","false")</formula>
    </cfRule>
  </conditionalFormatting>
  <conditionalFormatting sqref="Q25">
    <cfRule type="expression" dxfId="3315" priority="173" stopIfTrue="1">
      <formula>IF(OR($BK25="not",$BK25="resign",$BK25="permanent",$BK25="terminated"),"true","false")</formula>
    </cfRule>
  </conditionalFormatting>
  <conditionalFormatting sqref="Q25">
    <cfRule type="expression" dxfId="3314" priority="172" stopIfTrue="1">
      <formula>IF(OR($BK25="not",$BK25="resign",$BK25="permanent",$BK25="terminated"),"true","false")</formula>
    </cfRule>
  </conditionalFormatting>
  <conditionalFormatting sqref="Q25">
    <cfRule type="expression" dxfId="3313" priority="171" stopIfTrue="1">
      <formula>IF(OR($BJ25="not",$BJ25="resign",$BJ25="permanent",$BJ25="terminated"),"true","false")</formula>
    </cfRule>
  </conditionalFormatting>
  <conditionalFormatting sqref="Q25">
    <cfRule type="expression" dxfId="3312" priority="170" stopIfTrue="1">
      <formula>IF(OR($BK25="not",$BK25="resign",$BK25="permanent",$BK25="terminated"),"true","false")</formula>
    </cfRule>
  </conditionalFormatting>
  <conditionalFormatting sqref="Q25">
    <cfRule type="expression" dxfId="3311" priority="169" stopIfTrue="1">
      <formula>IF(OR($BJ25="not",$BJ25="resign",$BJ25="permanent",$BJ25="terminated"),"true","false")</formula>
    </cfRule>
  </conditionalFormatting>
  <conditionalFormatting sqref="Q25">
    <cfRule type="expression" dxfId="3310" priority="168" stopIfTrue="1">
      <formula>IF(OR($BK25="not",$BK25="resign",$BK25="permanent",$BK25="terminated"),"true","false")</formula>
    </cfRule>
  </conditionalFormatting>
  <conditionalFormatting sqref="Q25">
    <cfRule type="expression" dxfId="3309" priority="167" stopIfTrue="1">
      <formula>IF(OR($BJ25="not",$BJ25="resign",$BJ25="permanent",$BJ25="terminated"),"true","false")</formula>
    </cfRule>
  </conditionalFormatting>
  <conditionalFormatting sqref="Q25">
    <cfRule type="expression" dxfId="3308" priority="166" stopIfTrue="1">
      <formula>IF(OR($BK25="not",$BK25="resign",$BK25="permanent",$BK25="terminated"),"true","false")</formula>
    </cfRule>
  </conditionalFormatting>
  <conditionalFormatting sqref="Q25">
    <cfRule type="expression" dxfId="3307" priority="165" stopIfTrue="1">
      <formula>IF(OR($BJ25="not",$BJ25="resign",$BJ25="permanent",$BJ25="terminated"),"true","false")</formula>
    </cfRule>
  </conditionalFormatting>
  <conditionalFormatting sqref="Q25">
    <cfRule type="expression" dxfId="3306" priority="164" stopIfTrue="1">
      <formula>IF(OR($BJ25="not",$BJ25="resign",$BJ25="permanent",$BJ25="terminated"),"true","false")</formula>
    </cfRule>
  </conditionalFormatting>
  <conditionalFormatting sqref="Q25">
    <cfRule type="expression" dxfId="3305" priority="163" stopIfTrue="1">
      <formula>IF(OR($BI25="not",$BI25="resign",$BI25="permanent",$BI25="terminated"),"true","false")</formula>
    </cfRule>
  </conditionalFormatting>
  <conditionalFormatting sqref="Q25">
    <cfRule type="expression" dxfId="3304" priority="162" stopIfTrue="1">
      <formula>IF(OR($BK25="not",$BK25="resign",$BK25="permanent",$BK25="terminated"),"true","false")</formula>
    </cfRule>
  </conditionalFormatting>
  <conditionalFormatting sqref="Q25">
    <cfRule type="expression" dxfId="3303" priority="161" stopIfTrue="1">
      <formula>IF(OR($BJ25="not",$BJ25="resign",$BJ25="permanent",$BJ25="terminated"),"true","false")</formula>
    </cfRule>
  </conditionalFormatting>
  <conditionalFormatting sqref="Q25">
    <cfRule type="expression" dxfId="3302" priority="160" stopIfTrue="1">
      <formula>IF(OR($BK25="not",$BK25="resign",$BK25="permanent",$BK25="terminated"),"true","false")</formula>
    </cfRule>
  </conditionalFormatting>
  <conditionalFormatting sqref="Q25">
    <cfRule type="expression" dxfId="3301" priority="159" stopIfTrue="1">
      <formula>IF(OR($BJ25="not",$BJ25="resign",$BJ25="permanent",$BJ25="terminated"),"true","false")</formula>
    </cfRule>
  </conditionalFormatting>
  <conditionalFormatting sqref="Q25">
    <cfRule type="expression" dxfId="3300" priority="158" stopIfTrue="1">
      <formula>IF(OR($BJ25="not",$BJ25="resign",$BJ25="permanent",$BJ25="terminated"),"true","false")</formula>
    </cfRule>
  </conditionalFormatting>
  <conditionalFormatting sqref="Q25">
    <cfRule type="expression" dxfId="3299" priority="157" stopIfTrue="1">
      <formula>IF(OR($BK25="not",$BK25="resign",$BK25="permanent",$BK25="terminated"),"true","false")</formula>
    </cfRule>
  </conditionalFormatting>
  <conditionalFormatting sqref="Q25">
    <cfRule type="expression" dxfId="3298" priority="156" stopIfTrue="1">
      <formula>IF(OR($BK25="not",$BK25="resign",$BK25="permanent",$BK25="terminated"),"true","false")</formula>
    </cfRule>
  </conditionalFormatting>
  <conditionalFormatting sqref="Q25">
    <cfRule type="expression" dxfId="3297" priority="155" stopIfTrue="1">
      <formula>IF(OR($BK25="not",$BK25="resign",$BK25="permanent",$BK25="terminated"),"true","false")</formula>
    </cfRule>
  </conditionalFormatting>
  <conditionalFormatting sqref="Q25">
    <cfRule type="expression" dxfId="3296" priority="154" stopIfTrue="1">
      <formula>IF(OR($BJ25="not",$BJ25="resign",$BJ25="permanent",$BJ25="terminated"),"true","false")</formula>
    </cfRule>
  </conditionalFormatting>
  <conditionalFormatting sqref="Q25">
    <cfRule type="expression" dxfId="3295" priority="153" stopIfTrue="1">
      <formula>IF(OR($BK25="not",$BK25="resign",$BK25="permanent",$BK25="terminated"),"true","false")</formula>
    </cfRule>
  </conditionalFormatting>
  <conditionalFormatting sqref="Q25">
    <cfRule type="expression" dxfId="3294" priority="152" stopIfTrue="1">
      <formula>IF(OR($BJ25="not",$BJ25="resign",$BJ25="permanent",$BJ25="terminated"),"true","false")</formula>
    </cfRule>
  </conditionalFormatting>
  <conditionalFormatting sqref="Q25">
    <cfRule type="expression" dxfId="3293" priority="151" stopIfTrue="1">
      <formula>IF(OR($BK25="not",$BK25="resign",$BK25="permanent",$BK25="terminated"),"true","false")</formula>
    </cfRule>
  </conditionalFormatting>
  <conditionalFormatting sqref="Q25">
    <cfRule type="expression" dxfId="3292" priority="150" stopIfTrue="1">
      <formula>IF(OR($BK25="not",$BK25="resign",$BK25="permanent",$BK25="terminated"),"true","false")</formula>
    </cfRule>
  </conditionalFormatting>
  <conditionalFormatting sqref="Q25">
    <cfRule type="expression" dxfId="3291" priority="149" stopIfTrue="1">
      <formula>IF(OR($BK25="not",$BK25="resign",$BK25="permanent",$BK25="terminated"),"true","false")</formula>
    </cfRule>
  </conditionalFormatting>
  <conditionalFormatting sqref="Q25">
    <cfRule type="expression" dxfId="3290" priority="148" stopIfTrue="1">
      <formula>IF(OR($BJ25="not",$BJ25="resign",$BJ25="permanent",$BJ25="terminated"),"true","false")</formula>
    </cfRule>
  </conditionalFormatting>
  <conditionalFormatting sqref="Q25">
    <cfRule type="expression" dxfId="3289" priority="147" stopIfTrue="1">
      <formula>IF(OR($BK25="not",$BK25="resign",$BK25="permanent",$BK25="terminated"),"true","false")</formula>
    </cfRule>
  </conditionalFormatting>
  <conditionalFormatting sqref="Q25">
    <cfRule type="expression" dxfId="3288" priority="146" stopIfTrue="1">
      <formula>IF(OR($BJ25="not",$BJ25="resign",$BJ25="permanent",$BJ25="terminated"),"true","false")</formula>
    </cfRule>
  </conditionalFormatting>
  <conditionalFormatting sqref="Q25">
    <cfRule type="expression" dxfId="3287" priority="145" stopIfTrue="1">
      <formula>IF(OR($BK25="not",$BK25="resign",$BK25="permanent",$BK25="terminated"),"true","false")</formula>
    </cfRule>
  </conditionalFormatting>
  <conditionalFormatting sqref="Q25">
    <cfRule type="expression" dxfId="3286" priority="144" stopIfTrue="1">
      <formula>IF(OR($BK25="not",$BK25="resign",$BK25="permanent",$BK25="terminated"),"true","false")</formula>
    </cfRule>
  </conditionalFormatting>
  <conditionalFormatting sqref="Q25">
    <cfRule type="expression" dxfId="3285" priority="143" stopIfTrue="1">
      <formula>IF(OR($BK25="not",$BK25="resign",$BK25="permanent",$BK25="terminated"),"true","false")</formula>
    </cfRule>
  </conditionalFormatting>
  <conditionalFormatting sqref="Q25">
    <cfRule type="expression" dxfId="3284" priority="142" stopIfTrue="1">
      <formula>IF(OR($BJ25="not",$BJ25="resign",$BJ25="permanent",$BJ25="terminated"),"true","false")</formula>
    </cfRule>
  </conditionalFormatting>
  <conditionalFormatting sqref="Q25">
    <cfRule type="expression" dxfId="3283" priority="141" stopIfTrue="1">
      <formula>IF(OR($BK25="not",$BK25="resign",$BK25="permanent",$BK25="terminated"),"true","false")</formula>
    </cfRule>
  </conditionalFormatting>
  <conditionalFormatting sqref="Q25">
    <cfRule type="expression" dxfId="3282" priority="140" stopIfTrue="1">
      <formula>IF(OR($BJ25="not",$BJ25="resign",$BJ25="permanent",$BJ25="terminated"),"true","false")</formula>
    </cfRule>
  </conditionalFormatting>
  <conditionalFormatting sqref="Q25">
    <cfRule type="expression" dxfId="3281" priority="139" stopIfTrue="1">
      <formula>IF(OR($BK25="not",$BK25="resign",$BK25="permanent",$BK25="terminated"),"true","false")</formula>
    </cfRule>
  </conditionalFormatting>
  <conditionalFormatting sqref="Q25">
    <cfRule type="expression" dxfId="3280" priority="138" stopIfTrue="1">
      <formula>IF(OR($BJ25="not",$BJ25="resign",$BJ25="permanent",$BJ25="terminated"),"true","false")</formula>
    </cfRule>
  </conditionalFormatting>
  <conditionalFormatting sqref="Q25">
    <cfRule type="expression" dxfId="3279" priority="137" stopIfTrue="1">
      <formula>IF(OR($BK25="not",$BK25="resign",$BK25="permanent",$BK25="terminated"),"true","false")</formula>
    </cfRule>
  </conditionalFormatting>
  <conditionalFormatting sqref="Q25">
    <cfRule type="expression" dxfId="3278" priority="136" stopIfTrue="1">
      <formula>IF(OR($BJ25="not",$BJ25="resign",$BJ25="permanent",$BJ25="terminated"),"true","false")</formula>
    </cfRule>
  </conditionalFormatting>
  <conditionalFormatting sqref="Q25">
    <cfRule type="expression" dxfId="3277" priority="135" stopIfTrue="1">
      <formula>IF(OR($BK25="not",$BK25="resign",$BK25="permanent",$BK25="terminated"),"true","false")</formula>
    </cfRule>
  </conditionalFormatting>
  <conditionalFormatting sqref="Q25">
    <cfRule type="expression" dxfId="3276" priority="134" stopIfTrue="1">
      <formula>IF(OR($BJ25="not",$BJ25="resign",$BJ25="permanent",$BJ25="terminated"),"true","false")</formula>
    </cfRule>
  </conditionalFormatting>
  <conditionalFormatting sqref="Q25">
    <cfRule type="expression" dxfId="3275" priority="133" stopIfTrue="1">
      <formula>IF(OR($BJ25="not",$BJ25="resign",$BJ25="permanent",$BJ25="terminated"),"true","false")</formula>
    </cfRule>
  </conditionalFormatting>
  <conditionalFormatting sqref="Q25">
    <cfRule type="expression" dxfId="3274" priority="132" stopIfTrue="1">
      <formula>IF(OR($BK25="not",$BK25="resign",$BK25="permanent",$BK25="terminated"),"true","false")</formula>
    </cfRule>
  </conditionalFormatting>
  <conditionalFormatting sqref="Q25">
    <cfRule type="expression" dxfId="3273" priority="131" stopIfTrue="1">
      <formula>IF(OR($BK25="not",$BK25="resign",$BK25="permanent",$BK25="terminated"),"true","false")</formula>
    </cfRule>
  </conditionalFormatting>
  <conditionalFormatting sqref="Q25">
    <cfRule type="expression" dxfId="3272" priority="130" stopIfTrue="1">
      <formula>IF(OR($BK25="not",$BK25="resign",$BK25="permanent",$BK25="terminated"),"true","false")</formula>
    </cfRule>
  </conditionalFormatting>
  <conditionalFormatting sqref="Q25">
    <cfRule type="expression" dxfId="3271" priority="129" stopIfTrue="1">
      <formula>IF(OR($BJ25="not",$BJ25="resign",$BJ25="permanent",$BJ25="terminated"),"true","false")</formula>
    </cfRule>
  </conditionalFormatting>
  <conditionalFormatting sqref="Q25">
    <cfRule type="expression" dxfId="3270" priority="128" stopIfTrue="1">
      <formula>IF(OR($BK25="not",$BK25="resign",$BK25="permanent",$BK25="terminated"),"true","false")</formula>
    </cfRule>
  </conditionalFormatting>
  <conditionalFormatting sqref="Q25">
    <cfRule type="expression" dxfId="3269" priority="127" stopIfTrue="1">
      <formula>IF(OR($BJ25="not",$BJ25="resign",$BJ25="permanent",$BJ25="terminated"),"true","false")</formula>
    </cfRule>
  </conditionalFormatting>
  <conditionalFormatting sqref="Q25">
    <cfRule type="expression" dxfId="3268" priority="126" stopIfTrue="1">
      <formula>IF(OR($BK25="not",$BK25="resign",$BK25="permanent",$BK25="terminated"),"true","false")</formula>
    </cfRule>
  </conditionalFormatting>
  <conditionalFormatting sqref="Q25">
    <cfRule type="expression" dxfId="3267" priority="125" stopIfTrue="1">
      <formula>IF(OR($BK25="not",$BK25="resign",$BK25="permanent",$BK25="terminated"),"true","false")</formula>
    </cfRule>
  </conditionalFormatting>
  <conditionalFormatting sqref="Q25">
    <cfRule type="expression" dxfId="3266" priority="124" stopIfTrue="1">
      <formula>IF(OR($BK25="not",$BK25="resign",$BK25="permanent",$BK25="terminated"),"true","false")</formula>
    </cfRule>
  </conditionalFormatting>
  <conditionalFormatting sqref="Q25">
    <cfRule type="expression" dxfId="3265" priority="123" stopIfTrue="1">
      <formula>IF(OR($BJ25="not",$BJ25="resign",$BJ25="permanent",$BJ25="terminated"),"true","false")</formula>
    </cfRule>
  </conditionalFormatting>
  <conditionalFormatting sqref="Q25">
    <cfRule type="expression" dxfId="3264" priority="122" stopIfTrue="1">
      <formula>IF(OR($BK25="not",$BK25="resign",$BK25="permanent",$BK25="terminated"),"true","false")</formula>
    </cfRule>
  </conditionalFormatting>
  <conditionalFormatting sqref="Q25">
    <cfRule type="expression" dxfId="3263" priority="121" stopIfTrue="1">
      <formula>IF(OR($BJ25="not",$BJ25="resign",$BJ25="permanent",$BJ25="terminated"),"true","false")</formula>
    </cfRule>
  </conditionalFormatting>
  <conditionalFormatting sqref="Q25">
    <cfRule type="expression" dxfId="3262" priority="120" stopIfTrue="1">
      <formula>IF(OR($BK25="not",$BK25="resign",$BK25="permanent",$BK25="terminated"),"true","false")</formula>
    </cfRule>
  </conditionalFormatting>
  <conditionalFormatting sqref="Q25">
    <cfRule type="expression" dxfId="3261" priority="119" stopIfTrue="1">
      <formula>IF(OR($BK25="not",$BK25="resign",$BK25="permanent",$BK25="terminated"),"true","false")</formula>
    </cfRule>
  </conditionalFormatting>
  <conditionalFormatting sqref="Q25">
    <cfRule type="expression" dxfId="3260" priority="118" stopIfTrue="1">
      <formula>IF(OR($BK25="not",$BK25="resign",$BK25="permanent",$BK25="terminated"),"true","false")</formula>
    </cfRule>
  </conditionalFormatting>
  <conditionalFormatting sqref="Q25">
    <cfRule type="expression" dxfId="3259" priority="117" stopIfTrue="1">
      <formula>IF(OR($BJ25="not",$BJ25="resign",$BJ25="permanent",$BJ25="terminated"),"true","false")</formula>
    </cfRule>
  </conditionalFormatting>
  <conditionalFormatting sqref="Q25">
    <cfRule type="expression" dxfId="3258" priority="116" stopIfTrue="1">
      <formula>IF(OR($BK25="not",$BK25="resign",$BK25="permanent",$BK25="terminated"),"true","false")</formula>
    </cfRule>
  </conditionalFormatting>
  <conditionalFormatting sqref="Q25">
    <cfRule type="expression" dxfId="3257" priority="115" stopIfTrue="1">
      <formula>IF(OR($BJ25="not",$BJ25="resign",$BJ25="permanent",$BJ25="terminated"),"true","false")</formula>
    </cfRule>
  </conditionalFormatting>
  <conditionalFormatting sqref="Q25">
    <cfRule type="expression" dxfId="3256" priority="114" stopIfTrue="1">
      <formula>IF(OR($BK25="not",$BK25="resign",$BK25="permanent",$BK25="terminated"),"true","false")</formula>
    </cfRule>
  </conditionalFormatting>
  <conditionalFormatting sqref="Q25">
    <cfRule type="expression" dxfId="3255" priority="113" stopIfTrue="1">
      <formula>IF(OR($BJ25="not",$BJ25="resign",$BJ25="permanent",$BJ25="terminated"),"true","false")</formula>
    </cfRule>
  </conditionalFormatting>
  <conditionalFormatting sqref="Q25">
    <cfRule type="expression" dxfId="3254" priority="112" stopIfTrue="1">
      <formula>IF(OR($BK25="not",$BK25="resign",$BK25="permanent",$BK25="terminated"),"true","false")</formula>
    </cfRule>
  </conditionalFormatting>
  <conditionalFormatting sqref="Q25">
    <cfRule type="expression" dxfId="3253" priority="111" stopIfTrue="1">
      <formula>IF(OR($BJ25="not",$BJ25="resign",$BJ25="permanent",$BJ25="terminated"),"true","false")</formula>
    </cfRule>
  </conditionalFormatting>
  <conditionalFormatting sqref="Q25">
    <cfRule type="expression" dxfId="3252" priority="110" stopIfTrue="1">
      <formula>IF(OR($BJ25="not",$BJ25="resign",$BJ25="permanent",$BJ25="terminated"),"true","false")</formula>
    </cfRule>
  </conditionalFormatting>
  <conditionalFormatting sqref="Q25">
    <cfRule type="expression" dxfId="3251" priority="109" stopIfTrue="1">
      <formula>IF(OR($BI25="not",$BI25="resign",$BI25="permanent",$BI25="terminated"),"true","false")</formula>
    </cfRule>
  </conditionalFormatting>
  <conditionalFormatting sqref="Q25">
    <cfRule type="expression" dxfId="3250" priority="108" stopIfTrue="1">
      <formula>IF(OR($BK25="not",$BK25="resign",$BK25="permanent",$BK25="terminated"),"true","false")</formula>
    </cfRule>
  </conditionalFormatting>
  <conditionalFormatting sqref="Q25">
    <cfRule type="expression" dxfId="3249" priority="107" stopIfTrue="1">
      <formula>IF(OR($BJ25="not",$BJ25="resign",$BJ25="permanent",$BJ25="terminated"),"true","false")</formula>
    </cfRule>
  </conditionalFormatting>
  <conditionalFormatting sqref="Q25">
    <cfRule type="expression" dxfId="3248" priority="106" stopIfTrue="1">
      <formula>IF(OR($BK25="not",$BK25="resign",$BK25="permanent",$BK25="terminated"),"true","false")</formula>
    </cfRule>
  </conditionalFormatting>
  <conditionalFormatting sqref="Q25">
    <cfRule type="expression" dxfId="3247" priority="105" stopIfTrue="1">
      <formula>IF(OR($BJ25="not",$BJ25="resign",$BJ25="permanent",$BJ25="terminated"),"true","false")</formula>
    </cfRule>
  </conditionalFormatting>
  <conditionalFormatting sqref="Q25">
    <cfRule type="expression" dxfId="3246" priority="104" stopIfTrue="1">
      <formula>IF(OR($BJ25="not",$BJ25="resign",$BJ25="permanent",$BJ25="terminated"),"true","false")</formula>
    </cfRule>
  </conditionalFormatting>
  <conditionalFormatting sqref="Q25">
    <cfRule type="expression" dxfId="3245" priority="103" stopIfTrue="1">
      <formula>IF(OR($BK25="not",$BK25="resign",$BK25="permanent",$BK25="terminated"),"true","false")</formula>
    </cfRule>
  </conditionalFormatting>
  <conditionalFormatting sqref="Q25">
    <cfRule type="expression" dxfId="3244" priority="102" stopIfTrue="1">
      <formula>IF(OR($BK25="not",$BK25="resign",$BK25="permanent",$BK25="terminated"),"true","false")</formula>
    </cfRule>
  </conditionalFormatting>
  <conditionalFormatting sqref="Q25">
    <cfRule type="expression" dxfId="3243" priority="101" stopIfTrue="1">
      <formula>IF(OR($BK25="not",$BK25="resign",$BK25="permanent",$BK25="terminated"),"true","false")</formula>
    </cfRule>
  </conditionalFormatting>
  <conditionalFormatting sqref="Q25">
    <cfRule type="expression" dxfId="3242" priority="100" stopIfTrue="1">
      <formula>IF(OR($BJ25="not",$BJ25="resign",$BJ25="permanent",$BJ25="terminated"),"true","false")</formula>
    </cfRule>
  </conditionalFormatting>
  <conditionalFormatting sqref="Q25">
    <cfRule type="expression" dxfId="3241" priority="99" stopIfTrue="1">
      <formula>IF(OR($BK25="not",$BK25="resign",$BK25="permanent",$BK25="terminated"),"true","false")</formula>
    </cfRule>
  </conditionalFormatting>
  <conditionalFormatting sqref="Q25">
    <cfRule type="expression" dxfId="3240" priority="98" stopIfTrue="1">
      <formula>IF(OR($BJ25="not",$BJ25="resign",$BJ25="permanent",$BJ25="terminated"),"true","false")</formula>
    </cfRule>
  </conditionalFormatting>
  <conditionalFormatting sqref="Q25">
    <cfRule type="expression" dxfId="3239" priority="97" stopIfTrue="1">
      <formula>IF(OR($BK25="not",$BK25="resign",$BK25="permanent",$BK25="terminated"),"true","false")</formula>
    </cfRule>
  </conditionalFormatting>
  <conditionalFormatting sqref="Q25">
    <cfRule type="expression" dxfId="3238" priority="96" stopIfTrue="1">
      <formula>IF(OR($BK25="not",$BK25="resign",$BK25="permanent",$BK25="terminated"),"true","false")</formula>
    </cfRule>
  </conditionalFormatting>
  <conditionalFormatting sqref="Q25">
    <cfRule type="expression" dxfId="3237" priority="95" stopIfTrue="1">
      <formula>IF(OR($BK25="not",$BK25="resign",$BK25="permanent",$BK25="terminated"),"true","false")</formula>
    </cfRule>
  </conditionalFormatting>
  <conditionalFormatting sqref="Q25">
    <cfRule type="expression" dxfId="3236" priority="94" stopIfTrue="1">
      <formula>IF(OR($BJ25="not",$BJ25="resign",$BJ25="permanent",$BJ25="terminated"),"true","false")</formula>
    </cfRule>
  </conditionalFormatting>
  <conditionalFormatting sqref="Q25">
    <cfRule type="expression" dxfId="3235" priority="93" stopIfTrue="1">
      <formula>IF(OR($BK25="not",$BK25="resign",$BK25="permanent",$BK25="terminated"),"true","false")</formula>
    </cfRule>
  </conditionalFormatting>
  <conditionalFormatting sqref="Q25">
    <cfRule type="expression" dxfId="3234" priority="92" stopIfTrue="1">
      <formula>IF(OR($BJ25="not",$BJ25="resign",$BJ25="permanent",$BJ25="terminated"),"true","false")</formula>
    </cfRule>
  </conditionalFormatting>
  <conditionalFormatting sqref="Q25">
    <cfRule type="expression" dxfId="3233" priority="91" stopIfTrue="1">
      <formula>IF(OR($BK25="not",$BK25="resign",$BK25="permanent",$BK25="terminated"),"true","false")</formula>
    </cfRule>
  </conditionalFormatting>
  <conditionalFormatting sqref="Q25">
    <cfRule type="expression" dxfId="3232" priority="90" stopIfTrue="1">
      <formula>IF(OR($BK25="not",$BK25="resign",$BK25="permanent",$BK25="terminated"),"true","false")</formula>
    </cfRule>
  </conditionalFormatting>
  <conditionalFormatting sqref="Q25">
    <cfRule type="expression" dxfId="3231" priority="89" stopIfTrue="1">
      <formula>IF(OR($BK25="not",$BK25="resign",$BK25="permanent",$BK25="terminated"),"true","false")</formula>
    </cfRule>
  </conditionalFormatting>
  <conditionalFormatting sqref="Q25">
    <cfRule type="expression" dxfId="3230" priority="88" stopIfTrue="1">
      <formula>IF(OR($BJ25="not",$BJ25="resign",$BJ25="permanent",$BJ25="terminated"),"true","false")</formula>
    </cfRule>
  </conditionalFormatting>
  <conditionalFormatting sqref="Q25">
    <cfRule type="expression" dxfId="3229" priority="87" stopIfTrue="1">
      <formula>IF(OR($BK25="not",$BK25="resign",$BK25="permanent",$BK25="terminated"),"true","false")</formula>
    </cfRule>
  </conditionalFormatting>
  <conditionalFormatting sqref="Q25">
    <cfRule type="expression" dxfId="3228" priority="86" stopIfTrue="1">
      <formula>IF(OR($BJ25="not",$BJ25="resign",$BJ25="permanent",$BJ25="terminated"),"true","false")</formula>
    </cfRule>
  </conditionalFormatting>
  <conditionalFormatting sqref="Q25">
    <cfRule type="expression" dxfId="3227" priority="85" stopIfTrue="1">
      <formula>IF(OR($BK25="not",$BK25="resign",$BK25="permanent",$BK25="terminated"),"true","false")</formula>
    </cfRule>
  </conditionalFormatting>
  <conditionalFormatting sqref="Q25">
    <cfRule type="expression" dxfId="3226" priority="84" stopIfTrue="1">
      <formula>IF(OR($BJ25="not",$BJ25="resign",$BJ25="permanent",$BJ25="terminated"),"true","false")</formula>
    </cfRule>
  </conditionalFormatting>
  <conditionalFormatting sqref="Q25">
    <cfRule type="expression" dxfId="3225" priority="83" stopIfTrue="1">
      <formula>IF(OR($BK25="not",$BK25="resign",$BK25="permanent",$BK25="terminated"),"true","false")</formula>
    </cfRule>
  </conditionalFormatting>
  <conditionalFormatting sqref="Q25">
    <cfRule type="expression" dxfId="3224" priority="82" stopIfTrue="1">
      <formula>IF(OR($BJ25="not",$BJ25="resign",$BJ25="permanent",$BJ25="terminated"),"true","false")</formula>
    </cfRule>
  </conditionalFormatting>
  <conditionalFormatting sqref="Q25">
    <cfRule type="expression" dxfId="3223" priority="81" stopIfTrue="1">
      <formula>IF(OR($BK25="not",$BK25="resign",$BK25="permanent",$BK25="terminated"),"true","false")</formula>
    </cfRule>
  </conditionalFormatting>
  <conditionalFormatting sqref="Q25">
    <cfRule type="expression" dxfId="3222" priority="80" stopIfTrue="1">
      <formula>IF(OR($BJ25="not",$BJ25="resign",$BJ25="permanent",$BJ25="terminated"),"true","false")</formula>
    </cfRule>
  </conditionalFormatting>
  <conditionalFormatting sqref="Q25">
    <cfRule type="expression" dxfId="3221" priority="79" stopIfTrue="1">
      <formula>IF(OR($BJ25="not",$BJ25="resign",$BJ25="permanent",$BJ25="terminated"),"true","false")</formula>
    </cfRule>
  </conditionalFormatting>
  <conditionalFormatting sqref="Q25">
    <cfRule type="expression" dxfId="3220" priority="78" stopIfTrue="1">
      <formula>IF(OR($BK25="not",$BK25="resign",$BK25="permanent",$BK25="terminated"),"true","false")</formula>
    </cfRule>
  </conditionalFormatting>
  <conditionalFormatting sqref="Q25">
    <cfRule type="expression" dxfId="3219" priority="77" stopIfTrue="1">
      <formula>IF(OR($BK25="not",$BK25="resign",$BK25="permanent",$BK25="terminated"),"true","false")</formula>
    </cfRule>
  </conditionalFormatting>
  <conditionalFormatting sqref="Q25">
    <cfRule type="expression" dxfId="3218" priority="76" stopIfTrue="1">
      <formula>IF(OR($BK25="not",$BK25="resign",$BK25="permanent",$BK25="terminated"),"true","false")</formula>
    </cfRule>
  </conditionalFormatting>
  <conditionalFormatting sqref="Q25">
    <cfRule type="expression" dxfId="3217" priority="75" stopIfTrue="1">
      <formula>IF(OR($BJ25="not",$BJ25="resign",$BJ25="permanent",$BJ25="terminated"),"true","false")</formula>
    </cfRule>
  </conditionalFormatting>
  <conditionalFormatting sqref="Q25">
    <cfRule type="expression" dxfId="3216" priority="74" stopIfTrue="1">
      <formula>IF(OR($BK25="not",$BK25="resign",$BK25="permanent",$BK25="terminated"),"true","false")</formula>
    </cfRule>
  </conditionalFormatting>
  <conditionalFormatting sqref="Q25">
    <cfRule type="expression" dxfId="3215" priority="73" stopIfTrue="1">
      <formula>IF(OR($BJ25="not",$BJ25="resign",$BJ25="permanent",$BJ25="terminated"),"true","false")</formula>
    </cfRule>
  </conditionalFormatting>
  <conditionalFormatting sqref="Q25">
    <cfRule type="expression" dxfId="3214" priority="72" stopIfTrue="1">
      <formula>IF(OR($BK25="not",$BK25="resign",$BK25="permanent",$BK25="terminated"),"true","false")</formula>
    </cfRule>
  </conditionalFormatting>
  <conditionalFormatting sqref="Q25">
    <cfRule type="expression" dxfId="3213" priority="71" stopIfTrue="1">
      <formula>IF(OR($BK25="not",$BK25="resign",$BK25="permanent",$BK25="terminated"),"true","false")</formula>
    </cfRule>
  </conditionalFormatting>
  <conditionalFormatting sqref="Q25">
    <cfRule type="expression" dxfId="3212" priority="70" stopIfTrue="1">
      <formula>IF(OR($BK25="not",$BK25="resign",$BK25="permanent",$BK25="terminated"),"true","false")</formula>
    </cfRule>
  </conditionalFormatting>
  <conditionalFormatting sqref="Q25">
    <cfRule type="expression" dxfId="3211" priority="69" stopIfTrue="1">
      <formula>IF(OR($BJ25="not",$BJ25="resign",$BJ25="permanent",$BJ25="terminated"),"true","false")</formula>
    </cfRule>
  </conditionalFormatting>
  <conditionalFormatting sqref="Q25">
    <cfRule type="expression" dxfId="3210" priority="68" stopIfTrue="1">
      <formula>IF(OR($BK25="not",$BK25="resign",$BK25="permanent",$BK25="terminated"),"true","false")</formula>
    </cfRule>
  </conditionalFormatting>
  <conditionalFormatting sqref="Q25">
    <cfRule type="expression" dxfId="3209" priority="67" stopIfTrue="1">
      <formula>IF(OR($BJ25="not",$BJ25="resign",$BJ25="permanent",$BJ25="terminated"),"true","false")</formula>
    </cfRule>
  </conditionalFormatting>
  <conditionalFormatting sqref="Q25">
    <cfRule type="expression" dxfId="3208" priority="66" stopIfTrue="1">
      <formula>IF(OR($BK25="not",$BK25="resign",$BK25="permanent",$BK25="terminated"),"true","false")</formula>
    </cfRule>
  </conditionalFormatting>
  <conditionalFormatting sqref="Q25">
    <cfRule type="expression" dxfId="3207" priority="65" stopIfTrue="1">
      <formula>IF(OR($BK25="not",$BK25="resign",$BK25="permanent",$BK25="terminated"),"true","false")</formula>
    </cfRule>
  </conditionalFormatting>
  <conditionalFormatting sqref="Q25">
    <cfRule type="expression" dxfId="3206" priority="64" stopIfTrue="1">
      <formula>IF(OR($BK25="not",$BK25="resign",$BK25="permanent",$BK25="terminated"),"true","false")</formula>
    </cfRule>
  </conditionalFormatting>
  <conditionalFormatting sqref="Q25">
    <cfRule type="expression" dxfId="3205" priority="63" stopIfTrue="1">
      <formula>IF(OR($BJ25="not",$BJ25="resign",$BJ25="permanent",$BJ25="terminated"),"true","false")</formula>
    </cfRule>
  </conditionalFormatting>
  <conditionalFormatting sqref="Q25">
    <cfRule type="expression" dxfId="3204" priority="62" stopIfTrue="1">
      <formula>IF(OR($BK25="not",$BK25="resign",$BK25="permanent",$BK25="terminated"),"true","false")</formula>
    </cfRule>
  </conditionalFormatting>
  <conditionalFormatting sqref="Q25">
    <cfRule type="expression" dxfId="3203" priority="61" stopIfTrue="1">
      <formula>IF(OR($BJ25="not",$BJ25="resign",$BJ25="permanent",$BJ25="terminated"),"true","false")</formula>
    </cfRule>
  </conditionalFormatting>
  <conditionalFormatting sqref="Q25">
    <cfRule type="expression" dxfId="3202" priority="60" stopIfTrue="1">
      <formula>IF(OR($BK25="not",$BK25="resign",$BK25="permanent",$BK25="terminated"),"true","false")</formula>
    </cfRule>
  </conditionalFormatting>
  <conditionalFormatting sqref="Q25">
    <cfRule type="expression" dxfId="3201" priority="59" stopIfTrue="1">
      <formula>IF(OR($BJ25="not",$BJ25="resign",$BJ25="permanent",$BJ25="terminated"),"true","false")</formula>
    </cfRule>
  </conditionalFormatting>
  <conditionalFormatting sqref="Q25">
    <cfRule type="expression" dxfId="3200" priority="58" stopIfTrue="1">
      <formula>IF(OR($BK25="not",$BK25="resign",$BK25="permanent",$BK25="terminated"),"true","false")</formula>
    </cfRule>
  </conditionalFormatting>
  <conditionalFormatting sqref="Q25">
    <cfRule type="expression" dxfId="3199" priority="57" stopIfTrue="1">
      <formula>IF(OR($BJ25="not",$BJ25="resign",$BJ25="permanent",$BJ25="terminated"),"true","false")</formula>
    </cfRule>
  </conditionalFormatting>
  <conditionalFormatting sqref="Q25">
    <cfRule type="expression" dxfId="3198" priority="56" stopIfTrue="1">
      <formula>IF(OR($BJ25="not",$BJ25="resign",$BJ25="permanent",$BJ25="terminated"),"true","false")</formula>
    </cfRule>
  </conditionalFormatting>
  <conditionalFormatting sqref="Q25">
    <cfRule type="expression" dxfId="3197" priority="55" stopIfTrue="1">
      <formula>IF(OR($BI25="not",$BI25="resign",$BI25="permanent",$BI25="terminated"),"true","false")</formula>
    </cfRule>
  </conditionalFormatting>
  <conditionalFormatting sqref="Q25">
    <cfRule type="expression" dxfId="3196" priority="54" stopIfTrue="1">
      <formula>IF(OR($BK25="not",$BK25="resign",$BK25="permanent",$BK25="terminated"),"true","false")</formula>
    </cfRule>
  </conditionalFormatting>
  <conditionalFormatting sqref="Q25">
    <cfRule type="expression" dxfId="3195" priority="53" stopIfTrue="1">
      <formula>IF(OR($BJ25="not",$BJ25="resign",$BJ25="permanent",$BJ25="terminated"),"true","false")</formula>
    </cfRule>
  </conditionalFormatting>
  <conditionalFormatting sqref="Q25">
    <cfRule type="expression" dxfId="3194" priority="52" stopIfTrue="1">
      <formula>IF(OR($BK25="not",$BK25="resign",$BK25="permanent",$BK25="terminated"),"true","false")</formula>
    </cfRule>
  </conditionalFormatting>
  <conditionalFormatting sqref="Q25">
    <cfRule type="expression" dxfId="3193" priority="51" stopIfTrue="1">
      <formula>IF(OR($BJ25="not",$BJ25="resign",$BJ25="permanent",$BJ25="terminated"),"true","false")</formula>
    </cfRule>
  </conditionalFormatting>
  <conditionalFormatting sqref="Q25">
    <cfRule type="expression" dxfId="3192" priority="50" stopIfTrue="1">
      <formula>IF(OR($BJ25="not",$BJ25="resign",$BJ25="permanent",$BJ25="terminated"),"true","false")</formula>
    </cfRule>
  </conditionalFormatting>
  <conditionalFormatting sqref="Q25">
    <cfRule type="expression" dxfId="3191" priority="49" stopIfTrue="1">
      <formula>IF(OR($BK25="not",$BK25="resign",$BK25="permanent",$BK25="terminated"),"true","false")</formula>
    </cfRule>
  </conditionalFormatting>
  <conditionalFormatting sqref="Q25">
    <cfRule type="expression" dxfId="3190" priority="48" stopIfTrue="1">
      <formula>IF(OR($BK25="not",$BK25="resign",$BK25="permanent",$BK25="terminated"),"true","false")</formula>
    </cfRule>
  </conditionalFormatting>
  <conditionalFormatting sqref="Q25">
    <cfRule type="expression" dxfId="3189" priority="47" stopIfTrue="1">
      <formula>IF(OR($BK25="not",$BK25="resign",$BK25="permanent",$BK25="terminated"),"true","false")</formula>
    </cfRule>
  </conditionalFormatting>
  <conditionalFormatting sqref="Q25">
    <cfRule type="expression" dxfId="3188" priority="46" stopIfTrue="1">
      <formula>IF(OR($BJ25="not",$BJ25="resign",$BJ25="permanent",$BJ25="terminated"),"true","false")</formula>
    </cfRule>
  </conditionalFormatting>
  <conditionalFormatting sqref="Q25">
    <cfRule type="expression" dxfId="3187" priority="45" stopIfTrue="1">
      <formula>IF(OR($BK25="not",$BK25="resign",$BK25="permanent",$BK25="terminated"),"true","false")</formula>
    </cfRule>
  </conditionalFormatting>
  <conditionalFormatting sqref="Q25">
    <cfRule type="expression" dxfId="3186" priority="44" stopIfTrue="1">
      <formula>IF(OR($BJ25="not",$BJ25="resign",$BJ25="permanent",$BJ25="terminated"),"true","false")</formula>
    </cfRule>
  </conditionalFormatting>
  <conditionalFormatting sqref="Q25">
    <cfRule type="expression" dxfId="3185" priority="43" stopIfTrue="1">
      <formula>IF(OR($BK25="not",$BK25="resign",$BK25="permanent",$BK25="terminated"),"true","false")</formula>
    </cfRule>
  </conditionalFormatting>
  <conditionalFormatting sqref="Q25">
    <cfRule type="expression" dxfId="3184" priority="42" stopIfTrue="1">
      <formula>IF(OR($BK25="not",$BK25="resign",$BK25="permanent",$BK25="terminated"),"true","false")</formula>
    </cfRule>
  </conditionalFormatting>
  <conditionalFormatting sqref="Q25">
    <cfRule type="expression" dxfId="3183" priority="41" stopIfTrue="1">
      <formula>IF(OR($BK25="not",$BK25="resign",$BK25="permanent",$BK25="terminated"),"true","false")</formula>
    </cfRule>
  </conditionalFormatting>
  <conditionalFormatting sqref="Q25">
    <cfRule type="expression" dxfId="3182" priority="40" stopIfTrue="1">
      <formula>IF(OR($BJ25="not",$BJ25="resign",$BJ25="permanent",$BJ25="terminated"),"true","false")</formula>
    </cfRule>
  </conditionalFormatting>
  <conditionalFormatting sqref="Q25">
    <cfRule type="expression" dxfId="3181" priority="39" stopIfTrue="1">
      <formula>IF(OR($BK25="not",$BK25="resign",$BK25="permanent",$BK25="terminated"),"true","false")</formula>
    </cfRule>
  </conditionalFormatting>
  <conditionalFormatting sqref="Q25">
    <cfRule type="expression" dxfId="3180" priority="38" stopIfTrue="1">
      <formula>IF(OR($BJ25="not",$BJ25="resign",$BJ25="permanent",$BJ25="terminated"),"true","false")</formula>
    </cfRule>
  </conditionalFormatting>
  <conditionalFormatting sqref="Q25">
    <cfRule type="expression" dxfId="3179" priority="37" stopIfTrue="1">
      <formula>IF(OR($BK25="not",$BK25="resign",$BK25="permanent",$BK25="terminated"),"true","false")</formula>
    </cfRule>
  </conditionalFormatting>
  <conditionalFormatting sqref="Q25">
    <cfRule type="expression" dxfId="3178" priority="36" stopIfTrue="1">
      <formula>IF(OR($BK25="not",$BK25="resign",$BK25="permanent",$BK25="terminated"),"true","false")</formula>
    </cfRule>
  </conditionalFormatting>
  <conditionalFormatting sqref="Q25">
    <cfRule type="expression" dxfId="3177" priority="35" stopIfTrue="1">
      <formula>IF(OR($BK25="not",$BK25="resign",$BK25="permanent",$BK25="terminated"),"true","false")</formula>
    </cfRule>
  </conditionalFormatting>
  <conditionalFormatting sqref="Q25">
    <cfRule type="expression" dxfId="3176" priority="34" stopIfTrue="1">
      <formula>IF(OR($BJ25="not",$BJ25="resign",$BJ25="permanent",$BJ25="terminated"),"true","false")</formula>
    </cfRule>
  </conditionalFormatting>
  <conditionalFormatting sqref="Q25">
    <cfRule type="expression" dxfId="3175" priority="33" stopIfTrue="1">
      <formula>IF(OR($BK25="not",$BK25="resign",$BK25="permanent",$BK25="terminated"),"true","false")</formula>
    </cfRule>
  </conditionalFormatting>
  <conditionalFormatting sqref="Q25">
    <cfRule type="expression" dxfId="3174" priority="32" stopIfTrue="1">
      <formula>IF(OR($BJ25="not",$BJ25="resign",$BJ25="permanent",$BJ25="terminated"),"true","false")</formula>
    </cfRule>
  </conditionalFormatting>
  <conditionalFormatting sqref="Q25">
    <cfRule type="expression" dxfId="3173" priority="31" stopIfTrue="1">
      <formula>IF(OR($BK25="not",$BK25="resign",$BK25="permanent",$BK25="terminated"),"true","false")</formula>
    </cfRule>
  </conditionalFormatting>
  <conditionalFormatting sqref="Q25">
    <cfRule type="expression" dxfId="3172" priority="30" stopIfTrue="1">
      <formula>IF(OR($BJ25="not",$BJ25="resign",$BJ25="permanent",$BJ25="terminated"),"true","false")</formula>
    </cfRule>
  </conditionalFormatting>
  <conditionalFormatting sqref="Q25">
    <cfRule type="expression" dxfId="3171" priority="29" stopIfTrue="1">
      <formula>IF(OR($BK25="not",$BK25="resign",$BK25="permanent",$BK25="terminated"),"true","false")</formula>
    </cfRule>
  </conditionalFormatting>
  <conditionalFormatting sqref="Q25">
    <cfRule type="expression" dxfId="3170" priority="28" stopIfTrue="1">
      <formula>IF(OR($BJ25="not",$BJ25="resign",$BJ25="permanent",$BJ25="terminated"),"true","false")</formula>
    </cfRule>
  </conditionalFormatting>
  <conditionalFormatting sqref="Q25">
    <cfRule type="expression" dxfId="3169" priority="27" stopIfTrue="1">
      <formula>IF(OR($BK25="not",$BK25="resign",$BK25="permanent",$BK25="terminated"),"true","false")</formula>
    </cfRule>
  </conditionalFormatting>
  <conditionalFormatting sqref="Q25">
    <cfRule type="expression" dxfId="3168" priority="26" stopIfTrue="1">
      <formula>IF(OR($BJ25="not",$BJ25="resign",$BJ25="permanent",$BJ25="terminated"),"true","false")</formula>
    </cfRule>
  </conditionalFormatting>
  <conditionalFormatting sqref="Q25">
    <cfRule type="expression" dxfId="3167" priority="25" stopIfTrue="1">
      <formula>IF(OR($BJ25="not",$BJ25="resign",$BJ25="permanent",$BJ25="terminated"),"true","false")</formula>
    </cfRule>
  </conditionalFormatting>
  <conditionalFormatting sqref="Q25">
    <cfRule type="expression" dxfId="3166" priority="24" stopIfTrue="1">
      <formula>IF(OR($BK25="not",$BK25="resign",$BK25="permanent",$BK25="terminated"),"true","false")</formula>
    </cfRule>
  </conditionalFormatting>
  <conditionalFormatting sqref="Q25">
    <cfRule type="expression" dxfId="3165" priority="23" stopIfTrue="1">
      <formula>IF(OR($BK25="not",$BK25="resign",$BK25="permanent",$BK25="terminated"),"true","false")</formula>
    </cfRule>
  </conditionalFormatting>
  <conditionalFormatting sqref="Q25">
    <cfRule type="expression" dxfId="3164" priority="22" stopIfTrue="1">
      <formula>IF(OR($BK25="not",$BK25="resign",$BK25="permanent",$BK25="terminated"),"true","false")</formula>
    </cfRule>
  </conditionalFormatting>
  <conditionalFormatting sqref="Q25">
    <cfRule type="expression" dxfId="3163" priority="21" stopIfTrue="1">
      <formula>IF(OR($BJ25="not",$BJ25="resign",$BJ25="permanent",$BJ25="terminated"),"true","false")</formula>
    </cfRule>
  </conditionalFormatting>
  <conditionalFormatting sqref="Q25">
    <cfRule type="expression" dxfId="3162" priority="20" stopIfTrue="1">
      <formula>IF(OR($BK25="not",$BK25="resign",$BK25="permanent",$BK25="terminated"),"true","false")</formula>
    </cfRule>
  </conditionalFormatting>
  <conditionalFormatting sqref="Q25">
    <cfRule type="expression" dxfId="3161" priority="19" stopIfTrue="1">
      <formula>IF(OR($BJ25="not",$BJ25="resign",$BJ25="permanent",$BJ25="terminated"),"true","false")</formula>
    </cfRule>
  </conditionalFormatting>
  <conditionalFormatting sqref="Q25">
    <cfRule type="expression" dxfId="3160" priority="18" stopIfTrue="1">
      <formula>IF(OR($BK25="not",$BK25="resign",$BK25="permanent",$BK25="terminated"),"true","false")</formula>
    </cfRule>
  </conditionalFormatting>
  <conditionalFormatting sqref="Q25">
    <cfRule type="expression" dxfId="3159" priority="17" stopIfTrue="1">
      <formula>IF(OR($BK25="not",$BK25="resign",$BK25="permanent",$BK25="terminated"),"true","false")</formula>
    </cfRule>
  </conditionalFormatting>
  <conditionalFormatting sqref="Q25">
    <cfRule type="expression" dxfId="3158" priority="16" stopIfTrue="1">
      <formula>IF(OR($BK25="not",$BK25="resign",$BK25="permanent",$BK25="terminated"),"true","false")</formula>
    </cfRule>
  </conditionalFormatting>
  <conditionalFormatting sqref="Q25">
    <cfRule type="expression" dxfId="3157" priority="15" stopIfTrue="1">
      <formula>IF(OR($BJ25="not",$BJ25="resign",$BJ25="permanent",$BJ25="terminated"),"true","false")</formula>
    </cfRule>
  </conditionalFormatting>
  <conditionalFormatting sqref="Q25">
    <cfRule type="expression" dxfId="3156" priority="14" stopIfTrue="1">
      <formula>IF(OR($BK25="not",$BK25="resign",$BK25="permanent",$BK25="terminated"),"true","false")</formula>
    </cfRule>
  </conditionalFormatting>
  <conditionalFormatting sqref="Q25">
    <cfRule type="expression" dxfId="3155" priority="13" stopIfTrue="1">
      <formula>IF(OR($BJ25="not",$BJ25="resign",$BJ25="permanent",$BJ25="terminated"),"true","false")</formula>
    </cfRule>
  </conditionalFormatting>
  <conditionalFormatting sqref="Q25">
    <cfRule type="expression" dxfId="3154" priority="12" stopIfTrue="1">
      <formula>IF(OR($BK25="not",$BK25="resign",$BK25="permanent",$BK25="terminated"),"true","false")</formula>
    </cfRule>
  </conditionalFormatting>
  <conditionalFormatting sqref="Q25">
    <cfRule type="expression" dxfId="3153" priority="11" stopIfTrue="1">
      <formula>IF(OR($BK25="not",$BK25="resign",$BK25="permanent",$BK25="terminated"),"true","false")</formula>
    </cfRule>
  </conditionalFormatting>
  <conditionalFormatting sqref="Q25">
    <cfRule type="expression" dxfId="3152" priority="10" stopIfTrue="1">
      <formula>IF(OR($BK25="not",$BK25="resign",$BK25="permanent",$BK25="terminated"),"true","false")</formula>
    </cfRule>
  </conditionalFormatting>
  <conditionalFormatting sqref="Q25">
    <cfRule type="expression" dxfId="3151" priority="9" stopIfTrue="1">
      <formula>IF(OR($BJ25="not",$BJ25="resign",$BJ25="permanent",$BJ25="terminated"),"true","false")</formula>
    </cfRule>
  </conditionalFormatting>
  <conditionalFormatting sqref="Q25">
    <cfRule type="expression" dxfId="3150" priority="8" stopIfTrue="1">
      <formula>IF(OR($BK25="not",$BK25="resign",$BK25="permanent",$BK25="terminated"),"true","false")</formula>
    </cfRule>
  </conditionalFormatting>
  <conditionalFormatting sqref="Q25">
    <cfRule type="expression" dxfId="3149" priority="7" stopIfTrue="1">
      <formula>IF(OR($BJ25="not",$BJ25="resign",$BJ25="permanent",$BJ25="terminated"),"true","false")</formula>
    </cfRule>
  </conditionalFormatting>
  <conditionalFormatting sqref="Q25">
    <cfRule type="expression" dxfId="3148" priority="6" stopIfTrue="1">
      <formula>IF(OR($BK25="not",$BK25="resign",$BK25="permanent",$BK25="terminated"),"true","false")</formula>
    </cfRule>
  </conditionalFormatting>
  <conditionalFormatting sqref="Q25">
    <cfRule type="expression" dxfId="3147" priority="5" stopIfTrue="1">
      <formula>IF(OR($BJ25="not",$BJ25="resign",$BJ25="permanent",$BJ25="terminated"),"true","false")</formula>
    </cfRule>
  </conditionalFormatting>
  <conditionalFormatting sqref="Q25">
    <cfRule type="expression" dxfId="3146" priority="4" stopIfTrue="1">
      <formula>IF(OR($BK25="not",$BK25="resign",$BK25="permanent",$BK25="terminated"),"true","false")</formula>
    </cfRule>
  </conditionalFormatting>
  <conditionalFormatting sqref="Q25">
    <cfRule type="expression" dxfId="3145" priority="3" stopIfTrue="1">
      <formula>IF(OR($BJ25="not",$BJ25="resign",$BJ25="permanent",$BJ25="terminated"),"true","false")</formula>
    </cfRule>
  </conditionalFormatting>
  <conditionalFormatting sqref="Q25">
    <cfRule type="expression" dxfId="3144" priority="2" stopIfTrue="1">
      <formula>IF(OR($BJ25="not",$BJ25="resign",$BJ25="permanent",$BJ25="terminated"),"true","false")</formula>
    </cfRule>
  </conditionalFormatting>
  <conditionalFormatting sqref="Q25">
    <cfRule type="expression" dxfId="3143" priority="1" stopIfTrue="1">
      <formula>IF(OR($BI25="not",$BI25="resign",$BI25="permanent",$BI25="terminated"),"true","false")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AI68"/>
  <sheetViews>
    <sheetView workbookViewId="0">
      <pane xSplit="3" ySplit="8" topLeftCell="V9" activePane="bottomRight" state="frozen"/>
      <selection activeCell="AR3" sqref="AR3"/>
      <selection pane="topRight" activeCell="AR3" sqref="AR3"/>
      <selection pane="bottomLeft" activeCell="AR3" sqref="AR3"/>
      <selection pane="bottomRight" activeCell="A7" sqref="A7:AC8"/>
    </sheetView>
  </sheetViews>
  <sheetFormatPr defaultRowHeight="12.95" customHeight="1"/>
  <cols>
    <col min="1" max="1" width="3.7109375" style="236" bestFit="1" customWidth="1"/>
    <col min="2" max="2" width="10.42578125" style="236" bestFit="1" customWidth="1"/>
    <col min="3" max="3" width="17.5703125" style="236" customWidth="1"/>
    <col min="4" max="4" width="20.140625" style="236" customWidth="1"/>
    <col min="5" max="5" width="5" style="749" customWidth="1"/>
    <col min="6" max="6" width="8.140625" style="749" customWidth="1"/>
    <col min="7" max="8" width="12" style="236" customWidth="1"/>
    <col min="9" max="9" width="10.7109375" style="236" bestFit="1" customWidth="1"/>
    <col min="10" max="10" width="9.28515625" style="236" customWidth="1"/>
    <col min="11" max="11" width="8.7109375" style="236" customWidth="1"/>
    <col min="12" max="13" width="8.5703125" style="236" customWidth="1"/>
    <col min="14" max="14" width="9" style="236" customWidth="1"/>
    <col min="15" max="15" width="9.85546875" style="236" customWidth="1"/>
    <col min="16" max="16" width="12.42578125" style="236" customWidth="1"/>
    <col min="17" max="17" width="6.5703125" style="236" bestFit="1" customWidth="1"/>
    <col min="18" max="18" width="6.85546875" style="236" customWidth="1"/>
    <col min="19" max="19" width="12.42578125" style="236" customWidth="1"/>
    <col min="20" max="20" width="23.42578125" style="236" customWidth="1"/>
    <col min="21" max="21" width="25.42578125" style="236" customWidth="1"/>
    <col min="22" max="22" width="14.42578125" style="555" customWidth="1"/>
    <col min="23" max="23" width="15" style="555" customWidth="1"/>
    <col min="24" max="24" width="16.85546875" style="555" customWidth="1"/>
    <col min="25" max="26" width="13" style="555" customWidth="1"/>
    <col min="27" max="27" width="20.42578125" style="555" customWidth="1"/>
    <col min="28" max="28" width="22.140625" style="555" customWidth="1"/>
    <col min="29" max="29" width="19.28515625" style="555" bestFit="1" customWidth="1"/>
    <col min="30" max="30" width="9.140625" style="555"/>
    <col min="31" max="16384" width="9.140625" style="236"/>
  </cols>
  <sheetData>
    <row r="2" spans="1:35" s="749" customFormat="1" ht="12.95" customHeight="1">
      <c r="A2" s="1112" t="s">
        <v>1317</v>
      </c>
      <c r="B2" s="1113"/>
      <c r="C2" s="1113"/>
      <c r="D2" s="1113"/>
      <c r="E2" s="1113"/>
      <c r="F2" s="1113"/>
      <c r="G2" s="1113"/>
      <c r="H2" s="1113"/>
      <c r="I2" s="1113"/>
      <c r="J2" s="1113"/>
      <c r="K2" s="1113"/>
      <c r="L2" s="746"/>
      <c r="M2" s="746"/>
      <c r="N2" s="746"/>
      <c r="O2" s="746"/>
      <c r="P2" s="746"/>
      <c r="Q2" s="746"/>
      <c r="R2" s="746"/>
      <c r="S2" s="746"/>
      <c r="T2" s="746"/>
      <c r="U2" s="746"/>
      <c r="V2" s="338"/>
      <c r="W2" s="338"/>
      <c r="X2" s="338"/>
      <c r="Y2" s="338"/>
      <c r="Z2" s="338"/>
      <c r="AA2" s="339"/>
      <c r="AB2" s="339"/>
      <c r="AC2" s="339"/>
      <c r="AD2" s="339"/>
    </row>
    <row r="3" spans="1:35" s="749" customFormat="1" ht="12.95" customHeight="1">
      <c r="A3" s="1112" t="s">
        <v>6907</v>
      </c>
      <c r="B3" s="1113"/>
      <c r="C3" s="1113"/>
      <c r="D3" s="1113"/>
      <c r="E3" s="1113"/>
      <c r="F3" s="1113"/>
      <c r="G3" s="1113"/>
      <c r="H3" s="1113"/>
      <c r="I3" s="1113"/>
      <c r="J3" s="1113"/>
      <c r="K3" s="1113"/>
      <c r="L3" s="746"/>
      <c r="M3" s="746"/>
      <c r="N3" s="746"/>
      <c r="O3" s="746"/>
      <c r="P3" s="746"/>
      <c r="Q3" s="746"/>
      <c r="R3" s="746"/>
      <c r="S3" s="746"/>
      <c r="T3" s="746"/>
      <c r="U3" s="746"/>
      <c r="V3" s="338"/>
      <c r="W3" s="338"/>
      <c r="X3" s="338"/>
      <c r="Y3" s="338"/>
      <c r="Z3" s="338"/>
      <c r="AA3" s="339"/>
      <c r="AB3" s="339"/>
      <c r="AC3" s="339"/>
      <c r="AD3" s="339"/>
    </row>
    <row r="4" spans="1:35" s="749" customFormat="1" ht="12.95" customHeight="1">
      <c r="A4" s="746"/>
      <c r="B4" s="747"/>
      <c r="C4" s="747"/>
      <c r="D4" s="747"/>
      <c r="E4" s="747"/>
      <c r="F4" s="747"/>
      <c r="G4" s="747"/>
      <c r="H4" s="747"/>
      <c r="I4" s="747"/>
      <c r="J4" s="747"/>
      <c r="K4" s="747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338"/>
      <c r="W4" s="338"/>
      <c r="X4" s="338"/>
      <c r="Y4" s="338"/>
      <c r="Z4" s="338"/>
      <c r="AA4" s="339"/>
      <c r="AB4" s="339"/>
      <c r="AC4" s="339"/>
      <c r="AD4" s="339"/>
    </row>
    <row r="5" spans="1:35" s="749" customFormat="1" ht="12.95" customHeight="1">
      <c r="A5" s="746"/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338"/>
      <c r="W5" s="338"/>
      <c r="X5" s="338"/>
      <c r="Y5" s="338"/>
      <c r="Z5" s="338"/>
      <c r="AA5" s="339"/>
      <c r="AB5" s="339"/>
      <c r="AC5" s="339"/>
      <c r="AD5" s="339"/>
    </row>
    <row r="6" spans="1:35" s="749" customFormat="1" ht="12.95" customHeight="1" thickBot="1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V6" s="339"/>
      <c r="W6" s="339"/>
      <c r="X6" s="339"/>
      <c r="Y6" s="339"/>
      <c r="Z6" s="339"/>
      <c r="AA6" s="339"/>
      <c r="AB6" s="339"/>
      <c r="AC6" s="339"/>
      <c r="AD6" s="339"/>
    </row>
    <row r="7" spans="1:35" s="749" customFormat="1" ht="19.5" customHeight="1" thickTop="1" thickBot="1">
      <c r="A7" s="1104" t="s">
        <v>1351</v>
      </c>
      <c r="B7" s="1104" t="s">
        <v>1352</v>
      </c>
      <c r="C7" s="1104" t="s">
        <v>1353</v>
      </c>
      <c r="D7" s="1104" t="s">
        <v>1354</v>
      </c>
      <c r="E7" s="1114" t="s">
        <v>2385</v>
      </c>
      <c r="F7" s="1104" t="s">
        <v>1355</v>
      </c>
      <c r="G7" s="1104" t="s">
        <v>1356</v>
      </c>
      <c r="H7" s="1114" t="s">
        <v>2386</v>
      </c>
      <c r="I7" s="1108" t="s">
        <v>1247</v>
      </c>
      <c r="J7" s="1109"/>
      <c r="K7" s="748"/>
      <c r="L7" s="1108" t="s">
        <v>1259</v>
      </c>
      <c r="M7" s="1109"/>
      <c r="N7" s="1104" t="s">
        <v>1260</v>
      </c>
      <c r="O7" s="1106" t="s">
        <v>1251</v>
      </c>
      <c r="P7" s="1106" t="s">
        <v>6908</v>
      </c>
      <c r="Q7" s="1104" t="s">
        <v>1265</v>
      </c>
      <c r="R7" s="1104" t="s">
        <v>1323</v>
      </c>
      <c r="S7" s="1104" t="s">
        <v>2598</v>
      </c>
      <c r="T7" s="1106" t="s">
        <v>1251</v>
      </c>
      <c r="U7" s="1097" t="s">
        <v>1253</v>
      </c>
      <c r="V7" s="1099" t="s">
        <v>1230</v>
      </c>
      <c r="W7" s="1101" t="s">
        <v>673</v>
      </c>
      <c r="X7" s="1101" t="s">
        <v>1202</v>
      </c>
      <c r="Y7" s="1101" t="s">
        <v>2389</v>
      </c>
      <c r="Z7" s="1095" t="s">
        <v>3029</v>
      </c>
      <c r="AA7" s="1101" t="s">
        <v>1272</v>
      </c>
      <c r="AB7" s="1093" t="s">
        <v>2390</v>
      </c>
      <c r="AC7" s="1095" t="s">
        <v>811</v>
      </c>
      <c r="AD7" s="339"/>
    </row>
    <row r="8" spans="1:35" s="749" customFormat="1" ht="21" customHeight="1" thickTop="1">
      <c r="A8" s="1110"/>
      <c r="B8" s="1110"/>
      <c r="C8" s="1110"/>
      <c r="D8" s="1110"/>
      <c r="E8" s="1115"/>
      <c r="F8" s="1110"/>
      <c r="G8" s="1110"/>
      <c r="H8" s="1115"/>
      <c r="I8" s="745" t="s">
        <v>1256</v>
      </c>
      <c r="J8" s="745" t="s">
        <v>1257</v>
      </c>
      <c r="K8" s="745">
        <v>1</v>
      </c>
      <c r="L8" s="745" t="s">
        <v>1256</v>
      </c>
      <c r="M8" s="745" t="s">
        <v>1257</v>
      </c>
      <c r="N8" s="1110"/>
      <c r="O8" s="1107"/>
      <c r="P8" s="1107"/>
      <c r="Q8" s="1111"/>
      <c r="R8" s="1105"/>
      <c r="S8" s="1105"/>
      <c r="T8" s="1107"/>
      <c r="U8" s="1098"/>
      <c r="V8" s="1100"/>
      <c r="W8" s="1102"/>
      <c r="X8" s="1102"/>
      <c r="Y8" s="1102"/>
      <c r="Z8" s="1103"/>
      <c r="AA8" s="1102"/>
      <c r="AB8" s="1094"/>
      <c r="AC8" s="1096"/>
      <c r="AD8" s="339"/>
    </row>
    <row r="9" spans="1:35" ht="28.5" customHeight="1">
      <c r="A9" s="978" t="s">
        <v>1164</v>
      </c>
      <c r="B9" s="333"/>
      <c r="C9" s="307" t="s">
        <v>6909</v>
      </c>
      <c r="D9" s="307" t="s">
        <v>6910</v>
      </c>
      <c r="E9" s="310" t="s">
        <v>1302</v>
      </c>
      <c r="F9" s="229" t="s">
        <v>1280</v>
      </c>
      <c r="G9" s="307" t="s">
        <v>5523</v>
      </c>
      <c r="H9" s="310" t="s">
        <v>2148</v>
      </c>
      <c r="I9" s="334" t="s">
        <v>6561</v>
      </c>
      <c r="J9" s="334">
        <v>42916</v>
      </c>
      <c r="K9" s="334"/>
      <c r="L9" s="229"/>
      <c r="M9" s="229"/>
      <c r="N9" s="232">
        <f ca="1">SUM(J9-NOW())</f>
        <v>80.841278009262169</v>
      </c>
      <c r="O9" s="266" t="str">
        <f ca="1">IF(N9&lt;=40,"WARNING","ACTIVE")</f>
        <v>ACTIVE</v>
      </c>
      <c r="P9" s="273">
        <v>17000000</v>
      </c>
      <c r="Q9" s="656" t="s">
        <v>1314</v>
      </c>
      <c r="R9" s="310" t="s">
        <v>1054</v>
      </c>
      <c r="S9" s="310" t="s">
        <v>12978</v>
      </c>
      <c r="T9" s="229"/>
      <c r="U9" s="307" t="s">
        <v>6911</v>
      </c>
      <c r="V9" s="346">
        <v>817805014</v>
      </c>
      <c r="W9" s="233" t="s">
        <v>12959</v>
      </c>
      <c r="X9" s="233" t="s">
        <v>12958</v>
      </c>
      <c r="Y9" s="233" t="s">
        <v>12960</v>
      </c>
      <c r="Z9" s="233" t="s">
        <v>12962</v>
      </c>
      <c r="AA9" s="233" t="s">
        <v>12961</v>
      </c>
      <c r="AB9" s="684" t="s">
        <v>12957</v>
      </c>
      <c r="AC9" s="233"/>
      <c r="AD9" s="971"/>
      <c r="AE9" s="313"/>
      <c r="AF9" s="313"/>
      <c r="AG9" s="313"/>
      <c r="AH9" s="313"/>
      <c r="AI9" s="313"/>
    </row>
    <row r="10" spans="1:35" ht="28.5" customHeight="1">
      <c r="A10" s="978" t="s">
        <v>1165</v>
      </c>
      <c r="B10" s="333"/>
      <c r="C10" s="307" t="s">
        <v>6912</v>
      </c>
      <c r="D10" s="307" t="s">
        <v>6913</v>
      </c>
      <c r="E10" s="310" t="s">
        <v>1302</v>
      </c>
      <c r="F10" s="229" t="s">
        <v>1358</v>
      </c>
      <c r="G10" s="307" t="s">
        <v>6915</v>
      </c>
      <c r="H10" s="310" t="s">
        <v>2148</v>
      </c>
      <c r="I10" s="334" t="s">
        <v>6670</v>
      </c>
      <c r="J10" s="334">
        <v>42921</v>
      </c>
      <c r="K10" s="334"/>
      <c r="L10" s="229"/>
      <c r="M10" s="229"/>
      <c r="N10" s="232">
        <f t="shared" ref="N10:N15" ca="1" si="0">SUM(J10-NOW())</f>
        <v>85.841278009262169</v>
      </c>
      <c r="O10" s="266" t="str">
        <f t="shared" ref="O10:O15" ca="1" si="1">IF(N10&lt;=40,"WARNING","ACTIVE")</f>
        <v>ACTIVE</v>
      </c>
      <c r="P10" s="273">
        <v>6000000</v>
      </c>
      <c r="Q10" s="656" t="s">
        <v>1314</v>
      </c>
      <c r="R10" s="310" t="s">
        <v>1054</v>
      </c>
      <c r="S10" s="310" t="s">
        <v>12978</v>
      </c>
      <c r="T10" s="229"/>
      <c r="U10" s="307" t="s">
        <v>6914</v>
      </c>
      <c r="V10" s="233" t="s">
        <v>12966</v>
      </c>
      <c r="W10" s="233" t="s">
        <v>12963</v>
      </c>
      <c r="X10" s="233" t="s">
        <v>12964</v>
      </c>
      <c r="Y10" s="346"/>
      <c r="Z10" s="346"/>
      <c r="AA10" s="233" t="s">
        <v>12965</v>
      </c>
      <c r="AB10" s="684" t="s">
        <v>12967</v>
      </c>
      <c r="AC10" s="233"/>
      <c r="AD10" s="971"/>
      <c r="AE10" s="313"/>
      <c r="AF10" s="313"/>
      <c r="AG10" s="313"/>
      <c r="AH10" s="313"/>
      <c r="AI10" s="313"/>
    </row>
    <row r="11" spans="1:35" ht="28.5" customHeight="1">
      <c r="A11" s="978" t="s">
        <v>1166</v>
      </c>
      <c r="B11" s="333"/>
      <c r="C11" s="307" t="s">
        <v>6916</v>
      </c>
      <c r="D11" s="307" t="s">
        <v>6917</v>
      </c>
      <c r="E11" s="310" t="s">
        <v>1302</v>
      </c>
      <c r="F11" s="229"/>
      <c r="G11" s="307" t="s">
        <v>6919</v>
      </c>
      <c r="H11" s="310" t="s">
        <v>2148</v>
      </c>
      <c r="I11" s="334" t="s">
        <v>6920</v>
      </c>
      <c r="J11" s="334">
        <v>42940</v>
      </c>
      <c r="K11" s="334"/>
      <c r="L11" s="229"/>
      <c r="M11" s="229"/>
      <c r="N11" s="232">
        <f t="shared" ca="1" si="0"/>
        <v>104.84127800926217</v>
      </c>
      <c r="O11" s="266" t="str">
        <f t="shared" ca="1" si="1"/>
        <v>ACTIVE</v>
      </c>
      <c r="P11" s="273">
        <v>6000000</v>
      </c>
      <c r="Q11" s="656" t="s">
        <v>1314</v>
      </c>
      <c r="R11" s="310" t="s">
        <v>1054</v>
      </c>
      <c r="S11" s="310" t="s">
        <v>12978</v>
      </c>
      <c r="T11" s="229"/>
      <c r="U11" s="307" t="s">
        <v>6918</v>
      </c>
      <c r="V11" s="233" t="s">
        <v>12968</v>
      </c>
      <c r="W11" s="346"/>
      <c r="X11" s="233"/>
      <c r="Y11" s="346"/>
      <c r="Z11" s="346"/>
      <c r="AA11" s="233"/>
      <c r="AB11" s="684" t="s">
        <v>12969</v>
      </c>
      <c r="AC11" s="233"/>
      <c r="AD11" s="971"/>
      <c r="AE11" s="313"/>
      <c r="AF11" s="313"/>
      <c r="AG11" s="313"/>
      <c r="AH11" s="313"/>
      <c r="AI11" s="313"/>
    </row>
    <row r="12" spans="1:35" ht="28.5" customHeight="1">
      <c r="A12" s="978" t="s">
        <v>1167</v>
      </c>
      <c r="B12" s="333"/>
      <c r="C12" s="307" t="s">
        <v>6921</v>
      </c>
      <c r="D12" s="307" t="s">
        <v>6922</v>
      </c>
      <c r="E12" s="310" t="s">
        <v>1302</v>
      </c>
      <c r="F12" s="229"/>
      <c r="G12" s="307" t="s">
        <v>6919</v>
      </c>
      <c r="H12" s="310" t="s">
        <v>2148</v>
      </c>
      <c r="I12" s="334" t="s">
        <v>6920</v>
      </c>
      <c r="J12" s="334">
        <v>42940</v>
      </c>
      <c r="K12" s="334"/>
      <c r="L12" s="229"/>
      <c r="M12" s="229"/>
      <c r="N12" s="232">
        <f t="shared" ca="1" si="0"/>
        <v>104.84127800926217</v>
      </c>
      <c r="O12" s="266" t="str">
        <f t="shared" ca="1" si="1"/>
        <v>ACTIVE</v>
      </c>
      <c r="P12" s="273">
        <v>6000000</v>
      </c>
      <c r="Q12" s="656" t="s">
        <v>1314</v>
      </c>
      <c r="R12" s="310" t="s">
        <v>1054</v>
      </c>
      <c r="S12" s="310" t="s">
        <v>12978</v>
      </c>
      <c r="T12" s="229"/>
      <c r="U12" s="307" t="s">
        <v>6923</v>
      </c>
      <c r="V12" s="233" t="s">
        <v>12970</v>
      </c>
      <c r="W12" s="346"/>
      <c r="X12" s="233"/>
      <c r="Y12" s="346"/>
      <c r="Z12" s="346"/>
      <c r="AA12" s="233"/>
      <c r="AB12" s="233" t="s">
        <v>12971</v>
      </c>
      <c r="AC12" s="233"/>
      <c r="AD12" s="971"/>
      <c r="AE12" s="313"/>
      <c r="AF12" s="313"/>
      <c r="AG12" s="313"/>
      <c r="AH12" s="313"/>
      <c r="AI12" s="313"/>
    </row>
    <row r="13" spans="1:35" ht="28.5" customHeight="1">
      <c r="A13" s="978" t="s">
        <v>1168</v>
      </c>
      <c r="B13" s="333"/>
      <c r="C13" s="307" t="s">
        <v>6924</v>
      </c>
      <c r="D13" s="307" t="s">
        <v>6925</v>
      </c>
      <c r="E13" s="310" t="s">
        <v>1302</v>
      </c>
      <c r="F13" s="229"/>
      <c r="G13" s="307" t="s">
        <v>6919</v>
      </c>
      <c r="H13" s="310" t="s">
        <v>2148</v>
      </c>
      <c r="I13" s="334" t="s">
        <v>6927</v>
      </c>
      <c r="J13" s="334">
        <v>42948</v>
      </c>
      <c r="K13" s="334"/>
      <c r="L13" s="229"/>
      <c r="M13" s="229"/>
      <c r="N13" s="232">
        <f t="shared" ca="1" si="0"/>
        <v>112.84127800926217</v>
      </c>
      <c r="O13" s="266" t="str">
        <f t="shared" ca="1" si="1"/>
        <v>ACTIVE</v>
      </c>
      <c r="P13" s="273">
        <v>6000000</v>
      </c>
      <c r="Q13" s="656" t="s">
        <v>1314</v>
      </c>
      <c r="R13" s="310" t="s">
        <v>1054</v>
      </c>
      <c r="S13" s="310" t="s">
        <v>12978</v>
      </c>
      <c r="T13" s="229"/>
      <c r="U13" s="307" t="s">
        <v>6926</v>
      </c>
      <c r="V13" s="233" t="s">
        <v>12972</v>
      </c>
      <c r="W13" s="346"/>
      <c r="X13" s="233"/>
      <c r="Y13" s="346"/>
      <c r="Z13" s="346"/>
      <c r="AA13" s="233"/>
      <c r="AB13" s="684" t="s">
        <v>12973</v>
      </c>
      <c r="AC13" s="233"/>
      <c r="AD13" s="971"/>
      <c r="AE13" s="313"/>
      <c r="AF13" s="313"/>
      <c r="AG13" s="313"/>
      <c r="AH13" s="313"/>
      <c r="AI13" s="313"/>
    </row>
    <row r="14" spans="1:35" ht="28.5" customHeight="1">
      <c r="A14" s="978" t="s">
        <v>1169</v>
      </c>
      <c r="B14" s="333"/>
      <c r="C14" s="307" t="s">
        <v>6928</v>
      </c>
      <c r="D14" s="307" t="s">
        <v>6929</v>
      </c>
      <c r="E14" s="310" t="s">
        <v>1302</v>
      </c>
      <c r="F14" s="229"/>
      <c r="G14" s="307" t="s">
        <v>6919</v>
      </c>
      <c r="H14" s="310" t="s">
        <v>2148</v>
      </c>
      <c r="I14" s="334" t="s">
        <v>6920</v>
      </c>
      <c r="J14" s="334">
        <v>42940</v>
      </c>
      <c r="K14" s="334"/>
      <c r="L14" s="229"/>
      <c r="M14" s="229"/>
      <c r="N14" s="232">
        <f t="shared" ca="1" si="0"/>
        <v>104.84127800926217</v>
      </c>
      <c r="O14" s="266" t="str">
        <f t="shared" ca="1" si="1"/>
        <v>ACTIVE</v>
      </c>
      <c r="P14" s="273">
        <v>6000000</v>
      </c>
      <c r="Q14" s="656" t="s">
        <v>1314</v>
      </c>
      <c r="R14" s="310" t="s">
        <v>1054</v>
      </c>
      <c r="S14" s="310" t="s">
        <v>12978</v>
      </c>
      <c r="T14" s="229"/>
      <c r="U14" s="307" t="s">
        <v>6930</v>
      </c>
      <c r="V14" s="233" t="s">
        <v>12974</v>
      </c>
      <c r="W14" s="346"/>
      <c r="X14" s="233"/>
      <c r="Y14" s="346"/>
      <c r="Z14" s="346"/>
      <c r="AA14" s="233"/>
      <c r="AB14" s="684" t="s">
        <v>12975</v>
      </c>
      <c r="AC14" s="233"/>
      <c r="AD14" s="971"/>
      <c r="AE14" s="313"/>
      <c r="AF14" s="313"/>
      <c r="AG14" s="313"/>
      <c r="AH14" s="313"/>
      <c r="AI14" s="313"/>
    </row>
    <row r="15" spans="1:35" ht="28.5" customHeight="1">
      <c r="A15" s="978" t="s">
        <v>1170</v>
      </c>
      <c r="B15" s="333"/>
      <c r="C15" s="307" t="s">
        <v>6931</v>
      </c>
      <c r="D15" s="307" t="s">
        <v>6932</v>
      </c>
      <c r="E15" s="310" t="s">
        <v>1302</v>
      </c>
      <c r="F15" s="229"/>
      <c r="G15" s="307" t="s">
        <v>6919</v>
      </c>
      <c r="H15" s="310" t="s">
        <v>2148</v>
      </c>
      <c r="I15" s="334" t="s">
        <v>6920</v>
      </c>
      <c r="J15" s="334">
        <v>42940</v>
      </c>
      <c r="K15" s="334"/>
      <c r="L15" s="229"/>
      <c r="M15" s="229"/>
      <c r="N15" s="232">
        <f t="shared" ca="1" si="0"/>
        <v>104.84127800926217</v>
      </c>
      <c r="O15" s="266" t="str">
        <f t="shared" ca="1" si="1"/>
        <v>ACTIVE</v>
      </c>
      <c r="P15" s="273">
        <v>6000000</v>
      </c>
      <c r="Q15" s="656" t="s">
        <v>1314</v>
      </c>
      <c r="R15" s="310" t="s">
        <v>1054</v>
      </c>
      <c r="S15" s="310" t="s">
        <v>12978</v>
      </c>
      <c r="T15" s="229"/>
      <c r="U15" s="307" t="s">
        <v>6933</v>
      </c>
      <c r="V15" s="233" t="s">
        <v>12976</v>
      </c>
      <c r="W15" s="233" t="s">
        <v>12977</v>
      </c>
      <c r="X15" s="233"/>
      <c r="Y15" s="346"/>
      <c r="Z15" s="346"/>
      <c r="AA15" s="233"/>
      <c r="AB15" s="233"/>
      <c r="AC15" s="233"/>
      <c r="AD15" s="971"/>
      <c r="AE15" s="313"/>
      <c r="AF15" s="313"/>
      <c r="AG15" s="313"/>
      <c r="AH15" s="313"/>
      <c r="AI15" s="313"/>
    </row>
    <row r="16" spans="1:35" ht="28.5" customHeight="1">
      <c r="A16" s="313"/>
      <c r="B16" s="322"/>
      <c r="C16" s="318"/>
      <c r="D16" s="318"/>
      <c r="E16" s="326"/>
      <c r="F16" s="327"/>
      <c r="G16" s="318"/>
      <c r="H16" s="318"/>
      <c r="I16" s="328"/>
      <c r="J16" s="328"/>
      <c r="K16" s="313"/>
      <c r="L16" s="313"/>
      <c r="M16" s="313"/>
      <c r="N16" s="315"/>
      <c r="O16" s="316"/>
      <c r="P16" s="285"/>
      <c r="Q16" s="318"/>
      <c r="R16" s="318"/>
      <c r="S16" s="337"/>
      <c r="T16" s="313"/>
      <c r="U16" s="318"/>
      <c r="V16" s="972"/>
      <c r="W16" s="972"/>
      <c r="X16" s="971"/>
      <c r="Y16" s="972"/>
      <c r="Z16" s="972"/>
      <c r="AA16" s="971"/>
      <c r="AB16" s="973"/>
      <c r="AC16" s="971"/>
      <c r="AD16" s="971"/>
      <c r="AE16" s="313"/>
      <c r="AF16" s="313"/>
      <c r="AG16" s="313"/>
      <c r="AH16" s="313"/>
      <c r="AI16" s="313"/>
    </row>
    <row r="17" spans="1:35" ht="28.5" customHeight="1">
      <c r="A17" s="313"/>
      <c r="B17" s="322"/>
      <c r="C17" s="318"/>
      <c r="D17" s="318"/>
      <c r="E17" s="326"/>
      <c r="F17" s="327"/>
      <c r="G17" s="318"/>
      <c r="H17" s="318"/>
      <c r="I17" s="328"/>
      <c r="J17" s="328"/>
      <c r="K17" s="313"/>
      <c r="L17" s="313"/>
      <c r="M17" s="313"/>
      <c r="N17" s="315"/>
      <c r="O17" s="316"/>
      <c r="P17" s="285"/>
      <c r="Q17" s="318"/>
      <c r="R17" s="318"/>
      <c r="S17" s="337"/>
      <c r="T17" s="313"/>
      <c r="U17" s="318"/>
      <c r="V17" s="972"/>
      <c r="W17" s="972"/>
      <c r="X17" s="971"/>
      <c r="Y17" s="971"/>
      <c r="Z17" s="971"/>
      <c r="AA17" s="971"/>
      <c r="AB17" s="973"/>
      <c r="AC17" s="971"/>
      <c r="AD17" s="971"/>
      <c r="AE17" s="313"/>
      <c r="AF17" s="313"/>
      <c r="AG17" s="313"/>
      <c r="AH17" s="313"/>
      <c r="AI17" s="313"/>
    </row>
    <row r="18" spans="1:35" ht="28.5" customHeight="1">
      <c r="A18" s="313"/>
      <c r="B18" s="322"/>
      <c r="C18" s="318"/>
      <c r="D18" s="318"/>
      <c r="E18" s="326"/>
      <c r="F18" s="327"/>
      <c r="G18" s="318"/>
      <c r="H18" s="318"/>
      <c r="I18" s="328"/>
      <c r="J18" s="328"/>
      <c r="K18" s="313"/>
      <c r="L18" s="313"/>
      <c r="M18" s="313"/>
      <c r="N18" s="315"/>
      <c r="O18" s="316"/>
      <c r="P18" s="285"/>
      <c r="Q18" s="318"/>
      <c r="R18" s="318"/>
      <c r="S18" s="337"/>
      <c r="T18" s="313"/>
      <c r="U18" s="318"/>
      <c r="V18" s="972"/>
      <c r="W18" s="972"/>
      <c r="X18" s="971"/>
      <c r="Y18" s="971"/>
      <c r="Z18" s="971"/>
      <c r="AA18" s="971"/>
      <c r="AB18" s="973"/>
      <c r="AC18" s="971"/>
      <c r="AD18" s="971"/>
      <c r="AE18" s="313"/>
      <c r="AF18" s="313"/>
      <c r="AG18" s="313"/>
      <c r="AH18" s="313"/>
      <c r="AI18" s="313"/>
    </row>
    <row r="19" spans="1:35" ht="28.5" customHeight="1">
      <c r="A19" s="313"/>
      <c r="B19" s="322"/>
      <c r="C19" s="318"/>
      <c r="D19" s="318"/>
      <c r="E19" s="326"/>
      <c r="F19" s="327"/>
      <c r="G19" s="318"/>
      <c r="H19" s="318"/>
      <c r="I19" s="328"/>
      <c r="J19" s="328"/>
      <c r="K19" s="313"/>
      <c r="L19" s="313"/>
      <c r="M19" s="313"/>
      <c r="N19" s="315"/>
      <c r="O19" s="316"/>
      <c r="P19" s="285"/>
      <c r="Q19" s="318"/>
      <c r="R19" s="318"/>
      <c r="S19" s="337"/>
      <c r="T19" s="313"/>
      <c r="U19" s="318"/>
      <c r="V19" s="972"/>
      <c r="W19" s="972"/>
      <c r="X19" s="971"/>
      <c r="Y19" s="971"/>
      <c r="Z19" s="971"/>
      <c r="AA19" s="971"/>
      <c r="AB19" s="973"/>
      <c r="AC19" s="971"/>
      <c r="AD19" s="971"/>
      <c r="AE19" s="313"/>
      <c r="AF19" s="313"/>
      <c r="AG19" s="313"/>
      <c r="AH19" s="313"/>
      <c r="AI19" s="313"/>
    </row>
    <row r="20" spans="1:35" ht="28.5" customHeight="1">
      <c r="A20" s="313"/>
      <c r="B20" s="322"/>
      <c r="C20" s="318"/>
      <c r="D20" s="318"/>
      <c r="E20" s="326"/>
      <c r="F20" s="327"/>
      <c r="G20" s="318"/>
      <c r="H20" s="318"/>
      <c r="I20" s="328"/>
      <c r="J20" s="328"/>
      <c r="K20" s="313"/>
      <c r="L20" s="313"/>
      <c r="M20" s="313"/>
      <c r="N20" s="315"/>
      <c r="O20" s="316"/>
      <c r="P20" s="285"/>
      <c r="Q20" s="318"/>
      <c r="R20" s="318"/>
      <c r="S20" s="337"/>
      <c r="T20" s="313"/>
      <c r="U20" s="318"/>
      <c r="V20" s="972"/>
      <c r="W20" s="972"/>
      <c r="X20" s="971"/>
      <c r="Y20" s="971"/>
      <c r="Z20" s="971"/>
      <c r="AA20" s="971"/>
      <c r="AB20" s="973"/>
      <c r="AC20" s="971"/>
      <c r="AD20" s="971"/>
      <c r="AE20" s="313"/>
      <c r="AF20" s="313"/>
      <c r="AG20" s="313"/>
      <c r="AH20" s="313"/>
      <c r="AI20" s="313"/>
    </row>
    <row r="21" spans="1:35" ht="28.5" customHeight="1">
      <c r="A21" s="313"/>
      <c r="B21" s="322"/>
      <c r="C21" s="318"/>
      <c r="D21" s="318"/>
      <c r="E21" s="326"/>
      <c r="F21" s="327"/>
      <c r="G21" s="318"/>
      <c r="H21" s="318"/>
      <c r="I21" s="328"/>
      <c r="J21" s="328"/>
      <c r="K21" s="313"/>
      <c r="L21" s="313"/>
      <c r="M21" s="313"/>
      <c r="N21" s="315"/>
      <c r="O21" s="316"/>
      <c r="P21" s="285"/>
      <c r="Q21" s="318"/>
      <c r="R21" s="318"/>
      <c r="S21" s="337"/>
      <c r="T21" s="313"/>
      <c r="U21" s="318"/>
      <c r="V21" s="972"/>
      <c r="W21" s="972"/>
      <c r="X21" s="971"/>
      <c r="Y21" s="971"/>
      <c r="Z21" s="971"/>
      <c r="AA21" s="971"/>
      <c r="AB21" s="973"/>
      <c r="AC21" s="971"/>
      <c r="AD21" s="971"/>
      <c r="AE21" s="313"/>
      <c r="AF21" s="313"/>
      <c r="AG21" s="313"/>
      <c r="AH21" s="313"/>
      <c r="AI21" s="313"/>
    </row>
    <row r="22" spans="1:35" ht="28.5" customHeight="1">
      <c r="A22" s="313"/>
      <c r="B22" s="322"/>
      <c r="C22" s="318"/>
      <c r="D22" s="318"/>
      <c r="E22" s="326"/>
      <c r="F22" s="327"/>
      <c r="G22" s="318"/>
      <c r="H22" s="318"/>
      <c r="I22" s="328"/>
      <c r="J22" s="328"/>
      <c r="K22" s="313"/>
      <c r="L22" s="313"/>
      <c r="M22" s="313"/>
      <c r="N22" s="315"/>
      <c r="O22" s="316"/>
      <c r="P22" s="285"/>
      <c r="Q22" s="318"/>
      <c r="R22" s="318"/>
      <c r="S22" s="337"/>
      <c r="T22" s="313"/>
      <c r="U22" s="318"/>
      <c r="V22" s="972"/>
      <c r="W22" s="972"/>
      <c r="X22" s="971"/>
      <c r="Y22" s="971"/>
      <c r="Z22" s="971"/>
      <c r="AA22" s="971"/>
      <c r="AB22" s="973"/>
      <c r="AC22" s="971"/>
      <c r="AD22" s="971"/>
      <c r="AE22" s="313"/>
      <c r="AF22" s="313"/>
      <c r="AG22" s="313"/>
      <c r="AH22" s="313"/>
      <c r="AI22" s="313"/>
    </row>
    <row r="23" spans="1:35" ht="28.5" customHeight="1">
      <c r="A23" s="313"/>
      <c r="B23" s="322"/>
      <c r="C23" s="318"/>
      <c r="D23" s="318"/>
      <c r="E23" s="326"/>
      <c r="F23" s="327"/>
      <c r="G23" s="318"/>
      <c r="H23" s="318"/>
      <c r="I23" s="328"/>
      <c r="J23" s="328"/>
      <c r="K23" s="313"/>
      <c r="L23" s="313"/>
      <c r="M23" s="313"/>
      <c r="N23" s="315"/>
      <c r="O23" s="316"/>
      <c r="P23" s="285"/>
      <c r="Q23" s="318"/>
      <c r="R23" s="318"/>
      <c r="S23" s="337"/>
      <c r="T23" s="313"/>
      <c r="U23" s="318"/>
      <c r="V23" s="972"/>
      <c r="W23" s="972"/>
      <c r="X23" s="971"/>
      <c r="Y23" s="971"/>
      <c r="Z23" s="971"/>
      <c r="AA23" s="971"/>
      <c r="AB23" s="973"/>
      <c r="AC23" s="971"/>
      <c r="AD23" s="971"/>
      <c r="AE23" s="313"/>
      <c r="AF23" s="313"/>
      <c r="AG23" s="313"/>
      <c r="AH23" s="313"/>
      <c r="AI23" s="313"/>
    </row>
    <row r="24" spans="1:35" ht="28.5" customHeight="1">
      <c r="A24" s="313"/>
      <c r="B24" s="322"/>
      <c r="C24" s="318"/>
      <c r="D24" s="318"/>
      <c r="E24" s="326"/>
      <c r="F24" s="327"/>
      <c r="G24" s="318"/>
      <c r="H24" s="318"/>
      <c r="I24" s="328"/>
      <c r="J24" s="328"/>
      <c r="K24" s="313"/>
      <c r="L24" s="313"/>
      <c r="M24" s="313"/>
      <c r="N24" s="315"/>
      <c r="O24" s="316"/>
      <c r="P24" s="285"/>
      <c r="Q24" s="318"/>
      <c r="R24" s="318"/>
      <c r="S24" s="337"/>
      <c r="T24" s="313"/>
      <c r="U24" s="318"/>
      <c r="V24" s="972"/>
      <c r="W24" s="972"/>
      <c r="X24" s="971"/>
      <c r="Y24" s="971"/>
      <c r="Z24" s="971"/>
      <c r="AA24" s="971"/>
      <c r="AB24" s="973"/>
      <c r="AC24" s="971"/>
      <c r="AD24" s="971"/>
      <c r="AE24" s="313"/>
      <c r="AF24" s="313"/>
      <c r="AG24" s="313"/>
      <c r="AH24" s="313"/>
      <c r="AI24" s="313"/>
    </row>
    <row r="25" spans="1:35" ht="28.5" customHeight="1">
      <c r="A25" s="313"/>
      <c r="B25" s="322"/>
      <c r="C25" s="318"/>
      <c r="D25" s="318"/>
      <c r="E25" s="326"/>
      <c r="F25" s="327"/>
      <c r="G25" s="318"/>
      <c r="H25" s="318"/>
      <c r="I25" s="328"/>
      <c r="J25" s="328"/>
      <c r="K25" s="313"/>
      <c r="L25" s="313"/>
      <c r="M25" s="313"/>
      <c r="N25" s="315"/>
      <c r="O25" s="316"/>
      <c r="P25" s="285"/>
      <c r="Q25" s="318"/>
      <c r="R25" s="318"/>
      <c r="S25" s="337"/>
      <c r="T25" s="313"/>
      <c r="U25" s="318"/>
      <c r="V25" s="972"/>
      <c r="W25" s="972"/>
      <c r="X25" s="971"/>
      <c r="Y25" s="971"/>
      <c r="Z25" s="971"/>
      <c r="AA25" s="971"/>
      <c r="AB25" s="973"/>
      <c r="AC25" s="971"/>
      <c r="AD25" s="971"/>
      <c r="AE25" s="313"/>
      <c r="AF25" s="313"/>
      <c r="AG25" s="313"/>
      <c r="AH25" s="313"/>
      <c r="AI25" s="313"/>
    </row>
    <row r="26" spans="1:35" ht="28.5" customHeight="1">
      <c r="A26" s="313"/>
      <c r="B26" s="322"/>
      <c r="C26" s="318"/>
      <c r="D26" s="318"/>
      <c r="E26" s="326"/>
      <c r="F26" s="327"/>
      <c r="G26" s="318"/>
      <c r="H26" s="318"/>
      <c r="I26" s="328"/>
      <c r="J26" s="328"/>
      <c r="K26" s="313"/>
      <c r="L26" s="313"/>
      <c r="M26" s="313"/>
      <c r="N26" s="315"/>
      <c r="O26" s="316"/>
      <c r="P26" s="285"/>
      <c r="Q26" s="318"/>
      <c r="R26" s="318"/>
      <c r="S26" s="337"/>
      <c r="T26" s="313"/>
      <c r="U26" s="318"/>
      <c r="V26" s="972"/>
      <c r="W26" s="972"/>
      <c r="X26" s="971"/>
      <c r="Y26" s="971"/>
      <c r="Z26" s="971"/>
      <c r="AA26" s="971"/>
      <c r="AB26" s="973"/>
      <c r="AC26" s="971"/>
      <c r="AD26" s="971"/>
      <c r="AE26" s="313"/>
      <c r="AF26" s="313"/>
      <c r="AG26" s="313"/>
      <c r="AH26" s="313"/>
      <c r="AI26" s="313"/>
    </row>
    <row r="27" spans="1:35" ht="28.5" customHeight="1">
      <c r="A27" s="313"/>
      <c r="B27" s="322"/>
      <c r="C27" s="318"/>
      <c r="D27" s="318"/>
      <c r="E27" s="326"/>
      <c r="F27" s="327"/>
      <c r="G27" s="318"/>
      <c r="H27" s="318"/>
      <c r="I27" s="328"/>
      <c r="J27" s="328"/>
      <c r="K27" s="313"/>
      <c r="L27" s="313"/>
      <c r="M27" s="313"/>
      <c r="N27" s="315"/>
      <c r="O27" s="316"/>
      <c r="P27" s="285"/>
      <c r="Q27" s="318"/>
      <c r="R27" s="318"/>
      <c r="S27" s="337"/>
      <c r="T27" s="313"/>
      <c r="U27" s="318"/>
      <c r="V27" s="972"/>
      <c r="W27" s="972"/>
      <c r="X27" s="971"/>
      <c r="Y27" s="971"/>
      <c r="Z27" s="971"/>
      <c r="AA27" s="971"/>
      <c r="AB27" s="973"/>
      <c r="AC27" s="971"/>
      <c r="AD27" s="971"/>
      <c r="AE27" s="313"/>
      <c r="AF27" s="313"/>
      <c r="AG27" s="313"/>
      <c r="AH27" s="313"/>
      <c r="AI27" s="313"/>
    </row>
    <row r="28" spans="1:35" ht="28.5" customHeight="1">
      <c r="A28" s="313"/>
      <c r="B28" s="322"/>
      <c r="C28" s="318"/>
      <c r="D28" s="318"/>
      <c r="E28" s="326"/>
      <c r="F28" s="327"/>
      <c r="G28" s="318"/>
      <c r="H28" s="318"/>
      <c r="I28" s="328"/>
      <c r="J28" s="328"/>
      <c r="K28" s="313"/>
      <c r="L28" s="313"/>
      <c r="M28" s="313"/>
      <c r="N28" s="315"/>
      <c r="O28" s="316"/>
      <c r="P28" s="285"/>
      <c r="Q28" s="318"/>
      <c r="R28" s="318"/>
      <c r="S28" s="337"/>
      <c r="T28" s="313"/>
      <c r="U28" s="318"/>
      <c r="V28" s="972"/>
      <c r="W28" s="972"/>
      <c r="X28" s="971"/>
      <c r="Y28" s="971"/>
      <c r="Z28" s="971"/>
      <c r="AA28" s="974"/>
      <c r="AB28" s="973"/>
      <c r="AC28" s="971"/>
      <c r="AD28" s="971"/>
      <c r="AE28" s="313"/>
      <c r="AF28" s="313"/>
      <c r="AG28" s="313"/>
      <c r="AH28" s="313"/>
      <c r="AI28" s="313"/>
    </row>
    <row r="29" spans="1:35" ht="28.5" customHeight="1">
      <c r="A29" s="313"/>
      <c r="B29" s="322"/>
      <c r="C29" s="318"/>
      <c r="D29" s="318"/>
      <c r="E29" s="326"/>
      <c r="F29" s="327"/>
      <c r="G29" s="318"/>
      <c r="H29" s="318"/>
      <c r="I29" s="328"/>
      <c r="J29" s="328"/>
      <c r="K29" s="313"/>
      <c r="L29" s="313"/>
      <c r="M29" s="313"/>
      <c r="N29" s="315"/>
      <c r="O29" s="316"/>
      <c r="P29" s="285"/>
      <c r="Q29" s="318"/>
      <c r="R29" s="318"/>
      <c r="S29" s="337"/>
      <c r="T29" s="313"/>
      <c r="U29" s="318"/>
      <c r="V29" s="972"/>
      <c r="W29" s="972"/>
      <c r="X29" s="971"/>
      <c r="Y29" s="971"/>
      <c r="Z29" s="971"/>
      <c r="AA29" s="971"/>
      <c r="AB29" s="973"/>
      <c r="AC29" s="971"/>
      <c r="AD29" s="971"/>
      <c r="AE29" s="313"/>
      <c r="AF29" s="313"/>
      <c r="AG29" s="313"/>
      <c r="AH29" s="313"/>
      <c r="AI29" s="313"/>
    </row>
    <row r="30" spans="1:35" ht="28.5" customHeight="1">
      <c r="A30" s="313"/>
      <c r="B30" s="322"/>
      <c r="C30" s="318"/>
      <c r="D30" s="318"/>
      <c r="E30" s="326"/>
      <c r="F30" s="327"/>
      <c r="G30" s="318"/>
      <c r="H30" s="318"/>
      <c r="I30" s="328"/>
      <c r="J30" s="328"/>
      <c r="K30" s="313"/>
      <c r="L30" s="313"/>
      <c r="M30" s="313"/>
      <c r="N30" s="315"/>
      <c r="O30" s="316"/>
      <c r="P30" s="285"/>
      <c r="Q30" s="318"/>
      <c r="R30" s="318"/>
      <c r="S30" s="337"/>
      <c r="T30" s="313"/>
      <c r="U30" s="318"/>
      <c r="V30" s="972"/>
      <c r="W30" s="972"/>
      <c r="X30" s="971"/>
      <c r="Y30" s="971"/>
      <c r="Z30" s="971"/>
      <c r="AA30" s="971"/>
      <c r="AB30" s="973"/>
      <c r="AC30" s="971"/>
      <c r="AD30" s="971"/>
      <c r="AE30" s="313"/>
      <c r="AF30" s="313"/>
      <c r="AG30" s="313"/>
      <c r="AH30" s="313"/>
      <c r="AI30" s="313"/>
    </row>
    <row r="31" spans="1:35" ht="28.5" customHeight="1">
      <c r="A31" s="313"/>
      <c r="B31" s="322"/>
      <c r="C31" s="318"/>
      <c r="D31" s="318"/>
      <c r="E31" s="326"/>
      <c r="F31" s="327"/>
      <c r="G31" s="318"/>
      <c r="H31" s="318"/>
      <c r="I31" s="328"/>
      <c r="J31" s="328"/>
      <c r="K31" s="313"/>
      <c r="L31" s="313"/>
      <c r="M31" s="313"/>
      <c r="N31" s="315"/>
      <c r="O31" s="316"/>
      <c r="P31" s="285"/>
      <c r="Q31" s="318"/>
      <c r="R31" s="318"/>
      <c r="S31" s="337"/>
      <c r="T31" s="313"/>
      <c r="U31" s="318"/>
      <c r="V31" s="972"/>
      <c r="W31" s="972"/>
      <c r="X31" s="971"/>
      <c r="Y31" s="975"/>
      <c r="Z31" s="975"/>
      <c r="AA31" s="971"/>
      <c r="AB31" s="973"/>
      <c r="AC31" s="971"/>
      <c r="AD31" s="971"/>
      <c r="AE31" s="313"/>
      <c r="AF31" s="313"/>
      <c r="AG31" s="313"/>
      <c r="AH31" s="313"/>
      <c r="AI31" s="313"/>
    </row>
    <row r="32" spans="1:35" ht="28.5" customHeight="1">
      <c r="A32" s="313"/>
      <c r="B32" s="322"/>
      <c r="C32" s="318"/>
      <c r="D32" s="318"/>
      <c r="E32" s="326"/>
      <c r="F32" s="327"/>
      <c r="G32" s="318"/>
      <c r="H32" s="318"/>
      <c r="I32" s="328"/>
      <c r="J32" s="328"/>
      <c r="K32" s="313"/>
      <c r="L32" s="313"/>
      <c r="M32" s="313"/>
      <c r="N32" s="315"/>
      <c r="O32" s="316"/>
      <c r="P32" s="285"/>
      <c r="Q32" s="318"/>
      <c r="R32" s="318"/>
      <c r="S32" s="337"/>
      <c r="T32" s="313"/>
      <c r="U32" s="318"/>
      <c r="V32" s="972"/>
      <c r="W32" s="972"/>
      <c r="X32" s="971"/>
      <c r="Y32" s="971"/>
      <c r="Z32" s="971"/>
      <c r="AA32" s="971"/>
      <c r="AB32" s="973"/>
      <c r="AC32" s="971"/>
      <c r="AD32" s="971"/>
      <c r="AE32" s="313"/>
      <c r="AF32" s="313"/>
      <c r="AG32" s="313"/>
      <c r="AH32" s="313"/>
      <c r="AI32" s="313"/>
    </row>
    <row r="33" spans="1:35" ht="28.5" customHeight="1">
      <c r="A33" s="313"/>
      <c r="B33" s="322"/>
      <c r="C33" s="318"/>
      <c r="D33" s="318"/>
      <c r="E33" s="326"/>
      <c r="F33" s="327"/>
      <c r="G33" s="318"/>
      <c r="H33" s="318"/>
      <c r="I33" s="328"/>
      <c r="J33" s="328"/>
      <c r="K33" s="313"/>
      <c r="L33" s="313"/>
      <c r="M33" s="313"/>
      <c r="N33" s="315"/>
      <c r="O33" s="316"/>
      <c r="P33" s="285"/>
      <c r="Q33" s="318"/>
      <c r="R33" s="318"/>
      <c r="S33" s="337"/>
      <c r="T33" s="313"/>
      <c r="U33" s="318"/>
      <c r="V33" s="972"/>
      <c r="W33" s="972"/>
      <c r="X33" s="971"/>
      <c r="Y33" s="972"/>
      <c r="Z33" s="972"/>
      <c r="AA33" s="971"/>
      <c r="AB33" s="971"/>
      <c r="AC33" s="971"/>
      <c r="AD33" s="971"/>
      <c r="AE33" s="313"/>
      <c r="AF33" s="313"/>
      <c r="AG33" s="313"/>
      <c r="AH33" s="313"/>
      <c r="AI33" s="313"/>
    </row>
    <row r="34" spans="1:35" ht="28.5" customHeight="1">
      <c r="A34" s="313"/>
      <c r="B34" s="322"/>
      <c r="C34" s="318"/>
      <c r="D34" s="318"/>
      <c r="E34" s="326"/>
      <c r="F34" s="327"/>
      <c r="G34" s="318"/>
      <c r="H34" s="318"/>
      <c r="I34" s="328"/>
      <c r="J34" s="328"/>
      <c r="K34" s="313"/>
      <c r="L34" s="313"/>
      <c r="M34" s="313"/>
      <c r="N34" s="315"/>
      <c r="O34" s="316"/>
      <c r="P34" s="285"/>
      <c r="Q34" s="318"/>
      <c r="R34" s="318"/>
      <c r="S34" s="337"/>
      <c r="T34" s="313"/>
      <c r="U34" s="318"/>
      <c r="V34" s="972"/>
      <c r="W34" s="972"/>
      <c r="X34" s="971"/>
      <c r="Y34" s="971"/>
      <c r="Z34" s="971"/>
      <c r="AA34" s="971"/>
      <c r="AB34" s="973"/>
      <c r="AC34" s="971"/>
      <c r="AD34" s="971"/>
      <c r="AE34" s="313"/>
      <c r="AF34" s="313"/>
      <c r="AG34" s="313"/>
      <c r="AH34" s="313"/>
      <c r="AI34" s="313"/>
    </row>
    <row r="35" spans="1:35" ht="28.5" customHeight="1">
      <c r="A35" s="313"/>
      <c r="B35" s="322"/>
      <c r="C35" s="318"/>
      <c r="D35" s="318"/>
      <c r="E35" s="326"/>
      <c r="F35" s="327"/>
      <c r="G35" s="318"/>
      <c r="H35" s="318"/>
      <c r="I35" s="328"/>
      <c r="J35" s="328"/>
      <c r="K35" s="313"/>
      <c r="L35" s="313"/>
      <c r="M35" s="313"/>
      <c r="N35" s="315"/>
      <c r="O35" s="316"/>
      <c r="P35" s="285"/>
      <c r="Q35" s="318"/>
      <c r="R35" s="318"/>
      <c r="S35" s="337"/>
      <c r="T35" s="313"/>
      <c r="U35" s="318"/>
      <c r="V35" s="972"/>
      <c r="W35" s="972"/>
      <c r="X35" s="971"/>
      <c r="Y35" s="971"/>
      <c r="Z35" s="971"/>
      <c r="AA35" s="974"/>
      <c r="AB35" s="973"/>
      <c r="AC35" s="971"/>
      <c r="AD35" s="971"/>
      <c r="AE35" s="313"/>
      <c r="AF35" s="313"/>
      <c r="AG35" s="313"/>
      <c r="AH35" s="313"/>
      <c r="AI35" s="313"/>
    </row>
    <row r="36" spans="1:35" ht="28.5" customHeight="1">
      <c r="A36" s="313"/>
      <c r="B36" s="322"/>
      <c r="C36" s="318"/>
      <c r="D36" s="318"/>
      <c r="E36" s="326"/>
      <c r="F36" s="327"/>
      <c r="G36" s="318"/>
      <c r="H36" s="318"/>
      <c r="I36" s="328"/>
      <c r="J36" s="328"/>
      <c r="K36" s="313"/>
      <c r="L36" s="313"/>
      <c r="M36" s="313"/>
      <c r="N36" s="315"/>
      <c r="O36" s="316"/>
      <c r="P36" s="285"/>
      <c r="Q36" s="318"/>
      <c r="R36" s="318"/>
      <c r="S36" s="337"/>
      <c r="T36" s="313"/>
      <c r="U36" s="318"/>
      <c r="V36" s="972"/>
      <c r="W36" s="972"/>
      <c r="X36" s="971"/>
      <c r="Y36" s="971"/>
      <c r="Z36" s="971"/>
      <c r="AA36" s="971"/>
      <c r="AB36" s="973"/>
      <c r="AC36" s="971"/>
      <c r="AD36" s="971"/>
      <c r="AE36" s="313"/>
      <c r="AF36" s="313"/>
      <c r="AG36" s="313"/>
      <c r="AH36" s="313"/>
      <c r="AI36" s="313"/>
    </row>
    <row r="37" spans="1:35" ht="28.5" customHeight="1">
      <c r="A37" s="313"/>
      <c r="B37" s="322"/>
      <c r="C37" s="318"/>
      <c r="D37" s="318"/>
      <c r="E37" s="326"/>
      <c r="F37" s="327"/>
      <c r="G37" s="318"/>
      <c r="H37" s="318"/>
      <c r="I37" s="328"/>
      <c r="J37" s="328"/>
      <c r="K37" s="313"/>
      <c r="L37" s="313"/>
      <c r="M37" s="313"/>
      <c r="N37" s="315"/>
      <c r="O37" s="316"/>
      <c r="P37" s="285"/>
      <c r="Q37" s="318"/>
      <c r="R37" s="318"/>
      <c r="S37" s="337"/>
      <c r="T37" s="313"/>
      <c r="U37" s="318"/>
      <c r="V37" s="972"/>
      <c r="W37" s="972"/>
      <c r="X37" s="971"/>
      <c r="Y37" s="971"/>
      <c r="Z37" s="971"/>
      <c r="AA37" s="971"/>
      <c r="AB37" s="973"/>
      <c r="AC37" s="971"/>
      <c r="AD37" s="971"/>
      <c r="AE37" s="313"/>
      <c r="AF37" s="313"/>
      <c r="AG37" s="313"/>
      <c r="AH37" s="313"/>
      <c r="AI37" s="313"/>
    </row>
    <row r="38" spans="1:35" ht="28.5" customHeight="1">
      <c r="A38" s="313"/>
      <c r="B38" s="322"/>
      <c r="C38" s="318"/>
      <c r="D38" s="318"/>
      <c r="E38" s="326"/>
      <c r="F38" s="327"/>
      <c r="G38" s="318"/>
      <c r="H38" s="318"/>
      <c r="I38" s="328"/>
      <c r="J38" s="328"/>
      <c r="K38" s="313"/>
      <c r="L38" s="313"/>
      <c r="M38" s="313"/>
      <c r="N38" s="315"/>
      <c r="O38" s="316"/>
      <c r="P38" s="285"/>
      <c r="Q38" s="318"/>
      <c r="R38" s="318"/>
      <c r="S38" s="337"/>
      <c r="T38" s="313"/>
      <c r="U38" s="318"/>
      <c r="V38" s="972"/>
      <c r="W38" s="972"/>
      <c r="X38" s="971"/>
      <c r="Y38" s="971"/>
      <c r="Z38" s="971"/>
      <c r="AA38" s="971"/>
      <c r="AB38" s="973"/>
      <c r="AC38" s="971"/>
      <c r="AD38" s="971"/>
      <c r="AE38" s="313"/>
      <c r="AF38" s="313"/>
      <c r="AG38" s="313"/>
      <c r="AH38" s="313"/>
      <c r="AI38" s="313"/>
    </row>
    <row r="39" spans="1:35" ht="28.5" customHeight="1">
      <c r="A39" s="313"/>
      <c r="B39" s="322"/>
      <c r="C39" s="318"/>
      <c r="D39" s="318"/>
      <c r="E39" s="326"/>
      <c r="F39" s="327"/>
      <c r="G39" s="318"/>
      <c r="H39" s="318"/>
      <c r="I39" s="328"/>
      <c r="J39" s="328"/>
      <c r="K39" s="313"/>
      <c r="L39" s="313"/>
      <c r="M39" s="313"/>
      <c r="N39" s="315"/>
      <c r="O39" s="316"/>
      <c r="P39" s="285"/>
      <c r="Q39" s="318"/>
      <c r="R39" s="318"/>
      <c r="S39" s="337"/>
      <c r="T39" s="313"/>
      <c r="U39" s="318"/>
      <c r="V39" s="972"/>
      <c r="W39" s="972"/>
      <c r="X39" s="971"/>
      <c r="Y39" s="971"/>
      <c r="Z39" s="971"/>
      <c r="AA39" s="971"/>
      <c r="AB39" s="973"/>
      <c r="AC39" s="971"/>
      <c r="AD39" s="971"/>
      <c r="AE39" s="313"/>
      <c r="AF39" s="313"/>
      <c r="AG39" s="313"/>
      <c r="AH39" s="313"/>
      <c r="AI39" s="313"/>
    </row>
    <row r="40" spans="1:35" ht="28.5" customHeight="1">
      <c r="A40" s="313"/>
      <c r="B40" s="322"/>
      <c r="C40" s="318"/>
      <c r="D40" s="318"/>
      <c r="E40" s="326"/>
      <c r="F40" s="327"/>
      <c r="G40" s="318"/>
      <c r="H40" s="318"/>
      <c r="I40" s="328"/>
      <c r="J40" s="328"/>
      <c r="K40" s="313"/>
      <c r="L40" s="313"/>
      <c r="M40" s="313"/>
      <c r="N40" s="315"/>
      <c r="O40" s="316"/>
      <c r="P40" s="285"/>
      <c r="Q40" s="318"/>
      <c r="R40" s="318"/>
      <c r="S40" s="337"/>
      <c r="T40" s="313"/>
      <c r="U40" s="318"/>
      <c r="V40" s="972"/>
      <c r="W40" s="972"/>
      <c r="X40" s="971"/>
      <c r="Y40" s="972"/>
      <c r="Z40" s="972"/>
      <c r="AA40" s="971"/>
      <c r="AB40" s="973"/>
      <c r="AC40" s="973"/>
      <c r="AD40" s="971"/>
      <c r="AE40" s="313"/>
      <c r="AF40" s="313"/>
      <c r="AG40" s="313"/>
      <c r="AH40" s="313"/>
      <c r="AI40" s="313"/>
    </row>
    <row r="41" spans="1:35" ht="28.5" customHeight="1">
      <c r="A41" s="313"/>
      <c r="B41" s="322"/>
      <c r="C41" s="318"/>
      <c r="D41" s="318"/>
      <c r="E41" s="326"/>
      <c r="F41" s="327"/>
      <c r="G41" s="318"/>
      <c r="H41" s="318"/>
      <c r="I41" s="328"/>
      <c r="J41" s="328"/>
      <c r="K41" s="313"/>
      <c r="L41" s="313"/>
      <c r="M41" s="313"/>
      <c r="N41" s="315"/>
      <c r="O41" s="316"/>
      <c r="P41" s="285"/>
      <c r="Q41" s="318"/>
      <c r="R41" s="318"/>
      <c r="S41" s="337"/>
      <c r="T41" s="313"/>
      <c r="U41" s="318"/>
      <c r="V41" s="972"/>
      <c r="W41" s="972"/>
      <c r="X41" s="971"/>
      <c r="Y41" s="971"/>
      <c r="Z41" s="971"/>
      <c r="AA41" s="971"/>
      <c r="AB41" s="973"/>
      <c r="AC41" s="971"/>
      <c r="AD41" s="971"/>
      <c r="AE41" s="313"/>
      <c r="AF41" s="313"/>
      <c r="AG41" s="313"/>
      <c r="AH41" s="313"/>
      <c r="AI41" s="313"/>
    </row>
    <row r="42" spans="1:35" ht="28.5" customHeight="1">
      <c r="A42" s="313"/>
      <c r="B42" s="322"/>
      <c r="C42" s="318"/>
      <c r="D42" s="318"/>
      <c r="E42" s="326"/>
      <c r="F42" s="327"/>
      <c r="G42" s="318"/>
      <c r="H42" s="318"/>
      <c r="I42" s="328"/>
      <c r="J42" s="328"/>
      <c r="K42" s="313"/>
      <c r="L42" s="313"/>
      <c r="M42" s="313"/>
      <c r="N42" s="315"/>
      <c r="O42" s="316"/>
      <c r="P42" s="285"/>
      <c r="Q42" s="318"/>
      <c r="R42" s="318"/>
      <c r="S42" s="337"/>
      <c r="T42" s="313"/>
      <c r="U42" s="318"/>
      <c r="V42" s="972"/>
      <c r="W42" s="972"/>
      <c r="X42" s="971"/>
      <c r="Y42" s="971"/>
      <c r="Z42" s="971"/>
      <c r="AA42" s="971"/>
      <c r="AB42" s="973"/>
      <c r="AC42" s="971"/>
      <c r="AD42" s="971"/>
      <c r="AE42" s="313"/>
      <c r="AF42" s="313"/>
      <c r="AG42" s="313"/>
      <c r="AH42" s="313"/>
      <c r="AI42" s="313"/>
    </row>
    <row r="43" spans="1:35" ht="28.5" customHeight="1">
      <c r="A43" s="313"/>
      <c r="B43" s="322"/>
      <c r="C43" s="318"/>
      <c r="D43" s="318"/>
      <c r="E43" s="326"/>
      <c r="F43" s="327"/>
      <c r="G43" s="318"/>
      <c r="H43" s="318"/>
      <c r="I43" s="328"/>
      <c r="J43" s="328"/>
      <c r="K43" s="313"/>
      <c r="L43" s="313"/>
      <c r="M43" s="313"/>
      <c r="N43" s="315"/>
      <c r="O43" s="316"/>
      <c r="P43" s="285"/>
      <c r="Q43" s="318"/>
      <c r="R43" s="318"/>
      <c r="S43" s="337"/>
      <c r="T43" s="313"/>
      <c r="U43" s="318"/>
      <c r="V43" s="976"/>
      <c r="W43" s="972"/>
      <c r="X43" s="358"/>
      <c r="Y43" s="977"/>
      <c r="Z43" s="977"/>
      <c r="AA43" s="974"/>
      <c r="AB43" s="973"/>
      <c r="AC43" s="971"/>
      <c r="AD43" s="971"/>
      <c r="AE43" s="313"/>
      <c r="AF43" s="313"/>
      <c r="AG43" s="313"/>
      <c r="AH43" s="313"/>
      <c r="AI43" s="313"/>
    </row>
    <row r="44" spans="1:35" ht="28.5" customHeight="1">
      <c r="A44" s="313"/>
      <c r="B44" s="322"/>
      <c r="C44" s="318"/>
      <c r="D44" s="318"/>
      <c r="E44" s="326"/>
      <c r="F44" s="327"/>
      <c r="G44" s="318"/>
      <c r="H44" s="318"/>
      <c r="I44" s="328"/>
      <c r="J44" s="328"/>
      <c r="K44" s="313"/>
      <c r="L44" s="313"/>
      <c r="M44" s="313"/>
      <c r="N44" s="315"/>
      <c r="O44" s="316"/>
      <c r="P44" s="285"/>
      <c r="Q44" s="318"/>
      <c r="R44" s="318"/>
      <c r="S44" s="337"/>
      <c r="T44" s="313"/>
      <c r="U44" s="318"/>
      <c r="V44" s="972"/>
      <c r="W44" s="972"/>
      <c r="X44" s="971"/>
      <c r="Y44" s="971"/>
      <c r="Z44" s="971"/>
      <c r="AA44" s="971"/>
      <c r="AB44" s="973"/>
      <c r="AC44" s="971"/>
      <c r="AD44" s="971"/>
      <c r="AE44" s="313"/>
      <c r="AF44" s="313"/>
      <c r="AG44" s="313"/>
      <c r="AH44" s="313"/>
      <c r="AI44" s="313"/>
    </row>
    <row r="45" spans="1:35" ht="28.5" customHeight="1">
      <c r="A45" s="313"/>
      <c r="B45" s="322"/>
      <c r="C45" s="318"/>
      <c r="D45" s="318"/>
      <c r="E45" s="326"/>
      <c r="F45" s="327"/>
      <c r="G45" s="318"/>
      <c r="H45" s="318"/>
      <c r="I45" s="328"/>
      <c r="J45" s="328"/>
      <c r="K45" s="313"/>
      <c r="L45" s="313"/>
      <c r="M45" s="313"/>
      <c r="N45" s="315"/>
      <c r="O45" s="316"/>
      <c r="P45" s="285"/>
      <c r="Q45" s="318"/>
      <c r="R45" s="318"/>
      <c r="S45" s="337"/>
      <c r="T45" s="313"/>
      <c r="U45" s="318"/>
      <c r="V45" s="972"/>
      <c r="W45" s="972"/>
      <c r="X45" s="971"/>
      <c r="Y45" s="971"/>
      <c r="Z45" s="971"/>
      <c r="AA45" s="971"/>
      <c r="AB45" s="973"/>
      <c r="AC45" s="971"/>
      <c r="AD45" s="971"/>
      <c r="AE45" s="313"/>
      <c r="AF45" s="313"/>
      <c r="AG45" s="313"/>
      <c r="AH45" s="313"/>
      <c r="AI45" s="313"/>
    </row>
    <row r="46" spans="1:35" ht="28.5" customHeight="1">
      <c r="A46" s="313"/>
      <c r="B46" s="322"/>
      <c r="C46" s="318"/>
      <c r="D46" s="318"/>
      <c r="E46" s="326"/>
      <c r="F46" s="327"/>
      <c r="G46" s="318"/>
      <c r="H46" s="318"/>
      <c r="I46" s="328"/>
      <c r="J46" s="328"/>
      <c r="K46" s="313"/>
      <c r="L46" s="313"/>
      <c r="M46" s="313"/>
      <c r="N46" s="315"/>
      <c r="O46" s="316"/>
      <c r="P46" s="285"/>
      <c r="Q46" s="318"/>
      <c r="R46" s="318"/>
      <c r="S46" s="337"/>
      <c r="T46" s="313"/>
      <c r="U46" s="318"/>
      <c r="V46" s="972"/>
      <c r="W46" s="972"/>
      <c r="X46" s="971"/>
      <c r="Y46" s="971"/>
      <c r="Z46" s="971"/>
      <c r="AA46" s="971"/>
      <c r="AB46" s="973"/>
      <c r="AC46" s="971"/>
      <c r="AD46" s="971"/>
      <c r="AE46" s="313"/>
      <c r="AF46" s="313"/>
      <c r="AG46" s="313"/>
      <c r="AH46" s="313"/>
      <c r="AI46" s="313"/>
    </row>
    <row r="47" spans="1:35" ht="28.5" customHeight="1">
      <c r="A47" s="313"/>
      <c r="B47" s="322"/>
      <c r="C47" s="318"/>
      <c r="D47" s="318"/>
      <c r="E47" s="326"/>
      <c r="F47" s="327"/>
      <c r="G47" s="318"/>
      <c r="H47" s="318"/>
      <c r="I47" s="328"/>
      <c r="J47" s="328"/>
      <c r="K47" s="313"/>
      <c r="L47" s="313"/>
      <c r="M47" s="313"/>
      <c r="N47" s="315"/>
      <c r="O47" s="316"/>
      <c r="P47" s="285"/>
      <c r="Q47" s="318"/>
      <c r="R47" s="318"/>
      <c r="S47" s="337"/>
      <c r="T47" s="313"/>
      <c r="U47" s="318"/>
      <c r="V47" s="972"/>
      <c r="W47" s="972"/>
      <c r="X47" s="971"/>
      <c r="Y47" s="971"/>
      <c r="Z47" s="971"/>
      <c r="AA47" s="971"/>
      <c r="AB47" s="971"/>
      <c r="AC47" s="971"/>
      <c r="AD47" s="971"/>
      <c r="AE47" s="313"/>
      <c r="AF47" s="313"/>
      <c r="AG47" s="313"/>
      <c r="AH47" s="313"/>
      <c r="AI47" s="313"/>
    </row>
    <row r="48" spans="1:35" ht="28.5" customHeight="1">
      <c r="A48" s="313"/>
      <c r="B48" s="322"/>
      <c r="C48" s="318"/>
      <c r="D48" s="318"/>
      <c r="E48" s="326"/>
      <c r="F48" s="327"/>
      <c r="G48" s="318"/>
      <c r="H48" s="318"/>
      <c r="I48" s="328"/>
      <c r="J48" s="328"/>
      <c r="K48" s="313"/>
      <c r="L48" s="313"/>
      <c r="M48" s="313"/>
      <c r="N48" s="315"/>
      <c r="O48" s="316"/>
      <c r="P48" s="285"/>
      <c r="Q48" s="318"/>
      <c r="R48" s="318"/>
      <c r="S48" s="337"/>
      <c r="T48" s="313"/>
      <c r="U48" s="318"/>
      <c r="V48" s="972"/>
      <c r="W48" s="972"/>
      <c r="X48" s="971"/>
      <c r="Y48" s="971"/>
      <c r="Z48" s="971"/>
      <c r="AA48" s="971"/>
      <c r="AB48" s="973"/>
      <c r="AC48" s="971"/>
      <c r="AD48" s="971"/>
      <c r="AE48" s="313"/>
      <c r="AF48" s="313"/>
      <c r="AG48" s="313"/>
      <c r="AH48" s="313"/>
      <c r="AI48" s="313"/>
    </row>
    <row r="49" spans="1:35" ht="28.5" customHeight="1">
      <c r="A49" s="313"/>
      <c r="B49" s="322"/>
      <c r="C49" s="318"/>
      <c r="D49" s="318"/>
      <c r="E49" s="326"/>
      <c r="F49" s="327"/>
      <c r="G49" s="318"/>
      <c r="H49" s="318"/>
      <c r="I49" s="328"/>
      <c r="J49" s="328"/>
      <c r="K49" s="313"/>
      <c r="L49" s="313"/>
      <c r="M49" s="313"/>
      <c r="N49" s="315"/>
      <c r="O49" s="316"/>
      <c r="P49" s="285"/>
      <c r="Q49" s="318"/>
      <c r="R49" s="318"/>
      <c r="S49" s="337"/>
      <c r="T49" s="313"/>
      <c r="U49" s="318"/>
      <c r="V49" s="972"/>
      <c r="W49" s="972"/>
      <c r="X49" s="971"/>
      <c r="Y49" s="971"/>
      <c r="Z49" s="971"/>
      <c r="AA49" s="971"/>
      <c r="AB49" s="973"/>
      <c r="AC49" s="971"/>
      <c r="AD49" s="971"/>
      <c r="AE49" s="313"/>
      <c r="AF49" s="313"/>
      <c r="AG49" s="313"/>
      <c r="AH49" s="313"/>
      <c r="AI49" s="313"/>
    </row>
    <row r="50" spans="1:35" ht="28.5" customHeight="1">
      <c r="A50" s="313"/>
      <c r="B50" s="322"/>
      <c r="C50" s="318"/>
      <c r="D50" s="318"/>
      <c r="E50" s="326"/>
      <c r="F50" s="327"/>
      <c r="G50" s="318"/>
      <c r="H50" s="318"/>
      <c r="I50" s="328"/>
      <c r="J50" s="328"/>
      <c r="K50" s="313"/>
      <c r="L50" s="313"/>
      <c r="M50" s="313"/>
      <c r="N50" s="315"/>
      <c r="O50" s="316"/>
      <c r="P50" s="285"/>
      <c r="Q50" s="318"/>
      <c r="R50" s="318"/>
      <c r="S50" s="337"/>
      <c r="T50" s="313"/>
      <c r="U50" s="318"/>
      <c r="V50" s="972"/>
      <c r="W50" s="972"/>
      <c r="X50" s="971"/>
      <c r="Y50" s="972"/>
      <c r="Z50" s="972"/>
      <c r="AA50" s="971"/>
      <c r="AB50" s="973"/>
      <c r="AC50" s="971"/>
      <c r="AD50" s="971"/>
      <c r="AE50" s="313"/>
      <c r="AF50" s="313"/>
      <c r="AG50" s="313"/>
      <c r="AH50" s="313"/>
      <c r="AI50" s="313"/>
    </row>
    <row r="51" spans="1:35" ht="28.5" customHeight="1">
      <c r="A51" s="313"/>
      <c r="B51" s="322"/>
      <c r="C51" s="318"/>
      <c r="D51" s="318"/>
      <c r="E51" s="326"/>
      <c r="F51" s="327"/>
      <c r="G51" s="318"/>
      <c r="H51" s="318"/>
      <c r="I51" s="328"/>
      <c r="J51" s="328"/>
      <c r="K51" s="313"/>
      <c r="L51" s="313"/>
      <c r="M51" s="313"/>
      <c r="N51" s="315"/>
      <c r="O51" s="316"/>
      <c r="P51" s="285"/>
      <c r="Q51" s="318"/>
      <c r="R51" s="318"/>
      <c r="S51" s="337"/>
      <c r="T51" s="313"/>
      <c r="U51" s="318"/>
      <c r="V51" s="972"/>
      <c r="W51" s="972"/>
      <c r="X51" s="971"/>
      <c r="Y51" s="971"/>
      <c r="Z51" s="971"/>
      <c r="AA51" s="971"/>
      <c r="AB51" s="973"/>
      <c r="AC51" s="971"/>
      <c r="AD51" s="971"/>
      <c r="AE51" s="313"/>
      <c r="AF51" s="313"/>
      <c r="AG51" s="313"/>
      <c r="AH51" s="313"/>
      <c r="AI51" s="313"/>
    </row>
    <row r="52" spans="1:35" ht="28.5" customHeight="1">
      <c r="A52" s="313"/>
      <c r="B52" s="322"/>
      <c r="C52" s="318"/>
      <c r="D52" s="318"/>
      <c r="E52" s="326"/>
      <c r="F52" s="327"/>
      <c r="G52" s="318"/>
      <c r="H52" s="318"/>
      <c r="I52" s="328"/>
      <c r="J52" s="328"/>
      <c r="K52" s="313"/>
      <c r="L52" s="313"/>
      <c r="M52" s="313"/>
      <c r="N52" s="315"/>
      <c r="O52" s="316"/>
      <c r="P52" s="285"/>
      <c r="Q52" s="318"/>
      <c r="R52" s="318"/>
      <c r="S52" s="337"/>
      <c r="T52" s="313"/>
      <c r="U52" s="318"/>
      <c r="V52" s="972"/>
      <c r="W52" s="972"/>
      <c r="X52" s="971"/>
      <c r="Y52" s="971"/>
      <c r="Z52" s="971"/>
      <c r="AA52" s="971"/>
      <c r="AB52" s="973"/>
      <c r="AC52" s="971"/>
      <c r="AD52" s="971"/>
      <c r="AE52" s="313"/>
      <c r="AF52" s="313"/>
      <c r="AG52" s="313"/>
      <c r="AH52" s="313"/>
      <c r="AI52" s="313"/>
    </row>
    <row r="53" spans="1:35" ht="28.5" customHeight="1">
      <c r="A53" s="313"/>
      <c r="B53" s="322"/>
      <c r="C53" s="318"/>
      <c r="D53" s="318"/>
      <c r="E53" s="326"/>
      <c r="F53" s="327"/>
      <c r="G53" s="318"/>
      <c r="H53" s="318"/>
      <c r="I53" s="328"/>
      <c r="J53" s="328"/>
      <c r="K53" s="313"/>
      <c r="L53" s="313"/>
      <c r="M53" s="313"/>
      <c r="N53" s="315"/>
      <c r="O53" s="316"/>
      <c r="P53" s="285"/>
      <c r="Q53" s="318"/>
      <c r="R53" s="318"/>
      <c r="S53" s="337"/>
      <c r="T53" s="313"/>
      <c r="U53" s="318"/>
      <c r="V53" s="972"/>
      <c r="W53" s="972"/>
      <c r="X53" s="971"/>
      <c r="Y53" s="971"/>
      <c r="Z53" s="971"/>
      <c r="AA53" s="971"/>
      <c r="AB53" s="973"/>
      <c r="AC53" s="971"/>
      <c r="AD53" s="971"/>
      <c r="AE53" s="313"/>
      <c r="AF53" s="313"/>
      <c r="AG53" s="313"/>
      <c r="AH53" s="313"/>
      <c r="AI53" s="313"/>
    </row>
    <row r="54" spans="1:35" ht="28.5" customHeight="1">
      <c r="A54" s="313"/>
      <c r="B54" s="322"/>
      <c r="C54" s="318"/>
      <c r="D54" s="318"/>
      <c r="E54" s="326"/>
      <c r="F54" s="327"/>
      <c r="G54" s="318"/>
      <c r="H54" s="318"/>
      <c r="I54" s="328"/>
      <c r="J54" s="328"/>
      <c r="K54" s="313"/>
      <c r="L54" s="313"/>
      <c r="M54" s="313"/>
      <c r="N54" s="315"/>
      <c r="O54" s="316"/>
      <c r="P54" s="285"/>
      <c r="Q54" s="318"/>
      <c r="R54" s="318"/>
      <c r="S54" s="337"/>
      <c r="T54" s="313"/>
      <c r="U54" s="318"/>
      <c r="V54" s="972"/>
      <c r="W54" s="972"/>
      <c r="X54" s="971"/>
      <c r="Y54" s="971"/>
      <c r="Z54" s="971"/>
      <c r="AA54" s="971"/>
      <c r="AB54" s="973"/>
      <c r="AC54" s="971"/>
      <c r="AD54" s="971"/>
      <c r="AE54" s="313"/>
      <c r="AF54" s="313"/>
      <c r="AG54" s="313"/>
      <c r="AH54" s="313"/>
      <c r="AI54" s="313"/>
    </row>
    <row r="55" spans="1:35" ht="28.5" customHeight="1">
      <c r="A55" s="313"/>
      <c r="B55" s="322"/>
      <c r="C55" s="318"/>
      <c r="D55" s="318"/>
      <c r="E55" s="326"/>
      <c r="F55" s="327"/>
      <c r="G55" s="318"/>
      <c r="H55" s="318"/>
      <c r="I55" s="328"/>
      <c r="J55" s="328"/>
      <c r="K55" s="313"/>
      <c r="L55" s="313"/>
      <c r="M55" s="313"/>
      <c r="N55" s="315"/>
      <c r="O55" s="316"/>
      <c r="P55" s="285"/>
      <c r="Q55" s="318"/>
      <c r="R55" s="318"/>
      <c r="S55" s="337"/>
      <c r="T55" s="313"/>
      <c r="U55" s="318"/>
      <c r="V55" s="972"/>
      <c r="W55" s="972"/>
      <c r="X55" s="971"/>
      <c r="Y55" s="971"/>
      <c r="Z55" s="971"/>
      <c r="AA55" s="971"/>
      <c r="AB55" s="973"/>
      <c r="AC55" s="971"/>
      <c r="AD55" s="971"/>
      <c r="AE55" s="313"/>
      <c r="AF55" s="313"/>
      <c r="AG55" s="313"/>
      <c r="AH55" s="313"/>
      <c r="AI55" s="313"/>
    </row>
    <row r="56" spans="1:35" ht="28.5" customHeight="1">
      <c r="A56" s="313"/>
      <c r="B56" s="322"/>
      <c r="C56" s="318"/>
      <c r="D56" s="318"/>
      <c r="E56" s="326"/>
      <c r="F56" s="327"/>
      <c r="G56" s="318"/>
      <c r="H56" s="318"/>
      <c r="I56" s="328"/>
      <c r="J56" s="328"/>
      <c r="K56" s="313"/>
      <c r="L56" s="313"/>
      <c r="M56" s="313"/>
      <c r="N56" s="315"/>
      <c r="O56" s="316"/>
      <c r="P56" s="285"/>
      <c r="Q56" s="318"/>
      <c r="R56" s="318"/>
      <c r="S56" s="337"/>
      <c r="T56" s="313"/>
      <c r="U56" s="318"/>
      <c r="V56" s="972"/>
      <c r="W56" s="972"/>
      <c r="X56" s="971"/>
      <c r="Y56" s="971"/>
      <c r="Z56" s="971"/>
      <c r="AA56" s="974"/>
      <c r="AB56" s="973"/>
      <c r="AC56" s="971"/>
      <c r="AD56" s="971"/>
      <c r="AE56" s="313"/>
      <c r="AF56" s="313"/>
      <c r="AG56" s="313"/>
      <c r="AH56" s="313"/>
      <c r="AI56" s="313"/>
    </row>
    <row r="57" spans="1:35" ht="28.5" customHeight="1">
      <c r="A57" s="313"/>
      <c r="B57" s="322"/>
      <c r="C57" s="318"/>
      <c r="D57" s="318"/>
      <c r="E57" s="326"/>
      <c r="F57" s="327"/>
      <c r="G57" s="318"/>
      <c r="H57" s="318"/>
      <c r="I57" s="328"/>
      <c r="J57" s="328"/>
      <c r="K57" s="313"/>
      <c r="L57" s="313"/>
      <c r="M57" s="313"/>
      <c r="N57" s="315"/>
      <c r="O57" s="316"/>
      <c r="P57" s="285"/>
      <c r="Q57" s="318"/>
      <c r="R57" s="318"/>
      <c r="S57" s="337"/>
      <c r="T57" s="313"/>
      <c r="U57" s="318"/>
      <c r="V57" s="972"/>
      <c r="W57" s="972"/>
      <c r="X57" s="971"/>
      <c r="Y57" s="972"/>
      <c r="Z57" s="972"/>
      <c r="AA57" s="971"/>
      <c r="AB57" s="973"/>
      <c r="AC57" s="971"/>
      <c r="AD57" s="971"/>
      <c r="AE57" s="313"/>
      <c r="AF57" s="313"/>
      <c r="AG57" s="313"/>
      <c r="AH57" s="313"/>
      <c r="AI57" s="313"/>
    </row>
    <row r="58" spans="1:35" ht="28.5" customHeight="1">
      <c r="A58" s="313"/>
      <c r="B58" s="322"/>
      <c r="C58" s="318"/>
      <c r="D58" s="318"/>
      <c r="E58" s="326"/>
      <c r="F58" s="327"/>
      <c r="G58" s="318"/>
      <c r="H58" s="318"/>
      <c r="I58" s="328"/>
      <c r="J58" s="328"/>
      <c r="K58" s="313"/>
      <c r="L58" s="313"/>
      <c r="M58" s="313"/>
      <c r="N58" s="315"/>
      <c r="O58" s="316"/>
      <c r="P58" s="285"/>
      <c r="Q58" s="318"/>
      <c r="R58" s="318"/>
      <c r="S58" s="337"/>
      <c r="T58" s="313"/>
      <c r="U58" s="318"/>
      <c r="V58" s="972"/>
      <c r="W58" s="972"/>
      <c r="X58" s="971"/>
      <c r="Y58" s="971"/>
      <c r="Z58" s="971"/>
      <c r="AA58" s="971"/>
      <c r="AB58" s="971"/>
      <c r="AC58" s="971"/>
      <c r="AD58" s="971"/>
      <c r="AE58" s="313"/>
      <c r="AF58" s="313"/>
      <c r="AG58" s="313"/>
      <c r="AH58" s="313"/>
      <c r="AI58" s="313"/>
    </row>
    <row r="59" spans="1:35" ht="28.5" customHeight="1">
      <c r="A59" s="313"/>
      <c r="B59" s="322"/>
      <c r="C59" s="318"/>
      <c r="D59" s="318"/>
      <c r="E59" s="326"/>
      <c r="F59" s="327"/>
      <c r="G59" s="318"/>
      <c r="H59" s="318"/>
      <c r="I59" s="328"/>
      <c r="J59" s="328"/>
      <c r="K59" s="313"/>
      <c r="L59" s="313"/>
      <c r="M59" s="313"/>
      <c r="N59" s="315"/>
      <c r="O59" s="316"/>
      <c r="P59" s="285"/>
      <c r="Q59" s="318"/>
      <c r="R59" s="318"/>
      <c r="S59" s="337"/>
      <c r="T59" s="313"/>
      <c r="U59" s="318"/>
      <c r="V59" s="972"/>
      <c r="W59" s="972"/>
      <c r="X59" s="971"/>
      <c r="Y59" s="971"/>
      <c r="Z59" s="971"/>
      <c r="AA59" s="971"/>
      <c r="AB59" s="973"/>
      <c r="AC59" s="971"/>
      <c r="AD59" s="971"/>
      <c r="AE59" s="313"/>
      <c r="AF59" s="313"/>
      <c r="AG59" s="313"/>
      <c r="AH59" s="313"/>
      <c r="AI59" s="313"/>
    </row>
    <row r="60" spans="1:35" ht="28.5" customHeight="1">
      <c r="A60" s="313"/>
      <c r="B60" s="322"/>
      <c r="C60" s="318"/>
      <c r="D60" s="318"/>
      <c r="E60" s="326"/>
      <c r="F60" s="327"/>
      <c r="G60" s="318"/>
      <c r="H60" s="318"/>
      <c r="I60" s="328"/>
      <c r="J60" s="328"/>
      <c r="K60" s="313"/>
      <c r="L60" s="313"/>
      <c r="M60" s="313"/>
      <c r="N60" s="315"/>
      <c r="O60" s="316"/>
      <c r="P60" s="285"/>
      <c r="Q60" s="318"/>
      <c r="R60" s="318"/>
      <c r="S60" s="337"/>
      <c r="T60" s="313"/>
      <c r="U60" s="318"/>
      <c r="V60" s="972"/>
      <c r="W60" s="972"/>
      <c r="X60" s="971"/>
      <c r="Y60" s="971"/>
      <c r="Z60" s="971"/>
      <c r="AA60" s="971"/>
      <c r="AB60" s="973"/>
      <c r="AC60" s="971"/>
      <c r="AD60" s="971"/>
      <c r="AE60" s="313"/>
      <c r="AF60" s="313"/>
      <c r="AG60" s="313"/>
      <c r="AH60" s="313"/>
      <c r="AI60" s="313"/>
    </row>
    <row r="61" spans="1:35" ht="28.5" customHeight="1">
      <c r="A61" s="313"/>
      <c r="B61" s="322"/>
      <c r="C61" s="318"/>
      <c r="D61" s="318"/>
      <c r="E61" s="326"/>
      <c r="F61" s="327"/>
      <c r="G61" s="318"/>
      <c r="H61" s="318"/>
      <c r="I61" s="328"/>
      <c r="J61" s="328"/>
      <c r="K61" s="313"/>
      <c r="L61" s="313"/>
      <c r="M61" s="313"/>
      <c r="N61" s="315"/>
      <c r="O61" s="316"/>
      <c r="P61" s="285"/>
      <c r="Q61" s="318"/>
      <c r="R61" s="318"/>
      <c r="S61" s="337"/>
      <c r="T61" s="313"/>
      <c r="U61" s="318"/>
      <c r="V61" s="972"/>
      <c r="W61" s="972"/>
      <c r="X61" s="972"/>
      <c r="Y61" s="972"/>
      <c r="Z61" s="972"/>
      <c r="AA61" s="971"/>
      <c r="AB61" s="971"/>
      <c r="AC61" s="971"/>
      <c r="AD61" s="971"/>
      <c r="AE61" s="313"/>
      <c r="AF61" s="313"/>
      <c r="AG61" s="313"/>
      <c r="AH61" s="313"/>
      <c r="AI61" s="313"/>
    </row>
    <row r="62" spans="1:35" ht="28.5" customHeight="1">
      <c r="A62" s="313"/>
      <c r="B62" s="322"/>
      <c r="C62" s="318"/>
      <c r="D62" s="318"/>
      <c r="E62" s="326"/>
      <c r="F62" s="327"/>
      <c r="G62" s="318"/>
      <c r="H62" s="318"/>
      <c r="I62" s="328"/>
      <c r="J62" s="328"/>
      <c r="K62" s="313"/>
      <c r="L62" s="313"/>
      <c r="M62" s="313"/>
      <c r="N62" s="315"/>
      <c r="O62" s="316"/>
      <c r="P62" s="285"/>
      <c r="Q62" s="318"/>
      <c r="R62" s="318"/>
      <c r="S62" s="337"/>
      <c r="T62" s="313"/>
      <c r="U62" s="318"/>
      <c r="V62" s="972"/>
      <c r="W62" s="972"/>
      <c r="X62" s="971"/>
      <c r="Y62" s="971"/>
      <c r="Z62" s="971"/>
      <c r="AA62" s="971"/>
      <c r="AB62" s="973"/>
      <c r="AC62" s="971"/>
      <c r="AD62" s="971"/>
      <c r="AE62" s="313"/>
      <c r="AF62" s="313"/>
      <c r="AG62" s="313"/>
      <c r="AH62" s="313"/>
      <c r="AI62" s="313"/>
    </row>
    <row r="63" spans="1:35" ht="28.5" customHeight="1">
      <c r="A63" s="313"/>
      <c r="B63" s="322"/>
      <c r="C63" s="318"/>
      <c r="D63" s="318"/>
      <c r="E63" s="326"/>
      <c r="F63" s="327"/>
      <c r="G63" s="318"/>
      <c r="H63" s="318"/>
      <c r="I63" s="328"/>
      <c r="J63" s="328"/>
      <c r="K63" s="313"/>
      <c r="L63" s="313"/>
      <c r="M63" s="313"/>
      <c r="N63" s="315"/>
      <c r="O63" s="316"/>
      <c r="P63" s="285"/>
      <c r="Q63" s="318"/>
      <c r="R63" s="318"/>
      <c r="S63" s="337"/>
      <c r="T63" s="313"/>
      <c r="U63" s="318"/>
      <c r="V63" s="972"/>
      <c r="W63" s="972"/>
      <c r="X63" s="971"/>
      <c r="Y63" s="971"/>
      <c r="Z63" s="971"/>
      <c r="AA63" s="971"/>
      <c r="AB63" s="973"/>
      <c r="AC63" s="971"/>
      <c r="AD63" s="971"/>
      <c r="AE63" s="313"/>
      <c r="AF63" s="313"/>
      <c r="AG63" s="313"/>
      <c r="AH63" s="313"/>
      <c r="AI63" s="313"/>
    </row>
    <row r="64" spans="1:35" ht="28.5" customHeight="1">
      <c r="A64" s="313"/>
      <c r="B64" s="322"/>
      <c r="C64" s="318"/>
      <c r="D64" s="318"/>
      <c r="E64" s="326"/>
      <c r="F64" s="327"/>
      <c r="G64" s="318"/>
      <c r="H64" s="318"/>
      <c r="I64" s="328"/>
      <c r="J64" s="328"/>
      <c r="K64" s="313"/>
      <c r="L64" s="313"/>
      <c r="M64" s="313"/>
      <c r="N64" s="315"/>
      <c r="O64" s="316"/>
      <c r="P64" s="285"/>
      <c r="Q64" s="318"/>
      <c r="R64" s="318"/>
      <c r="S64" s="337"/>
      <c r="T64" s="313"/>
      <c r="U64" s="318"/>
      <c r="V64" s="972"/>
      <c r="W64" s="972"/>
      <c r="X64" s="971"/>
      <c r="Y64" s="971"/>
      <c r="Z64" s="971"/>
      <c r="AA64" s="971"/>
      <c r="AB64" s="971"/>
      <c r="AC64" s="971"/>
      <c r="AD64" s="971"/>
      <c r="AE64" s="313"/>
      <c r="AF64" s="313"/>
      <c r="AG64" s="313"/>
      <c r="AH64" s="313"/>
      <c r="AI64" s="313"/>
    </row>
    <row r="65" spans="1:35" ht="28.5" customHeight="1">
      <c r="A65" s="313"/>
      <c r="B65" s="322"/>
      <c r="C65" s="318"/>
      <c r="D65" s="318"/>
      <c r="E65" s="326"/>
      <c r="F65" s="327"/>
      <c r="G65" s="318"/>
      <c r="H65" s="318"/>
      <c r="I65" s="328"/>
      <c r="J65" s="328"/>
      <c r="K65" s="313"/>
      <c r="L65" s="313"/>
      <c r="M65" s="313"/>
      <c r="N65" s="315"/>
      <c r="O65" s="316"/>
      <c r="P65" s="285"/>
      <c r="Q65" s="318"/>
      <c r="R65" s="318"/>
      <c r="S65" s="337"/>
      <c r="T65" s="313"/>
      <c r="U65" s="318"/>
      <c r="V65" s="972"/>
      <c r="W65" s="972"/>
      <c r="X65" s="971"/>
      <c r="Y65" s="971"/>
      <c r="Z65" s="971"/>
      <c r="AA65" s="971"/>
      <c r="AB65" s="973"/>
      <c r="AC65" s="971"/>
      <c r="AD65" s="971"/>
      <c r="AE65" s="313"/>
      <c r="AF65" s="313"/>
      <c r="AG65" s="313"/>
      <c r="AH65" s="313"/>
      <c r="AI65" s="313"/>
    </row>
    <row r="66" spans="1:35" ht="12.95" customHeight="1">
      <c r="A66" s="313"/>
      <c r="B66" s="313"/>
      <c r="C66" s="313"/>
      <c r="D66" s="313"/>
      <c r="E66" s="327"/>
      <c r="F66" s="327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971"/>
      <c r="W66" s="971"/>
      <c r="X66" s="971"/>
      <c r="Y66" s="971"/>
      <c r="Z66" s="971"/>
      <c r="AA66" s="971"/>
      <c r="AB66" s="971"/>
      <c r="AC66" s="971"/>
      <c r="AD66" s="971"/>
      <c r="AE66" s="313"/>
      <c r="AF66" s="313"/>
      <c r="AG66" s="313"/>
      <c r="AH66" s="313"/>
      <c r="AI66" s="313"/>
    </row>
    <row r="67" spans="1:35" ht="12.95" customHeight="1">
      <c r="A67" s="313"/>
      <c r="B67" s="313"/>
      <c r="C67" s="313"/>
      <c r="D67" s="313"/>
      <c r="E67" s="327"/>
      <c r="F67" s="327"/>
      <c r="G67" s="313"/>
      <c r="H67" s="313"/>
      <c r="I67" s="313"/>
      <c r="J67" s="313"/>
      <c r="K67" s="313"/>
      <c r="L67" s="313"/>
      <c r="M67" s="313"/>
      <c r="N67" s="313"/>
      <c r="O67" s="313"/>
      <c r="P67" s="313"/>
      <c r="Q67" s="313"/>
      <c r="R67" s="313"/>
      <c r="S67" s="313"/>
      <c r="T67" s="313"/>
      <c r="U67" s="313"/>
      <c r="V67" s="971"/>
      <c r="W67" s="971"/>
      <c r="X67" s="971"/>
      <c r="Y67" s="971"/>
      <c r="Z67" s="971"/>
      <c r="AA67" s="971"/>
      <c r="AB67" s="971"/>
      <c r="AC67" s="971"/>
      <c r="AD67" s="971"/>
      <c r="AE67" s="313"/>
      <c r="AF67" s="313"/>
      <c r="AG67" s="313"/>
      <c r="AH67" s="313"/>
      <c r="AI67" s="313"/>
    </row>
    <row r="68" spans="1:35" ht="12.95" customHeight="1">
      <c r="A68" s="313"/>
      <c r="B68" s="313"/>
      <c r="C68" s="313"/>
      <c r="D68" s="313"/>
      <c r="E68" s="327"/>
      <c r="F68" s="327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971"/>
      <c r="W68" s="971"/>
      <c r="X68" s="971"/>
      <c r="Y68" s="971"/>
      <c r="Z68" s="971"/>
      <c r="AA68" s="971"/>
      <c r="AB68" s="971"/>
      <c r="AC68" s="971"/>
      <c r="AD68" s="971"/>
      <c r="AE68" s="313"/>
      <c r="AF68" s="313"/>
      <c r="AG68" s="313"/>
      <c r="AH68" s="313"/>
      <c r="AI68" s="313"/>
    </row>
  </sheetData>
  <mergeCells count="28">
    <mergeCell ref="A2:K2"/>
    <mergeCell ref="A3:K3"/>
    <mergeCell ref="A7:A8"/>
    <mergeCell ref="B7:B8"/>
    <mergeCell ref="C7:C8"/>
    <mergeCell ref="D7:D8"/>
    <mergeCell ref="E7:E8"/>
    <mergeCell ref="F7:F8"/>
    <mergeCell ref="G7:G8"/>
    <mergeCell ref="H7:H8"/>
    <mergeCell ref="I7:J7"/>
    <mergeCell ref="R7:R8"/>
    <mergeCell ref="S7:S8"/>
    <mergeCell ref="T7:T8"/>
    <mergeCell ref="AA7:AA8"/>
    <mergeCell ref="L7:M7"/>
    <mergeCell ref="N7:N8"/>
    <mergeCell ref="O7:O8"/>
    <mergeCell ref="P7:P8"/>
    <mergeCell ref="Q7:Q8"/>
    <mergeCell ref="AB7:AB8"/>
    <mergeCell ref="AC7:AC8"/>
    <mergeCell ref="U7:U8"/>
    <mergeCell ref="V7:V8"/>
    <mergeCell ref="W7:W8"/>
    <mergeCell ref="X7:X8"/>
    <mergeCell ref="Y7:Y8"/>
    <mergeCell ref="Z7:Z8"/>
  </mergeCells>
  <conditionalFormatting sqref="N9:O65">
    <cfRule type="expression" dxfId="3142" priority="14" stopIfTrue="1">
      <formula>IF($O9="warning",TRUE,FALSE)</formula>
    </cfRule>
  </conditionalFormatting>
  <conditionalFormatting sqref="N9">
    <cfRule type="expression" dxfId="3141" priority="12" stopIfTrue="1">
      <formula>IF($P9="warning",TRUE,FALSE)</formula>
    </cfRule>
  </conditionalFormatting>
  <conditionalFormatting sqref="N10">
    <cfRule type="expression" dxfId="3140" priority="11" stopIfTrue="1">
      <formula>IF($P10="warning",TRUE,FALSE)</formula>
    </cfRule>
  </conditionalFormatting>
  <conditionalFormatting sqref="N11">
    <cfRule type="expression" dxfId="3139" priority="10" stopIfTrue="1">
      <formula>IF($P11="warning",TRUE,FALSE)</formula>
    </cfRule>
  </conditionalFormatting>
  <conditionalFormatting sqref="N12">
    <cfRule type="expression" dxfId="3138" priority="9" stopIfTrue="1">
      <formula>IF($P12="warning",TRUE,FALSE)</formula>
    </cfRule>
  </conditionalFormatting>
  <conditionalFormatting sqref="N13">
    <cfRule type="expression" dxfId="3137" priority="8" stopIfTrue="1">
      <formula>IF($P13="warning",TRUE,FALSE)</formula>
    </cfRule>
  </conditionalFormatting>
  <conditionalFormatting sqref="N14">
    <cfRule type="expression" dxfId="3136" priority="7" stopIfTrue="1">
      <formula>IF($P14="warning",TRUE,FALSE)</formula>
    </cfRule>
  </conditionalFormatting>
  <conditionalFormatting sqref="N15">
    <cfRule type="expression" dxfId="3135" priority="6" stopIfTrue="1">
      <formula>IF($P15="warning",TRUE,FALSE)</formula>
    </cfRule>
  </conditionalFormatting>
  <conditionalFormatting sqref="O9">
    <cfRule type="expression" dxfId="3134" priority="5" stopIfTrue="1">
      <formula>IF($O9="warning",TRUE,FALSE)</formula>
    </cfRule>
  </conditionalFormatting>
  <conditionalFormatting sqref="N9">
    <cfRule type="expression" dxfId="3133" priority="4" stopIfTrue="1">
      <formula>IF($P9="warning",TRUE,FALSE)</formula>
    </cfRule>
  </conditionalFormatting>
  <conditionalFormatting sqref="N10:N15">
    <cfRule type="expression" dxfId="3132" priority="3" stopIfTrue="1">
      <formula>IF($P10="warning",TRUE,FALSE)</formula>
    </cfRule>
  </conditionalFormatting>
  <conditionalFormatting sqref="O10:O15">
    <cfRule type="expression" dxfId="3131" priority="2" stopIfTrue="1">
      <formula>IF($O10="warning",TRUE,FALSE)</formula>
    </cfRule>
  </conditionalFormatting>
  <conditionalFormatting sqref="N10:N15">
    <cfRule type="expression" dxfId="3130" priority="1" stopIfTrue="1">
      <formula>IF($P10="warning",TRUE,FALSE)</formula>
    </cfRule>
  </conditionalFormatting>
  <hyperlinks>
    <hyperlink ref="AB9" r:id="rId1"/>
    <hyperlink ref="AB10" r:id="rId2"/>
    <hyperlink ref="AB11" r:id="rId3"/>
    <hyperlink ref="AB13" r:id="rId4"/>
    <hyperlink ref="AB14" r:id="rId5"/>
  </hyperlinks>
  <pageMargins left="0.7" right="0.7" top="0.75" bottom="0.75" header="0.3" footer="0.3"/>
  <pageSetup paperSize="9" orientation="portrait" r:id="rId6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"/>
  <dimension ref="A1:AK66"/>
  <sheetViews>
    <sheetView workbookViewId="0">
      <pane xSplit="3" ySplit="5" topLeftCell="X6" activePane="bottomRight" state="frozen"/>
      <selection activeCell="AR3" sqref="AR3"/>
      <selection pane="topRight" activeCell="AR3" sqref="AR3"/>
      <selection pane="bottomLeft" activeCell="AR3" sqref="AR3"/>
      <selection pane="bottomRight" activeCell="B4" sqref="A4:AE5"/>
    </sheetView>
  </sheetViews>
  <sheetFormatPr defaultRowHeight="12.95" customHeight="1"/>
  <cols>
    <col min="1" max="1" width="3.7109375" style="236" bestFit="1" customWidth="1"/>
    <col min="2" max="2" width="10.42578125" style="236" bestFit="1" customWidth="1"/>
    <col min="3" max="3" width="17.5703125" style="236" customWidth="1"/>
    <col min="4" max="4" width="15.28515625" style="236" customWidth="1"/>
    <col min="5" max="5" width="5" style="211" customWidth="1"/>
    <col min="6" max="6" width="8.140625" style="211" customWidth="1"/>
    <col min="7" max="8" width="12" style="236" customWidth="1"/>
    <col min="9" max="9" width="11" style="236" bestFit="1" customWidth="1"/>
    <col min="10" max="10" width="11.28515625" style="236" customWidth="1"/>
    <col min="11" max="11" width="8.7109375" style="236" customWidth="1"/>
    <col min="12" max="13" width="8.5703125" style="236" customWidth="1"/>
    <col min="14" max="14" width="9" style="236" customWidth="1"/>
    <col min="15" max="15" width="9.85546875" style="236" customWidth="1"/>
    <col min="16" max="16" width="12.42578125" style="236" customWidth="1"/>
    <col min="17" max="17" width="9.140625" style="236" customWidth="1"/>
    <col min="18" max="18" width="10.140625" style="297" customWidth="1"/>
    <col min="19" max="19" width="5.85546875" style="236" customWidth="1"/>
    <col min="20" max="20" width="6" style="236" customWidth="1"/>
    <col min="21" max="21" width="12.28515625" style="236" customWidth="1"/>
    <col min="22" max="22" width="23.42578125" style="236" customWidth="1"/>
    <col min="23" max="23" width="25.42578125" style="236" customWidth="1"/>
    <col min="24" max="24" width="12.5703125" style="236" customWidth="1"/>
    <col min="25" max="25" width="15" style="236" customWidth="1"/>
    <col min="26" max="26" width="16.85546875" style="236" customWidth="1"/>
    <col min="27" max="28" width="13" style="236" customWidth="1"/>
    <col min="29" max="29" width="31.7109375" style="236" bestFit="1" customWidth="1"/>
    <col min="30" max="30" width="27.42578125" style="236" bestFit="1" customWidth="1"/>
    <col min="31" max="31" width="19.28515625" style="236" bestFit="1" customWidth="1"/>
    <col min="32" max="32" width="18.42578125" style="236" customWidth="1"/>
    <col min="33" max="16384" width="9.140625" style="236"/>
  </cols>
  <sheetData>
    <row r="1" spans="1:37" s="211" customFormat="1" ht="12.95" customHeight="1">
      <c r="A1" s="1112" t="s">
        <v>1317</v>
      </c>
      <c r="B1" s="1113"/>
      <c r="C1" s="1113"/>
      <c r="D1" s="1113"/>
      <c r="E1" s="1113"/>
      <c r="F1" s="1113"/>
      <c r="G1" s="1113"/>
      <c r="H1" s="1113"/>
      <c r="I1" s="1113"/>
      <c r="J1" s="1113"/>
      <c r="K1" s="1113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</row>
    <row r="2" spans="1:37" s="211" customFormat="1" ht="12.95" customHeight="1">
      <c r="A2" s="1112" t="s">
        <v>2812</v>
      </c>
      <c r="B2" s="1113"/>
      <c r="C2" s="1113"/>
      <c r="D2" s="1113"/>
      <c r="E2" s="1113"/>
      <c r="F2" s="1113"/>
      <c r="G2" s="1113"/>
      <c r="H2" s="1113"/>
      <c r="I2" s="1113"/>
      <c r="J2" s="1113"/>
      <c r="K2" s="1113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</row>
    <row r="3" spans="1:37" s="211" customFormat="1" ht="12.95" customHeight="1" thickBot="1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37" s="211" customFormat="1" ht="19.5" customHeight="1" thickTop="1" thickBot="1">
      <c r="A4" s="1104" t="s">
        <v>1351</v>
      </c>
      <c r="B4" s="1104" t="s">
        <v>1352</v>
      </c>
      <c r="C4" s="1104" t="s">
        <v>1353</v>
      </c>
      <c r="D4" s="1104" t="s">
        <v>1354</v>
      </c>
      <c r="E4" s="1114" t="s">
        <v>2385</v>
      </c>
      <c r="F4" s="1104" t="s">
        <v>1355</v>
      </c>
      <c r="G4" s="1104" t="s">
        <v>1356</v>
      </c>
      <c r="H4" s="1114" t="s">
        <v>2386</v>
      </c>
      <c r="I4" s="1108" t="s">
        <v>1247</v>
      </c>
      <c r="J4" s="1109"/>
      <c r="K4" s="303"/>
      <c r="L4" s="1108" t="s">
        <v>1259</v>
      </c>
      <c r="M4" s="1109"/>
      <c r="N4" s="1104" t="s">
        <v>1260</v>
      </c>
      <c r="O4" s="1106" t="s">
        <v>1251</v>
      </c>
      <c r="P4" s="1106" t="s">
        <v>2387</v>
      </c>
      <c r="Q4" s="1116" t="s">
        <v>2143</v>
      </c>
      <c r="R4" s="1116" t="s">
        <v>2388</v>
      </c>
      <c r="S4" s="1104" t="s">
        <v>1265</v>
      </c>
      <c r="T4" s="1104" t="s">
        <v>1323</v>
      </c>
      <c r="U4" s="1104" t="s">
        <v>1261</v>
      </c>
      <c r="V4" s="1106" t="s">
        <v>1251</v>
      </c>
      <c r="W4" s="1097" t="s">
        <v>1253</v>
      </c>
      <c r="X4" s="1121" t="s">
        <v>1230</v>
      </c>
      <c r="Y4" s="1123" t="s">
        <v>673</v>
      </c>
      <c r="Z4" s="1123" t="s">
        <v>1202</v>
      </c>
      <c r="AA4" s="1123" t="s">
        <v>2389</v>
      </c>
      <c r="AB4" s="1123" t="s">
        <v>3029</v>
      </c>
      <c r="AC4" s="1123" t="s">
        <v>1272</v>
      </c>
      <c r="AD4" s="1118" t="s">
        <v>2390</v>
      </c>
      <c r="AE4" s="1114" t="s">
        <v>811</v>
      </c>
    </row>
    <row r="5" spans="1:37" s="211" customFormat="1" ht="21" customHeight="1" thickTop="1">
      <c r="A5" s="1110"/>
      <c r="B5" s="1110"/>
      <c r="C5" s="1110"/>
      <c r="D5" s="1110"/>
      <c r="E5" s="1115"/>
      <c r="F5" s="1110"/>
      <c r="G5" s="1110"/>
      <c r="H5" s="1115"/>
      <c r="I5" s="304" t="s">
        <v>1256</v>
      </c>
      <c r="J5" s="304" t="s">
        <v>1257</v>
      </c>
      <c r="K5" s="304" t="s">
        <v>1257</v>
      </c>
      <c r="L5" s="304" t="s">
        <v>1256</v>
      </c>
      <c r="M5" s="304" t="s">
        <v>1257</v>
      </c>
      <c r="N5" s="1110"/>
      <c r="O5" s="1107"/>
      <c r="P5" s="1107"/>
      <c r="Q5" s="1117"/>
      <c r="R5" s="1117"/>
      <c r="S5" s="1111"/>
      <c r="T5" s="1105"/>
      <c r="U5" s="1111"/>
      <c r="V5" s="1107"/>
      <c r="W5" s="1098"/>
      <c r="X5" s="1122"/>
      <c r="Y5" s="1124"/>
      <c r="Z5" s="1124"/>
      <c r="AA5" s="1124"/>
      <c r="AB5" s="1124"/>
      <c r="AC5" s="1124"/>
      <c r="AD5" s="1119"/>
      <c r="AE5" s="1120"/>
    </row>
    <row r="6" spans="1:37" s="269" customFormat="1" ht="28.5" customHeight="1">
      <c r="A6" s="229">
        <v>1</v>
      </c>
      <c r="B6" s="305" t="s">
        <v>2820</v>
      </c>
      <c r="C6" s="306" t="s">
        <v>2810</v>
      </c>
      <c r="D6" s="306" t="s">
        <v>286</v>
      </c>
      <c r="E6" s="307" t="s">
        <v>1060</v>
      </c>
      <c r="F6" s="307" t="s">
        <v>1276</v>
      </c>
      <c r="G6" s="306" t="s">
        <v>1267</v>
      </c>
      <c r="H6" s="307"/>
      <c r="I6" s="308">
        <v>42430</v>
      </c>
      <c r="J6" s="308">
        <v>42794</v>
      </c>
      <c r="K6" s="719">
        <v>43159</v>
      </c>
      <c r="L6" s="307"/>
      <c r="M6" s="229"/>
      <c r="N6" s="232">
        <f ca="1">SUM(K6-NOW())</f>
        <v>323.84127800926217</v>
      </c>
      <c r="O6" s="266" t="str">
        <f ca="1">IF(N6&lt;=40,"WARNING","ACTIVE")</f>
        <v>ACTIVE</v>
      </c>
      <c r="P6" s="720">
        <v>3750000</v>
      </c>
      <c r="Q6" s="309">
        <v>500000</v>
      </c>
      <c r="R6" s="310"/>
      <c r="S6" s="310" t="s">
        <v>1054</v>
      </c>
      <c r="T6" s="310" t="s">
        <v>1054</v>
      </c>
      <c r="U6" s="229" t="s">
        <v>3041</v>
      </c>
      <c r="V6" s="715" t="s">
        <v>6548</v>
      </c>
      <c r="W6" s="306" t="s">
        <v>2811</v>
      </c>
      <c r="X6" s="237" t="s">
        <v>2819</v>
      </c>
      <c r="Y6" s="311" t="s">
        <v>3028</v>
      </c>
      <c r="Z6" s="229" t="s">
        <v>2815</v>
      </c>
      <c r="AA6" s="229"/>
      <c r="AB6" s="237" t="s">
        <v>3310</v>
      </c>
      <c r="AC6" s="229" t="s">
        <v>2816</v>
      </c>
      <c r="AD6" s="238"/>
      <c r="AE6" s="229"/>
      <c r="AF6" s="312"/>
    </row>
    <row r="7" spans="1:37" s="313" customFormat="1" ht="28.5" customHeight="1">
      <c r="B7" s="314"/>
      <c r="C7" s="314"/>
      <c r="D7" s="314"/>
      <c r="E7" s="314"/>
      <c r="F7" s="314"/>
      <c r="G7" s="314"/>
      <c r="H7" s="314"/>
      <c r="I7" s="314"/>
      <c r="J7" s="314"/>
      <c r="K7" s="314"/>
      <c r="L7" s="314"/>
      <c r="N7" s="315"/>
      <c r="O7" s="316"/>
      <c r="P7" s="285"/>
      <c r="Q7" s="285"/>
      <c r="R7" s="317"/>
      <c r="S7" s="318"/>
      <c r="T7" s="318"/>
      <c r="W7" s="318"/>
      <c r="X7" s="319"/>
      <c r="Y7" s="320"/>
      <c r="AD7" s="321"/>
    </row>
    <row r="8" spans="1:37" ht="28.5" customHeight="1">
      <c r="A8" s="313"/>
      <c r="B8" s="322"/>
      <c r="C8" s="323"/>
      <c r="D8" s="323"/>
      <c r="E8" s="323"/>
      <c r="F8" s="323"/>
      <c r="G8" s="323"/>
      <c r="H8" s="323"/>
      <c r="I8" s="323"/>
      <c r="J8" s="323"/>
      <c r="K8" s="323"/>
      <c r="L8" s="323"/>
      <c r="M8" s="323"/>
      <c r="N8" s="315"/>
      <c r="O8" s="316"/>
      <c r="P8" s="285"/>
      <c r="Q8" s="285"/>
      <c r="R8" s="317"/>
      <c r="S8" s="318"/>
      <c r="T8" s="318"/>
      <c r="U8" s="313"/>
      <c r="V8" s="313"/>
      <c r="W8" s="318"/>
      <c r="X8" s="319"/>
      <c r="Y8" s="320"/>
      <c r="Z8" s="313"/>
      <c r="AA8" s="319"/>
      <c r="AB8" s="319"/>
      <c r="AC8" s="324"/>
      <c r="AD8" s="321"/>
      <c r="AE8" s="313"/>
      <c r="AF8" s="313"/>
      <c r="AG8" s="313"/>
      <c r="AH8" s="313"/>
      <c r="AI8" s="313"/>
      <c r="AJ8" s="313"/>
      <c r="AK8" s="313"/>
    </row>
    <row r="9" spans="1:37" ht="28.5" customHeight="1">
      <c r="A9" s="313"/>
      <c r="B9" s="322"/>
      <c r="C9" s="325"/>
      <c r="D9" s="325"/>
      <c r="E9" s="325"/>
      <c r="F9" s="325"/>
      <c r="G9" s="325"/>
      <c r="H9" s="325"/>
      <c r="I9" s="325"/>
      <c r="J9" s="325"/>
      <c r="K9" s="325"/>
      <c r="L9" s="325"/>
      <c r="M9" s="325"/>
      <c r="N9" s="315"/>
      <c r="O9" s="316"/>
      <c r="P9" s="285"/>
      <c r="Q9" s="285"/>
      <c r="R9" s="317"/>
      <c r="S9" s="318"/>
      <c r="T9" s="318"/>
      <c r="U9" s="313"/>
      <c r="V9" s="313"/>
      <c r="W9" s="318"/>
      <c r="X9" s="319"/>
      <c r="Y9" s="320"/>
      <c r="Z9" s="313"/>
      <c r="AA9" s="313"/>
      <c r="AB9" s="313"/>
      <c r="AC9" s="313"/>
      <c r="AD9" s="321"/>
      <c r="AE9" s="313"/>
      <c r="AF9" s="313"/>
      <c r="AG9" s="313"/>
      <c r="AH9" s="313"/>
      <c r="AI9" s="313"/>
      <c r="AJ9" s="313"/>
      <c r="AK9" s="313"/>
    </row>
    <row r="10" spans="1:37" ht="28.5" customHeight="1">
      <c r="A10" s="313"/>
      <c r="B10" s="322"/>
      <c r="C10" s="318"/>
      <c r="D10" s="318"/>
      <c r="E10" s="326"/>
      <c r="F10" s="327"/>
      <c r="G10" s="318"/>
      <c r="H10" s="318"/>
      <c r="I10" s="328"/>
      <c r="J10" s="328"/>
      <c r="K10" s="313"/>
      <c r="L10" s="313"/>
      <c r="M10" s="313"/>
      <c r="N10" s="315"/>
      <c r="O10" s="316"/>
      <c r="P10" s="285"/>
      <c r="Q10" s="285"/>
      <c r="R10" s="317"/>
      <c r="S10" s="318"/>
      <c r="T10" s="318"/>
      <c r="U10" s="313"/>
      <c r="V10" s="313"/>
      <c r="W10" s="318"/>
      <c r="X10" s="319"/>
      <c r="Y10" s="320"/>
      <c r="Z10" s="313"/>
      <c r="AA10" s="319"/>
      <c r="AB10" s="319"/>
      <c r="AC10" s="324"/>
      <c r="AD10" s="321"/>
      <c r="AE10" s="313"/>
      <c r="AF10" s="313"/>
      <c r="AG10" s="313"/>
      <c r="AH10" s="313"/>
      <c r="AI10" s="313"/>
      <c r="AJ10" s="313"/>
      <c r="AK10" s="313"/>
    </row>
    <row r="11" spans="1:37" ht="28.5" customHeight="1">
      <c r="A11" s="313"/>
      <c r="B11" s="322"/>
      <c r="C11" s="318"/>
      <c r="D11" s="318"/>
      <c r="E11" s="326"/>
      <c r="F11" s="327"/>
      <c r="G11" s="318"/>
      <c r="H11" s="318"/>
      <c r="I11" s="328"/>
      <c r="J11" s="328"/>
      <c r="K11" s="313"/>
      <c r="L11" s="313"/>
      <c r="M11" s="313"/>
      <c r="N11" s="315"/>
      <c r="O11" s="316"/>
      <c r="P11" s="285"/>
      <c r="Q11" s="285"/>
      <c r="R11" s="317"/>
      <c r="S11" s="318"/>
      <c r="T11" s="318"/>
      <c r="U11" s="313"/>
      <c r="V11" s="313"/>
      <c r="W11" s="318"/>
      <c r="X11" s="319"/>
      <c r="Y11" s="320"/>
      <c r="Z11" s="313"/>
      <c r="AA11" s="313"/>
      <c r="AB11" s="313"/>
      <c r="AC11" s="313"/>
      <c r="AD11" s="321"/>
      <c r="AE11" s="313"/>
      <c r="AF11" s="313"/>
      <c r="AG11" s="313"/>
      <c r="AH11" s="313"/>
      <c r="AI11" s="313"/>
      <c r="AJ11" s="313"/>
      <c r="AK11" s="313"/>
    </row>
    <row r="12" spans="1:37" ht="28.5" customHeight="1">
      <c r="A12" s="313"/>
      <c r="B12" s="322"/>
      <c r="C12" s="318"/>
      <c r="D12" s="318"/>
      <c r="E12" s="326"/>
      <c r="F12" s="327"/>
      <c r="G12" s="318"/>
      <c r="H12" s="318"/>
      <c r="I12" s="328"/>
      <c r="J12" s="328"/>
      <c r="K12" s="313"/>
      <c r="L12" s="313"/>
      <c r="M12" s="313"/>
      <c r="N12" s="315"/>
      <c r="O12" s="316"/>
      <c r="P12" s="285"/>
      <c r="Q12" s="285"/>
      <c r="R12" s="317"/>
      <c r="S12" s="318"/>
      <c r="T12" s="318"/>
      <c r="U12" s="313"/>
      <c r="V12" s="313"/>
      <c r="W12" s="318"/>
      <c r="X12" s="319"/>
      <c r="Y12" s="320"/>
      <c r="Z12" s="313"/>
      <c r="AA12" s="319"/>
      <c r="AB12" s="319"/>
      <c r="AC12" s="313"/>
      <c r="AD12" s="321"/>
      <c r="AE12" s="313"/>
      <c r="AF12" s="313"/>
      <c r="AG12" s="313"/>
      <c r="AH12" s="313"/>
      <c r="AI12" s="313"/>
      <c r="AJ12" s="313"/>
      <c r="AK12" s="313"/>
    </row>
    <row r="13" spans="1:37" ht="28.5" customHeight="1">
      <c r="A13" s="313"/>
      <c r="B13" s="322"/>
      <c r="C13" s="318"/>
      <c r="D13" s="318"/>
      <c r="E13" s="326"/>
      <c r="F13" s="327"/>
      <c r="G13" s="318"/>
      <c r="H13" s="318"/>
      <c r="I13" s="328"/>
      <c r="J13" s="328"/>
      <c r="K13" s="313"/>
      <c r="L13" s="313"/>
      <c r="M13" s="313"/>
      <c r="N13" s="315"/>
      <c r="O13" s="316"/>
      <c r="P13" s="285"/>
      <c r="Q13" s="285"/>
      <c r="R13" s="317"/>
      <c r="S13" s="318"/>
      <c r="T13" s="318"/>
      <c r="U13" s="313"/>
      <c r="V13" s="313"/>
      <c r="W13" s="318"/>
      <c r="X13" s="319"/>
      <c r="Y13" s="320"/>
      <c r="Z13" s="313"/>
      <c r="AA13" s="313"/>
      <c r="AB13" s="313"/>
      <c r="AC13" s="313"/>
      <c r="AD13" s="321"/>
      <c r="AE13" s="313"/>
      <c r="AF13" s="313"/>
      <c r="AG13" s="313"/>
      <c r="AH13" s="313"/>
      <c r="AI13" s="313"/>
      <c r="AJ13" s="313"/>
      <c r="AK13" s="313"/>
    </row>
    <row r="14" spans="1:37" ht="28.5" customHeight="1">
      <c r="A14" s="313"/>
      <c r="B14" s="322"/>
      <c r="C14" s="318"/>
      <c r="D14" s="318"/>
      <c r="E14" s="326"/>
      <c r="F14" s="327"/>
      <c r="G14" s="318"/>
      <c r="H14" s="318"/>
      <c r="I14" s="328"/>
      <c r="J14" s="328"/>
      <c r="K14" s="313"/>
      <c r="L14" s="313"/>
      <c r="M14" s="313"/>
      <c r="N14" s="315"/>
      <c r="O14" s="316"/>
      <c r="P14" s="285"/>
      <c r="Q14" s="285"/>
      <c r="R14" s="317"/>
      <c r="S14" s="318"/>
      <c r="T14" s="318"/>
      <c r="U14" s="313"/>
      <c r="V14" s="313"/>
      <c r="W14" s="318"/>
      <c r="X14" s="319"/>
      <c r="Y14" s="320"/>
      <c r="Z14" s="313"/>
      <c r="AA14" s="319"/>
      <c r="AB14" s="319"/>
      <c r="AC14" s="313"/>
      <c r="AD14" s="321"/>
      <c r="AE14" s="313"/>
      <c r="AF14" s="313"/>
      <c r="AG14" s="313"/>
      <c r="AH14" s="313"/>
      <c r="AI14" s="313"/>
      <c r="AJ14" s="313"/>
      <c r="AK14" s="313"/>
    </row>
    <row r="15" spans="1:37" ht="28.5" customHeight="1">
      <c r="A15" s="313"/>
      <c r="B15" s="322"/>
      <c r="C15" s="318"/>
      <c r="D15" s="318"/>
      <c r="E15" s="326"/>
      <c r="F15" s="327"/>
      <c r="G15" s="318"/>
      <c r="H15" s="318"/>
      <c r="I15" s="328"/>
      <c r="J15" s="328"/>
      <c r="K15" s="313"/>
      <c r="L15" s="313"/>
      <c r="M15" s="313"/>
      <c r="N15" s="315"/>
      <c r="O15" s="316"/>
      <c r="P15" s="285"/>
      <c r="Q15" s="285"/>
      <c r="R15" s="317"/>
      <c r="S15" s="318"/>
      <c r="T15" s="318"/>
      <c r="U15" s="313"/>
      <c r="V15" s="313"/>
      <c r="W15" s="318"/>
      <c r="X15" s="319"/>
      <c r="Y15" s="320"/>
      <c r="Z15" s="313"/>
      <c r="AA15" s="313"/>
      <c r="AB15" s="313"/>
      <c r="AC15" s="313"/>
      <c r="AD15" s="321"/>
      <c r="AE15" s="313"/>
      <c r="AF15" s="313"/>
      <c r="AG15" s="313"/>
      <c r="AH15" s="313"/>
      <c r="AI15" s="313"/>
      <c r="AJ15" s="313"/>
      <c r="AK15" s="313"/>
    </row>
    <row r="16" spans="1:37" ht="28.5" customHeight="1">
      <c r="A16" s="313"/>
      <c r="B16" s="322"/>
      <c r="C16" s="318"/>
      <c r="D16" s="318"/>
      <c r="E16" s="326"/>
      <c r="F16" s="327"/>
      <c r="G16" s="318"/>
      <c r="H16" s="318"/>
      <c r="I16" s="328"/>
      <c r="J16" s="328"/>
      <c r="K16" s="313"/>
      <c r="L16" s="313"/>
      <c r="M16" s="313"/>
      <c r="N16" s="315"/>
      <c r="O16" s="316"/>
      <c r="P16" s="285"/>
      <c r="Q16" s="285"/>
      <c r="R16" s="317"/>
      <c r="S16" s="318"/>
      <c r="T16" s="318"/>
      <c r="U16" s="313"/>
      <c r="V16" s="313"/>
      <c r="W16" s="318"/>
      <c r="X16" s="319"/>
      <c r="Y16" s="320"/>
      <c r="Z16" s="313"/>
      <c r="AA16" s="313"/>
      <c r="AB16" s="313"/>
      <c r="AC16" s="313"/>
      <c r="AD16" s="321"/>
      <c r="AE16" s="313"/>
      <c r="AF16" s="313"/>
      <c r="AG16" s="313"/>
      <c r="AH16" s="313"/>
      <c r="AI16" s="313"/>
      <c r="AJ16" s="313"/>
      <c r="AK16" s="313"/>
    </row>
    <row r="17" spans="1:37" ht="28.5" customHeight="1">
      <c r="A17" s="313"/>
      <c r="B17" s="322"/>
      <c r="C17" s="318"/>
      <c r="D17" s="318"/>
      <c r="E17" s="326"/>
      <c r="F17" s="327"/>
      <c r="G17" s="318"/>
      <c r="H17" s="318"/>
      <c r="I17" s="328"/>
      <c r="J17" s="328"/>
      <c r="K17" s="313"/>
      <c r="L17" s="313"/>
      <c r="M17" s="313"/>
      <c r="N17" s="315"/>
      <c r="O17" s="316"/>
      <c r="P17" s="285"/>
      <c r="Q17" s="285"/>
      <c r="R17" s="317"/>
      <c r="S17" s="318"/>
      <c r="T17" s="318"/>
      <c r="U17" s="313"/>
      <c r="V17" s="313"/>
      <c r="W17" s="318"/>
      <c r="X17" s="319"/>
      <c r="Y17" s="320"/>
      <c r="Z17" s="313"/>
      <c r="AA17" s="313"/>
      <c r="AB17" s="313"/>
      <c r="AC17" s="313"/>
      <c r="AD17" s="321"/>
      <c r="AE17" s="313"/>
      <c r="AF17" s="313"/>
      <c r="AG17" s="313"/>
      <c r="AH17" s="313"/>
      <c r="AI17" s="313"/>
      <c r="AJ17" s="313"/>
      <c r="AK17" s="313"/>
    </row>
    <row r="18" spans="1:37" ht="28.5" customHeight="1">
      <c r="A18" s="313"/>
      <c r="B18" s="322"/>
      <c r="C18" s="318"/>
      <c r="D18" s="318"/>
      <c r="E18" s="326"/>
      <c r="F18" s="327"/>
      <c r="G18" s="318"/>
      <c r="H18" s="318"/>
      <c r="I18" s="328"/>
      <c r="J18" s="328"/>
      <c r="K18" s="313"/>
      <c r="L18" s="313"/>
      <c r="M18" s="313"/>
      <c r="N18" s="315"/>
      <c r="O18" s="316"/>
      <c r="P18" s="285"/>
      <c r="Q18" s="285"/>
      <c r="R18" s="317"/>
      <c r="S18" s="318"/>
      <c r="T18" s="318"/>
      <c r="U18" s="313"/>
      <c r="V18" s="313"/>
      <c r="W18" s="318"/>
      <c r="X18" s="319"/>
      <c r="Y18" s="320"/>
      <c r="Z18" s="313"/>
      <c r="AA18" s="313"/>
      <c r="AB18" s="313"/>
      <c r="AC18" s="313"/>
      <c r="AD18" s="321"/>
      <c r="AE18" s="313"/>
      <c r="AF18" s="313"/>
      <c r="AG18" s="313"/>
      <c r="AH18" s="313"/>
      <c r="AI18" s="313"/>
      <c r="AJ18" s="313"/>
      <c r="AK18" s="313"/>
    </row>
    <row r="19" spans="1:37" ht="28.5" customHeight="1">
      <c r="A19" s="313"/>
      <c r="B19" s="322"/>
      <c r="C19" s="318"/>
      <c r="D19" s="318"/>
      <c r="E19" s="326"/>
      <c r="F19" s="327"/>
      <c r="G19" s="318"/>
      <c r="H19" s="318"/>
      <c r="I19" s="328"/>
      <c r="J19" s="328"/>
      <c r="K19" s="313"/>
      <c r="L19" s="313"/>
      <c r="M19" s="313"/>
      <c r="N19" s="315"/>
      <c r="O19" s="316"/>
      <c r="P19" s="285"/>
      <c r="Q19" s="285"/>
      <c r="R19" s="317"/>
      <c r="S19" s="318"/>
      <c r="T19" s="318"/>
      <c r="U19" s="313"/>
      <c r="V19" s="313"/>
      <c r="W19" s="318"/>
      <c r="X19" s="319"/>
      <c r="Y19" s="320"/>
      <c r="Z19" s="313"/>
      <c r="AA19" s="313"/>
      <c r="AB19" s="313"/>
      <c r="AC19" s="313"/>
      <c r="AD19" s="321"/>
      <c r="AE19" s="313"/>
      <c r="AF19" s="313"/>
      <c r="AG19" s="313"/>
      <c r="AH19" s="313"/>
      <c r="AI19" s="313"/>
      <c r="AJ19" s="313"/>
      <c r="AK19" s="313"/>
    </row>
    <row r="20" spans="1:37" ht="28.5" customHeight="1">
      <c r="A20" s="313"/>
      <c r="B20" s="322"/>
      <c r="C20" s="318"/>
      <c r="D20" s="318"/>
      <c r="E20" s="326"/>
      <c r="F20" s="327"/>
      <c r="G20" s="318"/>
      <c r="H20" s="318"/>
      <c r="I20" s="328"/>
      <c r="J20" s="328"/>
      <c r="K20" s="313"/>
      <c r="L20" s="313"/>
      <c r="M20" s="313"/>
      <c r="N20" s="315"/>
      <c r="O20" s="316"/>
      <c r="P20" s="285"/>
      <c r="Q20" s="285"/>
      <c r="R20" s="317"/>
      <c r="S20" s="318"/>
      <c r="T20" s="318"/>
      <c r="U20" s="313"/>
      <c r="V20" s="313"/>
      <c r="W20" s="318"/>
      <c r="X20" s="319"/>
      <c r="Y20" s="320"/>
      <c r="Z20" s="313"/>
      <c r="AA20" s="313"/>
      <c r="AB20" s="313"/>
      <c r="AC20" s="313"/>
      <c r="AD20" s="321"/>
      <c r="AE20" s="313"/>
      <c r="AF20" s="313"/>
      <c r="AG20" s="313"/>
      <c r="AH20" s="313"/>
      <c r="AI20" s="313"/>
      <c r="AJ20" s="313"/>
      <c r="AK20" s="313"/>
    </row>
    <row r="21" spans="1:37" ht="28.5" customHeight="1">
      <c r="A21" s="313"/>
      <c r="B21" s="322"/>
      <c r="C21" s="318"/>
      <c r="D21" s="318"/>
      <c r="E21" s="326"/>
      <c r="F21" s="327"/>
      <c r="G21" s="318"/>
      <c r="H21" s="318"/>
      <c r="I21" s="328"/>
      <c r="J21" s="328"/>
      <c r="K21" s="313"/>
      <c r="L21" s="313"/>
      <c r="M21" s="313"/>
      <c r="N21" s="315"/>
      <c r="O21" s="316"/>
      <c r="P21" s="285"/>
      <c r="Q21" s="285"/>
      <c r="R21" s="317"/>
      <c r="S21" s="318"/>
      <c r="T21" s="318"/>
      <c r="U21" s="313"/>
      <c r="V21" s="313"/>
      <c r="W21" s="318"/>
      <c r="X21" s="319"/>
      <c r="Y21" s="320"/>
      <c r="Z21" s="313"/>
      <c r="AA21" s="313"/>
      <c r="AB21" s="313"/>
      <c r="AC21" s="313"/>
      <c r="AD21" s="321"/>
      <c r="AE21" s="313"/>
      <c r="AF21" s="313"/>
      <c r="AG21" s="313"/>
      <c r="AH21" s="313"/>
      <c r="AI21" s="313"/>
      <c r="AJ21" s="313"/>
      <c r="AK21" s="313"/>
    </row>
    <row r="22" spans="1:37" ht="28.5" customHeight="1">
      <c r="A22" s="313"/>
      <c r="B22" s="322"/>
      <c r="C22" s="318"/>
      <c r="D22" s="318"/>
      <c r="E22" s="326"/>
      <c r="F22" s="327"/>
      <c r="G22" s="318"/>
      <c r="H22" s="318"/>
      <c r="I22" s="328"/>
      <c r="J22" s="328"/>
      <c r="K22" s="313"/>
      <c r="L22" s="313"/>
      <c r="M22" s="313"/>
      <c r="N22" s="315"/>
      <c r="O22" s="316"/>
      <c r="P22" s="285"/>
      <c r="Q22" s="285"/>
      <c r="R22" s="317"/>
      <c r="S22" s="318"/>
      <c r="T22" s="318"/>
      <c r="U22" s="313"/>
      <c r="V22" s="313"/>
      <c r="W22" s="318"/>
      <c r="X22" s="319"/>
      <c r="Y22" s="320"/>
      <c r="Z22" s="313"/>
      <c r="AA22" s="313"/>
      <c r="AB22" s="313"/>
      <c r="AC22" s="313"/>
      <c r="AD22" s="321"/>
      <c r="AE22" s="313"/>
      <c r="AF22" s="313"/>
      <c r="AG22" s="313"/>
      <c r="AH22" s="313"/>
      <c r="AI22" s="313"/>
      <c r="AJ22" s="313"/>
      <c r="AK22" s="313"/>
    </row>
    <row r="23" spans="1:37" ht="28.5" customHeight="1">
      <c r="A23" s="313"/>
      <c r="B23" s="322"/>
      <c r="C23" s="318"/>
      <c r="D23" s="318"/>
      <c r="E23" s="326"/>
      <c r="F23" s="327"/>
      <c r="G23" s="318"/>
      <c r="H23" s="318"/>
      <c r="I23" s="328"/>
      <c r="J23" s="328"/>
      <c r="K23" s="313"/>
      <c r="L23" s="313"/>
      <c r="M23" s="313"/>
      <c r="N23" s="315"/>
      <c r="O23" s="316"/>
      <c r="P23" s="285"/>
      <c r="Q23" s="285"/>
      <c r="R23" s="317"/>
      <c r="S23" s="318"/>
      <c r="T23" s="318"/>
      <c r="U23" s="313"/>
      <c r="V23" s="313"/>
      <c r="W23" s="318"/>
      <c r="X23" s="319"/>
      <c r="Y23" s="320"/>
      <c r="Z23" s="313"/>
      <c r="AA23" s="313"/>
      <c r="AB23" s="313"/>
      <c r="AC23" s="313"/>
      <c r="AD23" s="321"/>
      <c r="AE23" s="313"/>
      <c r="AF23" s="313"/>
      <c r="AG23" s="313"/>
      <c r="AH23" s="313"/>
      <c r="AI23" s="313"/>
      <c r="AJ23" s="313"/>
      <c r="AK23" s="313"/>
    </row>
    <row r="24" spans="1:37" ht="28.5" customHeight="1">
      <c r="A24" s="313"/>
      <c r="B24" s="322"/>
      <c r="C24" s="318"/>
      <c r="D24" s="318"/>
      <c r="E24" s="326"/>
      <c r="F24" s="327"/>
      <c r="G24" s="318"/>
      <c r="H24" s="318"/>
      <c r="I24" s="328"/>
      <c r="J24" s="328"/>
      <c r="K24" s="313"/>
      <c r="L24" s="313"/>
      <c r="M24" s="313"/>
      <c r="N24" s="315"/>
      <c r="O24" s="316"/>
      <c r="P24" s="285"/>
      <c r="Q24" s="285"/>
      <c r="R24" s="317"/>
      <c r="S24" s="318"/>
      <c r="T24" s="318"/>
      <c r="U24" s="313"/>
      <c r="V24" s="313"/>
      <c r="W24" s="318"/>
      <c r="X24" s="319"/>
      <c r="Y24" s="320"/>
      <c r="Z24" s="313"/>
      <c r="AA24" s="313"/>
      <c r="AB24" s="313"/>
      <c r="AC24" s="313"/>
      <c r="AD24" s="321"/>
      <c r="AE24" s="313"/>
      <c r="AF24" s="313"/>
      <c r="AG24" s="313"/>
      <c r="AH24" s="313"/>
      <c r="AI24" s="313"/>
      <c r="AJ24" s="313"/>
      <c r="AK24" s="313"/>
    </row>
    <row r="25" spans="1:37" ht="28.5" customHeight="1">
      <c r="A25" s="313"/>
      <c r="B25" s="322"/>
      <c r="C25" s="318"/>
      <c r="D25" s="318"/>
      <c r="E25" s="326"/>
      <c r="F25" s="327"/>
      <c r="G25" s="318"/>
      <c r="H25" s="318"/>
      <c r="I25" s="328"/>
      <c r="J25" s="328"/>
      <c r="K25" s="313"/>
      <c r="L25" s="313"/>
      <c r="M25" s="313"/>
      <c r="N25" s="315"/>
      <c r="O25" s="316"/>
      <c r="P25" s="285"/>
      <c r="Q25" s="285"/>
      <c r="R25" s="317"/>
      <c r="S25" s="318"/>
      <c r="T25" s="318"/>
      <c r="U25" s="313"/>
      <c r="V25" s="313"/>
      <c r="W25" s="318"/>
      <c r="X25" s="319"/>
      <c r="Y25" s="320"/>
      <c r="Z25" s="313"/>
      <c r="AA25" s="313"/>
      <c r="AB25" s="313"/>
      <c r="AC25" s="313"/>
      <c r="AD25" s="321"/>
      <c r="AE25" s="313"/>
      <c r="AF25" s="313"/>
      <c r="AG25" s="313"/>
      <c r="AH25" s="313"/>
      <c r="AI25" s="313"/>
      <c r="AJ25" s="313"/>
      <c r="AK25" s="313"/>
    </row>
    <row r="26" spans="1:37" ht="28.5" customHeight="1">
      <c r="A26" s="313"/>
      <c r="B26" s="322"/>
      <c r="C26" s="318"/>
      <c r="D26" s="318"/>
      <c r="E26" s="326"/>
      <c r="F26" s="327"/>
      <c r="G26" s="318"/>
      <c r="H26" s="318"/>
      <c r="I26" s="328"/>
      <c r="J26" s="328"/>
      <c r="K26" s="313"/>
      <c r="L26" s="313"/>
      <c r="M26" s="313"/>
      <c r="N26" s="315"/>
      <c r="O26" s="316"/>
      <c r="P26" s="285"/>
      <c r="Q26" s="285"/>
      <c r="R26" s="317"/>
      <c r="S26" s="318"/>
      <c r="T26" s="318"/>
      <c r="U26" s="313"/>
      <c r="V26" s="313"/>
      <c r="W26" s="318"/>
      <c r="X26" s="319"/>
      <c r="Y26" s="320"/>
      <c r="Z26" s="313"/>
      <c r="AA26" s="313"/>
      <c r="AB26" s="313"/>
      <c r="AC26" s="324"/>
      <c r="AD26" s="321"/>
      <c r="AE26" s="313"/>
      <c r="AF26" s="313"/>
      <c r="AG26" s="313"/>
      <c r="AH26" s="313"/>
      <c r="AI26" s="313"/>
      <c r="AJ26" s="313"/>
      <c r="AK26" s="313"/>
    </row>
    <row r="27" spans="1:37" ht="28.5" customHeight="1">
      <c r="A27" s="313"/>
      <c r="B27" s="322"/>
      <c r="C27" s="318"/>
      <c r="D27" s="318"/>
      <c r="E27" s="326"/>
      <c r="F27" s="327"/>
      <c r="G27" s="318"/>
      <c r="H27" s="318"/>
      <c r="I27" s="328"/>
      <c r="J27" s="328"/>
      <c r="K27" s="313"/>
      <c r="L27" s="313"/>
      <c r="M27" s="313"/>
      <c r="N27" s="315"/>
      <c r="O27" s="316"/>
      <c r="P27" s="285"/>
      <c r="Q27" s="285"/>
      <c r="R27" s="317"/>
      <c r="S27" s="318"/>
      <c r="T27" s="318"/>
      <c r="U27" s="313"/>
      <c r="V27" s="313"/>
      <c r="W27" s="318"/>
      <c r="X27" s="319"/>
      <c r="Y27" s="320"/>
      <c r="Z27" s="313"/>
      <c r="AA27" s="313"/>
      <c r="AB27" s="313"/>
      <c r="AC27" s="313"/>
      <c r="AD27" s="321"/>
      <c r="AE27" s="313"/>
      <c r="AF27" s="313"/>
      <c r="AG27" s="313"/>
      <c r="AH27" s="313"/>
      <c r="AI27" s="313"/>
      <c r="AJ27" s="313"/>
      <c r="AK27" s="313"/>
    </row>
    <row r="28" spans="1:37" ht="28.5" customHeight="1">
      <c r="A28" s="313"/>
      <c r="B28" s="322"/>
      <c r="C28" s="318"/>
      <c r="D28" s="318"/>
      <c r="E28" s="326"/>
      <c r="F28" s="327"/>
      <c r="G28" s="318"/>
      <c r="H28" s="318"/>
      <c r="I28" s="328"/>
      <c r="J28" s="328"/>
      <c r="K28" s="313"/>
      <c r="L28" s="313"/>
      <c r="M28" s="313"/>
      <c r="N28" s="315"/>
      <c r="O28" s="316"/>
      <c r="P28" s="285"/>
      <c r="Q28" s="285"/>
      <c r="R28" s="329"/>
      <c r="S28" s="318"/>
      <c r="T28" s="318"/>
      <c r="U28" s="313"/>
      <c r="V28" s="313"/>
      <c r="W28" s="318"/>
      <c r="X28" s="319"/>
      <c r="Y28" s="320"/>
      <c r="Z28" s="313"/>
      <c r="AA28" s="313"/>
      <c r="AB28" s="313"/>
      <c r="AC28" s="313"/>
      <c r="AD28" s="321"/>
      <c r="AE28" s="313"/>
      <c r="AF28" s="313"/>
      <c r="AG28" s="313"/>
      <c r="AH28" s="313"/>
      <c r="AI28" s="313"/>
      <c r="AJ28" s="313"/>
      <c r="AK28" s="313"/>
    </row>
    <row r="29" spans="1:37" ht="28.5" customHeight="1">
      <c r="A29" s="313"/>
      <c r="B29" s="322"/>
      <c r="C29" s="318"/>
      <c r="D29" s="318"/>
      <c r="E29" s="326"/>
      <c r="F29" s="327"/>
      <c r="G29" s="318"/>
      <c r="H29" s="318"/>
      <c r="I29" s="328"/>
      <c r="J29" s="328"/>
      <c r="K29" s="313"/>
      <c r="L29" s="313"/>
      <c r="M29" s="313"/>
      <c r="N29" s="315"/>
      <c r="O29" s="316"/>
      <c r="P29" s="285"/>
      <c r="Q29" s="285"/>
      <c r="R29" s="329"/>
      <c r="S29" s="318"/>
      <c r="T29" s="318"/>
      <c r="U29" s="313"/>
      <c r="V29" s="313"/>
      <c r="W29" s="318"/>
      <c r="X29" s="319"/>
      <c r="Y29" s="320"/>
      <c r="Z29" s="313"/>
      <c r="AA29" s="330"/>
      <c r="AB29" s="330"/>
      <c r="AC29" s="313"/>
      <c r="AD29" s="321"/>
      <c r="AE29" s="313"/>
      <c r="AF29" s="313"/>
      <c r="AG29" s="313"/>
      <c r="AH29" s="313"/>
      <c r="AI29" s="313"/>
      <c r="AJ29" s="313"/>
      <c r="AK29" s="313"/>
    </row>
    <row r="30" spans="1:37" ht="28.5" customHeight="1">
      <c r="A30" s="313"/>
      <c r="B30" s="322"/>
      <c r="C30" s="318"/>
      <c r="D30" s="318"/>
      <c r="E30" s="326"/>
      <c r="F30" s="327"/>
      <c r="G30" s="318"/>
      <c r="H30" s="318"/>
      <c r="I30" s="328"/>
      <c r="J30" s="328"/>
      <c r="K30" s="313"/>
      <c r="L30" s="313"/>
      <c r="M30" s="313"/>
      <c r="N30" s="315"/>
      <c r="O30" s="316"/>
      <c r="P30" s="285"/>
      <c r="Q30" s="285"/>
      <c r="R30" s="329"/>
      <c r="S30" s="318"/>
      <c r="T30" s="318"/>
      <c r="U30" s="313"/>
      <c r="V30" s="313"/>
      <c r="W30" s="318"/>
      <c r="X30" s="319"/>
      <c r="Y30" s="320"/>
      <c r="Z30" s="313"/>
      <c r="AA30" s="313"/>
      <c r="AB30" s="313"/>
      <c r="AC30" s="313"/>
      <c r="AD30" s="321"/>
      <c r="AE30" s="313"/>
      <c r="AF30" s="313"/>
      <c r="AG30" s="313"/>
      <c r="AH30" s="313"/>
      <c r="AI30" s="313"/>
      <c r="AJ30" s="313"/>
      <c r="AK30" s="313"/>
    </row>
    <row r="31" spans="1:37" ht="28.5" customHeight="1">
      <c r="A31" s="313"/>
      <c r="B31" s="322"/>
      <c r="C31" s="318"/>
      <c r="D31" s="318"/>
      <c r="E31" s="326"/>
      <c r="F31" s="327"/>
      <c r="G31" s="318"/>
      <c r="H31" s="318"/>
      <c r="I31" s="328"/>
      <c r="J31" s="328"/>
      <c r="K31" s="313"/>
      <c r="L31" s="313"/>
      <c r="M31" s="313"/>
      <c r="N31" s="315"/>
      <c r="O31" s="316"/>
      <c r="P31" s="285"/>
      <c r="Q31" s="285"/>
      <c r="R31" s="329"/>
      <c r="S31" s="318"/>
      <c r="T31" s="318"/>
      <c r="U31" s="313"/>
      <c r="V31" s="313"/>
      <c r="W31" s="318"/>
      <c r="X31" s="319"/>
      <c r="Y31" s="320"/>
      <c r="Z31" s="313"/>
      <c r="AA31" s="319"/>
      <c r="AB31" s="319"/>
      <c r="AC31" s="313"/>
      <c r="AD31" s="313"/>
      <c r="AE31" s="313"/>
      <c r="AF31" s="313"/>
      <c r="AG31" s="313"/>
      <c r="AH31" s="313"/>
      <c r="AI31" s="313"/>
      <c r="AJ31" s="313"/>
      <c r="AK31" s="313"/>
    </row>
    <row r="32" spans="1:37" ht="28.5" customHeight="1">
      <c r="A32" s="313"/>
      <c r="B32" s="322"/>
      <c r="C32" s="318"/>
      <c r="D32" s="318"/>
      <c r="E32" s="326"/>
      <c r="F32" s="327"/>
      <c r="G32" s="318"/>
      <c r="H32" s="318"/>
      <c r="I32" s="328"/>
      <c r="J32" s="328"/>
      <c r="K32" s="313"/>
      <c r="L32" s="313"/>
      <c r="M32" s="313"/>
      <c r="N32" s="315"/>
      <c r="O32" s="316"/>
      <c r="P32" s="285"/>
      <c r="Q32" s="285"/>
      <c r="R32" s="329"/>
      <c r="S32" s="318"/>
      <c r="T32" s="318"/>
      <c r="U32" s="313"/>
      <c r="V32" s="313"/>
      <c r="W32" s="318"/>
      <c r="X32" s="319"/>
      <c r="Y32" s="320"/>
      <c r="Z32" s="313"/>
      <c r="AA32" s="313"/>
      <c r="AB32" s="313"/>
      <c r="AC32" s="313"/>
      <c r="AD32" s="321"/>
      <c r="AE32" s="313"/>
      <c r="AF32" s="313"/>
      <c r="AG32" s="313"/>
      <c r="AH32" s="313"/>
      <c r="AI32" s="313"/>
      <c r="AJ32" s="313"/>
      <c r="AK32" s="313"/>
    </row>
    <row r="33" spans="1:37" ht="28.5" customHeight="1">
      <c r="A33" s="313"/>
      <c r="B33" s="322"/>
      <c r="C33" s="318"/>
      <c r="D33" s="318"/>
      <c r="E33" s="326"/>
      <c r="F33" s="327"/>
      <c r="G33" s="318"/>
      <c r="H33" s="318"/>
      <c r="I33" s="328"/>
      <c r="J33" s="328"/>
      <c r="K33" s="313"/>
      <c r="L33" s="313"/>
      <c r="M33" s="313"/>
      <c r="N33" s="315"/>
      <c r="O33" s="316"/>
      <c r="P33" s="285"/>
      <c r="Q33" s="285"/>
      <c r="R33" s="329"/>
      <c r="S33" s="318"/>
      <c r="T33" s="318"/>
      <c r="U33" s="313"/>
      <c r="V33" s="313"/>
      <c r="W33" s="318"/>
      <c r="X33" s="319"/>
      <c r="Y33" s="320"/>
      <c r="Z33" s="313"/>
      <c r="AA33" s="313"/>
      <c r="AB33" s="313"/>
      <c r="AC33" s="324"/>
      <c r="AD33" s="321"/>
      <c r="AE33" s="313"/>
      <c r="AF33" s="313"/>
      <c r="AG33" s="313"/>
      <c r="AH33" s="313"/>
      <c r="AI33" s="313"/>
      <c r="AJ33" s="313"/>
      <c r="AK33" s="313"/>
    </row>
    <row r="34" spans="1:37" ht="28.5" customHeight="1">
      <c r="A34" s="313"/>
      <c r="B34" s="322"/>
      <c r="C34" s="318"/>
      <c r="D34" s="318"/>
      <c r="E34" s="326"/>
      <c r="F34" s="327"/>
      <c r="G34" s="318"/>
      <c r="H34" s="318"/>
      <c r="I34" s="328"/>
      <c r="J34" s="328"/>
      <c r="K34" s="313"/>
      <c r="L34" s="313"/>
      <c r="M34" s="313"/>
      <c r="N34" s="315"/>
      <c r="O34" s="316"/>
      <c r="P34" s="285"/>
      <c r="Q34" s="285"/>
      <c r="R34" s="329"/>
      <c r="S34" s="318"/>
      <c r="T34" s="318"/>
      <c r="U34" s="313"/>
      <c r="V34" s="313"/>
      <c r="W34" s="318"/>
      <c r="X34" s="319"/>
      <c r="Y34" s="320"/>
      <c r="Z34" s="313"/>
      <c r="AA34" s="313"/>
      <c r="AB34" s="313"/>
      <c r="AC34" s="313"/>
      <c r="AD34" s="321"/>
      <c r="AE34" s="313"/>
      <c r="AF34" s="313"/>
      <c r="AG34" s="313"/>
      <c r="AH34" s="313"/>
      <c r="AI34" s="313"/>
      <c r="AJ34" s="313"/>
      <c r="AK34" s="313"/>
    </row>
    <row r="35" spans="1:37" ht="28.5" customHeight="1">
      <c r="A35" s="313"/>
      <c r="B35" s="322"/>
      <c r="C35" s="318"/>
      <c r="D35" s="318"/>
      <c r="E35" s="326"/>
      <c r="F35" s="327"/>
      <c r="G35" s="318"/>
      <c r="H35" s="318"/>
      <c r="I35" s="328"/>
      <c r="J35" s="328"/>
      <c r="K35" s="313"/>
      <c r="L35" s="313"/>
      <c r="M35" s="313"/>
      <c r="N35" s="315"/>
      <c r="O35" s="316"/>
      <c r="P35" s="285"/>
      <c r="Q35" s="285"/>
      <c r="R35" s="329"/>
      <c r="S35" s="318"/>
      <c r="T35" s="318"/>
      <c r="U35" s="313"/>
      <c r="V35" s="313"/>
      <c r="W35" s="318"/>
      <c r="X35" s="319"/>
      <c r="Y35" s="320"/>
      <c r="Z35" s="313"/>
      <c r="AA35" s="313"/>
      <c r="AB35" s="313"/>
      <c r="AC35" s="313"/>
      <c r="AD35" s="321"/>
      <c r="AE35" s="313"/>
      <c r="AF35" s="313"/>
      <c r="AG35" s="313"/>
      <c r="AH35" s="313"/>
      <c r="AI35" s="313"/>
      <c r="AJ35" s="313"/>
      <c r="AK35" s="313"/>
    </row>
    <row r="36" spans="1:37" ht="28.5" customHeight="1">
      <c r="A36" s="313"/>
      <c r="B36" s="322"/>
      <c r="C36" s="318"/>
      <c r="D36" s="318"/>
      <c r="E36" s="326"/>
      <c r="F36" s="327"/>
      <c r="G36" s="318"/>
      <c r="H36" s="318"/>
      <c r="I36" s="328"/>
      <c r="J36" s="328"/>
      <c r="K36" s="313"/>
      <c r="L36" s="313"/>
      <c r="M36" s="313"/>
      <c r="N36" s="315"/>
      <c r="O36" s="316"/>
      <c r="P36" s="285"/>
      <c r="Q36" s="285"/>
      <c r="R36" s="329"/>
      <c r="S36" s="318"/>
      <c r="T36" s="318"/>
      <c r="U36" s="313"/>
      <c r="V36" s="313"/>
      <c r="W36" s="318"/>
      <c r="X36" s="319"/>
      <c r="Y36" s="320"/>
      <c r="Z36" s="313"/>
      <c r="AA36" s="313"/>
      <c r="AB36" s="313"/>
      <c r="AC36" s="313"/>
      <c r="AD36" s="321"/>
      <c r="AE36" s="313"/>
      <c r="AF36" s="313"/>
      <c r="AG36" s="313"/>
      <c r="AH36" s="313"/>
      <c r="AI36" s="313"/>
      <c r="AJ36" s="313"/>
      <c r="AK36" s="313"/>
    </row>
    <row r="37" spans="1:37" ht="28.5" customHeight="1">
      <c r="A37" s="313"/>
      <c r="B37" s="322"/>
      <c r="C37" s="318"/>
      <c r="D37" s="318"/>
      <c r="E37" s="326"/>
      <c r="F37" s="327"/>
      <c r="G37" s="318"/>
      <c r="H37" s="318"/>
      <c r="I37" s="328"/>
      <c r="J37" s="328"/>
      <c r="K37" s="313"/>
      <c r="L37" s="313"/>
      <c r="M37" s="313"/>
      <c r="N37" s="315"/>
      <c r="O37" s="316"/>
      <c r="P37" s="285"/>
      <c r="Q37" s="285"/>
      <c r="R37" s="329"/>
      <c r="S37" s="318"/>
      <c r="T37" s="318"/>
      <c r="U37" s="313"/>
      <c r="V37" s="313"/>
      <c r="W37" s="318"/>
      <c r="X37" s="319"/>
      <c r="Y37" s="320"/>
      <c r="Z37" s="313"/>
      <c r="AA37" s="313"/>
      <c r="AB37" s="313"/>
      <c r="AC37" s="313"/>
      <c r="AD37" s="321"/>
      <c r="AE37" s="313"/>
      <c r="AF37" s="313"/>
      <c r="AG37" s="313"/>
      <c r="AH37" s="313"/>
      <c r="AI37" s="313"/>
      <c r="AJ37" s="313"/>
      <c r="AK37" s="313"/>
    </row>
    <row r="38" spans="1:37" ht="28.5" customHeight="1">
      <c r="A38" s="313"/>
      <c r="B38" s="322"/>
      <c r="C38" s="318"/>
      <c r="D38" s="318"/>
      <c r="E38" s="326"/>
      <c r="F38" s="327"/>
      <c r="G38" s="318"/>
      <c r="H38" s="318"/>
      <c r="I38" s="328"/>
      <c r="J38" s="328"/>
      <c r="K38" s="313"/>
      <c r="L38" s="313"/>
      <c r="M38" s="313"/>
      <c r="N38" s="315"/>
      <c r="O38" s="316"/>
      <c r="P38" s="285"/>
      <c r="Q38" s="285"/>
      <c r="R38" s="329"/>
      <c r="S38" s="318"/>
      <c r="T38" s="318"/>
      <c r="U38" s="313"/>
      <c r="V38" s="313"/>
      <c r="W38" s="318"/>
      <c r="X38" s="319"/>
      <c r="Y38" s="320"/>
      <c r="Z38" s="313"/>
      <c r="AA38" s="319"/>
      <c r="AB38" s="319"/>
      <c r="AC38" s="313"/>
      <c r="AD38" s="321"/>
      <c r="AE38" s="321"/>
      <c r="AF38" s="313"/>
      <c r="AG38" s="313"/>
      <c r="AH38" s="313"/>
      <c r="AI38" s="313"/>
      <c r="AJ38" s="313"/>
      <c r="AK38" s="313"/>
    </row>
    <row r="39" spans="1:37" ht="28.5" customHeight="1">
      <c r="A39" s="313"/>
      <c r="B39" s="322"/>
      <c r="C39" s="318"/>
      <c r="D39" s="318"/>
      <c r="E39" s="326"/>
      <c r="F39" s="327"/>
      <c r="G39" s="318"/>
      <c r="H39" s="318"/>
      <c r="I39" s="328"/>
      <c r="J39" s="328"/>
      <c r="K39" s="313"/>
      <c r="L39" s="313"/>
      <c r="M39" s="313"/>
      <c r="N39" s="315"/>
      <c r="O39" s="316"/>
      <c r="P39" s="285"/>
      <c r="Q39" s="285"/>
      <c r="R39" s="329"/>
      <c r="S39" s="318"/>
      <c r="T39" s="318"/>
      <c r="U39" s="313"/>
      <c r="V39" s="313"/>
      <c r="W39" s="318"/>
      <c r="X39" s="319"/>
      <c r="Y39" s="320"/>
      <c r="Z39" s="313"/>
      <c r="AA39" s="313"/>
      <c r="AB39" s="313"/>
      <c r="AC39" s="313"/>
      <c r="AD39" s="321"/>
      <c r="AE39" s="313"/>
      <c r="AF39" s="313"/>
      <c r="AG39" s="313"/>
      <c r="AH39" s="313"/>
      <c r="AI39" s="313"/>
      <c r="AJ39" s="313"/>
      <c r="AK39" s="313"/>
    </row>
    <row r="40" spans="1:37" ht="28.5" customHeight="1">
      <c r="A40" s="313"/>
      <c r="B40" s="322"/>
      <c r="C40" s="318"/>
      <c r="D40" s="318"/>
      <c r="E40" s="326"/>
      <c r="F40" s="327"/>
      <c r="G40" s="318"/>
      <c r="H40" s="318"/>
      <c r="I40" s="328"/>
      <c r="J40" s="328"/>
      <c r="K40" s="313"/>
      <c r="L40" s="313"/>
      <c r="M40" s="313"/>
      <c r="N40" s="315"/>
      <c r="O40" s="316"/>
      <c r="P40" s="285"/>
      <c r="Q40" s="285"/>
      <c r="R40" s="329"/>
      <c r="S40" s="318"/>
      <c r="T40" s="318"/>
      <c r="U40" s="313"/>
      <c r="V40" s="313"/>
      <c r="W40" s="318"/>
      <c r="X40" s="319"/>
      <c r="Y40" s="320"/>
      <c r="Z40" s="313"/>
      <c r="AA40" s="313"/>
      <c r="AB40" s="313"/>
      <c r="AC40" s="313"/>
      <c r="AD40" s="321"/>
      <c r="AE40" s="313"/>
      <c r="AF40" s="313"/>
      <c r="AG40" s="313"/>
      <c r="AH40" s="313"/>
      <c r="AI40" s="313"/>
      <c r="AJ40" s="313"/>
      <c r="AK40" s="313"/>
    </row>
    <row r="41" spans="1:37" ht="28.5" customHeight="1">
      <c r="A41" s="313"/>
      <c r="B41" s="322"/>
      <c r="C41" s="318"/>
      <c r="D41" s="318"/>
      <c r="E41" s="326"/>
      <c r="F41" s="327"/>
      <c r="G41" s="318"/>
      <c r="H41" s="318"/>
      <c r="I41" s="328"/>
      <c r="J41" s="328"/>
      <c r="K41" s="313"/>
      <c r="L41" s="313"/>
      <c r="M41" s="313"/>
      <c r="N41" s="315"/>
      <c r="O41" s="316"/>
      <c r="P41" s="285"/>
      <c r="Q41" s="285"/>
      <c r="R41" s="329"/>
      <c r="S41" s="318"/>
      <c r="T41" s="318"/>
      <c r="U41" s="313"/>
      <c r="V41" s="313"/>
      <c r="W41" s="318"/>
      <c r="X41" s="288"/>
      <c r="Y41" s="320"/>
      <c r="Z41" s="281"/>
      <c r="AA41" s="331"/>
      <c r="AB41" s="331"/>
      <c r="AC41" s="324"/>
      <c r="AD41" s="321"/>
      <c r="AE41" s="313"/>
      <c r="AF41" s="313"/>
      <c r="AG41" s="313"/>
      <c r="AH41" s="313"/>
      <c r="AI41" s="313"/>
      <c r="AJ41" s="313"/>
      <c r="AK41" s="313"/>
    </row>
    <row r="42" spans="1:37" ht="28.5" customHeight="1">
      <c r="A42" s="313"/>
      <c r="B42" s="322"/>
      <c r="C42" s="318"/>
      <c r="D42" s="318"/>
      <c r="E42" s="326"/>
      <c r="F42" s="327"/>
      <c r="G42" s="318"/>
      <c r="H42" s="318"/>
      <c r="I42" s="328"/>
      <c r="J42" s="328"/>
      <c r="K42" s="313"/>
      <c r="L42" s="313"/>
      <c r="M42" s="313"/>
      <c r="N42" s="315"/>
      <c r="O42" s="316"/>
      <c r="P42" s="285"/>
      <c r="Q42" s="285"/>
      <c r="R42" s="329"/>
      <c r="S42" s="318"/>
      <c r="T42" s="318"/>
      <c r="U42" s="313"/>
      <c r="V42" s="313"/>
      <c r="W42" s="318"/>
      <c r="X42" s="319"/>
      <c r="Y42" s="320"/>
      <c r="Z42" s="313"/>
      <c r="AA42" s="313"/>
      <c r="AB42" s="313"/>
      <c r="AC42" s="313"/>
      <c r="AD42" s="321"/>
      <c r="AE42" s="313"/>
      <c r="AF42" s="313"/>
      <c r="AG42" s="313"/>
      <c r="AH42" s="313"/>
      <c r="AI42" s="313"/>
      <c r="AJ42" s="313"/>
      <c r="AK42" s="313"/>
    </row>
    <row r="43" spans="1:37" ht="28.5" customHeight="1">
      <c r="A43" s="313"/>
      <c r="B43" s="322"/>
      <c r="C43" s="318"/>
      <c r="D43" s="318"/>
      <c r="E43" s="326"/>
      <c r="F43" s="327"/>
      <c r="G43" s="318"/>
      <c r="H43" s="318"/>
      <c r="I43" s="328"/>
      <c r="J43" s="328"/>
      <c r="K43" s="313"/>
      <c r="L43" s="313"/>
      <c r="M43" s="313"/>
      <c r="N43" s="315"/>
      <c r="O43" s="316"/>
      <c r="P43" s="285"/>
      <c r="Q43" s="285"/>
      <c r="R43" s="329"/>
      <c r="S43" s="318"/>
      <c r="T43" s="318"/>
      <c r="U43" s="313"/>
      <c r="V43" s="313"/>
      <c r="W43" s="318"/>
      <c r="X43" s="319"/>
      <c r="Y43" s="320"/>
      <c r="Z43" s="313"/>
      <c r="AA43" s="313"/>
      <c r="AB43" s="313"/>
      <c r="AC43" s="313"/>
      <c r="AD43" s="321"/>
      <c r="AE43" s="313"/>
      <c r="AF43" s="313"/>
      <c r="AG43" s="313"/>
      <c r="AH43" s="313"/>
      <c r="AI43" s="313"/>
      <c r="AJ43" s="313"/>
      <c r="AK43" s="313"/>
    </row>
    <row r="44" spans="1:37" ht="28.5" customHeight="1">
      <c r="A44" s="313"/>
      <c r="B44" s="322"/>
      <c r="C44" s="318"/>
      <c r="D44" s="318"/>
      <c r="E44" s="326"/>
      <c r="F44" s="327"/>
      <c r="G44" s="318"/>
      <c r="H44" s="318"/>
      <c r="I44" s="328"/>
      <c r="J44" s="328"/>
      <c r="K44" s="313"/>
      <c r="L44" s="313"/>
      <c r="M44" s="313"/>
      <c r="N44" s="315"/>
      <c r="O44" s="316"/>
      <c r="P44" s="285"/>
      <c r="Q44" s="285"/>
      <c r="R44" s="329"/>
      <c r="S44" s="318"/>
      <c r="T44" s="318"/>
      <c r="U44" s="313"/>
      <c r="V44" s="313"/>
      <c r="W44" s="318"/>
      <c r="X44" s="319"/>
      <c r="Y44" s="320"/>
      <c r="Z44" s="313"/>
      <c r="AA44" s="313"/>
      <c r="AB44" s="313"/>
      <c r="AC44" s="313"/>
      <c r="AD44" s="321"/>
      <c r="AE44" s="313"/>
      <c r="AF44" s="313"/>
      <c r="AG44" s="313"/>
      <c r="AH44" s="313"/>
      <c r="AI44" s="313"/>
      <c r="AJ44" s="313"/>
      <c r="AK44" s="313"/>
    </row>
    <row r="45" spans="1:37" ht="28.5" customHeight="1">
      <c r="A45" s="313"/>
      <c r="B45" s="322"/>
      <c r="C45" s="318"/>
      <c r="D45" s="318"/>
      <c r="E45" s="326"/>
      <c r="F45" s="327"/>
      <c r="G45" s="318"/>
      <c r="H45" s="318"/>
      <c r="I45" s="328"/>
      <c r="J45" s="328"/>
      <c r="K45" s="313"/>
      <c r="L45" s="313"/>
      <c r="M45" s="313"/>
      <c r="N45" s="315"/>
      <c r="O45" s="316"/>
      <c r="P45" s="285"/>
      <c r="Q45" s="285"/>
      <c r="R45" s="329"/>
      <c r="S45" s="318"/>
      <c r="T45" s="318"/>
      <c r="U45" s="313"/>
      <c r="V45" s="313"/>
      <c r="W45" s="318"/>
      <c r="X45" s="319"/>
      <c r="Y45" s="320"/>
      <c r="Z45" s="313"/>
      <c r="AA45" s="313"/>
      <c r="AB45" s="313"/>
      <c r="AC45" s="313"/>
      <c r="AD45" s="313"/>
      <c r="AE45" s="313"/>
      <c r="AF45" s="313"/>
      <c r="AG45" s="313"/>
      <c r="AH45" s="313"/>
      <c r="AI45" s="313"/>
      <c r="AJ45" s="313"/>
      <c r="AK45" s="313"/>
    </row>
    <row r="46" spans="1:37" ht="28.5" customHeight="1">
      <c r="A46" s="313"/>
      <c r="B46" s="322"/>
      <c r="C46" s="318"/>
      <c r="D46" s="318"/>
      <c r="E46" s="326"/>
      <c r="F46" s="327"/>
      <c r="G46" s="318"/>
      <c r="H46" s="318"/>
      <c r="I46" s="328"/>
      <c r="J46" s="328"/>
      <c r="K46" s="313"/>
      <c r="L46" s="313"/>
      <c r="M46" s="313"/>
      <c r="N46" s="315"/>
      <c r="O46" s="316"/>
      <c r="P46" s="285"/>
      <c r="Q46" s="285"/>
      <c r="R46" s="329"/>
      <c r="S46" s="318"/>
      <c r="T46" s="318"/>
      <c r="U46" s="313"/>
      <c r="V46" s="313"/>
      <c r="W46" s="318"/>
      <c r="X46" s="319"/>
      <c r="Y46" s="320"/>
      <c r="Z46" s="313"/>
      <c r="AA46" s="313"/>
      <c r="AB46" s="313"/>
      <c r="AC46" s="313"/>
      <c r="AD46" s="321"/>
      <c r="AE46" s="313"/>
      <c r="AF46" s="313"/>
      <c r="AG46" s="313"/>
      <c r="AH46" s="313"/>
      <c r="AI46" s="313"/>
      <c r="AJ46" s="313"/>
      <c r="AK46" s="313"/>
    </row>
    <row r="47" spans="1:37" ht="28.5" customHeight="1">
      <c r="A47" s="313"/>
      <c r="B47" s="322"/>
      <c r="C47" s="318"/>
      <c r="D47" s="318"/>
      <c r="E47" s="326"/>
      <c r="F47" s="327"/>
      <c r="G47" s="318"/>
      <c r="H47" s="318"/>
      <c r="I47" s="328"/>
      <c r="J47" s="328"/>
      <c r="K47" s="313"/>
      <c r="L47" s="313"/>
      <c r="M47" s="313"/>
      <c r="N47" s="315"/>
      <c r="O47" s="316"/>
      <c r="P47" s="285"/>
      <c r="Q47" s="285"/>
      <c r="R47" s="329"/>
      <c r="S47" s="318"/>
      <c r="T47" s="318"/>
      <c r="U47" s="313"/>
      <c r="V47" s="313"/>
      <c r="W47" s="318"/>
      <c r="X47" s="319"/>
      <c r="Y47" s="320"/>
      <c r="Z47" s="313"/>
      <c r="AA47" s="313"/>
      <c r="AB47" s="313"/>
      <c r="AC47" s="313"/>
      <c r="AD47" s="321"/>
      <c r="AE47" s="313"/>
      <c r="AF47" s="313"/>
      <c r="AG47" s="313"/>
      <c r="AH47" s="313"/>
      <c r="AI47" s="313"/>
      <c r="AJ47" s="313"/>
      <c r="AK47" s="313"/>
    </row>
    <row r="48" spans="1:37" ht="28.5" customHeight="1">
      <c r="A48" s="313"/>
      <c r="B48" s="322"/>
      <c r="C48" s="318"/>
      <c r="D48" s="318"/>
      <c r="E48" s="326"/>
      <c r="F48" s="327"/>
      <c r="G48" s="318"/>
      <c r="H48" s="318"/>
      <c r="I48" s="328"/>
      <c r="J48" s="328"/>
      <c r="K48" s="313"/>
      <c r="L48" s="313"/>
      <c r="M48" s="313"/>
      <c r="N48" s="315"/>
      <c r="O48" s="316"/>
      <c r="P48" s="285"/>
      <c r="Q48" s="285"/>
      <c r="R48" s="329"/>
      <c r="S48" s="318"/>
      <c r="T48" s="318"/>
      <c r="U48" s="313"/>
      <c r="V48" s="313"/>
      <c r="W48" s="318"/>
      <c r="X48" s="319"/>
      <c r="Y48" s="320"/>
      <c r="Z48" s="313"/>
      <c r="AA48" s="319"/>
      <c r="AB48" s="319"/>
      <c r="AC48" s="313"/>
      <c r="AD48" s="321"/>
      <c r="AE48" s="313"/>
      <c r="AF48" s="313"/>
      <c r="AG48" s="313"/>
      <c r="AH48" s="313"/>
      <c r="AI48" s="313"/>
      <c r="AJ48" s="313"/>
      <c r="AK48" s="313"/>
    </row>
    <row r="49" spans="1:37" ht="28.5" customHeight="1">
      <c r="A49" s="313"/>
      <c r="B49" s="322"/>
      <c r="C49" s="318"/>
      <c r="D49" s="318"/>
      <c r="E49" s="326"/>
      <c r="F49" s="327"/>
      <c r="G49" s="318"/>
      <c r="H49" s="318"/>
      <c r="I49" s="328"/>
      <c r="J49" s="328"/>
      <c r="K49" s="313"/>
      <c r="L49" s="313"/>
      <c r="M49" s="313"/>
      <c r="N49" s="315"/>
      <c r="O49" s="316"/>
      <c r="P49" s="285"/>
      <c r="Q49" s="285"/>
      <c r="R49" s="329"/>
      <c r="S49" s="318"/>
      <c r="T49" s="318"/>
      <c r="U49" s="313"/>
      <c r="V49" s="313"/>
      <c r="W49" s="318"/>
      <c r="X49" s="319"/>
      <c r="Y49" s="320"/>
      <c r="Z49" s="313"/>
      <c r="AA49" s="313"/>
      <c r="AB49" s="313"/>
      <c r="AC49" s="313"/>
      <c r="AD49" s="321"/>
      <c r="AE49" s="313"/>
      <c r="AF49" s="313"/>
      <c r="AG49" s="313"/>
      <c r="AH49" s="313"/>
      <c r="AI49" s="313"/>
      <c r="AJ49" s="313"/>
      <c r="AK49" s="313"/>
    </row>
    <row r="50" spans="1:37" ht="28.5" customHeight="1">
      <c r="A50" s="313"/>
      <c r="B50" s="322"/>
      <c r="C50" s="318"/>
      <c r="D50" s="318"/>
      <c r="E50" s="326"/>
      <c r="F50" s="327"/>
      <c r="G50" s="318"/>
      <c r="H50" s="318"/>
      <c r="I50" s="328"/>
      <c r="J50" s="328"/>
      <c r="K50" s="313"/>
      <c r="L50" s="313"/>
      <c r="M50" s="313"/>
      <c r="N50" s="315"/>
      <c r="O50" s="316"/>
      <c r="P50" s="285"/>
      <c r="Q50" s="285"/>
      <c r="R50" s="329"/>
      <c r="S50" s="318"/>
      <c r="T50" s="318"/>
      <c r="U50" s="313"/>
      <c r="V50" s="313"/>
      <c r="W50" s="318"/>
      <c r="X50" s="319"/>
      <c r="Y50" s="320"/>
      <c r="Z50" s="313"/>
      <c r="AA50" s="313"/>
      <c r="AB50" s="313"/>
      <c r="AC50" s="313"/>
      <c r="AD50" s="321"/>
      <c r="AE50" s="313"/>
      <c r="AF50" s="313"/>
      <c r="AG50" s="313"/>
      <c r="AH50" s="313"/>
      <c r="AI50" s="313"/>
      <c r="AJ50" s="313"/>
      <c r="AK50" s="313"/>
    </row>
    <row r="51" spans="1:37" ht="28.5" customHeight="1">
      <c r="A51" s="313"/>
      <c r="B51" s="322"/>
      <c r="C51" s="318"/>
      <c r="D51" s="318"/>
      <c r="E51" s="326"/>
      <c r="F51" s="327"/>
      <c r="G51" s="318"/>
      <c r="H51" s="318"/>
      <c r="I51" s="328"/>
      <c r="J51" s="328"/>
      <c r="K51" s="313"/>
      <c r="L51" s="313"/>
      <c r="M51" s="313"/>
      <c r="N51" s="315"/>
      <c r="O51" s="316"/>
      <c r="P51" s="285"/>
      <c r="Q51" s="285"/>
      <c r="R51" s="329"/>
      <c r="S51" s="318"/>
      <c r="T51" s="318"/>
      <c r="U51" s="313"/>
      <c r="V51" s="313"/>
      <c r="W51" s="318"/>
      <c r="X51" s="319"/>
      <c r="Y51" s="320"/>
      <c r="Z51" s="313"/>
      <c r="AA51" s="313"/>
      <c r="AB51" s="313"/>
      <c r="AC51" s="313"/>
      <c r="AD51" s="321"/>
      <c r="AE51" s="313"/>
      <c r="AF51" s="313"/>
      <c r="AG51" s="313"/>
      <c r="AH51" s="313"/>
      <c r="AI51" s="313"/>
      <c r="AJ51" s="313"/>
      <c r="AK51" s="313"/>
    </row>
    <row r="52" spans="1:37" ht="28.5" customHeight="1">
      <c r="A52" s="313"/>
      <c r="B52" s="322"/>
      <c r="C52" s="318"/>
      <c r="D52" s="318"/>
      <c r="E52" s="326"/>
      <c r="F52" s="327"/>
      <c r="G52" s="318"/>
      <c r="H52" s="318"/>
      <c r="I52" s="328"/>
      <c r="J52" s="328"/>
      <c r="K52" s="313"/>
      <c r="L52" s="313"/>
      <c r="M52" s="313"/>
      <c r="N52" s="315"/>
      <c r="O52" s="316"/>
      <c r="P52" s="285"/>
      <c r="Q52" s="285"/>
      <c r="R52" s="329"/>
      <c r="S52" s="318"/>
      <c r="T52" s="318"/>
      <c r="U52" s="313"/>
      <c r="V52" s="313"/>
      <c r="W52" s="318"/>
      <c r="X52" s="319"/>
      <c r="Y52" s="320"/>
      <c r="Z52" s="313"/>
      <c r="AA52" s="313"/>
      <c r="AB52" s="313"/>
      <c r="AC52" s="313"/>
      <c r="AD52" s="321"/>
      <c r="AE52" s="313"/>
      <c r="AF52" s="313"/>
      <c r="AG52" s="313"/>
      <c r="AH52" s="313"/>
      <c r="AI52" s="313"/>
      <c r="AJ52" s="313"/>
      <c r="AK52" s="313"/>
    </row>
    <row r="53" spans="1:37" ht="28.5" customHeight="1">
      <c r="A53" s="313"/>
      <c r="B53" s="322"/>
      <c r="C53" s="318"/>
      <c r="D53" s="318"/>
      <c r="E53" s="326"/>
      <c r="F53" s="327"/>
      <c r="G53" s="318"/>
      <c r="H53" s="318"/>
      <c r="I53" s="328"/>
      <c r="J53" s="328"/>
      <c r="K53" s="313"/>
      <c r="L53" s="313"/>
      <c r="M53" s="313"/>
      <c r="N53" s="315"/>
      <c r="O53" s="316"/>
      <c r="P53" s="285"/>
      <c r="Q53" s="285"/>
      <c r="R53" s="329"/>
      <c r="S53" s="318"/>
      <c r="T53" s="318"/>
      <c r="U53" s="313"/>
      <c r="V53" s="313"/>
      <c r="W53" s="318"/>
      <c r="X53" s="319"/>
      <c r="Y53" s="320"/>
      <c r="Z53" s="313"/>
      <c r="AA53" s="313"/>
      <c r="AB53" s="313"/>
      <c r="AC53" s="313"/>
      <c r="AD53" s="321"/>
      <c r="AE53" s="313"/>
      <c r="AF53" s="313"/>
      <c r="AG53" s="313"/>
      <c r="AH53" s="313"/>
      <c r="AI53" s="313"/>
      <c r="AJ53" s="313"/>
      <c r="AK53" s="313"/>
    </row>
    <row r="54" spans="1:37" ht="28.5" customHeight="1">
      <c r="A54" s="313"/>
      <c r="B54" s="322"/>
      <c r="C54" s="318"/>
      <c r="D54" s="318"/>
      <c r="E54" s="326"/>
      <c r="F54" s="327"/>
      <c r="G54" s="318"/>
      <c r="H54" s="318"/>
      <c r="I54" s="328"/>
      <c r="J54" s="328"/>
      <c r="K54" s="313"/>
      <c r="L54" s="313"/>
      <c r="M54" s="313"/>
      <c r="N54" s="315"/>
      <c r="O54" s="316"/>
      <c r="P54" s="285"/>
      <c r="Q54" s="285"/>
      <c r="R54" s="329"/>
      <c r="S54" s="318"/>
      <c r="T54" s="318"/>
      <c r="U54" s="313"/>
      <c r="V54" s="313"/>
      <c r="W54" s="318"/>
      <c r="X54" s="319"/>
      <c r="Y54" s="320"/>
      <c r="Z54" s="313"/>
      <c r="AA54" s="313"/>
      <c r="AB54" s="313"/>
      <c r="AC54" s="324"/>
      <c r="AD54" s="321"/>
      <c r="AE54" s="313"/>
      <c r="AF54" s="313"/>
      <c r="AG54" s="313"/>
      <c r="AH54" s="313"/>
      <c r="AI54" s="313"/>
      <c r="AJ54" s="313"/>
      <c r="AK54" s="313"/>
    </row>
    <row r="55" spans="1:37" ht="28.5" customHeight="1">
      <c r="A55" s="313"/>
      <c r="B55" s="322"/>
      <c r="C55" s="318"/>
      <c r="D55" s="318"/>
      <c r="E55" s="326"/>
      <c r="F55" s="327"/>
      <c r="G55" s="318"/>
      <c r="H55" s="318"/>
      <c r="I55" s="328"/>
      <c r="J55" s="328"/>
      <c r="K55" s="313"/>
      <c r="L55" s="313"/>
      <c r="M55" s="313"/>
      <c r="N55" s="315"/>
      <c r="O55" s="316"/>
      <c r="P55" s="285"/>
      <c r="Q55" s="285"/>
      <c r="R55" s="317"/>
      <c r="S55" s="318"/>
      <c r="T55" s="318"/>
      <c r="U55" s="313"/>
      <c r="V55" s="313"/>
      <c r="W55" s="318"/>
      <c r="X55" s="319"/>
      <c r="Y55" s="320"/>
      <c r="Z55" s="313"/>
      <c r="AA55" s="319"/>
      <c r="AB55" s="319"/>
      <c r="AC55" s="313"/>
      <c r="AD55" s="321"/>
      <c r="AE55" s="313"/>
      <c r="AF55" s="313"/>
      <c r="AG55" s="313"/>
      <c r="AH55" s="313"/>
      <c r="AI55" s="313"/>
      <c r="AJ55" s="313"/>
      <c r="AK55" s="313"/>
    </row>
    <row r="56" spans="1:37" ht="28.5" customHeight="1">
      <c r="A56" s="313"/>
      <c r="B56" s="322"/>
      <c r="C56" s="318"/>
      <c r="D56" s="318"/>
      <c r="E56" s="326"/>
      <c r="F56" s="327"/>
      <c r="G56" s="318"/>
      <c r="H56" s="318"/>
      <c r="I56" s="328"/>
      <c r="J56" s="328"/>
      <c r="K56" s="313"/>
      <c r="L56" s="313"/>
      <c r="M56" s="313"/>
      <c r="N56" s="315"/>
      <c r="O56" s="316"/>
      <c r="P56" s="285"/>
      <c r="Q56" s="285"/>
      <c r="R56" s="317"/>
      <c r="S56" s="318"/>
      <c r="T56" s="318"/>
      <c r="U56" s="313"/>
      <c r="V56" s="313"/>
      <c r="W56" s="318"/>
      <c r="X56" s="319"/>
      <c r="Y56" s="320"/>
      <c r="Z56" s="313"/>
      <c r="AA56" s="313"/>
      <c r="AB56" s="313"/>
      <c r="AC56" s="313"/>
      <c r="AD56" s="313"/>
      <c r="AE56" s="313"/>
      <c r="AF56" s="313"/>
      <c r="AG56" s="313"/>
      <c r="AH56" s="313"/>
      <c r="AI56" s="313"/>
      <c r="AJ56" s="313"/>
      <c r="AK56" s="313"/>
    </row>
    <row r="57" spans="1:37" ht="28.5" customHeight="1">
      <c r="A57" s="313"/>
      <c r="B57" s="322"/>
      <c r="C57" s="318"/>
      <c r="D57" s="318"/>
      <c r="E57" s="326"/>
      <c r="F57" s="327"/>
      <c r="G57" s="318"/>
      <c r="H57" s="318"/>
      <c r="I57" s="328"/>
      <c r="J57" s="328"/>
      <c r="K57" s="313"/>
      <c r="L57" s="313"/>
      <c r="M57" s="313"/>
      <c r="N57" s="315"/>
      <c r="O57" s="316"/>
      <c r="P57" s="285"/>
      <c r="Q57" s="285"/>
      <c r="R57" s="317"/>
      <c r="S57" s="318"/>
      <c r="T57" s="318"/>
      <c r="U57" s="313"/>
      <c r="V57" s="313"/>
      <c r="W57" s="318"/>
      <c r="X57" s="319"/>
      <c r="Y57" s="320"/>
      <c r="Z57" s="313"/>
      <c r="AA57" s="313"/>
      <c r="AB57" s="313"/>
      <c r="AC57" s="313"/>
      <c r="AD57" s="321"/>
      <c r="AE57" s="313"/>
      <c r="AF57" s="313"/>
      <c r="AG57" s="313"/>
      <c r="AH57" s="313"/>
      <c r="AI57" s="313"/>
      <c r="AJ57" s="313"/>
      <c r="AK57" s="313"/>
    </row>
    <row r="58" spans="1:37" ht="28.5" customHeight="1">
      <c r="A58" s="313"/>
      <c r="B58" s="322"/>
      <c r="C58" s="318"/>
      <c r="D58" s="318"/>
      <c r="E58" s="326"/>
      <c r="F58" s="327"/>
      <c r="G58" s="318"/>
      <c r="H58" s="318"/>
      <c r="I58" s="328"/>
      <c r="J58" s="328"/>
      <c r="K58" s="313"/>
      <c r="L58" s="313"/>
      <c r="M58" s="313"/>
      <c r="N58" s="315"/>
      <c r="O58" s="316"/>
      <c r="P58" s="285"/>
      <c r="Q58" s="285"/>
      <c r="R58" s="317"/>
      <c r="S58" s="318"/>
      <c r="T58" s="318"/>
      <c r="U58" s="313"/>
      <c r="V58" s="313"/>
      <c r="W58" s="318"/>
      <c r="X58" s="319"/>
      <c r="Y58" s="320"/>
      <c r="Z58" s="313"/>
      <c r="AA58" s="313"/>
      <c r="AB58" s="313"/>
      <c r="AC58" s="313"/>
      <c r="AD58" s="321"/>
      <c r="AE58" s="313"/>
      <c r="AF58" s="313"/>
      <c r="AG58" s="313"/>
      <c r="AH58" s="313"/>
      <c r="AI58" s="313"/>
      <c r="AJ58" s="313"/>
      <c r="AK58" s="313"/>
    </row>
    <row r="59" spans="1:37" ht="28.5" customHeight="1">
      <c r="A59" s="313"/>
      <c r="B59" s="322"/>
      <c r="C59" s="318"/>
      <c r="D59" s="318"/>
      <c r="E59" s="326"/>
      <c r="F59" s="327"/>
      <c r="G59" s="318"/>
      <c r="H59" s="318"/>
      <c r="I59" s="328"/>
      <c r="J59" s="328"/>
      <c r="K59" s="313"/>
      <c r="L59" s="313"/>
      <c r="M59" s="313"/>
      <c r="N59" s="315"/>
      <c r="O59" s="316"/>
      <c r="P59" s="285"/>
      <c r="Q59" s="285"/>
      <c r="R59" s="317"/>
      <c r="S59" s="318"/>
      <c r="T59" s="318"/>
      <c r="U59" s="313"/>
      <c r="V59" s="313"/>
      <c r="W59" s="318"/>
      <c r="X59" s="319"/>
      <c r="Y59" s="320"/>
      <c r="Z59" s="319"/>
      <c r="AA59" s="319"/>
      <c r="AB59" s="319"/>
      <c r="AC59" s="313"/>
      <c r="AD59" s="313"/>
      <c r="AE59" s="313"/>
      <c r="AF59" s="313"/>
      <c r="AG59" s="313"/>
      <c r="AH59" s="313"/>
      <c r="AI59" s="313"/>
      <c r="AJ59" s="313"/>
      <c r="AK59" s="313"/>
    </row>
    <row r="60" spans="1:37" ht="28.5" customHeight="1">
      <c r="A60" s="313"/>
      <c r="B60" s="322"/>
      <c r="C60" s="318"/>
      <c r="D60" s="318"/>
      <c r="E60" s="326"/>
      <c r="F60" s="327"/>
      <c r="G60" s="318"/>
      <c r="H60" s="318"/>
      <c r="I60" s="328"/>
      <c r="J60" s="328"/>
      <c r="K60" s="313"/>
      <c r="L60" s="313"/>
      <c r="M60" s="313"/>
      <c r="N60" s="315"/>
      <c r="O60" s="316"/>
      <c r="P60" s="285"/>
      <c r="Q60" s="285"/>
      <c r="R60" s="317"/>
      <c r="S60" s="318"/>
      <c r="T60" s="318"/>
      <c r="U60" s="313"/>
      <c r="V60" s="313"/>
      <c r="W60" s="318"/>
      <c r="X60" s="319"/>
      <c r="Y60" s="320"/>
      <c r="Z60" s="313"/>
      <c r="AA60" s="313"/>
      <c r="AB60" s="313"/>
      <c r="AC60" s="313"/>
      <c r="AD60" s="321"/>
      <c r="AE60" s="313"/>
      <c r="AF60" s="313"/>
      <c r="AG60" s="313"/>
      <c r="AH60" s="313"/>
      <c r="AI60" s="313"/>
      <c r="AJ60" s="313"/>
      <c r="AK60" s="313"/>
    </row>
    <row r="61" spans="1:37" ht="28.5" customHeight="1">
      <c r="A61" s="313"/>
      <c r="B61" s="322"/>
      <c r="C61" s="318"/>
      <c r="D61" s="318"/>
      <c r="E61" s="326"/>
      <c r="F61" s="327"/>
      <c r="G61" s="318"/>
      <c r="H61" s="318"/>
      <c r="I61" s="328"/>
      <c r="J61" s="328"/>
      <c r="K61" s="313"/>
      <c r="L61" s="313"/>
      <c r="M61" s="313"/>
      <c r="N61" s="315"/>
      <c r="O61" s="316"/>
      <c r="P61" s="285"/>
      <c r="Q61" s="285"/>
      <c r="R61" s="317"/>
      <c r="S61" s="318"/>
      <c r="T61" s="318"/>
      <c r="U61" s="313"/>
      <c r="V61" s="313"/>
      <c r="W61" s="318"/>
      <c r="X61" s="319"/>
      <c r="Y61" s="320"/>
      <c r="Z61" s="313"/>
      <c r="AA61" s="313"/>
      <c r="AB61" s="313"/>
      <c r="AC61" s="313"/>
      <c r="AD61" s="321"/>
      <c r="AE61" s="313"/>
      <c r="AF61" s="313"/>
      <c r="AG61" s="313"/>
      <c r="AH61" s="313"/>
      <c r="AI61" s="313"/>
      <c r="AJ61" s="313"/>
      <c r="AK61" s="313"/>
    </row>
    <row r="62" spans="1:37" ht="28.5" customHeight="1">
      <c r="A62" s="313"/>
      <c r="B62" s="322"/>
      <c r="C62" s="318"/>
      <c r="D62" s="318"/>
      <c r="E62" s="326"/>
      <c r="F62" s="327"/>
      <c r="G62" s="318"/>
      <c r="H62" s="318"/>
      <c r="I62" s="328"/>
      <c r="J62" s="328"/>
      <c r="K62" s="313"/>
      <c r="L62" s="313"/>
      <c r="M62" s="313"/>
      <c r="N62" s="315"/>
      <c r="O62" s="316"/>
      <c r="P62" s="285"/>
      <c r="Q62" s="285"/>
      <c r="R62" s="317"/>
      <c r="S62" s="318"/>
      <c r="T62" s="318"/>
      <c r="U62" s="313"/>
      <c r="V62" s="313"/>
      <c r="W62" s="318"/>
      <c r="X62" s="319"/>
      <c r="Y62" s="320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</row>
    <row r="63" spans="1:37" ht="28.5" customHeight="1">
      <c r="A63" s="313"/>
      <c r="B63" s="322"/>
      <c r="C63" s="318"/>
      <c r="D63" s="318"/>
      <c r="E63" s="326"/>
      <c r="F63" s="327"/>
      <c r="G63" s="318"/>
      <c r="H63" s="318"/>
      <c r="I63" s="328"/>
      <c r="J63" s="328"/>
      <c r="K63" s="313"/>
      <c r="L63" s="313"/>
      <c r="M63" s="313"/>
      <c r="N63" s="315"/>
      <c r="O63" s="316"/>
      <c r="P63" s="285"/>
      <c r="Q63" s="285"/>
      <c r="R63" s="317"/>
      <c r="S63" s="318"/>
      <c r="T63" s="318"/>
      <c r="U63" s="313"/>
      <c r="V63" s="313"/>
      <c r="W63" s="318"/>
      <c r="X63" s="319"/>
      <c r="Y63" s="320"/>
      <c r="Z63" s="313"/>
      <c r="AA63" s="313"/>
      <c r="AB63" s="313"/>
      <c r="AC63" s="313"/>
      <c r="AD63" s="321"/>
      <c r="AE63" s="313"/>
      <c r="AF63" s="313"/>
      <c r="AG63" s="313"/>
      <c r="AH63" s="313"/>
      <c r="AI63" s="313"/>
      <c r="AJ63" s="313"/>
      <c r="AK63" s="313"/>
    </row>
    <row r="64" spans="1:37" ht="12.95" customHeight="1">
      <c r="A64" s="313"/>
      <c r="B64" s="313"/>
      <c r="C64" s="313"/>
      <c r="D64" s="313"/>
      <c r="E64" s="327"/>
      <c r="F64" s="327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22"/>
      <c r="S64" s="313"/>
      <c r="T64" s="313"/>
      <c r="U64" s="313"/>
      <c r="V64" s="313"/>
      <c r="W64" s="313"/>
      <c r="X64" s="313"/>
      <c r="Y64" s="332"/>
      <c r="Z64" s="313"/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</row>
    <row r="65" spans="1:37" ht="12.95" customHeight="1">
      <c r="A65" s="313"/>
      <c r="B65" s="313"/>
      <c r="C65" s="313"/>
      <c r="D65" s="313"/>
      <c r="E65" s="327"/>
      <c r="F65" s="327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22"/>
      <c r="S65" s="313"/>
      <c r="T65" s="313"/>
      <c r="U65" s="313"/>
      <c r="V65" s="313"/>
      <c r="W65" s="313"/>
      <c r="X65" s="313"/>
      <c r="Y65" s="332"/>
      <c r="Z65" s="313"/>
      <c r="AA65" s="313"/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</row>
    <row r="66" spans="1:37" ht="12.95" customHeight="1">
      <c r="A66" s="313"/>
      <c r="B66" s="313"/>
      <c r="C66" s="313"/>
      <c r="D66" s="313"/>
      <c r="E66" s="327"/>
      <c r="F66" s="327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22"/>
      <c r="S66" s="313"/>
      <c r="T66" s="313"/>
      <c r="U66" s="313"/>
      <c r="V66" s="313"/>
      <c r="W66" s="313"/>
      <c r="X66" s="313"/>
      <c r="Y66" s="332"/>
      <c r="Z66" s="313"/>
      <c r="AA66" s="313"/>
      <c r="AB66" s="313"/>
      <c r="AC66" s="313"/>
      <c r="AD66" s="313"/>
      <c r="AE66" s="313"/>
      <c r="AF66" s="313"/>
      <c r="AG66" s="313"/>
      <c r="AH66" s="313"/>
      <c r="AI66" s="313"/>
      <c r="AJ66" s="313"/>
      <c r="AK66" s="313"/>
    </row>
  </sheetData>
  <mergeCells count="30">
    <mergeCell ref="AD4:AD5"/>
    <mergeCell ref="AE4:AE5"/>
    <mergeCell ref="W4:W5"/>
    <mergeCell ref="X4:X5"/>
    <mergeCell ref="Y4:Y5"/>
    <mergeCell ref="Z4:Z5"/>
    <mergeCell ref="AA4:AA5"/>
    <mergeCell ref="AC4:AC5"/>
    <mergeCell ref="AB4:AB5"/>
    <mergeCell ref="V4:V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H4:H5"/>
    <mergeCell ref="U4:U5"/>
    <mergeCell ref="A1:K1"/>
    <mergeCell ref="A2:K2"/>
    <mergeCell ref="A4:A5"/>
    <mergeCell ref="B4:B5"/>
    <mergeCell ref="C4:C5"/>
    <mergeCell ref="D4:D5"/>
    <mergeCell ref="E4:E5"/>
    <mergeCell ref="F4:F5"/>
    <mergeCell ref="G4:G5"/>
  </mergeCells>
  <conditionalFormatting sqref="N7:O63 O6">
    <cfRule type="expression" dxfId="3129" priority="2" stopIfTrue="1">
      <formula>IF($O6="warning",TRUE,FALSE)</formula>
    </cfRule>
  </conditionalFormatting>
  <conditionalFormatting sqref="N6">
    <cfRule type="expression" dxfId="3128" priority="3" stopIfTrue="1">
      <formula>IF($P6="warning",TRUE,FALSE)</formula>
    </cfRule>
  </conditionalFormatting>
  <conditionalFormatting sqref="Y6">
    <cfRule type="duplicateValues" dxfId="3127" priority="1"/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4"/>
  <dimension ref="A1:AL67"/>
  <sheetViews>
    <sheetView workbookViewId="0">
      <pane xSplit="3" ySplit="5" topLeftCell="Y6" activePane="bottomRight" state="frozen"/>
      <selection activeCell="AR3" sqref="AR3"/>
      <selection pane="topRight" activeCell="AR3" sqref="AR3"/>
      <selection pane="bottomLeft" activeCell="AR3" sqref="AR3"/>
      <selection pane="bottomRight" activeCell="A4" sqref="A4:AF5"/>
    </sheetView>
  </sheetViews>
  <sheetFormatPr defaultRowHeight="12.95" customHeight="1"/>
  <cols>
    <col min="1" max="1" width="3.7109375" style="236" bestFit="1" customWidth="1"/>
    <col min="2" max="2" width="10.42578125" style="236" bestFit="1" customWidth="1"/>
    <col min="3" max="3" width="17.5703125" style="236" customWidth="1"/>
    <col min="4" max="4" width="20.140625" style="236" customWidth="1"/>
    <col min="5" max="5" width="5" style="211" customWidth="1"/>
    <col min="6" max="6" width="8.140625" style="211" customWidth="1"/>
    <col min="7" max="8" width="12" style="236" customWidth="1"/>
    <col min="9" max="9" width="10.7109375" style="236" bestFit="1" customWidth="1"/>
    <col min="10" max="10" width="9.28515625" style="236" customWidth="1"/>
    <col min="11" max="11" width="8.7109375" style="236" customWidth="1"/>
    <col min="12" max="13" width="8.5703125" style="236" customWidth="1"/>
    <col min="14" max="14" width="9" style="236" customWidth="1"/>
    <col min="15" max="15" width="9.85546875" style="236" customWidth="1"/>
    <col min="16" max="16" width="12.42578125" style="236" customWidth="1"/>
    <col min="17" max="17" width="10.42578125" style="236" customWidth="1"/>
    <col min="18" max="18" width="10.140625" style="297" customWidth="1"/>
    <col min="19" max="19" width="5.85546875" style="236" customWidth="1"/>
    <col min="20" max="20" width="6.85546875" style="236" customWidth="1"/>
    <col min="21" max="21" width="9.7109375" style="236" customWidth="1"/>
    <col min="22" max="22" width="12.28515625" style="236" customWidth="1"/>
    <col min="23" max="23" width="23.42578125" style="236" customWidth="1"/>
    <col min="24" max="24" width="25.42578125" style="236" customWidth="1"/>
    <col min="25" max="25" width="12.5703125" style="236" customWidth="1"/>
    <col min="26" max="26" width="15" style="236" customWidth="1"/>
    <col min="27" max="27" width="16.85546875" style="236" customWidth="1"/>
    <col min="28" max="29" width="13" style="236" customWidth="1"/>
    <col min="30" max="30" width="20.42578125" style="236" customWidth="1"/>
    <col min="31" max="31" width="22.140625" style="236" customWidth="1"/>
    <col min="32" max="32" width="19.28515625" style="236" bestFit="1" customWidth="1"/>
    <col min="33" max="16384" width="9.140625" style="236"/>
  </cols>
  <sheetData>
    <row r="1" spans="1:38" s="211" customFormat="1" ht="12.95" customHeight="1">
      <c r="A1" s="1112" t="s">
        <v>1317</v>
      </c>
      <c r="B1" s="1113"/>
      <c r="C1" s="1113"/>
      <c r="D1" s="1113"/>
      <c r="E1" s="1113"/>
      <c r="F1" s="1113"/>
      <c r="G1" s="1113"/>
      <c r="H1" s="1113"/>
      <c r="I1" s="1113"/>
      <c r="J1" s="1113"/>
      <c r="K1" s="1113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38" s="211" customFormat="1" ht="12.95" customHeight="1">
      <c r="A2" s="1112" t="s">
        <v>2805</v>
      </c>
      <c r="B2" s="1113"/>
      <c r="C2" s="1113"/>
      <c r="D2" s="1113"/>
      <c r="E2" s="1113"/>
      <c r="F2" s="1113"/>
      <c r="G2" s="1113"/>
      <c r="H2" s="1113"/>
      <c r="I2" s="1113"/>
      <c r="J2" s="1113"/>
      <c r="K2" s="1113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38" s="211" customFormat="1" ht="12.95" customHeight="1" thickBot="1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</row>
    <row r="4" spans="1:38" s="211" customFormat="1" ht="19.5" customHeight="1" thickTop="1" thickBot="1">
      <c r="A4" s="1104" t="s">
        <v>1351</v>
      </c>
      <c r="B4" s="1104" t="s">
        <v>1352</v>
      </c>
      <c r="C4" s="1104" t="s">
        <v>1353</v>
      </c>
      <c r="D4" s="1104" t="s">
        <v>1354</v>
      </c>
      <c r="E4" s="1114" t="s">
        <v>2385</v>
      </c>
      <c r="F4" s="1104" t="s">
        <v>1355</v>
      </c>
      <c r="G4" s="1104" t="s">
        <v>1356</v>
      </c>
      <c r="H4" s="1114" t="s">
        <v>2386</v>
      </c>
      <c r="I4" s="1108" t="s">
        <v>1247</v>
      </c>
      <c r="J4" s="1109"/>
      <c r="K4" s="303"/>
      <c r="L4" s="1108" t="s">
        <v>1259</v>
      </c>
      <c r="M4" s="1109"/>
      <c r="N4" s="1104" t="s">
        <v>1260</v>
      </c>
      <c r="O4" s="1106" t="s">
        <v>1251</v>
      </c>
      <c r="P4" s="1106" t="s">
        <v>2387</v>
      </c>
      <c r="Q4" s="1116" t="s">
        <v>2143</v>
      </c>
      <c r="R4" s="1116" t="s">
        <v>2388</v>
      </c>
      <c r="S4" s="1104" t="s">
        <v>1265</v>
      </c>
      <c r="T4" s="1104" t="s">
        <v>1323</v>
      </c>
      <c r="U4" s="1104" t="s">
        <v>2598</v>
      </c>
      <c r="V4" s="1104" t="s">
        <v>1261</v>
      </c>
      <c r="W4" s="1106" t="s">
        <v>1251</v>
      </c>
      <c r="X4" s="1097" t="s">
        <v>1253</v>
      </c>
      <c r="Y4" s="1121" t="s">
        <v>1230</v>
      </c>
      <c r="Z4" s="1123" t="s">
        <v>673</v>
      </c>
      <c r="AA4" s="1123" t="s">
        <v>1202</v>
      </c>
      <c r="AB4" s="1123" t="s">
        <v>2389</v>
      </c>
      <c r="AC4" s="1114" t="s">
        <v>3029</v>
      </c>
      <c r="AD4" s="1123" t="s">
        <v>1272</v>
      </c>
      <c r="AE4" s="1118" t="s">
        <v>2390</v>
      </c>
      <c r="AF4" s="1114" t="s">
        <v>811</v>
      </c>
    </row>
    <row r="5" spans="1:38" s="211" customFormat="1" ht="21" customHeight="1" thickTop="1">
      <c r="A5" s="1110"/>
      <c r="B5" s="1110"/>
      <c r="C5" s="1110"/>
      <c r="D5" s="1110"/>
      <c r="E5" s="1115"/>
      <c r="F5" s="1110"/>
      <c r="G5" s="1110"/>
      <c r="H5" s="1115"/>
      <c r="I5" s="304" t="s">
        <v>1256</v>
      </c>
      <c r="J5" s="304" t="s">
        <v>1257</v>
      </c>
      <c r="K5" s="304" t="s">
        <v>1257</v>
      </c>
      <c r="L5" s="304" t="s">
        <v>1256</v>
      </c>
      <c r="M5" s="304" t="s">
        <v>1257</v>
      </c>
      <c r="N5" s="1110"/>
      <c r="O5" s="1107"/>
      <c r="P5" s="1107"/>
      <c r="Q5" s="1117"/>
      <c r="R5" s="1117"/>
      <c r="S5" s="1111"/>
      <c r="T5" s="1105"/>
      <c r="U5" s="1105"/>
      <c r="V5" s="1111"/>
      <c r="W5" s="1107"/>
      <c r="X5" s="1098"/>
      <c r="Y5" s="1122"/>
      <c r="Z5" s="1124"/>
      <c r="AA5" s="1124"/>
      <c r="AB5" s="1124"/>
      <c r="AC5" s="1125"/>
      <c r="AD5" s="1124"/>
      <c r="AE5" s="1119"/>
      <c r="AF5" s="1120"/>
    </row>
    <row r="6" spans="1:38" s="269" customFormat="1" ht="28.5" customHeight="1">
      <c r="A6" s="229">
        <v>1</v>
      </c>
      <c r="B6" s="333" t="s">
        <v>2813</v>
      </c>
      <c r="C6" s="307" t="s">
        <v>2806</v>
      </c>
      <c r="D6" s="307" t="s">
        <v>2808</v>
      </c>
      <c r="E6" s="310" t="s">
        <v>1302</v>
      </c>
      <c r="F6" s="229" t="s">
        <v>1231</v>
      </c>
      <c r="G6" s="307" t="s">
        <v>2809</v>
      </c>
      <c r="H6" s="310"/>
      <c r="I6" s="334">
        <v>42401</v>
      </c>
      <c r="J6" s="334">
        <v>42766</v>
      </c>
      <c r="K6" s="334">
        <v>43131</v>
      </c>
      <c r="L6" s="229"/>
      <c r="M6" s="229"/>
      <c r="N6" s="232">
        <f ca="1">SUM(K6-NOW())</f>
        <v>295.84127800926217</v>
      </c>
      <c r="O6" s="266" t="str">
        <f ca="1">IF(N6&lt;=40,"WARNING","ACTIVE")</f>
        <v>ACTIVE</v>
      </c>
      <c r="P6" s="273">
        <v>3355750</v>
      </c>
      <c r="Q6" s="260"/>
      <c r="R6" s="310"/>
      <c r="S6" s="310" t="s">
        <v>1314</v>
      </c>
      <c r="T6" s="310" t="s">
        <v>1054</v>
      </c>
      <c r="U6" s="310" t="s">
        <v>6691</v>
      </c>
      <c r="V6" s="229"/>
      <c r="W6" s="229" t="s">
        <v>4888</v>
      </c>
      <c r="X6" s="307" t="s">
        <v>2807</v>
      </c>
      <c r="Y6" s="237" t="s">
        <v>2817</v>
      </c>
      <c r="Z6" s="335">
        <v>3174012001870010</v>
      </c>
      <c r="AA6" s="229"/>
      <c r="AB6" s="229">
        <v>10010082146</v>
      </c>
      <c r="AC6" s="237" t="s">
        <v>3311</v>
      </c>
      <c r="AD6" s="229" t="s">
        <v>2818</v>
      </c>
      <c r="AE6" s="238" t="s">
        <v>3948</v>
      </c>
      <c r="AF6" s="229"/>
      <c r="AG6" s="336"/>
    </row>
    <row r="7" spans="1:38" ht="28.5" customHeight="1">
      <c r="A7" s="313"/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</row>
    <row r="8" spans="1:38" ht="28.5" customHeight="1">
      <c r="A8" s="313"/>
      <c r="B8" s="314"/>
      <c r="C8" s="314"/>
      <c r="D8" s="314"/>
      <c r="E8" s="314"/>
      <c r="F8" s="314"/>
      <c r="G8" s="314"/>
      <c r="H8" s="314"/>
      <c r="I8" s="314"/>
      <c r="J8" s="314"/>
      <c r="K8" s="314"/>
      <c r="L8" s="314"/>
      <c r="M8" s="313"/>
      <c r="N8" s="315"/>
      <c r="O8" s="316"/>
      <c r="P8" s="285"/>
      <c r="Q8" s="285"/>
      <c r="R8" s="317"/>
      <c r="S8" s="318"/>
      <c r="T8" s="318"/>
      <c r="U8" s="337"/>
      <c r="V8" s="313"/>
      <c r="W8" s="313"/>
      <c r="X8" s="318"/>
      <c r="Y8" s="319"/>
      <c r="Z8" s="320"/>
      <c r="AA8" s="313"/>
      <c r="AB8" s="313"/>
      <c r="AC8" s="313"/>
      <c r="AD8" s="313"/>
      <c r="AE8" s="321"/>
      <c r="AF8" s="313"/>
      <c r="AG8" s="313"/>
      <c r="AH8" s="313"/>
      <c r="AI8" s="313"/>
      <c r="AJ8" s="313"/>
      <c r="AK8" s="313"/>
      <c r="AL8" s="313"/>
    </row>
    <row r="9" spans="1:38" ht="28.5" customHeight="1">
      <c r="A9" s="313"/>
      <c r="B9" s="322"/>
      <c r="C9" s="318"/>
      <c r="D9" s="318"/>
      <c r="E9" s="326"/>
      <c r="F9" s="327"/>
      <c r="G9" s="318"/>
      <c r="H9" s="318"/>
      <c r="I9" s="328"/>
      <c r="J9" s="328"/>
      <c r="K9" s="313"/>
      <c r="L9" s="313"/>
      <c r="M9" s="313"/>
      <c r="N9" s="315"/>
      <c r="O9" s="316"/>
      <c r="P9" s="285"/>
      <c r="Q9" s="285"/>
      <c r="R9" s="317"/>
      <c r="S9" s="318"/>
      <c r="T9" s="318"/>
      <c r="U9" s="337"/>
      <c r="V9" s="313"/>
      <c r="W9" s="313"/>
      <c r="X9" s="318"/>
      <c r="Y9" s="319"/>
      <c r="Z9" s="320"/>
      <c r="AA9" s="313"/>
      <c r="AB9" s="319"/>
      <c r="AC9" s="319"/>
      <c r="AD9" s="324"/>
      <c r="AE9" s="321"/>
      <c r="AF9" s="313"/>
      <c r="AG9" s="313"/>
      <c r="AH9" s="313"/>
      <c r="AI9" s="313"/>
      <c r="AJ9" s="313"/>
      <c r="AK9" s="313"/>
      <c r="AL9" s="313"/>
    </row>
    <row r="10" spans="1:38" ht="28.5" customHeight="1">
      <c r="A10" s="313"/>
      <c r="B10" s="322"/>
      <c r="C10" s="318"/>
      <c r="D10" s="318"/>
      <c r="E10" s="326"/>
      <c r="F10" s="327"/>
      <c r="G10" s="318"/>
      <c r="H10" s="318"/>
      <c r="I10" s="328"/>
      <c r="J10" s="328"/>
      <c r="K10" s="313"/>
      <c r="L10" s="313"/>
      <c r="M10" s="313"/>
      <c r="N10" s="315"/>
      <c r="O10" s="316"/>
      <c r="P10" s="285"/>
      <c r="Q10" s="285"/>
      <c r="R10" s="317"/>
      <c r="S10" s="318"/>
      <c r="T10" s="318"/>
      <c r="U10" s="337"/>
      <c r="V10" s="313"/>
      <c r="W10" s="313"/>
      <c r="X10" s="318"/>
      <c r="Y10" s="319"/>
      <c r="Z10" s="320"/>
      <c r="AA10" s="313"/>
      <c r="AB10" s="313"/>
      <c r="AC10" s="313"/>
      <c r="AD10" s="313"/>
      <c r="AE10" s="321"/>
      <c r="AF10" s="313"/>
      <c r="AG10" s="313"/>
      <c r="AH10" s="313"/>
      <c r="AI10" s="313"/>
      <c r="AJ10" s="313"/>
      <c r="AK10" s="313"/>
      <c r="AL10" s="313"/>
    </row>
    <row r="11" spans="1:38" ht="28.5" customHeight="1">
      <c r="A11" s="313"/>
      <c r="B11" s="322"/>
      <c r="C11" s="318"/>
      <c r="D11" s="318"/>
      <c r="E11" s="326"/>
      <c r="F11" s="327"/>
      <c r="G11" s="318"/>
      <c r="H11" s="318"/>
      <c r="I11" s="328"/>
      <c r="J11" s="328"/>
      <c r="K11" s="313"/>
      <c r="L11" s="313"/>
      <c r="M11" s="313"/>
      <c r="N11" s="315"/>
      <c r="O11" s="316"/>
      <c r="P11" s="285"/>
      <c r="Q11" s="285"/>
      <c r="R11" s="317"/>
      <c r="S11" s="318"/>
      <c r="T11" s="318"/>
      <c r="U11" s="337"/>
      <c r="V11" s="313"/>
      <c r="W11" s="313"/>
      <c r="X11" s="318"/>
      <c r="Y11" s="319"/>
      <c r="Z11" s="320"/>
      <c r="AA11" s="313"/>
      <c r="AB11" s="319"/>
      <c r="AC11" s="319"/>
      <c r="AD11" s="324"/>
      <c r="AE11" s="321"/>
      <c r="AF11" s="313"/>
      <c r="AG11" s="313"/>
      <c r="AH11" s="313"/>
      <c r="AI11" s="313"/>
      <c r="AJ11" s="313"/>
      <c r="AK11" s="313"/>
      <c r="AL11" s="313"/>
    </row>
    <row r="12" spans="1:38" ht="28.5" customHeight="1">
      <c r="A12" s="313"/>
      <c r="B12" s="322"/>
      <c r="C12" s="318"/>
      <c r="D12" s="318"/>
      <c r="E12" s="326"/>
      <c r="F12" s="327"/>
      <c r="G12" s="318"/>
      <c r="H12" s="318"/>
      <c r="I12" s="328"/>
      <c r="J12" s="328"/>
      <c r="K12" s="313"/>
      <c r="L12" s="313"/>
      <c r="M12" s="313"/>
      <c r="N12" s="315"/>
      <c r="O12" s="316"/>
      <c r="P12" s="285"/>
      <c r="Q12" s="285"/>
      <c r="R12" s="317"/>
      <c r="S12" s="318"/>
      <c r="T12" s="318"/>
      <c r="U12" s="337"/>
      <c r="V12" s="313"/>
      <c r="W12" s="313"/>
      <c r="X12" s="318"/>
      <c r="Y12" s="319"/>
      <c r="Z12" s="320"/>
      <c r="AA12" s="313"/>
      <c r="AB12" s="313"/>
      <c r="AC12" s="313"/>
      <c r="AD12" s="313"/>
      <c r="AE12" s="321"/>
      <c r="AF12" s="313"/>
      <c r="AG12" s="313"/>
      <c r="AH12" s="313"/>
      <c r="AI12" s="313"/>
      <c r="AJ12" s="313"/>
      <c r="AK12" s="313"/>
      <c r="AL12" s="313"/>
    </row>
    <row r="13" spans="1:38" ht="28.5" customHeight="1">
      <c r="A13" s="313"/>
      <c r="B13" s="322"/>
      <c r="C13" s="318"/>
      <c r="D13" s="318"/>
      <c r="E13" s="326"/>
      <c r="F13" s="327"/>
      <c r="G13" s="318"/>
      <c r="H13" s="318"/>
      <c r="I13" s="328"/>
      <c r="J13" s="328"/>
      <c r="K13" s="313"/>
      <c r="L13" s="313"/>
      <c r="M13" s="313"/>
      <c r="N13" s="315"/>
      <c r="O13" s="316"/>
      <c r="P13" s="285"/>
      <c r="Q13" s="285"/>
      <c r="R13" s="317"/>
      <c r="S13" s="318"/>
      <c r="T13" s="318"/>
      <c r="U13" s="337"/>
      <c r="V13" s="313"/>
      <c r="W13" s="313"/>
      <c r="X13" s="318"/>
      <c r="Y13" s="319"/>
      <c r="Z13" s="320"/>
      <c r="AA13" s="313"/>
      <c r="AB13" s="319"/>
      <c r="AC13" s="319"/>
      <c r="AD13" s="313"/>
      <c r="AE13" s="321"/>
      <c r="AF13" s="313"/>
      <c r="AG13" s="313"/>
      <c r="AH13" s="313"/>
      <c r="AI13" s="313"/>
      <c r="AJ13" s="313"/>
      <c r="AK13" s="313"/>
      <c r="AL13" s="313"/>
    </row>
    <row r="14" spans="1:38" ht="28.5" customHeight="1">
      <c r="A14" s="313"/>
      <c r="B14" s="322"/>
      <c r="C14" s="318"/>
      <c r="D14" s="318"/>
      <c r="E14" s="326"/>
      <c r="F14" s="327"/>
      <c r="G14" s="318"/>
      <c r="H14" s="318"/>
      <c r="I14" s="328"/>
      <c r="J14" s="328"/>
      <c r="K14" s="313"/>
      <c r="L14" s="313"/>
      <c r="M14" s="313"/>
      <c r="N14" s="315"/>
      <c r="O14" s="316"/>
      <c r="P14" s="285"/>
      <c r="Q14" s="285"/>
      <c r="R14" s="317"/>
      <c r="S14" s="318"/>
      <c r="T14" s="318"/>
      <c r="U14" s="337"/>
      <c r="V14" s="313"/>
      <c r="W14" s="313"/>
      <c r="X14" s="318"/>
      <c r="Y14" s="319"/>
      <c r="Z14" s="320"/>
      <c r="AA14" s="313"/>
      <c r="AB14" s="313"/>
      <c r="AC14" s="313"/>
      <c r="AD14" s="313"/>
      <c r="AE14" s="321"/>
      <c r="AF14" s="313"/>
      <c r="AG14" s="313"/>
      <c r="AH14" s="313"/>
      <c r="AI14" s="313"/>
      <c r="AJ14" s="313"/>
      <c r="AK14" s="313"/>
      <c r="AL14" s="313"/>
    </row>
    <row r="15" spans="1:38" ht="28.5" customHeight="1">
      <c r="A15" s="313"/>
      <c r="B15" s="322"/>
      <c r="C15" s="318"/>
      <c r="D15" s="318"/>
      <c r="E15" s="326"/>
      <c r="F15" s="327"/>
      <c r="G15" s="318"/>
      <c r="H15" s="318"/>
      <c r="I15" s="328"/>
      <c r="J15" s="328"/>
      <c r="K15" s="313"/>
      <c r="L15" s="313"/>
      <c r="M15" s="313"/>
      <c r="N15" s="315"/>
      <c r="O15" s="316"/>
      <c r="P15" s="285"/>
      <c r="Q15" s="285"/>
      <c r="R15" s="317"/>
      <c r="S15" s="318"/>
      <c r="T15" s="318"/>
      <c r="U15" s="337"/>
      <c r="V15" s="313"/>
      <c r="W15" s="313"/>
      <c r="X15" s="318"/>
      <c r="Y15" s="319"/>
      <c r="Z15" s="320"/>
      <c r="AA15" s="313"/>
      <c r="AB15" s="319"/>
      <c r="AC15" s="319"/>
      <c r="AD15" s="313"/>
      <c r="AE15" s="321"/>
      <c r="AF15" s="313"/>
      <c r="AG15" s="313"/>
      <c r="AH15" s="313"/>
      <c r="AI15" s="313"/>
      <c r="AJ15" s="313"/>
      <c r="AK15" s="313"/>
      <c r="AL15" s="313"/>
    </row>
    <row r="16" spans="1:38" ht="28.5" customHeight="1">
      <c r="A16" s="313"/>
      <c r="B16" s="322"/>
      <c r="C16" s="318"/>
      <c r="D16" s="318"/>
      <c r="E16" s="326"/>
      <c r="F16" s="327"/>
      <c r="G16" s="318"/>
      <c r="H16" s="318"/>
      <c r="I16" s="328"/>
      <c r="J16" s="328"/>
      <c r="K16" s="313"/>
      <c r="L16" s="313"/>
      <c r="M16" s="313"/>
      <c r="N16" s="315"/>
      <c r="O16" s="316"/>
      <c r="P16" s="285"/>
      <c r="Q16" s="285"/>
      <c r="R16" s="317"/>
      <c r="S16" s="318"/>
      <c r="T16" s="318"/>
      <c r="U16" s="337"/>
      <c r="V16" s="313"/>
      <c r="W16" s="313"/>
      <c r="X16" s="318"/>
      <c r="Y16" s="319"/>
      <c r="Z16" s="320"/>
      <c r="AA16" s="313"/>
      <c r="AB16" s="313"/>
      <c r="AC16" s="313"/>
      <c r="AD16" s="313"/>
      <c r="AE16" s="321"/>
      <c r="AF16" s="313"/>
      <c r="AG16" s="313"/>
      <c r="AH16" s="313"/>
      <c r="AI16" s="313"/>
      <c r="AJ16" s="313"/>
      <c r="AK16" s="313"/>
      <c r="AL16" s="313"/>
    </row>
    <row r="17" spans="1:38" ht="28.5" customHeight="1">
      <c r="A17" s="313"/>
      <c r="B17" s="322"/>
      <c r="C17" s="318"/>
      <c r="D17" s="318"/>
      <c r="E17" s="326"/>
      <c r="F17" s="327"/>
      <c r="G17" s="318"/>
      <c r="H17" s="318"/>
      <c r="I17" s="328"/>
      <c r="J17" s="328"/>
      <c r="K17" s="313"/>
      <c r="L17" s="313"/>
      <c r="M17" s="313"/>
      <c r="N17" s="315"/>
      <c r="O17" s="316"/>
      <c r="P17" s="285"/>
      <c r="Q17" s="285"/>
      <c r="R17" s="317"/>
      <c r="S17" s="318"/>
      <c r="T17" s="318"/>
      <c r="U17" s="337"/>
      <c r="V17" s="313"/>
      <c r="W17" s="313"/>
      <c r="X17" s="318"/>
      <c r="Y17" s="319"/>
      <c r="Z17" s="320"/>
      <c r="AA17" s="313"/>
      <c r="AB17" s="313"/>
      <c r="AC17" s="313"/>
      <c r="AD17" s="313"/>
      <c r="AE17" s="321"/>
      <c r="AF17" s="313"/>
      <c r="AG17" s="313"/>
      <c r="AH17" s="313"/>
      <c r="AI17" s="313"/>
      <c r="AJ17" s="313"/>
      <c r="AK17" s="313"/>
      <c r="AL17" s="313"/>
    </row>
    <row r="18" spans="1:38" ht="28.5" customHeight="1">
      <c r="A18" s="313"/>
      <c r="B18" s="322"/>
      <c r="C18" s="318"/>
      <c r="D18" s="318"/>
      <c r="E18" s="326"/>
      <c r="F18" s="327"/>
      <c r="G18" s="318"/>
      <c r="H18" s="318"/>
      <c r="I18" s="328"/>
      <c r="J18" s="328"/>
      <c r="K18" s="313"/>
      <c r="L18" s="313"/>
      <c r="M18" s="313"/>
      <c r="N18" s="315"/>
      <c r="O18" s="316"/>
      <c r="P18" s="285"/>
      <c r="Q18" s="285"/>
      <c r="R18" s="317"/>
      <c r="S18" s="318"/>
      <c r="T18" s="318"/>
      <c r="U18" s="337"/>
      <c r="V18" s="313"/>
      <c r="W18" s="313"/>
      <c r="X18" s="318"/>
      <c r="Y18" s="319"/>
      <c r="Z18" s="320"/>
      <c r="AA18" s="313"/>
      <c r="AB18" s="313"/>
      <c r="AC18" s="313"/>
      <c r="AD18" s="313"/>
      <c r="AE18" s="321"/>
      <c r="AF18" s="313"/>
      <c r="AG18" s="313"/>
      <c r="AH18" s="313"/>
      <c r="AI18" s="313"/>
      <c r="AJ18" s="313"/>
      <c r="AK18" s="313"/>
      <c r="AL18" s="313"/>
    </row>
    <row r="19" spans="1:38" ht="28.5" customHeight="1">
      <c r="A19" s="313"/>
      <c r="B19" s="322"/>
      <c r="C19" s="318"/>
      <c r="D19" s="318"/>
      <c r="E19" s="326"/>
      <c r="F19" s="327"/>
      <c r="G19" s="318"/>
      <c r="H19" s="318"/>
      <c r="I19" s="328"/>
      <c r="J19" s="328"/>
      <c r="K19" s="313"/>
      <c r="L19" s="313"/>
      <c r="M19" s="313"/>
      <c r="N19" s="315"/>
      <c r="O19" s="316"/>
      <c r="P19" s="285"/>
      <c r="Q19" s="285"/>
      <c r="R19" s="317"/>
      <c r="S19" s="318"/>
      <c r="T19" s="318"/>
      <c r="U19" s="337"/>
      <c r="V19" s="313"/>
      <c r="W19" s="313"/>
      <c r="X19" s="318"/>
      <c r="Y19" s="319"/>
      <c r="Z19" s="320"/>
      <c r="AA19" s="313"/>
      <c r="AB19" s="313"/>
      <c r="AC19" s="313"/>
      <c r="AD19" s="313"/>
      <c r="AE19" s="321"/>
      <c r="AF19" s="313"/>
      <c r="AG19" s="313"/>
      <c r="AH19" s="313"/>
      <c r="AI19" s="313"/>
      <c r="AJ19" s="313"/>
      <c r="AK19" s="313"/>
      <c r="AL19" s="313"/>
    </row>
    <row r="20" spans="1:38" ht="28.5" customHeight="1">
      <c r="A20" s="313"/>
      <c r="B20" s="322"/>
      <c r="C20" s="318"/>
      <c r="D20" s="318"/>
      <c r="E20" s="326"/>
      <c r="F20" s="327"/>
      <c r="G20" s="318"/>
      <c r="H20" s="318"/>
      <c r="I20" s="328"/>
      <c r="J20" s="328"/>
      <c r="K20" s="313"/>
      <c r="L20" s="313"/>
      <c r="M20" s="313"/>
      <c r="N20" s="315"/>
      <c r="O20" s="316"/>
      <c r="P20" s="285"/>
      <c r="Q20" s="285"/>
      <c r="R20" s="317"/>
      <c r="S20" s="318"/>
      <c r="T20" s="318"/>
      <c r="U20" s="337"/>
      <c r="V20" s="313"/>
      <c r="W20" s="313"/>
      <c r="X20" s="318"/>
      <c r="Y20" s="319"/>
      <c r="Z20" s="320"/>
      <c r="AA20" s="313"/>
      <c r="AB20" s="313"/>
      <c r="AC20" s="313"/>
      <c r="AD20" s="313"/>
      <c r="AE20" s="321"/>
      <c r="AF20" s="313"/>
      <c r="AG20" s="313"/>
      <c r="AH20" s="313"/>
      <c r="AI20" s="313"/>
      <c r="AJ20" s="313"/>
      <c r="AK20" s="313"/>
      <c r="AL20" s="313"/>
    </row>
    <row r="21" spans="1:38" ht="28.5" customHeight="1">
      <c r="A21" s="313"/>
      <c r="B21" s="322"/>
      <c r="C21" s="318"/>
      <c r="D21" s="318"/>
      <c r="E21" s="326"/>
      <c r="F21" s="327"/>
      <c r="G21" s="318"/>
      <c r="H21" s="318"/>
      <c r="I21" s="328"/>
      <c r="J21" s="328"/>
      <c r="K21" s="313"/>
      <c r="L21" s="313"/>
      <c r="M21" s="313"/>
      <c r="N21" s="315"/>
      <c r="O21" s="316"/>
      <c r="P21" s="285"/>
      <c r="Q21" s="285"/>
      <c r="R21" s="317"/>
      <c r="S21" s="318"/>
      <c r="T21" s="318"/>
      <c r="U21" s="337"/>
      <c r="V21" s="313"/>
      <c r="W21" s="313"/>
      <c r="X21" s="318"/>
      <c r="Y21" s="319"/>
      <c r="Z21" s="320"/>
      <c r="AA21" s="313"/>
      <c r="AB21" s="313"/>
      <c r="AC21" s="313"/>
      <c r="AD21" s="313"/>
      <c r="AE21" s="321"/>
      <c r="AF21" s="313"/>
      <c r="AG21" s="313"/>
      <c r="AH21" s="313"/>
      <c r="AI21" s="313"/>
      <c r="AJ21" s="313"/>
      <c r="AK21" s="313"/>
      <c r="AL21" s="313"/>
    </row>
    <row r="22" spans="1:38" ht="28.5" customHeight="1">
      <c r="A22" s="313"/>
      <c r="B22" s="322"/>
      <c r="C22" s="318"/>
      <c r="D22" s="318"/>
      <c r="E22" s="326"/>
      <c r="F22" s="327"/>
      <c r="G22" s="318"/>
      <c r="H22" s="318"/>
      <c r="I22" s="328"/>
      <c r="J22" s="328"/>
      <c r="K22" s="313"/>
      <c r="L22" s="313"/>
      <c r="M22" s="313"/>
      <c r="N22" s="315"/>
      <c r="O22" s="316"/>
      <c r="P22" s="285"/>
      <c r="Q22" s="285"/>
      <c r="R22" s="317"/>
      <c r="S22" s="318"/>
      <c r="T22" s="318"/>
      <c r="U22" s="337"/>
      <c r="V22" s="313"/>
      <c r="W22" s="313"/>
      <c r="X22" s="318"/>
      <c r="Y22" s="319"/>
      <c r="Z22" s="320"/>
      <c r="AA22" s="313"/>
      <c r="AB22" s="313"/>
      <c r="AC22" s="313"/>
      <c r="AD22" s="313"/>
      <c r="AE22" s="321"/>
      <c r="AF22" s="313"/>
      <c r="AG22" s="313"/>
      <c r="AH22" s="313"/>
      <c r="AI22" s="313"/>
      <c r="AJ22" s="313"/>
      <c r="AK22" s="313"/>
      <c r="AL22" s="313"/>
    </row>
    <row r="23" spans="1:38" ht="28.5" customHeight="1">
      <c r="A23" s="313"/>
      <c r="B23" s="322"/>
      <c r="C23" s="318"/>
      <c r="D23" s="318"/>
      <c r="E23" s="326"/>
      <c r="F23" s="327"/>
      <c r="G23" s="318"/>
      <c r="H23" s="318"/>
      <c r="I23" s="328"/>
      <c r="J23" s="328"/>
      <c r="K23" s="313"/>
      <c r="L23" s="313"/>
      <c r="M23" s="313"/>
      <c r="N23" s="315"/>
      <c r="O23" s="316"/>
      <c r="P23" s="285"/>
      <c r="Q23" s="285"/>
      <c r="R23" s="317"/>
      <c r="S23" s="318"/>
      <c r="T23" s="318"/>
      <c r="U23" s="337"/>
      <c r="V23" s="313"/>
      <c r="W23" s="313"/>
      <c r="X23" s="318"/>
      <c r="Y23" s="319"/>
      <c r="Z23" s="320"/>
      <c r="AA23" s="313"/>
      <c r="AB23" s="313"/>
      <c r="AC23" s="313"/>
      <c r="AD23" s="313"/>
      <c r="AE23" s="321"/>
      <c r="AF23" s="313"/>
      <c r="AG23" s="313"/>
      <c r="AH23" s="313"/>
      <c r="AI23" s="313"/>
      <c r="AJ23" s="313"/>
      <c r="AK23" s="313"/>
      <c r="AL23" s="313"/>
    </row>
    <row r="24" spans="1:38" ht="28.5" customHeight="1">
      <c r="A24" s="313"/>
      <c r="B24" s="322"/>
      <c r="C24" s="318"/>
      <c r="D24" s="318"/>
      <c r="E24" s="326"/>
      <c r="F24" s="327"/>
      <c r="G24" s="318"/>
      <c r="H24" s="318"/>
      <c r="I24" s="328"/>
      <c r="J24" s="328"/>
      <c r="K24" s="313"/>
      <c r="L24" s="313"/>
      <c r="M24" s="313"/>
      <c r="N24" s="315"/>
      <c r="O24" s="316"/>
      <c r="P24" s="285"/>
      <c r="Q24" s="285"/>
      <c r="R24" s="317"/>
      <c r="S24" s="318"/>
      <c r="T24" s="318"/>
      <c r="U24" s="337"/>
      <c r="V24" s="313"/>
      <c r="W24" s="313"/>
      <c r="X24" s="318"/>
      <c r="Y24" s="319"/>
      <c r="Z24" s="320"/>
      <c r="AA24" s="313"/>
      <c r="AB24" s="313"/>
      <c r="AC24" s="313"/>
      <c r="AD24" s="313"/>
      <c r="AE24" s="321"/>
      <c r="AF24" s="313"/>
      <c r="AG24" s="313"/>
      <c r="AH24" s="313"/>
      <c r="AI24" s="313"/>
      <c r="AJ24" s="313"/>
      <c r="AK24" s="313"/>
      <c r="AL24" s="313"/>
    </row>
    <row r="25" spans="1:38" ht="28.5" customHeight="1">
      <c r="A25" s="313"/>
      <c r="B25" s="322"/>
      <c r="C25" s="318"/>
      <c r="D25" s="318"/>
      <c r="E25" s="326"/>
      <c r="F25" s="327"/>
      <c r="G25" s="318"/>
      <c r="H25" s="318"/>
      <c r="I25" s="328"/>
      <c r="J25" s="328"/>
      <c r="K25" s="313"/>
      <c r="L25" s="313"/>
      <c r="M25" s="313"/>
      <c r="N25" s="315"/>
      <c r="O25" s="316"/>
      <c r="P25" s="285"/>
      <c r="Q25" s="285"/>
      <c r="R25" s="317"/>
      <c r="S25" s="318"/>
      <c r="T25" s="318"/>
      <c r="U25" s="337"/>
      <c r="V25" s="313"/>
      <c r="W25" s="313"/>
      <c r="X25" s="318"/>
      <c r="Y25" s="319"/>
      <c r="Z25" s="320"/>
      <c r="AA25" s="313"/>
      <c r="AB25" s="313"/>
      <c r="AC25" s="313"/>
      <c r="AD25" s="313"/>
      <c r="AE25" s="321"/>
      <c r="AF25" s="313"/>
      <c r="AG25" s="313"/>
      <c r="AH25" s="313"/>
      <c r="AI25" s="313"/>
      <c r="AJ25" s="313"/>
      <c r="AK25" s="313"/>
      <c r="AL25" s="313"/>
    </row>
    <row r="26" spans="1:38" ht="28.5" customHeight="1">
      <c r="A26" s="313"/>
      <c r="B26" s="322"/>
      <c r="C26" s="318"/>
      <c r="D26" s="318"/>
      <c r="E26" s="326"/>
      <c r="F26" s="327"/>
      <c r="G26" s="318"/>
      <c r="H26" s="318"/>
      <c r="I26" s="328"/>
      <c r="J26" s="328"/>
      <c r="K26" s="313"/>
      <c r="L26" s="313"/>
      <c r="M26" s="313"/>
      <c r="N26" s="315"/>
      <c r="O26" s="316"/>
      <c r="P26" s="285"/>
      <c r="Q26" s="285"/>
      <c r="R26" s="317"/>
      <c r="S26" s="318"/>
      <c r="T26" s="318"/>
      <c r="U26" s="337"/>
      <c r="V26" s="313"/>
      <c r="W26" s="313"/>
      <c r="X26" s="318"/>
      <c r="Y26" s="319"/>
      <c r="Z26" s="320"/>
      <c r="AA26" s="313"/>
      <c r="AB26" s="313"/>
      <c r="AC26" s="313"/>
      <c r="AD26" s="313"/>
      <c r="AE26" s="321"/>
      <c r="AF26" s="313"/>
      <c r="AG26" s="313"/>
      <c r="AH26" s="313"/>
      <c r="AI26" s="313"/>
      <c r="AJ26" s="313"/>
      <c r="AK26" s="313"/>
      <c r="AL26" s="313"/>
    </row>
    <row r="27" spans="1:38" ht="28.5" customHeight="1">
      <c r="A27" s="313"/>
      <c r="B27" s="322"/>
      <c r="C27" s="318"/>
      <c r="D27" s="318"/>
      <c r="E27" s="326"/>
      <c r="F27" s="327"/>
      <c r="G27" s="318"/>
      <c r="H27" s="318"/>
      <c r="I27" s="328"/>
      <c r="J27" s="328"/>
      <c r="K27" s="313"/>
      <c r="L27" s="313"/>
      <c r="M27" s="313"/>
      <c r="N27" s="315"/>
      <c r="O27" s="316"/>
      <c r="P27" s="285"/>
      <c r="Q27" s="285"/>
      <c r="R27" s="317"/>
      <c r="S27" s="318"/>
      <c r="T27" s="318"/>
      <c r="U27" s="337"/>
      <c r="V27" s="313"/>
      <c r="W27" s="313"/>
      <c r="X27" s="318"/>
      <c r="Y27" s="319"/>
      <c r="Z27" s="320"/>
      <c r="AA27" s="313"/>
      <c r="AB27" s="313"/>
      <c r="AC27" s="313"/>
      <c r="AD27" s="324"/>
      <c r="AE27" s="321"/>
      <c r="AF27" s="313"/>
      <c r="AG27" s="313"/>
      <c r="AH27" s="313"/>
      <c r="AI27" s="313"/>
      <c r="AJ27" s="313"/>
      <c r="AK27" s="313"/>
      <c r="AL27" s="313"/>
    </row>
    <row r="28" spans="1:38" ht="28.5" customHeight="1">
      <c r="A28" s="313"/>
      <c r="B28" s="322"/>
      <c r="C28" s="318"/>
      <c r="D28" s="318"/>
      <c r="E28" s="326"/>
      <c r="F28" s="327"/>
      <c r="G28" s="318"/>
      <c r="H28" s="318"/>
      <c r="I28" s="328"/>
      <c r="J28" s="328"/>
      <c r="K28" s="313"/>
      <c r="L28" s="313"/>
      <c r="M28" s="313"/>
      <c r="N28" s="315"/>
      <c r="O28" s="316"/>
      <c r="P28" s="285"/>
      <c r="Q28" s="285"/>
      <c r="R28" s="317"/>
      <c r="S28" s="318"/>
      <c r="T28" s="318"/>
      <c r="U28" s="337"/>
      <c r="V28" s="313"/>
      <c r="W28" s="313"/>
      <c r="X28" s="318"/>
      <c r="Y28" s="319"/>
      <c r="Z28" s="320"/>
      <c r="AA28" s="313"/>
      <c r="AB28" s="313"/>
      <c r="AC28" s="313"/>
      <c r="AD28" s="313"/>
      <c r="AE28" s="321"/>
      <c r="AF28" s="313"/>
      <c r="AG28" s="313"/>
      <c r="AH28" s="313"/>
      <c r="AI28" s="313"/>
      <c r="AJ28" s="313"/>
      <c r="AK28" s="313"/>
      <c r="AL28" s="313"/>
    </row>
    <row r="29" spans="1:38" ht="28.5" customHeight="1">
      <c r="A29" s="313"/>
      <c r="B29" s="322"/>
      <c r="C29" s="318"/>
      <c r="D29" s="318"/>
      <c r="E29" s="326"/>
      <c r="F29" s="327"/>
      <c r="G29" s="318"/>
      <c r="H29" s="318"/>
      <c r="I29" s="328"/>
      <c r="J29" s="328"/>
      <c r="K29" s="313"/>
      <c r="L29" s="313"/>
      <c r="M29" s="313"/>
      <c r="N29" s="315"/>
      <c r="O29" s="316"/>
      <c r="P29" s="285"/>
      <c r="Q29" s="285"/>
      <c r="R29" s="329"/>
      <c r="S29" s="318"/>
      <c r="T29" s="318"/>
      <c r="U29" s="337"/>
      <c r="V29" s="313"/>
      <c r="W29" s="313"/>
      <c r="X29" s="318"/>
      <c r="Y29" s="319"/>
      <c r="Z29" s="320"/>
      <c r="AA29" s="313"/>
      <c r="AB29" s="313"/>
      <c r="AC29" s="313"/>
      <c r="AD29" s="313"/>
      <c r="AE29" s="321"/>
      <c r="AF29" s="313"/>
      <c r="AG29" s="313"/>
      <c r="AH29" s="313"/>
      <c r="AI29" s="313"/>
      <c r="AJ29" s="313"/>
      <c r="AK29" s="313"/>
      <c r="AL29" s="313"/>
    </row>
    <row r="30" spans="1:38" ht="28.5" customHeight="1">
      <c r="A30" s="313"/>
      <c r="B30" s="322"/>
      <c r="C30" s="318"/>
      <c r="D30" s="318"/>
      <c r="E30" s="326"/>
      <c r="F30" s="327"/>
      <c r="G30" s="318"/>
      <c r="H30" s="318"/>
      <c r="I30" s="328"/>
      <c r="J30" s="328"/>
      <c r="K30" s="313"/>
      <c r="L30" s="313"/>
      <c r="M30" s="313"/>
      <c r="N30" s="315"/>
      <c r="O30" s="316"/>
      <c r="P30" s="285"/>
      <c r="Q30" s="285"/>
      <c r="R30" s="329"/>
      <c r="S30" s="318"/>
      <c r="T30" s="318"/>
      <c r="U30" s="337"/>
      <c r="V30" s="313"/>
      <c r="W30" s="313"/>
      <c r="X30" s="318"/>
      <c r="Y30" s="319"/>
      <c r="Z30" s="320"/>
      <c r="AA30" s="313"/>
      <c r="AB30" s="330"/>
      <c r="AC30" s="330"/>
      <c r="AD30" s="313"/>
      <c r="AE30" s="321"/>
      <c r="AF30" s="313"/>
      <c r="AG30" s="313"/>
      <c r="AH30" s="313"/>
      <c r="AI30" s="313"/>
      <c r="AJ30" s="313"/>
      <c r="AK30" s="313"/>
      <c r="AL30" s="313"/>
    </row>
    <row r="31" spans="1:38" ht="28.5" customHeight="1">
      <c r="A31" s="313"/>
      <c r="B31" s="322"/>
      <c r="C31" s="318"/>
      <c r="D31" s="318"/>
      <c r="E31" s="326"/>
      <c r="F31" s="327"/>
      <c r="G31" s="318"/>
      <c r="H31" s="318"/>
      <c r="I31" s="328"/>
      <c r="J31" s="328"/>
      <c r="K31" s="313"/>
      <c r="L31" s="313"/>
      <c r="M31" s="313"/>
      <c r="N31" s="315"/>
      <c r="O31" s="316"/>
      <c r="P31" s="285"/>
      <c r="Q31" s="285"/>
      <c r="R31" s="329"/>
      <c r="S31" s="318"/>
      <c r="T31" s="318"/>
      <c r="U31" s="337"/>
      <c r="V31" s="313"/>
      <c r="W31" s="313"/>
      <c r="X31" s="318"/>
      <c r="Y31" s="319"/>
      <c r="Z31" s="320"/>
      <c r="AA31" s="313"/>
      <c r="AB31" s="313"/>
      <c r="AC31" s="313"/>
      <c r="AD31" s="313"/>
      <c r="AE31" s="321"/>
      <c r="AF31" s="313"/>
      <c r="AG31" s="313"/>
      <c r="AH31" s="313"/>
      <c r="AI31" s="313"/>
      <c r="AJ31" s="313"/>
      <c r="AK31" s="313"/>
      <c r="AL31" s="313"/>
    </row>
    <row r="32" spans="1:38" ht="28.5" customHeight="1">
      <c r="A32" s="313"/>
      <c r="B32" s="322"/>
      <c r="C32" s="318"/>
      <c r="D32" s="318"/>
      <c r="E32" s="326"/>
      <c r="F32" s="327"/>
      <c r="G32" s="318"/>
      <c r="H32" s="318"/>
      <c r="I32" s="328"/>
      <c r="J32" s="328"/>
      <c r="K32" s="313"/>
      <c r="L32" s="313"/>
      <c r="M32" s="313"/>
      <c r="N32" s="315"/>
      <c r="O32" s="316"/>
      <c r="P32" s="285"/>
      <c r="Q32" s="285"/>
      <c r="R32" s="329"/>
      <c r="S32" s="318"/>
      <c r="T32" s="318"/>
      <c r="U32" s="337"/>
      <c r="V32" s="313"/>
      <c r="W32" s="313"/>
      <c r="X32" s="318"/>
      <c r="Y32" s="319"/>
      <c r="Z32" s="320"/>
      <c r="AA32" s="313"/>
      <c r="AB32" s="319"/>
      <c r="AC32" s="319"/>
      <c r="AD32" s="313"/>
      <c r="AE32" s="313"/>
      <c r="AF32" s="313"/>
      <c r="AG32" s="313"/>
      <c r="AH32" s="313"/>
      <c r="AI32" s="313"/>
      <c r="AJ32" s="313"/>
      <c r="AK32" s="313"/>
      <c r="AL32" s="313"/>
    </row>
    <row r="33" spans="1:38" ht="28.5" customHeight="1">
      <c r="A33" s="313"/>
      <c r="B33" s="322"/>
      <c r="C33" s="318"/>
      <c r="D33" s="318"/>
      <c r="E33" s="326"/>
      <c r="F33" s="327"/>
      <c r="G33" s="318"/>
      <c r="H33" s="318"/>
      <c r="I33" s="328"/>
      <c r="J33" s="328"/>
      <c r="K33" s="313"/>
      <c r="L33" s="313"/>
      <c r="M33" s="313"/>
      <c r="N33" s="315"/>
      <c r="O33" s="316"/>
      <c r="P33" s="285"/>
      <c r="Q33" s="285"/>
      <c r="R33" s="329"/>
      <c r="S33" s="318"/>
      <c r="T33" s="318"/>
      <c r="U33" s="337"/>
      <c r="V33" s="313"/>
      <c r="W33" s="313"/>
      <c r="X33" s="318"/>
      <c r="Y33" s="319"/>
      <c r="Z33" s="320"/>
      <c r="AA33" s="313"/>
      <c r="AB33" s="313"/>
      <c r="AC33" s="313"/>
      <c r="AD33" s="313"/>
      <c r="AE33" s="321"/>
      <c r="AF33" s="313"/>
      <c r="AG33" s="313"/>
      <c r="AH33" s="313"/>
      <c r="AI33" s="313"/>
      <c r="AJ33" s="313"/>
      <c r="AK33" s="313"/>
      <c r="AL33" s="313"/>
    </row>
    <row r="34" spans="1:38" ht="28.5" customHeight="1">
      <c r="A34" s="313"/>
      <c r="B34" s="322"/>
      <c r="C34" s="318"/>
      <c r="D34" s="318"/>
      <c r="E34" s="326"/>
      <c r="F34" s="327"/>
      <c r="G34" s="318"/>
      <c r="H34" s="318"/>
      <c r="I34" s="328"/>
      <c r="J34" s="328"/>
      <c r="K34" s="313"/>
      <c r="L34" s="313"/>
      <c r="M34" s="313"/>
      <c r="N34" s="315"/>
      <c r="O34" s="316"/>
      <c r="P34" s="285"/>
      <c r="Q34" s="285"/>
      <c r="R34" s="329"/>
      <c r="S34" s="318"/>
      <c r="T34" s="318"/>
      <c r="U34" s="337"/>
      <c r="V34" s="313"/>
      <c r="W34" s="313"/>
      <c r="X34" s="318"/>
      <c r="Y34" s="319"/>
      <c r="Z34" s="320"/>
      <c r="AA34" s="313"/>
      <c r="AB34" s="313"/>
      <c r="AC34" s="313"/>
      <c r="AD34" s="324"/>
      <c r="AE34" s="321"/>
      <c r="AF34" s="313"/>
      <c r="AG34" s="313"/>
      <c r="AH34" s="313"/>
      <c r="AI34" s="313"/>
      <c r="AJ34" s="313"/>
      <c r="AK34" s="313"/>
      <c r="AL34" s="313"/>
    </row>
    <row r="35" spans="1:38" ht="28.5" customHeight="1">
      <c r="A35" s="313"/>
      <c r="B35" s="322"/>
      <c r="C35" s="318"/>
      <c r="D35" s="318"/>
      <c r="E35" s="326"/>
      <c r="F35" s="327"/>
      <c r="G35" s="318"/>
      <c r="H35" s="318"/>
      <c r="I35" s="328"/>
      <c r="J35" s="328"/>
      <c r="K35" s="313"/>
      <c r="L35" s="313"/>
      <c r="M35" s="313"/>
      <c r="N35" s="315"/>
      <c r="O35" s="316"/>
      <c r="P35" s="285"/>
      <c r="Q35" s="285"/>
      <c r="R35" s="329"/>
      <c r="S35" s="318"/>
      <c r="T35" s="318"/>
      <c r="U35" s="337"/>
      <c r="V35" s="313"/>
      <c r="W35" s="313"/>
      <c r="X35" s="318"/>
      <c r="Y35" s="319"/>
      <c r="Z35" s="320"/>
      <c r="AA35" s="313"/>
      <c r="AB35" s="313"/>
      <c r="AC35" s="313"/>
      <c r="AD35" s="313"/>
      <c r="AE35" s="321"/>
      <c r="AF35" s="313"/>
      <c r="AG35" s="313"/>
      <c r="AH35" s="313"/>
      <c r="AI35" s="313"/>
      <c r="AJ35" s="313"/>
      <c r="AK35" s="313"/>
      <c r="AL35" s="313"/>
    </row>
    <row r="36" spans="1:38" ht="28.5" customHeight="1">
      <c r="A36" s="313"/>
      <c r="B36" s="322"/>
      <c r="C36" s="318"/>
      <c r="D36" s="318"/>
      <c r="E36" s="326"/>
      <c r="F36" s="327"/>
      <c r="G36" s="318"/>
      <c r="H36" s="318"/>
      <c r="I36" s="328"/>
      <c r="J36" s="328"/>
      <c r="K36" s="313"/>
      <c r="L36" s="313"/>
      <c r="M36" s="313"/>
      <c r="N36" s="315"/>
      <c r="O36" s="316"/>
      <c r="P36" s="285"/>
      <c r="Q36" s="285"/>
      <c r="R36" s="329"/>
      <c r="S36" s="318"/>
      <c r="T36" s="318"/>
      <c r="U36" s="337"/>
      <c r="V36" s="313"/>
      <c r="W36" s="313"/>
      <c r="X36" s="318"/>
      <c r="Y36" s="319"/>
      <c r="Z36" s="320"/>
      <c r="AA36" s="313"/>
      <c r="AB36" s="313"/>
      <c r="AC36" s="313"/>
      <c r="AD36" s="313"/>
      <c r="AE36" s="321"/>
      <c r="AF36" s="313"/>
      <c r="AG36" s="313"/>
      <c r="AH36" s="313"/>
      <c r="AI36" s="313"/>
      <c r="AJ36" s="313"/>
      <c r="AK36" s="313"/>
      <c r="AL36" s="313"/>
    </row>
    <row r="37" spans="1:38" ht="28.5" customHeight="1">
      <c r="A37" s="313"/>
      <c r="B37" s="322"/>
      <c r="C37" s="318"/>
      <c r="D37" s="318"/>
      <c r="E37" s="326"/>
      <c r="F37" s="327"/>
      <c r="G37" s="318"/>
      <c r="H37" s="318"/>
      <c r="I37" s="328"/>
      <c r="J37" s="328"/>
      <c r="K37" s="313"/>
      <c r="L37" s="313"/>
      <c r="M37" s="313"/>
      <c r="N37" s="315"/>
      <c r="O37" s="316"/>
      <c r="P37" s="285"/>
      <c r="Q37" s="285"/>
      <c r="R37" s="329"/>
      <c r="S37" s="318"/>
      <c r="T37" s="318"/>
      <c r="U37" s="337"/>
      <c r="V37" s="313"/>
      <c r="W37" s="313"/>
      <c r="X37" s="318"/>
      <c r="Y37" s="319"/>
      <c r="Z37" s="320"/>
      <c r="AA37" s="313"/>
      <c r="AB37" s="313"/>
      <c r="AC37" s="313"/>
      <c r="AD37" s="313"/>
      <c r="AE37" s="321"/>
      <c r="AF37" s="313"/>
      <c r="AG37" s="313"/>
      <c r="AH37" s="313"/>
      <c r="AI37" s="313"/>
      <c r="AJ37" s="313"/>
      <c r="AK37" s="313"/>
      <c r="AL37" s="313"/>
    </row>
    <row r="38" spans="1:38" ht="28.5" customHeight="1">
      <c r="A38" s="313"/>
      <c r="B38" s="322"/>
      <c r="C38" s="318"/>
      <c r="D38" s="318"/>
      <c r="E38" s="326"/>
      <c r="F38" s="327"/>
      <c r="G38" s="318"/>
      <c r="H38" s="318"/>
      <c r="I38" s="328"/>
      <c r="J38" s="328"/>
      <c r="K38" s="313"/>
      <c r="L38" s="313"/>
      <c r="M38" s="313"/>
      <c r="N38" s="315"/>
      <c r="O38" s="316"/>
      <c r="P38" s="285"/>
      <c r="Q38" s="285"/>
      <c r="R38" s="329"/>
      <c r="S38" s="318"/>
      <c r="T38" s="318"/>
      <c r="U38" s="337"/>
      <c r="V38" s="313"/>
      <c r="W38" s="313"/>
      <c r="X38" s="318"/>
      <c r="Y38" s="319"/>
      <c r="Z38" s="320"/>
      <c r="AA38" s="313"/>
      <c r="AB38" s="313"/>
      <c r="AC38" s="313"/>
      <c r="AD38" s="313"/>
      <c r="AE38" s="321"/>
      <c r="AF38" s="313"/>
      <c r="AG38" s="313"/>
      <c r="AH38" s="313"/>
      <c r="AI38" s="313"/>
      <c r="AJ38" s="313"/>
      <c r="AK38" s="313"/>
      <c r="AL38" s="313"/>
    </row>
    <row r="39" spans="1:38" ht="28.5" customHeight="1">
      <c r="A39" s="313"/>
      <c r="B39" s="322"/>
      <c r="C39" s="318"/>
      <c r="D39" s="318"/>
      <c r="E39" s="326"/>
      <c r="F39" s="327"/>
      <c r="G39" s="318"/>
      <c r="H39" s="318"/>
      <c r="I39" s="328"/>
      <c r="J39" s="328"/>
      <c r="K39" s="313"/>
      <c r="L39" s="313"/>
      <c r="M39" s="313"/>
      <c r="N39" s="315"/>
      <c r="O39" s="316"/>
      <c r="P39" s="285"/>
      <c r="Q39" s="285"/>
      <c r="R39" s="329"/>
      <c r="S39" s="318"/>
      <c r="T39" s="318"/>
      <c r="U39" s="337"/>
      <c r="V39" s="313"/>
      <c r="W39" s="313"/>
      <c r="X39" s="318"/>
      <c r="Y39" s="319"/>
      <c r="Z39" s="320"/>
      <c r="AA39" s="313"/>
      <c r="AB39" s="319"/>
      <c r="AC39" s="319"/>
      <c r="AD39" s="313"/>
      <c r="AE39" s="321"/>
      <c r="AF39" s="321"/>
      <c r="AG39" s="313"/>
      <c r="AH39" s="313"/>
      <c r="AI39" s="313"/>
      <c r="AJ39" s="313"/>
      <c r="AK39" s="313"/>
      <c r="AL39" s="313"/>
    </row>
    <row r="40" spans="1:38" ht="28.5" customHeight="1">
      <c r="A40" s="313"/>
      <c r="B40" s="322"/>
      <c r="C40" s="318"/>
      <c r="D40" s="318"/>
      <c r="E40" s="326"/>
      <c r="F40" s="327"/>
      <c r="G40" s="318"/>
      <c r="H40" s="318"/>
      <c r="I40" s="328"/>
      <c r="J40" s="328"/>
      <c r="K40" s="313"/>
      <c r="L40" s="313"/>
      <c r="M40" s="313"/>
      <c r="N40" s="315"/>
      <c r="O40" s="316"/>
      <c r="P40" s="285"/>
      <c r="Q40" s="285"/>
      <c r="R40" s="329"/>
      <c r="S40" s="318"/>
      <c r="T40" s="318"/>
      <c r="U40" s="337"/>
      <c r="V40" s="313"/>
      <c r="W40" s="313"/>
      <c r="X40" s="318"/>
      <c r="Y40" s="319"/>
      <c r="Z40" s="320"/>
      <c r="AA40" s="313"/>
      <c r="AB40" s="313"/>
      <c r="AC40" s="313"/>
      <c r="AD40" s="313"/>
      <c r="AE40" s="321"/>
      <c r="AF40" s="313"/>
      <c r="AG40" s="313"/>
      <c r="AH40" s="313"/>
      <c r="AI40" s="313"/>
      <c r="AJ40" s="313"/>
      <c r="AK40" s="313"/>
      <c r="AL40" s="313"/>
    </row>
    <row r="41" spans="1:38" ht="28.5" customHeight="1">
      <c r="A41" s="313"/>
      <c r="B41" s="322"/>
      <c r="C41" s="318"/>
      <c r="D41" s="318"/>
      <c r="E41" s="326"/>
      <c r="F41" s="327"/>
      <c r="G41" s="318"/>
      <c r="H41" s="318"/>
      <c r="I41" s="328"/>
      <c r="J41" s="328"/>
      <c r="K41" s="313"/>
      <c r="L41" s="313"/>
      <c r="M41" s="313"/>
      <c r="N41" s="315"/>
      <c r="O41" s="316"/>
      <c r="P41" s="285"/>
      <c r="Q41" s="285"/>
      <c r="R41" s="329"/>
      <c r="S41" s="318"/>
      <c r="T41" s="318"/>
      <c r="U41" s="337"/>
      <c r="V41" s="313"/>
      <c r="W41" s="313"/>
      <c r="X41" s="318"/>
      <c r="Y41" s="319"/>
      <c r="Z41" s="320"/>
      <c r="AA41" s="313"/>
      <c r="AB41" s="313"/>
      <c r="AC41" s="313"/>
      <c r="AD41" s="313"/>
      <c r="AE41" s="321"/>
      <c r="AF41" s="313"/>
      <c r="AG41" s="313"/>
      <c r="AH41" s="313"/>
      <c r="AI41" s="313"/>
      <c r="AJ41" s="313"/>
      <c r="AK41" s="313"/>
      <c r="AL41" s="313"/>
    </row>
    <row r="42" spans="1:38" ht="28.5" customHeight="1">
      <c r="A42" s="313"/>
      <c r="B42" s="322"/>
      <c r="C42" s="318"/>
      <c r="D42" s="318"/>
      <c r="E42" s="326"/>
      <c r="F42" s="327"/>
      <c r="G42" s="318"/>
      <c r="H42" s="318"/>
      <c r="I42" s="328"/>
      <c r="J42" s="328"/>
      <c r="K42" s="313"/>
      <c r="L42" s="313"/>
      <c r="M42" s="313"/>
      <c r="N42" s="315"/>
      <c r="O42" s="316"/>
      <c r="P42" s="285"/>
      <c r="Q42" s="285"/>
      <c r="R42" s="329"/>
      <c r="S42" s="318"/>
      <c r="T42" s="318"/>
      <c r="U42" s="337"/>
      <c r="V42" s="313"/>
      <c r="W42" s="313"/>
      <c r="X42" s="318"/>
      <c r="Y42" s="288"/>
      <c r="Z42" s="320"/>
      <c r="AA42" s="281"/>
      <c r="AB42" s="331"/>
      <c r="AC42" s="331"/>
      <c r="AD42" s="324"/>
      <c r="AE42" s="321"/>
      <c r="AF42" s="313"/>
      <c r="AG42" s="313"/>
      <c r="AH42" s="313"/>
      <c r="AI42" s="313"/>
      <c r="AJ42" s="313"/>
      <c r="AK42" s="313"/>
      <c r="AL42" s="313"/>
    </row>
    <row r="43" spans="1:38" ht="28.5" customHeight="1">
      <c r="A43" s="313"/>
      <c r="B43" s="322"/>
      <c r="C43" s="318"/>
      <c r="D43" s="318"/>
      <c r="E43" s="326"/>
      <c r="F43" s="327"/>
      <c r="G43" s="318"/>
      <c r="H43" s="318"/>
      <c r="I43" s="328"/>
      <c r="J43" s="328"/>
      <c r="K43" s="313"/>
      <c r="L43" s="313"/>
      <c r="M43" s="313"/>
      <c r="N43" s="315"/>
      <c r="O43" s="316"/>
      <c r="P43" s="285"/>
      <c r="Q43" s="285"/>
      <c r="R43" s="329"/>
      <c r="S43" s="318"/>
      <c r="T43" s="318"/>
      <c r="U43" s="337"/>
      <c r="V43" s="313"/>
      <c r="W43" s="313"/>
      <c r="X43" s="318"/>
      <c r="Y43" s="319"/>
      <c r="Z43" s="320"/>
      <c r="AA43" s="313"/>
      <c r="AB43" s="313"/>
      <c r="AC43" s="313"/>
      <c r="AD43" s="313"/>
      <c r="AE43" s="321"/>
      <c r="AF43" s="313"/>
      <c r="AG43" s="313"/>
      <c r="AH43" s="313"/>
      <c r="AI43" s="313"/>
      <c r="AJ43" s="313"/>
      <c r="AK43" s="313"/>
      <c r="AL43" s="313"/>
    </row>
    <row r="44" spans="1:38" ht="28.5" customHeight="1">
      <c r="A44" s="313"/>
      <c r="B44" s="322"/>
      <c r="C44" s="318"/>
      <c r="D44" s="318"/>
      <c r="E44" s="326"/>
      <c r="F44" s="327"/>
      <c r="G44" s="318"/>
      <c r="H44" s="318"/>
      <c r="I44" s="328"/>
      <c r="J44" s="328"/>
      <c r="K44" s="313"/>
      <c r="L44" s="313"/>
      <c r="M44" s="313"/>
      <c r="N44" s="315"/>
      <c r="O44" s="316"/>
      <c r="P44" s="285"/>
      <c r="Q44" s="285"/>
      <c r="R44" s="329"/>
      <c r="S44" s="318"/>
      <c r="T44" s="318"/>
      <c r="U44" s="337"/>
      <c r="V44" s="313"/>
      <c r="W44" s="313"/>
      <c r="X44" s="318"/>
      <c r="Y44" s="319"/>
      <c r="Z44" s="320"/>
      <c r="AA44" s="313"/>
      <c r="AB44" s="313"/>
      <c r="AC44" s="313"/>
      <c r="AD44" s="313"/>
      <c r="AE44" s="321"/>
      <c r="AF44" s="313"/>
      <c r="AG44" s="313"/>
      <c r="AH44" s="313"/>
      <c r="AI44" s="313"/>
      <c r="AJ44" s="313"/>
      <c r="AK44" s="313"/>
      <c r="AL44" s="313"/>
    </row>
    <row r="45" spans="1:38" ht="28.5" customHeight="1">
      <c r="A45" s="313"/>
      <c r="B45" s="322"/>
      <c r="C45" s="318"/>
      <c r="D45" s="318"/>
      <c r="E45" s="326"/>
      <c r="F45" s="327"/>
      <c r="G45" s="318"/>
      <c r="H45" s="318"/>
      <c r="I45" s="328"/>
      <c r="J45" s="328"/>
      <c r="K45" s="313"/>
      <c r="L45" s="313"/>
      <c r="M45" s="313"/>
      <c r="N45" s="315"/>
      <c r="O45" s="316"/>
      <c r="P45" s="285"/>
      <c r="Q45" s="285"/>
      <c r="R45" s="329"/>
      <c r="S45" s="318"/>
      <c r="T45" s="318"/>
      <c r="U45" s="337"/>
      <c r="V45" s="313"/>
      <c r="W45" s="313"/>
      <c r="X45" s="318"/>
      <c r="Y45" s="319"/>
      <c r="Z45" s="320"/>
      <c r="AA45" s="313"/>
      <c r="AB45" s="313"/>
      <c r="AC45" s="313"/>
      <c r="AD45" s="313"/>
      <c r="AE45" s="321"/>
      <c r="AF45" s="313"/>
      <c r="AG45" s="313"/>
      <c r="AH45" s="313"/>
      <c r="AI45" s="313"/>
      <c r="AJ45" s="313"/>
      <c r="AK45" s="313"/>
      <c r="AL45" s="313"/>
    </row>
    <row r="46" spans="1:38" ht="28.5" customHeight="1">
      <c r="A46" s="313"/>
      <c r="B46" s="322"/>
      <c r="C46" s="318"/>
      <c r="D46" s="318"/>
      <c r="E46" s="326"/>
      <c r="F46" s="327"/>
      <c r="G46" s="318"/>
      <c r="H46" s="318"/>
      <c r="I46" s="328"/>
      <c r="J46" s="328"/>
      <c r="K46" s="313"/>
      <c r="L46" s="313"/>
      <c r="M46" s="313"/>
      <c r="N46" s="315"/>
      <c r="O46" s="316"/>
      <c r="P46" s="285"/>
      <c r="Q46" s="285"/>
      <c r="R46" s="329"/>
      <c r="S46" s="318"/>
      <c r="T46" s="318"/>
      <c r="U46" s="337"/>
      <c r="V46" s="313"/>
      <c r="W46" s="313"/>
      <c r="X46" s="318"/>
      <c r="Y46" s="319"/>
      <c r="Z46" s="320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</row>
    <row r="47" spans="1:38" ht="28.5" customHeight="1">
      <c r="A47" s="313"/>
      <c r="B47" s="322"/>
      <c r="C47" s="318"/>
      <c r="D47" s="318"/>
      <c r="E47" s="326"/>
      <c r="F47" s="327"/>
      <c r="G47" s="318"/>
      <c r="H47" s="318"/>
      <c r="I47" s="328"/>
      <c r="J47" s="328"/>
      <c r="K47" s="313"/>
      <c r="L47" s="313"/>
      <c r="M47" s="313"/>
      <c r="N47" s="315"/>
      <c r="O47" s="316"/>
      <c r="P47" s="285"/>
      <c r="Q47" s="285"/>
      <c r="R47" s="329"/>
      <c r="S47" s="318"/>
      <c r="T47" s="318"/>
      <c r="U47" s="337"/>
      <c r="V47" s="313"/>
      <c r="W47" s="313"/>
      <c r="X47" s="318"/>
      <c r="Y47" s="319"/>
      <c r="Z47" s="320"/>
      <c r="AA47" s="313"/>
      <c r="AB47" s="313"/>
      <c r="AC47" s="313"/>
      <c r="AD47" s="313"/>
      <c r="AE47" s="321"/>
      <c r="AF47" s="313"/>
      <c r="AG47" s="313"/>
      <c r="AH47" s="313"/>
      <c r="AI47" s="313"/>
      <c r="AJ47" s="313"/>
      <c r="AK47" s="313"/>
      <c r="AL47" s="313"/>
    </row>
    <row r="48" spans="1:38" ht="28.5" customHeight="1">
      <c r="A48" s="313"/>
      <c r="B48" s="322"/>
      <c r="C48" s="318"/>
      <c r="D48" s="318"/>
      <c r="E48" s="326"/>
      <c r="F48" s="327"/>
      <c r="G48" s="318"/>
      <c r="H48" s="318"/>
      <c r="I48" s="328"/>
      <c r="J48" s="328"/>
      <c r="K48" s="313"/>
      <c r="L48" s="313"/>
      <c r="M48" s="313"/>
      <c r="N48" s="315"/>
      <c r="O48" s="316"/>
      <c r="P48" s="285"/>
      <c r="Q48" s="285"/>
      <c r="R48" s="329"/>
      <c r="S48" s="318"/>
      <c r="T48" s="318"/>
      <c r="U48" s="337"/>
      <c r="V48" s="313"/>
      <c r="W48" s="313"/>
      <c r="X48" s="318"/>
      <c r="Y48" s="319"/>
      <c r="Z48" s="320"/>
      <c r="AA48" s="313"/>
      <c r="AB48" s="313"/>
      <c r="AC48" s="313"/>
      <c r="AD48" s="313"/>
      <c r="AE48" s="321"/>
      <c r="AF48" s="313"/>
      <c r="AG48" s="313"/>
      <c r="AH48" s="313"/>
      <c r="AI48" s="313"/>
      <c r="AJ48" s="313"/>
      <c r="AK48" s="313"/>
      <c r="AL48" s="313"/>
    </row>
    <row r="49" spans="1:38" ht="28.5" customHeight="1">
      <c r="A49" s="313"/>
      <c r="B49" s="322"/>
      <c r="C49" s="318"/>
      <c r="D49" s="318"/>
      <c r="E49" s="326"/>
      <c r="F49" s="327"/>
      <c r="G49" s="318"/>
      <c r="H49" s="318"/>
      <c r="I49" s="328"/>
      <c r="J49" s="328"/>
      <c r="K49" s="313"/>
      <c r="L49" s="313"/>
      <c r="M49" s="313"/>
      <c r="N49" s="315"/>
      <c r="O49" s="316"/>
      <c r="P49" s="285"/>
      <c r="Q49" s="285"/>
      <c r="R49" s="329"/>
      <c r="S49" s="318"/>
      <c r="T49" s="318"/>
      <c r="U49" s="337"/>
      <c r="V49" s="313"/>
      <c r="W49" s="313"/>
      <c r="X49" s="318"/>
      <c r="Y49" s="319"/>
      <c r="Z49" s="320"/>
      <c r="AA49" s="313"/>
      <c r="AB49" s="319"/>
      <c r="AC49" s="319"/>
      <c r="AD49" s="313"/>
      <c r="AE49" s="321"/>
      <c r="AF49" s="313"/>
      <c r="AG49" s="313"/>
      <c r="AH49" s="313"/>
      <c r="AI49" s="313"/>
      <c r="AJ49" s="313"/>
      <c r="AK49" s="313"/>
      <c r="AL49" s="313"/>
    </row>
    <row r="50" spans="1:38" ht="28.5" customHeight="1">
      <c r="A50" s="313"/>
      <c r="B50" s="322"/>
      <c r="C50" s="318"/>
      <c r="D50" s="318"/>
      <c r="E50" s="326"/>
      <c r="F50" s="327"/>
      <c r="G50" s="318"/>
      <c r="H50" s="318"/>
      <c r="I50" s="328"/>
      <c r="J50" s="328"/>
      <c r="K50" s="313"/>
      <c r="L50" s="313"/>
      <c r="M50" s="313"/>
      <c r="N50" s="315"/>
      <c r="O50" s="316"/>
      <c r="P50" s="285"/>
      <c r="Q50" s="285"/>
      <c r="R50" s="329"/>
      <c r="S50" s="318"/>
      <c r="T50" s="318"/>
      <c r="U50" s="337"/>
      <c r="V50" s="313"/>
      <c r="W50" s="313"/>
      <c r="X50" s="318"/>
      <c r="Y50" s="319"/>
      <c r="Z50" s="320"/>
      <c r="AA50" s="313"/>
      <c r="AB50" s="313"/>
      <c r="AC50" s="313"/>
      <c r="AD50" s="313"/>
      <c r="AE50" s="321"/>
      <c r="AF50" s="313"/>
      <c r="AG50" s="313"/>
      <c r="AH50" s="313"/>
      <c r="AI50" s="313"/>
      <c r="AJ50" s="313"/>
      <c r="AK50" s="313"/>
      <c r="AL50" s="313"/>
    </row>
    <row r="51" spans="1:38" ht="28.5" customHeight="1">
      <c r="A51" s="313"/>
      <c r="B51" s="322"/>
      <c r="C51" s="318"/>
      <c r="D51" s="318"/>
      <c r="E51" s="326"/>
      <c r="F51" s="327"/>
      <c r="G51" s="318"/>
      <c r="H51" s="318"/>
      <c r="I51" s="328"/>
      <c r="J51" s="328"/>
      <c r="K51" s="313"/>
      <c r="L51" s="313"/>
      <c r="M51" s="313"/>
      <c r="N51" s="315"/>
      <c r="O51" s="316"/>
      <c r="P51" s="285"/>
      <c r="Q51" s="285"/>
      <c r="R51" s="329"/>
      <c r="S51" s="318"/>
      <c r="T51" s="318"/>
      <c r="U51" s="337"/>
      <c r="V51" s="313"/>
      <c r="W51" s="313"/>
      <c r="X51" s="318"/>
      <c r="Y51" s="319"/>
      <c r="Z51" s="320"/>
      <c r="AA51" s="313"/>
      <c r="AB51" s="313"/>
      <c r="AC51" s="313"/>
      <c r="AD51" s="313"/>
      <c r="AE51" s="321"/>
      <c r="AF51" s="313"/>
      <c r="AG51" s="313"/>
      <c r="AH51" s="313"/>
      <c r="AI51" s="313"/>
      <c r="AJ51" s="313"/>
      <c r="AK51" s="313"/>
      <c r="AL51" s="313"/>
    </row>
    <row r="52" spans="1:38" ht="28.5" customHeight="1">
      <c r="A52" s="313"/>
      <c r="B52" s="322"/>
      <c r="C52" s="318"/>
      <c r="D52" s="318"/>
      <c r="E52" s="326"/>
      <c r="F52" s="327"/>
      <c r="G52" s="318"/>
      <c r="H52" s="318"/>
      <c r="I52" s="328"/>
      <c r="J52" s="328"/>
      <c r="K52" s="313"/>
      <c r="L52" s="313"/>
      <c r="M52" s="313"/>
      <c r="N52" s="315"/>
      <c r="O52" s="316"/>
      <c r="P52" s="285"/>
      <c r="Q52" s="285"/>
      <c r="R52" s="329"/>
      <c r="S52" s="318"/>
      <c r="T52" s="318"/>
      <c r="U52" s="337"/>
      <c r="V52" s="313"/>
      <c r="W52" s="313"/>
      <c r="X52" s="318"/>
      <c r="Y52" s="319"/>
      <c r="Z52" s="320"/>
      <c r="AA52" s="313"/>
      <c r="AB52" s="313"/>
      <c r="AC52" s="313"/>
      <c r="AD52" s="313"/>
      <c r="AE52" s="321"/>
      <c r="AF52" s="313"/>
      <c r="AG52" s="313"/>
      <c r="AH52" s="313"/>
      <c r="AI52" s="313"/>
      <c r="AJ52" s="313"/>
      <c r="AK52" s="313"/>
      <c r="AL52" s="313"/>
    </row>
    <row r="53" spans="1:38" ht="28.5" customHeight="1">
      <c r="A53" s="313"/>
      <c r="B53" s="322"/>
      <c r="C53" s="318"/>
      <c r="D53" s="318"/>
      <c r="E53" s="326"/>
      <c r="F53" s="327"/>
      <c r="G53" s="318"/>
      <c r="H53" s="318"/>
      <c r="I53" s="328"/>
      <c r="J53" s="328"/>
      <c r="K53" s="313"/>
      <c r="L53" s="313"/>
      <c r="M53" s="313"/>
      <c r="N53" s="315"/>
      <c r="O53" s="316"/>
      <c r="P53" s="285"/>
      <c r="Q53" s="285"/>
      <c r="R53" s="329"/>
      <c r="S53" s="318"/>
      <c r="T53" s="318"/>
      <c r="U53" s="337"/>
      <c r="V53" s="313"/>
      <c r="W53" s="313"/>
      <c r="X53" s="318"/>
      <c r="Y53" s="319"/>
      <c r="Z53" s="320"/>
      <c r="AA53" s="313"/>
      <c r="AB53" s="313"/>
      <c r="AC53" s="313"/>
      <c r="AD53" s="313"/>
      <c r="AE53" s="321"/>
      <c r="AF53" s="313"/>
      <c r="AG53" s="313"/>
      <c r="AH53" s="313"/>
      <c r="AI53" s="313"/>
      <c r="AJ53" s="313"/>
      <c r="AK53" s="313"/>
      <c r="AL53" s="313"/>
    </row>
    <row r="54" spans="1:38" ht="28.5" customHeight="1">
      <c r="A54" s="313"/>
      <c r="B54" s="322"/>
      <c r="C54" s="318"/>
      <c r="D54" s="318"/>
      <c r="E54" s="326"/>
      <c r="F54" s="327"/>
      <c r="G54" s="318"/>
      <c r="H54" s="318"/>
      <c r="I54" s="328"/>
      <c r="J54" s="328"/>
      <c r="K54" s="313"/>
      <c r="L54" s="313"/>
      <c r="M54" s="313"/>
      <c r="N54" s="315"/>
      <c r="O54" s="316"/>
      <c r="P54" s="285"/>
      <c r="Q54" s="285"/>
      <c r="R54" s="329"/>
      <c r="S54" s="318"/>
      <c r="T54" s="318"/>
      <c r="U54" s="337"/>
      <c r="V54" s="313"/>
      <c r="W54" s="313"/>
      <c r="X54" s="318"/>
      <c r="Y54" s="319"/>
      <c r="Z54" s="320"/>
      <c r="AA54" s="313"/>
      <c r="AB54" s="313"/>
      <c r="AC54" s="313"/>
      <c r="AD54" s="313"/>
      <c r="AE54" s="321"/>
      <c r="AF54" s="313"/>
      <c r="AG54" s="313"/>
      <c r="AH54" s="313"/>
      <c r="AI54" s="313"/>
      <c r="AJ54" s="313"/>
      <c r="AK54" s="313"/>
      <c r="AL54" s="313"/>
    </row>
    <row r="55" spans="1:38" ht="28.5" customHeight="1">
      <c r="A55" s="313"/>
      <c r="B55" s="322"/>
      <c r="C55" s="318"/>
      <c r="D55" s="318"/>
      <c r="E55" s="326"/>
      <c r="F55" s="327"/>
      <c r="G55" s="318"/>
      <c r="H55" s="318"/>
      <c r="I55" s="328"/>
      <c r="J55" s="328"/>
      <c r="K55" s="313"/>
      <c r="L55" s="313"/>
      <c r="M55" s="313"/>
      <c r="N55" s="315"/>
      <c r="O55" s="316"/>
      <c r="P55" s="285"/>
      <c r="Q55" s="285"/>
      <c r="R55" s="329"/>
      <c r="S55" s="318"/>
      <c r="T55" s="318"/>
      <c r="U55" s="337"/>
      <c r="V55" s="313"/>
      <c r="W55" s="313"/>
      <c r="X55" s="318"/>
      <c r="Y55" s="319"/>
      <c r="Z55" s="320"/>
      <c r="AA55" s="313"/>
      <c r="AB55" s="313"/>
      <c r="AC55" s="313"/>
      <c r="AD55" s="324"/>
      <c r="AE55" s="321"/>
      <c r="AF55" s="313"/>
      <c r="AG55" s="313"/>
      <c r="AH55" s="313"/>
      <c r="AI55" s="313"/>
      <c r="AJ55" s="313"/>
      <c r="AK55" s="313"/>
      <c r="AL55" s="313"/>
    </row>
    <row r="56" spans="1:38" ht="28.5" customHeight="1">
      <c r="A56" s="313"/>
      <c r="B56" s="322"/>
      <c r="C56" s="318"/>
      <c r="D56" s="318"/>
      <c r="E56" s="326"/>
      <c r="F56" s="327"/>
      <c r="G56" s="318"/>
      <c r="H56" s="318"/>
      <c r="I56" s="328"/>
      <c r="J56" s="328"/>
      <c r="K56" s="313"/>
      <c r="L56" s="313"/>
      <c r="M56" s="313"/>
      <c r="N56" s="315"/>
      <c r="O56" s="316"/>
      <c r="P56" s="285"/>
      <c r="Q56" s="285"/>
      <c r="R56" s="317"/>
      <c r="S56" s="318"/>
      <c r="T56" s="318"/>
      <c r="U56" s="337"/>
      <c r="V56" s="313"/>
      <c r="W56" s="313"/>
      <c r="X56" s="318"/>
      <c r="Y56" s="319"/>
      <c r="Z56" s="320"/>
      <c r="AA56" s="313"/>
      <c r="AB56" s="319"/>
      <c r="AC56" s="319"/>
      <c r="AD56" s="313"/>
      <c r="AE56" s="321"/>
      <c r="AF56" s="313"/>
      <c r="AG56" s="313"/>
      <c r="AH56" s="313"/>
      <c r="AI56" s="313"/>
      <c r="AJ56" s="313"/>
      <c r="AK56" s="313"/>
      <c r="AL56" s="313"/>
    </row>
    <row r="57" spans="1:38" ht="28.5" customHeight="1">
      <c r="A57" s="313"/>
      <c r="B57" s="322"/>
      <c r="C57" s="318"/>
      <c r="D57" s="318"/>
      <c r="E57" s="326"/>
      <c r="F57" s="327"/>
      <c r="G57" s="318"/>
      <c r="H57" s="318"/>
      <c r="I57" s="328"/>
      <c r="J57" s="328"/>
      <c r="K57" s="313"/>
      <c r="L57" s="313"/>
      <c r="M57" s="313"/>
      <c r="N57" s="315"/>
      <c r="O57" s="316"/>
      <c r="P57" s="285"/>
      <c r="Q57" s="285"/>
      <c r="R57" s="317"/>
      <c r="S57" s="318"/>
      <c r="T57" s="318"/>
      <c r="U57" s="337"/>
      <c r="V57" s="313"/>
      <c r="W57" s="313"/>
      <c r="X57" s="318"/>
      <c r="Y57" s="319"/>
      <c r="Z57" s="320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</row>
    <row r="58" spans="1:38" ht="28.5" customHeight="1">
      <c r="A58" s="313"/>
      <c r="B58" s="322"/>
      <c r="C58" s="318"/>
      <c r="D58" s="318"/>
      <c r="E58" s="326"/>
      <c r="F58" s="327"/>
      <c r="G58" s="318"/>
      <c r="H58" s="318"/>
      <c r="I58" s="328"/>
      <c r="J58" s="328"/>
      <c r="K58" s="313"/>
      <c r="L58" s="313"/>
      <c r="M58" s="313"/>
      <c r="N58" s="315"/>
      <c r="O58" s="316"/>
      <c r="P58" s="285"/>
      <c r="Q58" s="285"/>
      <c r="R58" s="317"/>
      <c r="S58" s="318"/>
      <c r="T58" s="318"/>
      <c r="U58" s="337"/>
      <c r="V58" s="313"/>
      <c r="W58" s="313"/>
      <c r="X58" s="318"/>
      <c r="Y58" s="319"/>
      <c r="Z58" s="320"/>
      <c r="AA58" s="313"/>
      <c r="AB58" s="313"/>
      <c r="AC58" s="313"/>
      <c r="AD58" s="313"/>
      <c r="AE58" s="321"/>
      <c r="AF58" s="313"/>
      <c r="AG58" s="313"/>
      <c r="AH58" s="313"/>
      <c r="AI58" s="313"/>
      <c r="AJ58" s="313"/>
      <c r="AK58" s="313"/>
      <c r="AL58" s="313"/>
    </row>
    <row r="59" spans="1:38" ht="28.5" customHeight="1">
      <c r="A59" s="313"/>
      <c r="B59" s="322"/>
      <c r="C59" s="318"/>
      <c r="D59" s="318"/>
      <c r="E59" s="326"/>
      <c r="F59" s="327"/>
      <c r="G59" s="318"/>
      <c r="H59" s="318"/>
      <c r="I59" s="328"/>
      <c r="J59" s="328"/>
      <c r="K59" s="313"/>
      <c r="L59" s="313"/>
      <c r="M59" s="313"/>
      <c r="N59" s="315"/>
      <c r="O59" s="316"/>
      <c r="P59" s="285"/>
      <c r="Q59" s="285"/>
      <c r="R59" s="317"/>
      <c r="S59" s="318"/>
      <c r="T59" s="318"/>
      <c r="U59" s="337"/>
      <c r="V59" s="313"/>
      <c r="W59" s="313"/>
      <c r="X59" s="318"/>
      <c r="Y59" s="319"/>
      <c r="Z59" s="320"/>
      <c r="AA59" s="313"/>
      <c r="AB59" s="313"/>
      <c r="AC59" s="313"/>
      <c r="AD59" s="313"/>
      <c r="AE59" s="321"/>
      <c r="AF59" s="313"/>
      <c r="AG59" s="313"/>
      <c r="AH59" s="313"/>
      <c r="AI59" s="313"/>
      <c r="AJ59" s="313"/>
      <c r="AK59" s="313"/>
      <c r="AL59" s="313"/>
    </row>
    <row r="60" spans="1:38" ht="28.5" customHeight="1">
      <c r="A60" s="313"/>
      <c r="B60" s="322"/>
      <c r="C60" s="318"/>
      <c r="D60" s="318"/>
      <c r="E60" s="326"/>
      <c r="F60" s="327"/>
      <c r="G60" s="318"/>
      <c r="H60" s="318"/>
      <c r="I60" s="328"/>
      <c r="J60" s="328"/>
      <c r="K60" s="313"/>
      <c r="L60" s="313"/>
      <c r="M60" s="313"/>
      <c r="N60" s="315"/>
      <c r="O60" s="316"/>
      <c r="P60" s="285"/>
      <c r="Q60" s="285"/>
      <c r="R60" s="317"/>
      <c r="S60" s="318"/>
      <c r="T60" s="318"/>
      <c r="U60" s="337"/>
      <c r="V60" s="313"/>
      <c r="W60" s="313"/>
      <c r="X60" s="318"/>
      <c r="Y60" s="319"/>
      <c r="Z60" s="320"/>
      <c r="AA60" s="319"/>
      <c r="AB60" s="319"/>
      <c r="AC60" s="319"/>
      <c r="AD60" s="313"/>
      <c r="AE60" s="313"/>
      <c r="AF60" s="313"/>
      <c r="AG60" s="313"/>
      <c r="AH60" s="313"/>
      <c r="AI60" s="313"/>
      <c r="AJ60" s="313"/>
      <c r="AK60" s="313"/>
      <c r="AL60" s="313"/>
    </row>
    <row r="61" spans="1:38" ht="28.5" customHeight="1">
      <c r="A61" s="313"/>
      <c r="B61" s="322"/>
      <c r="C61" s="318"/>
      <c r="D61" s="318"/>
      <c r="E61" s="326"/>
      <c r="F61" s="327"/>
      <c r="G61" s="318"/>
      <c r="H61" s="318"/>
      <c r="I61" s="328"/>
      <c r="J61" s="328"/>
      <c r="K61" s="313"/>
      <c r="L61" s="313"/>
      <c r="M61" s="313"/>
      <c r="N61" s="315"/>
      <c r="O61" s="316"/>
      <c r="P61" s="285"/>
      <c r="Q61" s="285"/>
      <c r="R61" s="317"/>
      <c r="S61" s="318"/>
      <c r="T61" s="318"/>
      <c r="U61" s="337"/>
      <c r="V61" s="313"/>
      <c r="W61" s="313"/>
      <c r="X61" s="318"/>
      <c r="Y61" s="319"/>
      <c r="Z61" s="320"/>
      <c r="AA61" s="313"/>
      <c r="AB61" s="313"/>
      <c r="AC61" s="313"/>
      <c r="AD61" s="313"/>
      <c r="AE61" s="321"/>
      <c r="AF61" s="313"/>
      <c r="AG61" s="313"/>
      <c r="AH61" s="313"/>
      <c r="AI61" s="313"/>
      <c r="AJ61" s="313"/>
      <c r="AK61" s="313"/>
      <c r="AL61" s="313"/>
    </row>
    <row r="62" spans="1:38" ht="28.5" customHeight="1">
      <c r="A62" s="313"/>
      <c r="B62" s="322"/>
      <c r="C62" s="318"/>
      <c r="D62" s="318"/>
      <c r="E62" s="326"/>
      <c r="F62" s="327"/>
      <c r="G62" s="318"/>
      <c r="H62" s="318"/>
      <c r="I62" s="328"/>
      <c r="J62" s="328"/>
      <c r="K62" s="313"/>
      <c r="L62" s="313"/>
      <c r="M62" s="313"/>
      <c r="N62" s="315"/>
      <c r="O62" s="316"/>
      <c r="P62" s="285"/>
      <c r="Q62" s="285"/>
      <c r="R62" s="317"/>
      <c r="S62" s="318"/>
      <c r="T62" s="318"/>
      <c r="U62" s="337"/>
      <c r="V62" s="313"/>
      <c r="W62" s="313"/>
      <c r="X62" s="318"/>
      <c r="Y62" s="319"/>
      <c r="Z62" s="320"/>
      <c r="AA62" s="313"/>
      <c r="AB62" s="313"/>
      <c r="AC62" s="313"/>
      <c r="AD62" s="313"/>
      <c r="AE62" s="321"/>
      <c r="AF62" s="313"/>
      <c r="AG62" s="313"/>
      <c r="AH62" s="313"/>
      <c r="AI62" s="313"/>
      <c r="AJ62" s="313"/>
      <c r="AK62" s="313"/>
      <c r="AL62" s="313"/>
    </row>
    <row r="63" spans="1:38" ht="28.5" customHeight="1">
      <c r="A63" s="313"/>
      <c r="B63" s="322"/>
      <c r="C63" s="318"/>
      <c r="D63" s="318"/>
      <c r="E63" s="326"/>
      <c r="F63" s="327"/>
      <c r="G63" s="318"/>
      <c r="H63" s="318"/>
      <c r="I63" s="328"/>
      <c r="J63" s="328"/>
      <c r="K63" s="313"/>
      <c r="L63" s="313"/>
      <c r="M63" s="313"/>
      <c r="N63" s="315"/>
      <c r="O63" s="316"/>
      <c r="P63" s="285"/>
      <c r="Q63" s="285"/>
      <c r="R63" s="317"/>
      <c r="S63" s="318"/>
      <c r="T63" s="318"/>
      <c r="U63" s="337"/>
      <c r="V63" s="313"/>
      <c r="W63" s="313"/>
      <c r="X63" s="318"/>
      <c r="Y63" s="319"/>
      <c r="Z63" s="320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</row>
    <row r="64" spans="1:38" ht="28.5" customHeight="1">
      <c r="A64" s="313"/>
      <c r="B64" s="322"/>
      <c r="C64" s="318"/>
      <c r="D64" s="318"/>
      <c r="E64" s="326"/>
      <c r="F64" s="327"/>
      <c r="G64" s="318"/>
      <c r="H64" s="318"/>
      <c r="I64" s="328"/>
      <c r="J64" s="328"/>
      <c r="K64" s="313"/>
      <c r="L64" s="313"/>
      <c r="M64" s="313"/>
      <c r="N64" s="315"/>
      <c r="O64" s="316"/>
      <c r="P64" s="285"/>
      <c r="Q64" s="285"/>
      <c r="R64" s="317"/>
      <c r="S64" s="318"/>
      <c r="T64" s="318"/>
      <c r="U64" s="337"/>
      <c r="V64" s="313"/>
      <c r="W64" s="313"/>
      <c r="X64" s="318"/>
      <c r="Y64" s="319"/>
      <c r="Z64" s="320"/>
      <c r="AA64" s="313"/>
      <c r="AB64" s="313"/>
      <c r="AC64" s="313"/>
      <c r="AD64" s="313"/>
      <c r="AE64" s="321"/>
      <c r="AF64" s="313"/>
      <c r="AG64" s="313"/>
      <c r="AH64" s="313"/>
      <c r="AI64" s="313"/>
      <c r="AJ64" s="313"/>
      <c r="AK64" s="313"/>
      <c r="AL64" s="313"/>
    </row>
    <row r="65" spans="1:38" ht="12.95" customHeight="1">
      <c r="A65" s="313"/>
      <c r="B65" s="313"/>
      <c r="C65" s="313"/>
      <c r="D65" s="313"/>
      <c r="E65" s="327"/>
      <c r="F65" s="327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22"/>
      <c r="S65" s="313"/>
      <c r="T65" s="313"/>
      <c r="U65" s="313"/>
      <c r="V65" s="313"/>
      <c r="W65" s="313"/>
      <c r="X65" s="313"/>
      <c r="Y65" s="313"/>
      <c r="Z65" s="332"/>
      <c r="AA65" s="313"/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</row>
    <row r="66" spans="1:38" ht="12.95" customHeight="1">
      <c r="A66" s="313"/>
      <c r="B66" s="313"/>
      <c r="C66" s="313"/>
      <c r="D66" s="313"/>
      <c r="E66" s="327"/>
      <c r="F66" s="327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22"/>
      <c r="S66" s="313"/>
      <c r="T66" s="313"/>
      <c r="U66" s="313"/>
      <c r="V66" s="313"/>
      <c r="W66" s="313"/>
      <c r="X66" s="313"/>
      <c r="Y66" s="313"/>
      <c r="Z66" s="332"/>
      <c r="AA66" s="313"/>
      <c r="AB66" s="313"/>
      <c r="AC66" s="313"/>
      <c r="AD66" s="313"/>
      <c r="AE66" s="313"/>
      <c r="AF66" s="313"/>
      <c r="AG66" s="313"/>
      <c r="AH66" s="313"/>
      <c r="AI66" s="313"/>
      <c r="AJ66" s="313"/>
      <c r="AK66" s="313"/>
      <c r="AL66" s="313"/>
    </row>
    <row r="67" spans="1:38" ht="12.95" customHeight="1">
      <c r="A67" s="313"/>
      <c r="B67" s="313"/>
      <c r="C67" s="313"/>
      <c r="D67" s="313"/>
      <c r="E67" s="327"/>
      <c r="F67" s="327"/>
      <c r="G67" s="313"/>
      <c r="H67" s="313"/>
      <c r="I67" s="313"/>
      <c r="J67" s="313"/>
      <c r="K67" s="313"/>
      <c r="L67" s="313"/>
      <c r="M67" s="313"/>
      <c r="N67" s="313"/>
      <c r="O67" s="313"/>
      <c r="P67" s="313"/>
      <c r="Q67" s="313"/>
      <c r="R67" s="322"/>
      <c r="S67" s="313"/>
      <c r="T67" s="313"/>
      <c r="U67" s="313"/>
      <c r="V67" s="313"/>
      <c r="W67" s="313"/>
      <c r="X67" s="313"/>
      <c r="Y67" s="313"/>
      <c r="Z67" s="332"/>
      <c r="AA67" s="313"/>
      <c r="AB67" s="313"/>
      <c r="AC67" s="313"/>
      <c r="AD67" s="313"/>
      <c r="AE67" s="313"/>
      <c r="AF67" s="313"/>
      <c r="AG67" s="313"/>
      <c r="AH67" s="313"/>
      <c r="AI67" s="313"/>
      <c r="AJ67" s="313"/>
      <c r="AK67" s="313"/>
      <c r="AL67" s="313"/>
    </row>
  </sheetData>
  <mergeCells count="31">
    <mergeCell ref="AE4:AE5"/>
    <mergeCell ref="AF4:AF5"/>
    <mergeCell ref="A1:K1"/>
    <mergeCell ref="A2:K2"/>
    <mergeCell ref="X4:X5"/>
    <mergeCell ref="Y4:Y5"/>
    <mergeCell ref="Z4:Z5"/>
    <mergeCell ref="AD4:AD5"/>
    <mergeCell ref="R4:R5"/>
    <mergeCell ref="S4:S5"/>
    <mergeCell ref="AC4:AC5"/>
    <mergeCell ref="Q4:Q5"/>
    <mergeCell ref="AA4:AA5"/>
    <mergeCell ref="V4:V5"/>
    <mergeCell ref="T4:T5"/>
    <mergeCell ref="F4:F5"/>
    <mergeCell ref="G4:G5"/>
    <mergeCell ref="H4:H5"/>
    <mergeCell ref="I4:J4"/>
    <mergeCell ref="AB4:AB5"/>
    <mergeCell ref="W4:W5"/>
    <mergeCell ref="L4:M4"/>
    <mergeCell ref="N4:N5"/>
    <mergeCell ref="O4:O5"/>
    <mergeCell ref="P4:P5"/>
    <mergeCell ref="U4:U5"/>
    <mergeCell ref="A4:A5"/>
    <mergeCell ref="B4:B5"/>
    <mergeCell ref="C4:C5"/>
    <mergeCell ref="D4:D5"/>
    <mergeCell ref="E4:E5"/>
  </mergeCells>
  <conditionalFormatting sqref="O6 N8:O64">
    <cfRule type="expression" dxfId="3126" priority="1" stopIfTrue="1">
      <formula>IF($O6="warning",TRUE,FALSE)</formula>
    </cfRule>
  </conditionalFormatting>
  <conditionalFormatting sqref="N6">
    <cfRule type="expression" dxfId="3125" priority="2" stopIfTrue="1">
      <formula>IF($P6="warning",TRUE,FALSE)</formula>
    </cfRule>
  </conditionalFormatting>
  <hyperlinks>
    <hyperlink ref="AE6" r:id="rId1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67"/>
  <sheetViews>
    <sheetView workbookViewId="0">
      <pane xSplit="3" ySplit="5" topLeftCell="Y6" activePane="bottomRight" state="frozen"/>
      <selection activeCell="AR3" sqref="AR3"/>
      <selection pane="topRight" activeCell="AR3" sqref="AR3"/>
      <selection pane="bottomLeft" activeCell="AR3" sqref="AR3"/>
      <selection pane="bottomRight" activeCell="A4" sqref="A4:AF5"/>
    </sheetView>
  </sheetViews>
  <sheetFormatPr defaultRowHeight="12.95" customHeight="1"/>
  <cols>
    <col min="1" max="1" width="3.7109375" style="236" bestFit="1" customWidth="1"/>
    <col min="2" max="2" width="10.42578125" style="236" bestFit="1" customWidth="1"/>
    <col min="3" max="3" width="17.5703125" style="236" customWidth="1"/>
    <col min="4" max="4" width="20.140625" style="236" customWidth="1"/>
    <col min="5" max="5" width="5" style="654" customWidth="1"/>
    <col min="6" max="6" width="8.140625" style="654" customWidth="1"/>
    <col min="7" max="8" width="12" style="236" customWidth="1"/>
    <col min="9" max="9" width="10.7109375" style="236" bestFit="1" customWidth="1"/>
    <col min="10" max="10" width="9.28515625" style="236" customWidth="1"/>
    <col min="11" max="11" width="8.7109375" style="236" customWidth="1"/>
    <col min="12" max="13" width="8.5703125" style="236" customWidth="1"/>
    <col min="14" max="14" width="9" style="236" customWidth="1"/>
    <col min="15" max="15" width="9.85546875" style="236" customWidth="1"/>
    <col min="16" max="16" width="12.42578125" style="236" customWidth="1"/>
    <col min="17" max="17" width="10.42578125" style="236" customWidth="1"/>
    <col min="18" max="18" width="10.140625" style="297" customWidth="1"/>
    <col min="19" max="19" width="6.5703125" style="236" bestFit="1" customWidth="1"/>
    <col min="20" max="20" width="6.85546875" style="236" customWidth="1"/>
    <col min="21" max="21" width="9.7109375" style="236" customWidth="1"/>
    <col min="22" max="22" width="12.28515625" style="236" customWidth="1"/>
    <col min="23" max="23" width="23.42578125" style="236" customWidth="1"/>
    <col min="24" max="24" width="25.42578125" style="236" customWidth="1"/>
    <col min="25" max="25" width="12.5703125" style="236" customWidth="1"/>
    <col min="26" max="26" width="15" style="236" customWidth="1"/>
    <col min="27" max="27" width="16.85546875" style="236" customWidth="1"/>
    <col min="28" max="29" width="13" style="236" customWidth="1"/>
    <col min="30" max="30" width="20.42578125" style="236" customWidth="1"/>
    <col min="31" max="31" width="22.140625" style="236" customWidth="1"/>
    <col min="32" max="32" width="19.28515625" style="236" bestFit="1" customWidth="1"/>
    <col min="33" max="16384" width="9.140625" style="236"/>
  </cols>
  <sheetData>
    <row r="1" spans="1:38" s="654" customFormat="1" ht="12.95" customHeight="1">
      <c r="A1" s="1112" t="s">
        <v>1317</v>
      </c>
      <c r="B1" s="1113"/>
      <c r="C1" s="1113"/>
      <c r="D1" s="1113"/>
      <c r="E1" s="1113"/>
      <c r="F1" s="1113"/>
      <c r="G1" s="1113"/>
      <c r="H1" s="1113"/>
      <c r="I1" s="1113"/>
      <c r="J1" s="1113"/>
      <c r="K1" s="1113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</row>
    <row r="2" spans="1:38" s="654" customFormat="1" ht="12.95" customHeight="1">
      <c r="A2" s="1112" t="s">
        <v>5122</v>
      </c>
      <c r="B2" s="1113"/>
      <c r="C2" s="1113"/>
      <c r="D2" s="1113"/>
      <c r="E2" s="1113"/>
      <c r="F2" s="1113"/>
      <c r="G2" s="1113"/>
      <c r="H2" s="1113"/>
      <c r="I2" s="1113"/>
      <c r="J2" s="1113"/>
      <c r="K2" s="1113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  <c r="AB2" s="652"/>
      <c r="AC2" s="652"/>
    </row>
    <row r="3" spans="1:38" s="654" customFormat="1" ht="12.95" customHeight="1" thickBot="1">
      <c r="A3" s="652"/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</row>
    <row r="4" spans="1:38" s="654" customFormat="1" ht="19.5" customHeight="1" thickTop="1" thickBot="1">
      <c r="A4" s="1104" t="s">
        <v>1351</v>
      </c>
      <c r="B4" s="1104" t="s">
        <v>1352</v>
      </c>
      <c r="C4" s="1104" t="s">
        <v>1353</v>
      </c>
      <c r="D4" s="1104" t="s">
        <v>1354</v>
      </c>
      <c r="E4" s="1114" t="s">
        <v>2385</v>
      </c>
      <c r="F4" s="1104" t="s">
        <v>1355</v>
      </c>
      <c r="G4" s="1104" t="s">
        <v>1356</v>
      </c>
      <c r="H4" s="1114" t="s">
        <v>2386</v>
      </c>
      <c r="I4" s="1108" t="s">
        <v>1247</v>
      </c>
      <c r="J4" s="1109"/>
      <c r="K4" s="653"/>
      <c r="L4" s="1108" t="s">
        <v>1259</v>
      </c>
      <c r="M4" s="1109"/>
      <c r="N4" s="1104" t="s">
        <v>1260</v>
      </c>
      <c r="O4" s="1106" t="s">
        <v>1251</v>
      </c>
      <c r="P4" s="1106" t="s">
        <v>2387</v>
      </c>
      <c r="Q4" s="1116" t="s">
        <v>5127</v>
      </c>
      <c r="R4" s="1116" t="s">
        <v>2388</v>
      </c>
      <c r="S4" s="1104" t="s">
        <v>1265</v>
      </c>
      <c r="T4" s="1104" t="s">
        <v>1323</v>
      </c>
      <c r="U4" s="1104" t="s">
        <v>2598</v>
      </c>
      <c r="V4" s="1104" t="s">
        <v>1261</v>
      </c>
      <c r="W4" s="1106" t="s">
        <v>1251</v>
      </c>
      <c r="X4" s="1097" t="s">
        <v>1253</v>
      </c>
      <c r="Y4" s="1121" t="s">
        <v>1230</v>
      </c>
      <c r="Z4" s="1123" t="s">
        <v>673</v>
      </c>
      <c r="AA4" s="1123" t="s">
        <v>1202</v>
      </c>
      <c r="AB4" s="1123" t="s">
        <v>2389</v>
      </c>
      <c r="AC4" s="1114" t="s">
        <v>3029</v>
      </c>
      <c r="AD4" s="1123" t="s">
        <v>1272</v>
      </c>
      <c r="AE4" s="1118" t="s">
        <v>2390</v>
      </c>
      <c r="AF4" s="1114" t="s">
        <v>811</v>
      </c>
    </row>
    <row r="5" spans="1:38" s="654" customFormat="1" ht="21" customHeight="1" thickTop="1">
      <c r="A5" s="1110"/>
      <c r="B5" s="1110"/>
      <c r="C5" s="1110"/>
      <c r="D5" s="1110"/>
      <c r="E5" s="1115"/>
      <c r="F5" s="1110"/>
      <c r="G5" s="1110"/>
      <c r="H5" s="1115"/>
      <c r="I5" s="651" t="s">
        <v>1256</v>
      </c>
      <c r="J5" s="651" t="s">
        <v>1257</v>
      </c>
      <c r="K5" s="651" t="s">
        <v>1257</v>
      </c>
      <c r="L5" s="651" t="s">
        <v>1256</v>
      </c>
      <c r="M5" s="651" t="s">
        <v>1257</v>
      </c>
      <c r="N5" s="1110"/>
      <c r="O5" s="1107"/>
      <c r="P5" s="1107"/>
      <c r="Q5" s="1117"/>
      <c r="R5" s="1117"/>
      <c r="S5" s="1111"/>
      <c r="T5" s="1105"/>
      <c r="U5" s="1105"/>
      <c r="V5" s="1111"/>
      <c r="W5" s="1107"/>
      <c r="X5" s="1098"/>
      <c r="Y5" s="1122"/>
      <c r="Z5" s="1124"/>
      <c r="AA5" s="1124"/>
      <c r="AB5" s="1124"/>
      <c r="AC5" s="1125"/>
      <c r="AD5" s="1124"/>
      <c r="AE5" s="1119"/>
      <c r="AF5" s="1120"/>
    </row>
    <row r="6" spans="1:38" s="269" customFormat="1" ht="28.5" customHeight="1">
      <c r="A6" s="229">
        <v>1</v>
      </c>
      <c r="B6" s="333"/>
      <c r="C6" s="307" t="s">
        <v>5123</v>
      </c>
      <c r="D6" s="307" t="s">
        <v>5124</v>
      </c>
      <c r="E6" s="310" t="s">
        <v>1060</v>
      </c>
      <c r="F6" s="229" t="s">
        <v>1358</v>
      </c>
      <c r="G6" s="307" t="s">
        <v>5126</v>
      </c>
      <c r="H6" s="310" t="s">
        <v>1045</v>
      </c>
      <c r="I6" s="334">
        <v>42767</v>
      </c>
      <c r="J6" s="334">
        <v>43131</v>
      </c>
      <c r="K6" s="334"/>
      <c r="L6" s="229"/>
      <c r="M6" s="229"/>
      <c r="N6" s="232">
        <f ca="1">SUM(J6-NOW())</f>
        <v>295.84127800926217</v>
      </c>
      <c r="O6" s="266" t="str">
        <f ca="1">IF(N6&lt;=40,"WARNING","ACTIVE")</f>
        <v>ACTIVE</v>
      </c>
      <c r="P6" s="273">
        <v>2520000</v>
      </c>
      <c r="Q6" s="260">
        <v>835750</v>
      </c>
      <c r="R6" s="310"/>
      <c r="S6" s="656">
        <v>291329</v>
      </c>
      <c r="T6" s="310" t="s">
        <v>1215</v>
      </c>
      <c r="U6" s="310" t="s">
        <v>6691</v>
      </c>
      <c r="V6" s="229"/>
      <c r="W6" s="229"/>
      <c r="X6" s="307" t="s">
        <v>5125</v>
      </c>
      <c r="Y6" s="237" t="s">
        <v>5128</v>
      </c>
      <c r="Z6" s="335" t="s">
        <v>5129</v>
      </c>
      <c r="AA6" s="229" t="s">
        <v>5130</v>
      </c>
      <c r="AB6" s="237" t="s">
        <v>5131</v>
      </c>
      <c r="AC6" s="237"/>
      <c r="AD6" s="229" t="s">
        <v>5133</v>
      </c>
      <c r="AE6" s="229" t="s">
        <v>5132</v>
      </c>
      <c r="AF6" s="229"/>
      <c r="AG6" s="336"/>
    </row>
    <row r="7" spans="1:38" ht="28.5" customHeight="1">
      <c r="A7" s="313"/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</row>
    <row r="8" spans="1:38" ht="28.5" customHeight="1">
      <c r="A8" s="313"/>
      <c r="B8" s="314"/>
      <c r="C8" s="314"/>
      <c r="D8" s="314"/>
      <c r="E8" s="314"/>
      <c r="F8" s="314"/>
      <c r="G8" s="314"/>
      <c r="H8" s="314"/>
      <c r="I8" s="314"/>
      <c r="J8" s="314"/>
      <c r="K8" s="314"/>
      <c r="L8" s="314"/>
      <c r="M8" s="313"/>
      <c r="N8" s="315"/>
      <c r="O8" s="316"/>
      <c r="P8" s="285"/>
      <c r="Q8" s="285"/>
      <c r="R8" s="317"/>
      <c r="S8" s="318"/>
      <c r="T8" s="318"/>
      <c r="U8" s="337"/>
      <c r="V8" s="313"/>
      <c r="W8" s="313"/>
      <c r="X8" s="318"/>
      <c r="Y8" s="319"/>
      <c r="Z8" s="320"/>
      <c r="AA8" s="313"/>
      <c r="AB8" s="313"/>
      <c r="AC8" s="313"/>
      <c r="AD8" s="313"/>
      <c r="AE8" s="321"/>
      <c r="AF8" s="313"/>
      <c r="AG8" s="313"/>
      <c r="AH8" s="313"/>
      <c r="AI8" s="313"/>
      <c r="AJ8" s="313"/>
      <c r="AK8" s="313"/>
      <c r="AL8" s="313"/>
    </row>
    <row r="9" spans="1:38" ht="28.5" customHeight="1">
      <c r="A9" s="313"/>
      <c r="B9" s="322"/>
      <c r="C9" s="318"/>
      <c r="D9" s="318"/>
      <c r="E9" s="326"/>
      <c r="F9" s="327"/>
      <c r="G9" s="318"/>
      <c r="H9" s="318"/>
      <c r="I9" s="328"/>
      <c r="J9" s="328"/>
      <c r="K9" s="313"/>
      <c r="L9" s="313"/>
      <c r="M9" s="313"/>
      <c r="N9" s="315"/>
      <c r="O9" s="316"/>
      <c r="P9" s="285"/>
      <c r="Q9" s="285"/>
      <c r="R9" s="317"/>
      <c r="S9" s="318"/>
      <c r="T9" s="318"/>
      <c r="U9" s="337"/>
      <c r="V9" s="313"/>
      <c r="W9" s="313"/>
      <c r="X9" s="318"/>
      <c r="Y9" s="319"/>
      <c r="Z9" s="320"/>
      <c r="AA9" s="313"/>
      <c r="AB9" s="319"/>
      <c r="AC9" s="319"/>
      <c r="AD9" s="324"/>
      <c r="AE9" s="321"/>
      <c r="AF9" s="313"/>
      <c r="AG9" s="313"/>
      <c r="AH9" s="313"/>
      <c r="AI9" s="313"/>
      <c r="AJ9" s="313"/>
      <c r="AK9" s="313"/>
      <c r="AL9" s="313"/>
    </row>
    <row r="10" spans="1:38" ht="28.5" customHeight="1">
      <c r="A10" s="313"/>
      <c r="B10" s="322"/>
      <c r="C10" s="318"/>
      <c r="D10" s="318"/>
      <c r="E10" s="326"/>
      <c r="F10" s="327"/>
      <c r="G10" s="318"/>
      <c r="H10" s="318"/>
      <c r="I10" s="328"/>
      <c r="J10" s="328"/>
      <c r="K10" s="313"/>
      <c r="L10" s="313"/>
      <c r="M10" s="313"/>
      <c r="N10" s="315"/>
      <c r="O10" s="316"/>
      <c r="P10" s="285"/>
      <c r="Q10" s="285"/>
      <c r="R10" s="317"/>
      <c r="S10" s="318"/>
      <c r="T10" s="318"/>
      <c r="U10" s="337"/>
      <c r="V10" s="313"/>
      <c r="W10" s="313"/>
      <c r="X10" s="318"/>
      <c r="Y10" s="319"/>
      <c r="Z10" s="320"/>
      <c r="AA10" s="313"/>
      <c r="AB10" s="313"/>
      <c r="AC10" s="313"/>
      <c r="AD10" s="313"/>
      <c r="AE10" s="321"/>
      <c r="AF10" s="313"/>
      <c r="AG10" s="313"/>
      <c r="AH10" s="313"/>
      <c r="AI10" s="313"/>
      <c r="AJ10" s="313"/>
      <c r="AK10" s="313"/>
      <c r="AL10" s="313"/>
    </row>
    <row r="11" spans="1:38" ht="28.5" customHeight="1">
      <c r="A11" s="313"/>
      <c r="B11" s="322"/>
      <c r="C11" s="318"/>
      <c r="D11" s="318"/>
      <c r="E11" s="326"/>
      <c r="F11" s="327"/>
      <c r="G11" s="318"/>
      <c r="H11" s="318"/>
      <c r="I11" s="328"/>
      <c r="J11" s="328"/>
      <c r="K11" s="313"/>
      <c r="L11" s="313"/>
      <c r="M11" s="313"/>
      <c r="N11" s="315"/>
      <c r="O11" s="316"/>
      <c r="P11" s="285"/>
      <c r="Q11" s="285"/>
      <c r="R11" s="317"/>
      <c r="S11" s="318"/>
      <c r="T11" s="318"/>
      <c r="U11" s="337"/>
      <c r="V11" s="313"/>
      <c r="W11" s="313"/>
      <c r="X11" s="318"/>
      <c r="Y11" s="319"/>
      <c r="Z11" s="320"/>
      <c r="AA11" s="313"/>
      <c r="AB11" s="319"/>
      <c r="AC11" s="319"/>
      <c r="AD11" s="324"/>
      <c r="AE11" s="321"/>
      <c r="AF11" s="313"/>
      <c r="AG11" s="313"/>
      <c r="AH11" s="313"/>
      <c r="AI11" s="313"/>
      <c r="AJ11" s="313"/>
      <c r="AK11" s="313"/>
      <c r="AL11" s="313"/>
    </row>
    <row r="12" spans="1:38" ht="28.5" customHeight="1">
      <c r="A12" s="313"/>
      <c r="B12" s="322"/>
      <c r="C12" s="318"/>
      <c r="D12" s="318"/>
      <c r="E12" s="326"/>
      <c r="F12" s="327"/>
      <c r="G12" s="318"/>
      <c r="H12" s="318"/>
      <c r="I12" s="328"/>
      <c r="J12" s="328"/>
      <c r="K12" s="313"/>
      <c r="L12" s="313"/>
      <c r="M12" s="313"/>
      <c r="N12" s="315"/>
      <c r="O12" s="316"/>
      <c r="P12" s="285"/>
      <c r="Q12" s="285"/>
      <c r="R12" s="317"/>
      <c r="S12" s="318"/>
      <c r="T12" s="318"/>
      <c r="U12" s="337"/>
      <c r="V12" s="313"/>
      <c r="W12" s="313"/>
      <c r="X12" s="318"/>
      <c r="Y12" s="319"/>
      <c r="Z12" s="320"/>
      <c r="AA12" s="313"/>
      <c r="AB12" s="313"/>
      <c r="AC12" s="313"/>
      <c r="AD12" s="313"/>
      <c r="AE12" s="321"/>
      <c r="AF12" s="313"/>
      <c r="AG12" s="313"/>
      <c r="AH12" s="313"/>
      <c r="AI12" s="313"/>
      <c r="AJ12" s="313"/>
      <c r="AK12" s="313"/>
      <c r="AL12" s="313"/>
    </row>
    <row r="13" spans="1:38" ht="28.5" customHeight="1">
      <c r="A13" s="313"/>
      <c r="B13" s="322"/>
      <c r="C13" s="318"/>
      <c r="D13" s="318"/>
      <c r="E13" s="326"/>
      <c r="F13" s="327"/>
      <c r="G13" s="318"/>
      <c r="H13" s="318"/>
      <c r="I13" s="328"/>
      <c r="J13" s="328"/>
      <c r="K13" s="313"/>
      <c r="L13" s="313"/>
      <c r="M13" s="313"/>
      <c r="N13" s="315"/>
      <c r="O13" s="316"/>
      <c r="P13" s="285"/>
      <c r="Q13" s="285"/>
      <c r="R13" s="317"/>
      <c r="S13" s="318"/>
      <c r="T13" s="318"/>
      <c r="U13" s="337"/>
      <c r="V13" s="313"/>
      <c r="W13" s="313"/>
      <c r="X13" s="318"/>
      <c r="Y13" s="319"/>
      <c r="Z13" s="320"/>
      <c r="AA13" s="313"/>
      <c r="AB13" s="319"/>
      <c r="AC13" s="319"/>
      <c r="AD13" s="313"/>
      <c r="AE13" s="321"/>
      <c r="AF13" s="313"/>
      <c r="AG13" s="313"/>
      <c r="AH13" s="313"/>
      <c r="AI13" s="313"/>
      <c r="AJ13" s="313"/>
      <c r="AK13" s="313"/>
      <c r="AL13" s="313"/>
    </row>
    <row r="14" spans="1:38" ht="28.5" customHeight="1">
      <c r="A14" s="313"/>
      <c r="B14" s="322"/>
      <c r="C14" s="318"/>
      <c r="D14" s="318"/>
      <c r="E14" s="326"/>
      <c r="F14" s="327"/>
      <c r="G14" s="318"/>
      <c r="H14" s="318"/>
      <c r="I14" s="328"/>
      <c r="J14" s="328"/>
      <c r="K14" s="313"/>
      <c r="L14" s="313"/>
      <c r="M14" s="313"/>
      <c r="N14" s="315"/>
      <c r="O14" s="316"/>
      <c r="P14" s="285"/>
      <c r="Q14" s="285"/>
      <c r="R14" s="317"/>
      <c r="S14" s="318"/>
      <c r="T14" s="318"/>
      <c r="U14" s="337"/>
      <c r="V14" s="313"/>
      <c r="W14" s="313"/>
      <c r="X14" s="318"/>
      <c r="Y14" s="319"/>
      <c r="Z14" s="320"/>
      <c r="AA14" s="313"/>
      <c r="AB14" s="313"/>
      <c r="AC14" s="313"/>
      <c r="AD14" s="313"/>
      <c r="AE14" s="321"/>
      <c r="AF14" s="313"/>
      <c r="AG14" s="313"/>
      <c r="AH14" s="313"/>
      <c r="AI14" s="313"/>
      <c r="AJ14" s="313"/>
      <c r="AK14" s="313"/>
      <c r="AL14" s="313"/>
    </row>
    <row r="15" spans="1:38" ht="28.5" customHeight="1">
      <c r="A15" s="313"/>
      <c r="B15" s="322"/>
      <c r="C15" s="318"/>
      <c r="D15" s="318"/>
      <c r="E15" s="326"/>
      <c r="F15" s="327"/>
      <c r="G15" s="318"/>
      <c r="H15" s="318"/>
      <c r="I15" s="328"/>
      <c r="J15" s="328"/>
      <c r="K15" s="313"/>
      <c r="L15" s="313"/>
      <c r="M15" s="313"/>
      <c r="N15" s="315"/>
      <c r="O15" s="316"/>
      <c r="P15" s="285"/>
      <c r="Q15" s="285"/>
      <c r="R15" s="317"/>
      <c r="S15" s="318"/>
      <c r="T15" s="318"/>
      <c r="U15" s="337"/>
      <c r="V15" s="313"/>
      <c r="W15" s="313"/>
      <c r="X15" s="318"/>
      <c r="Y15" s="319"/>
      <c r="Z15" s="320"/>
      <c r="AA15" s="313"/>
      <c r="AB15" s="319"/>
      <c r="AC15" s="319"/>
      <c r="AD15" s="313"/>
      <c r="AE15" s="321"/>
      <c r="AF15" s="313"/>
      <c r="AG15" s="313"/>
      <c r="AH15" s="313"/>
      <c r="AI15" s="313"/>
      <c r="AJ15" s="313"/>
      <c r="AK15" s="313"/>
      <c r="AL15" s="313"/>
    </row>
    <row r="16" spans="1:38" ht="28.5" customHeight="1">
      <c r="A16" s="313"/>
      <c r="B16" s="322"/>
      <c r="C16" s="318"/>
      <c r="D16" s="318"/>
      <c r="E16" s="326"/>
      <c r="F16" s="327"/>
      <c r="G16" s="318"/>
      <c r="H16" s="318"/>
      <c r="I16" s="328"/>
      <c r="J16" s="328"/>
      <c r="K16" s="313"/>
      <c r="L16" s="313"/>
      <c r="M16" s="313"/>
      <c r="N16" s="315"/>
      <c r="O16" s="316"/>
      <c r="P16" s="285"/>
      <c r="Q16" s="285"/>
      <c r="R16" s="317"/>
      <c r="S16" s="318"/>
      <c r="T16" s="318"/>
      <c r="U16" s="337"/>
      <c r="V16" s="313"/>
      <c r="W16" s="313"/>
      <c r="X16" s="318"/>
      <c r="Y16" s="319"/>
      <c r="Z16" s="320"/>
      <c r="AA16" s="313"/>
      <c r="AB16" s="313"/>
      <c r="AC16" s="313"/>
      <c r="AD16" s="313"/>
      <c r="AE16" s="321"/>
      <c r="AF16" s="313"/>
      <c r="AG16" s="313"/>
      <c r="AH16" s="313"/>
      <c r="AI16" s="313"/>
      <c r="AJ16" s="313"/>
      <c r="AK16" s="313"/>
      <c r="AL16" s="313"/>
    </row>
    <row r="17" spans="1:38" ht="28.5" customHeight="1">
      <c r="A17" s="313"/>
      <c r="B17" s="322"/>
      <c r="C17" s="318"/>
      <c r="D17" s="318"/>
      <c r="E17" s="326"/>
      <c r="F17" s="327"/>
      <c r="G17" s="318"/>
      <c r="H17" s="318"/>
      <c r="I17" s="328"/>
      <c r="J17" s="328"/>
      <c r="K17" s="313"/>
      <c r="L17" s="313"/>
      <c r="M17" s="313"/>
      <c r="N17" s="315"/>
      <c r="O17" s="316"/>
      <c r="P17" s="285"/>
      <c r="Q17" s="285"/>
      <c r="R17" s="317"/>
      <c r="S17" s="318"/>
      <c r="T17" s="318"/>
      <c r="U17" s="337"/>
      <c r="V17" s="313"/>
      <c r="W17" s="313"/>
      <c r="X17" s="318"/>
      <c r="Y17" s="319"/>
      <c r="Z17" s="320"/>
      <c r="AA17" s="313"/>
      <c r="AB17" s="313"/>
      <c r="AC17" s="313"/>
      <c r="AD17" s="313"/>
      <c r="AE17" s="321"/>
      <c r="AF17" s="313"/>
      <c r="AG17" s="313"/>
      <c r="AH17" s="313"/>
      <c r="AI17" s="313"/>
      <c r="AJ17" s="313"/>
      <c r="AK17" s="313"/>
      <c r="AL17" s="313"/>
    </row>
    <row r="18" spans="1:38" ht="28.5" customHeight="1">
      <c r="A18" s="313"/>
      <c r="B18" s="322"/>
      <c r="C18" s="318"/>
      <c r="D18" s="318"/>
      <c r="E18" s="326"/>
      <c r="F18" s="327"/>
      <c r="G18" s="318"/>
      <c r="H18" s="318"/>
      <c r="I18" s="328"/>
      <c r="J18" s="328"/>
      <c r="K18" s="313"/>
      <c r="L18" s="313"/>
      <c r="M18" s="313"/>
      <c r="N18" s="315"/>
      <c r="O18" s="316"/>
      <c r="P18" s="285"/>
      <c r="Q18" s="285"/>
      <c r="R18" s="317"/>
      <c r="S18" s="318"/>
      <c r="T18" s="318"/>
      <c r="U18" s="337"/>
      <c r="V18" s="313"/>
      <c r="W18" s="313"/>
      <c r="X18" s="318"/>
      <c r="Y18" s="319"/>
      <c r="Z18" s="320"/>
      <c r="AA18" s="313"/>
      <c r="AB18" s="313"/>
      <c r="AC18" s="313"/>
      <c r="AD18" s="313"/>
      <c r="AE18" s="321"/>
      <c r="AF18" s="313"/>
      <c r="AG18" s="313"/>
      <c r="AH18" s="313"/>
      <c r="AI18" s="313"/>
      <c r="AJ18" s="313"/>
      <c r="AK18" s="313"/>
      <c r="AL18" s="313"/>
    </row>
    <row r="19" spans="1:38" ht="28.5" customHeight="1">
      <c r="A19" s="313"/>
      <c r="B19" s="322"/>
      <c r="C19" s="318"/>
      <c r="D19" s="318"/>
      <c r="E19" s="326"/>
      <c r="F19" s="327"/>
      <c r="G19" s="318"/>
      <c r="H19" s="318"/>
      <c r="I19" s="328"/>
      <c r="J19" s="328"/>
      <c r="K19" s="313"/>
      <c r="L19" s="313"/>
      <c r="M19" s="313"/>
      <c r="N19" s="315"/>
      <c r="O19" s="316"/>
      <c r="P19" s="285"/>
      <c r="Q19" s="285"/>
      <c r="R19" s="317"/>
      <c r="S19" s="318"/>
      <c r="T19" s="318"/>
      <c r="U19" s="337"/>
      <c r="V19" s="313"/>
      <c r="W19" s="313"/>
      <c r="X19" s="318"/>
      <c r="Y19" s="319"/>
      <c r="Z19" s="320"/>
      <c r="AA19" s="313"/>
      <c r="AB19" s="313"/>
      <c r="AC19" s="313"/>
      <c r="AD19" s="313"/>
      <c r="AE19" s="321"/>
      <c r="AF19" s="313"/>
      <c r="AG19" s="313"/>
      <c r="AH19" s="313"/>
      <c r="AI19" s="313"/>
      <c r="AJ19" s="313"/>
      <c r="AK19" s="313"/>
      <c r="AL19" s="313"/>
    </row>
    <row r="20" spans="1:38" ht="28.5" customHeight="1">
      <c r="A20" s="313"/>
      <c r="B20" s="322"/>
      <c r="C20" s="318"/>
      <c r="D20" s="318"/>
      <c r="E20" s="326"/>
      <c r="F20" s="327"/>
      <c r="G20" s="318"/>
      <c r="H20" s="318"/>
      <c r="I20" s="328"/>
      <c r="J20" s="328"/>
      <c r="K20" s="313"/>
      <c r="L20" s="313"/>
      <c r="M20" s="313"/>
      <c r="N20" s="315"/>
      <c r="O20" s="316"/>
      <c r="P20" s="285"/>
      <c r="Q20" s="285"/>
      <c r="R20" s="317"/>
      <c r="S20" s="318"/>
      <c r="T20" s="318"/>
      <c r="U20" s="337"/>
      <c r="V20" s="313"/>
      <c r="W20" s="313"/>
      <c r="X20" s="318"/>
      <c r="Y20" s="319"/>
      <c r="Z20" s="320"/>
      <c r="AA20" s="313"/>
      <c r="AB20" s="313"/>
      <c r="AC20" s="313"/>
      <c r="AD20" s="313"/>
      <c r="AE20" s="321"/>
      <c r="AF20" s="313"/>
      <c r="AG20" s="313"/>
      <c r="AH20" s="313"/>
      <c r="AI20" s="313"/>
      <c r="AJ20" s="313"/>
      <c r="AK20" s="313"/>
      <c r="AL20" s="313"/>
    </row>
    <row r="21" spans="1:38" ht="28.5" customHeight="1">
      <c r="A21" s="313"/>
      <c r="B21" s="322"/>
      <c r="C21" s="318"/>
      <c r="D21" s="318"/>
      <c r="E21" s="326"/>
      <c r="F21" s="327"/>
      <c r="G21" s="318"/>
      <c r="H21" s="318"/>
      <c r="I21" s="328"/>
      <c r="J21" s="328"/>
      <c r="K21" s="313"/>
      <c r="L21" s="313"/>
      <c r="M21" s="313"/>
      <c r="N21" s="315"/>
      <c r="O21" s="316"/>
      <c r="P21" s="285"/>
      <c r="Q21" s="285"/>
      <c r="R21" s="317"/>
      <c r="S21" s="318"/>
      <c r="T21" s="318"/>
      <c r="U21" s="337"/>
      <c r="V21" s="313"/>
      <c r="W21" s="313"/>
      <c r="X21" s="318"/>
      <c r="Y21" s="319"/>
      <c r="Z21" s="320"/>
      <c r="AA21" s="313"/>
      <c r="AB21" s="313"/>
      <c r="AC21" s="313"/>
      <c r="AD21" s="313"/>
      <c r="AE21" s="321"/>
      <c r="AF21" s="313"/>
      <c r="AG21" s="313"/>
      <c r="AH21" s="313"/>
      <c r="AI21" s="313"/>
      <c r="AJ21" s="313"/>
      <c r="AK21" s="313"/>
      <c r="AL21" s="313"/>
    </row>
    <row r="22" spans="1:38" ht="28.5" customHeight="1">
      <c r="A22" s="313"/>
      <c r="B22" s="322"/>
      <c r="C22" s="318"/>
      <c r="D22" s="318"/>
      <c r="E22" s="326"/>
      <c r="F22" s="327"/>
      <c r="G22" s="318"/>
      <c r="H22" s="318"/>
      <c r="I22" s="328"/>
      <c r="J22" s="328"/>
      <c r="K22" s="313"/>
      <c r="L22" s="313"/>
      <c r="M22" s="313"/>
      <c r="N22" s="315"/>
      <c r="O22" s="316"/>
      <c r="P22" s="285"/>
      <c r="Q22" s="285"/>
      <c r="R22" s="317"/>
      <c r="S22" s="318"/>
      <c r="T22" s="318"/>
      <c r="U22" s="337"/>
      <c r="V22" s="313"/>
      <c r="W22" s="313"/>
      <c r="X22" s="318"/>
      <c r="Y22" s="319"/>
      <c r="Z22" s="320"/>
      <c r="AA22" s="313"/>
      <c r="AB22" s="313"/>
      <c r="AC22" s="313"/>
      <c r="AD22" s="313"/>
      <c r="AE22" s="321"/>
      <c r="AF22" s="313"/>
      <c r="AG22" s="313"/>
      <c r="AH22" s="313"/>
      <c r="AI22" s="313"/>
      <c r="AJ22" s="313"/>
      <c r="AK22" s="313"/>
      <c r="AL22" s="313"/>
    </row>
    <row r="23" spans="1:38" ht="28.5" customHeight="1">
      <c r="A23" s="313"/>
      <c r="B23" s="322"/>
      <c r="C23" s="318"/>
      <c r="D23" s="318"/>
      <c r="E23" s="326"/>
      <c r="F23" s="327"/>
      <c r="G23" s="318"/>
      <c r="H23" s="318"/>
      <c r="I23" s="328"/>
      <c r="J23" s="328"/>
      <c r="K23" s="313"/>
      <c r="L23" s="313"/>
      <c r="M23" s="313"/>
      <c r="N23" s="315"/>
      <c r="O23" s="316"/>
      <c r="P23" s="285"/>
      <c r="Q23" s="285"/>
      <c r="R23" s="317"/>
      <c r="S23" s="318"/>
      <c r="T23" s="318"/>
      <c r="U23" s="337"/>
      <c r="V23" s="313"/>
      <c r="W23" s="313"/>
      <c r="X23" s="318"/>
      <c r="Y23" s="319"/>
      <c r="Z23" s="320"/>
      <c r="AA23" s="313"/>
      <c r="AB23" s="313"/>
      <c r="AC23" s="313"/>
      <c r="AD23" s="313"/>
      <c r="AE23" s="321"/>
      <c r="AF23" s="313"/>
      <c r="AG23" s="313"/>
      <c r="AH23" s="313"/>
      <c r="AI23" s="313"/>
      <c r="AJ23" s="313"/>
      <c r="AK23" s="313"/>
      <c r="AL23" s="313"/>
    </row>
    <row r="24" spans="1:38" ht="28.5" customHeight="1">
      <c r="A24" s="313"/>
      <c r="B24" s="322"/>
      <c r="C24" s="318"/>
      <c r="D24" s="318"/>
      <c r="E24" s="326"/>
      <c r="F24" s="327"/>
      <c r="G24" s="318"/>
      <c r="H24" s="318"/>
      <c r="I24" s="328"/>
      <c r="J24" s="328"/>
      <c r="K24" s="313"/>
      <c r="L24" s="313"/>
      <c r="M24" s="313"/>
      <c r="N24" s="315"/>
      <c r="O24" s="316"/>
      <c r="P24" s="285"/>
      <c r="Q24" s="285"/>
      <c r="R24" s="317"/>
      <c r="S24" s="318"/>
      <c r="T24" s="318"/>
      <c r="U24" s="337"/>
      <c r="V24" s="313"/>
      <c r="W24" s="313"/>
      <c r="X24" s="318"/>
      <c r="Y24" s="319"/>
      <c r="Z24" s="320"/>
      <c r="AA24" s="313"/>
      <c r="AB24" s="313"/>
      <c r="AC24" s="313"/>
      <c r="AD24" s="313"/>
      <c r="AE24" s="321"/>
      <c r="AF24" s="313"/>
      <c r="AG24" s="313"/>
      <c r="AH24" s="313"/>
      <c r="AI24" s="313"/>
      <c r="AJ24" s="313"/>
      <c r="AK24" s="313"/>
      <c r="AL24" s="313"/>
    </row>
    <row r="25" spans="1:38" ht="28.5" customHeight="1">
      <c r="A25" s="313"/>
      <c r="B25" s="322"/>
      <c r="C25" s="318"/>
      <c r="D25" s="318"/>
      <c r="E25" s="326"/>
      <c r="F25" s="327"/>
      <c r="G25" s="318"/>
      <c r="H25" s="318"/>
      <c r="I25" s="328"/>
      <c r="J25" s="328"/>
      <c r="K25" s="313"/>
      <c r="L25" s="313"/>
      <c r="M25" s="313"/>
      <c r="N25" s="315"/>
      <c r="O25" s="316"/>
      <c r="P25" s="285"/>
      <c r="Q25" s="285"/>
      <c r="R25" s="317"/>
      <c r="S25" s="318"/>
      <c r="T25" s="318"/>
      <c r="U25" s="337"/>
      <c r="V25" s="313"/>
      <c r="W25" s="313"/>
      <c r="X25" s="318"/>
      <c r="Y25" s="319"/>
      <c r="Z25" s="320"/>
      <c r="AA25" s="313"/>
      <c r="AB25" s="313"/>
      <c r="AC25" s="313"/>
      <c r="AD25" s="313"/>
      <c r="AE25" s="321"/>
      <c r="AF25" s="313"/>
      <c r="AG25" s="313"/>
      <c r="AH25" s="313"/>
      <c r="AI25" s="313"/>
      <c r="AJ25" s="313"/>
      <c r="AK25" s="313"/>
      <c r="AL25" s="313"/>
    </row>
    <row r="26" spans="1:38" ht="28.5" customHeight="1">
      <c r="A26" s="313"/>
      <c r="B26" s="322"/>
      <c r="C26" s="318"/>
      <c r="D26" s="318"/>
      <c r="E26" s="326"/>
      <c r="F26" s="327"/>
      <c r="G26" s="318"/>
      <c r="H26" s="318"/>
      <c r="I26" s="328"/>
      <c r="J26" s="328"/>
      <c r="K26" s="313"/>
      <c r="L26" s="313"/>
      <c r="M26" s="313"/>
      <c r="N26" s="315"/>
      <c r="O26" s="316"/>
      <c r="P26" s="285"/>
      <c r="Q26" s="285"/>
      <c r="R26" s="317"/>
      <c r="S26" s="318"/>
      <c r="T26" s="318"/>
      <c r="U26" s="337"/>
      <c r="V26" s="313"/>
      <c r="W26" s="313"/>
      <c r="X26" s="318"/>
      <c r="Y26" s="319"/>
      <c r="Z26" s="320"/>
      <c r="AA26" s="313"/>
      <c r="AB26" s="313"/>
      <c r="AC26" s="313"/>
      <c r="AD26" s="313"/>
      <c r="AE26" s="321"/>
      <c r="AF26" s="313"/>
      <c r="AG26" s="313"/>
      <c r="AH26" s="313"/>
      <c r="AI26" s="313"/>
      <c r="AJ26" s="313"/>
      <c r="AK26" s="313"/>
      <c r="AL26" s="313"/>
    </row>
    <row r="27" spans="1:38" ht="28.5" customHeight="1">
      <c r="A27" s="313"/>
      <c r="B27" s="322"/>
      <c r="C27" s="318"/>
      <c r="D27" s="318"/>
      <c r="E27" s="326"/>
      <c r="F27" s="327"/>
      <c r="G27" s="318"/>
      <c r="H27" s="318"/>
      <c r="I27" s="328"/>
      <c r="J27" s="328"/>
      <c r="K27" s="313"/>
      <c r="L27" s="313"/>
      <c r="M27" s="313"/>
      <c r="N27" s="315"/>
      <c r="O27" s="316"/>
      <c r="P27" s="285"/>
      <c r="Q27" s="285"/>
      <c r="R27" s="317"/>
      <c r="S27" s="318"/>
      <c r="T27" s="318"/>
      <c r="U27" s="337"/>
      <c r="V27" s="313"/>
      <c r="W27" s="313"/>
      <c r="X27" s="318"/>
      <c r="Y27" s="319"/>
      <c r="Z27" s="320"/>
      <c r="AA27" s="313"/>
      <c r="AB27" s="313"/>
      <c r="AC27" s="313"/>
      <c r="AD27" s="324"/>
      <c r="AE27" s="321"/>
      <c r="AF27" s="313"/>
      <c r="AG27" s="313"/>
      <c r="AH27" s="313"/>
      <c r="AI27" s="313"/>
      <c r="AJ27" s="313"/>
      <c r="AK27" s="313"/>
      <c r="AL27" s="313"/>
    </row>
    <row r="28" spans="1:38" ht="28.5" customHeight="1">
      <c r="A28" s="313"/>
      <c r="B28" s="322"/>
      <c r="C28" s="318"/>
      <c r="D28" s="318"/>
      <c r="E28" s="326"/>
      <c r="F28" s="327"/>
      <c r="G28" s="318"/>
      <c r="H28" s="318"/>
      <c r="I28" s="328"/>
      <c r="J28" s="328"/>
      <c r="K28" s="313"/>
      <c r="L28" s="313"/>
      <c r="M28" s="313"/>
      <c r="N28" s="315"/>
      <c r="O28" s="316"/>
      <c r="P28" s="285"/>
      <c r="Q28" s="285"/>
      <c r="R28" s="317"/>
      <c r="S28" s="318"/>
      <c r="T28" s="318"/>
      <c r="U28" s="337"/>
      <c r="V28" s="313"/>
      <c r="W28" s="313"/>
      <c r="X28" s="318"/>
      <c r="Y28" s="319"/>
      <c r="Z28" s="320"/>
      <c r="AA28" s="313"/>
      <c r="AB28" s="313"/>
      <c r="AC28" s="313"/>
      <c r="AD28" s="313"/>
      <c r="AE28" s="321"/>
      <c r="AF28" s="313"/>
      <c r="AG28" s="313"/>
      <c r="AH28" s="313"/>
      <c r="AI28" s="313"/>
      <c r="AJ28" s="313"/>
      <c r="AK28" s="313"/>
      <c r="AL28" s="313"/>
    </row>
    <row r="29" spans="1:38" ht="28.5" customHeight="1">
      <c r="A29" s="313"/>
      <c r="B29" s="322"/>
      <c r="C29" s="318"/>
      <c r="D29" s="318"/>
      <c r="E29" s="326"/>
      <c r="F29" s="327"/>
      <c r="G29" s="318"/>
      <c r="H29" s="318"/>
      <c r="I29" s="328"/>
      <c r="J29" s="328"/>
      <c r="K29" s="313"/>
      <c r="L29" s="313"/>
      <c r="M29" s="313"/>
      <c r="N29" s="315"/>
      <c r="O29" s="316"/>
      <c r="P29" s="285"/>
      <c r="Q29" s="285"/>
      <c r="R29" s="329"/>
      <c r="S29" s="318"/>
      <c r="T29" s="318"/>
      <c r="U29" s="337"/>
      <c r="V29" s="313"/>
      <c r="W29" s="313"/>
      <c r="X29" s="318"/>
      <c r="Y29" s="319"/>
      <c r="Z29" s="320"/>
      <c r="AA29" s="313"/>
      <c r="AB29" s="313"/>
      <c r="AC29" s="313"/>
      <c r="AD29" s="313"/>
      <c r="AE29" s="321"/>
      <c r="AF29" s="313"/>
      <c r="AG29" s="313"/>
      <c r="AH29" s="313"/>
      <c r="AI29" s="313"/>
      <c r="AJ29" s="313"/>
      <c r="AK29" s="313"/>
      <c r="AL29" s="313"/>
    </row>
    <row r="30" spans="1:38" ht="28.5" customHeight="1">
      <c r="A30" s="313"/>
      <c r="B30" s="322"/>
      <c r="C30" s="318"/>
      <c r="D30" s="318"/>
      <c r="E30" s="326"/>
      <c r="F30" s="327"/>
      <c r="G30" s="318"/>
      <c r="H30" s="318"/>
      <c r="I30" s="328"/>
      <c r="J30" s="328"/>
      <c r="K30" s="313"/>
      <c r="L30" s="313"/>
      <c r="M30" s="313"/>
      <c r="N30" s="315"/>
      <c r="O30" s="316"/>
      <c r="P30" s="285"/>
      <c r="Q30" s="285"/>
      <c r="R30" s="329"/>
      <c r="S30" s="318"/>
      <c r="T30" s="318"/>
      <c r="U30" s="337"/>
      <c r="V30" s="313"/>
      <c r="W30" s="313"/>
      <c r="X30" s="318"/>
      <c r="Y30" s="319"/>
      <c r="Z30" s="320"/>
      <c r="AA30" s="313"/>
      <c r="AB30" s="330"/>
      <c r="AC30" s="330"/>
      <c r="AD30" s="313"/>
      <c r="AE30" s="321"/>
      <c r="AF30" s="313"/>
      <c r="AG30" s="313"/>
      <c r="AH30" s="313"/>
      <c r="AI30" s="313"/>
      <c r="AJ30" s="313"/>
      <c r="AK30" s="313"/>
      <c r="AL30" s="313"/>
    </row>
    <row r="31" spans="1:38" ht="28.5" customHeight="1">
      <c r="A31" s="313"/>
      <c r="B31" s="322"/>
      <c r="C31" s="318"/>
      <c r="D31" s="318"/>
      <c r="E31" s="326"/>
      <c r="F31" s="327"/>
      <c r="G31" s="318"/>
      <c r="H31" s="318"/>
      <c r="I31" s="328"/>
      <c r="J31" s="328"/>
      <c r="K31" s="313"/>
      <c r="L31" s="313"/>
      <c r="M31" s="313"/>
      <c r="N31" s="315"/>
      <c r="O31" s="316"/>
      <c r="P31" s="285"/>
      <c r="Q31" s="285"/>
      <c r="R31" s="329"/>
      <c r="S31" s="318"/>
      <c r="T31" s="318"/>
      <c r="U31" s="337"/>
      <c r="V31" s="313"/>
      <c r="W31" s="313"/>
      <c r="X31" s="318"/>
      <c r="Y31" s="319"/>
      <c r="Z31" s="320"/>
      <c r="AA31" s="313"/>
      <c r="AB31" s="313"/>
      <c r="AC31" s="313"/>
      <c r="AD31" s="313"/>
      <c r="AE31" s="321"/>
      <c r="AF31" s="313"/>
      <c r="AG31" s="313"/>
      <c r="AH31" s="313"/>
      <c r="AI31" s="313"/>
      <c r="AJ31" s="313"/>
      <c r="AK31" s="313"/>
      <c r="AL31" s="313"/>
    </row>
    <row r="32" spans="1:38" ht="28.5" customHeight="1">
      <c r="A32" s="313"/>
      <c r="B32" s="322"/>
      <c r="C32" s="318"/>
      <c r="D32" s="318"/>
      <c r="E32" s="326"/>
      <c r="F32" s="327"/>
      <c r="G32" s="318"/>
      <c r="H32" s="318"/>
      <c r="I32" s="328"/>
      <c r="J32" s="328"/>
      <c r="K32" s="313"/>
      <c r="L32" s="313"/>
      <c r="M32" s="313"/>
      <c r="N32" s="315"/>
      <c r="O32" s="316"/>
      <c r="P32" s="285"/>
      <c r="Q32" s="285"/>
      <c r="R32" s="329"/>
      <c r="S32" s="318"/>
      <c r="T32" s="318"/>
      <c r="U32" s="337"/>
      <c r="V32" s="313"/>
      <c r="W32" s="313"/>
      <c r="X32" s="318"/>
      <c r="Y32" s="319"/>
      <c r="Z32" s="320"/>
      <c r="AA32" s="313"/>
      <c r="AB32" s="319"/>
      <c r="AC32" s="319"/>
      <c r="AD32" s="313"/>
      <c r="AE32" s="313"/>
      <c r="AF32" s="313"/>
      <c r="AG32" s="313"/>
      <c r="AH32" s="313"/>
      <c r="AI32" s="313"/>
      <c r="AJ32" s="313"/>
      <c r="AK32" s="313"/>
      <c r="AL32" s="313"/>
    </row>
    <row r="33" spans="1:38" ht="28.5" customHeight="1">
      <c r="A33" s="313"/>
      <c r="B33" s="322"/>
      <c r="C33" s="318"/>
      <c r="D33" s="318"/>
      <c r="E33" s="326"/>
      <c r="F33" s="327"/>
      <c r="G33" s="318"/>
      <c r="H33" s="318"/>
      <c r="I33" s="328"/>
      <c r="J33" s="328"/>
      <c r="K33" s="313"/>
      <c r="L33" s="313"/>
      <c r="M33" s="313"/>
      <c r="N33" s="315"/>
      <c r="O33" s="316"/>
      <c r="P33" s="285"/>
      <c r="Q33" s="285"/>
      <c r="R33" s="329"/>
      <c r="S33" s="318"/>
      <c r="T33" s="318"/>
      <c r="U33" s="337"/>
      <c r="V33" s="313"/>
      <c r="W33" s="313"/>
      <c r="X33" s="318"/>
      <c r="Y33" s="319"/>
      <c r="Z33" s="320"/>
      <c r="AA33" s="313"/>
      <c r="AB33" s="313"/>
      <c r="AC33" s="313"/>
      <c r="AD33" s="313"/>
      <c r="AE33" s="321"/>
      <c r="AF33" s="313"/>
      <c r="AG33" s="313"/>
      <c r="AH33" s="313"/>
      <c r="AI33" s="313"/>
      <c r="AJ33" s="313"/>
      <c r="AK33" s="313"/>
      <c r="AL33" s="313"/>
    </row>
    <row r="34" spans="1:38" ht="28.5" customHeight="1">
      <c r="A34" s="313"/>
      <c r="B34" s="322"/>
      <c r="C34" s="318"/>
      <c r="D34" s="318"/>
      <c r="E34" s="326"/>
      <c r="F34" s="327"/>
      <c r="G34" s="318"/>
      <c r="H34" s="318"/>
      <c r="I34" s="328"/>
      <c r="J34" s="328"/>
      <c r="K34" s="313"/>
      <c r="L34" s="313"/>
      <c r="M34" s="313"/>
      <c r="N34" s="315"/>
      <c r="O34" s="316"/>
      <c r="P34" s="285"/>
      <c r="Q34" s="285"/>
      <c r="R34" s="329"/>
      <c r="S34" s="318"/>
      <c r="T34" s="318"/>
      <c r="U34" s="337"/>
      <c r="V34" s="313"/>
      <c r="W34" s="313"/>
      <c r="X34" s="318"/>
      <c r="Y34" s="319"/>
      <c r="Z34" s="320"/>
      <c r="AA34" s="313"/>
      <c r="AB34" s="313"/>
      <c r="AC34" s="313"/>
      <c r="AD34" s="324"/>
      <c r="AE34" s="321"/>
      <c r="AF34" s="313"/>
      <c r="AG34" s="313"/>
      <c r="AH34" s="313"/>
      <c r="AI34" s="313"/>
      <c r="AJ34" s="313"/>
      <c r="AK34" s="313"/>
      <c r="AL34" s="313"/>
    </row>
    <row r="35" spans="1:38" ht="28.5" customHeight="1">
      <c r="A35" s="313"/>
      <c r="B35" s="322"/>
      <c r="C35" s="318"/>
      <c r="D35" s="318"/>
      <c r="E35" s="326"/>
      <c r="F35" s="327"/>
      <c r="G35" s="318"/>
      <c r="H35" s="318"/>
      <c r="I35" s="328"/>
      <c r="J35" s="328"/>
      <c r="K35" s="313"/>
      <c r="L35" s="313"/>
      <c r="M35" s="313"/>
      <c r="N35" s="315"/>
      <c r="O35" s="316"/>
      <c r="P35" s="285"/>
      <c r="Q35" s="285"/>
      <c r="R35" s="329"/>
      <c r="S35" s="318"/>
      <c r="T35" s="318"/>
      <c r="U35" s="337"/>
      <c r="V35" s="313"/>
      <c r="W35" s="313"/>
      <c r="X35" s="318"/>
      <c r="Y35" s="319"/>
      <c r="Z35" s="320"/>
      <c r="AA35" s="313"/>
      <c r="AB35" s="313"/>
      <c r="AC35" s="313"/>
      <c r="AD35" s="313"/>
      <c r="AE35" s="321"/>
      <c r="AF35" s="313"/>
      <c r="AG35" s="313"/>
      <c r="AH35" s="313"/>
      <c r="AI35" s="313"/>
      <c r="AJ35" s="313"/>
      <c r="AK35" s="313"/>
      <c r="AL35" s="313"/>
    </row>
    <row r="36" spans="1:38" ht="28.5" customHeight="1">
      <c r="A36" s="313"/>
      <c r="B36" s="322"/>
      <c r="C36" s="318"/>
      <c r="D36" s="318"/>
      <c r="E36" s="326"/>
      <c r="F36" s="327"/>
      <c r="G36" s="318"/>
      <c r="H36" s="318"/>
      <c r="I36" s="328"/>
      <c r="J36" s="328"/>
      <c r="K36" s="313"/>
      <c r="L36" s="313"/>
      <c r="M36" s="313"/>
      <c r="N36" s="315"/>
      <c r="O36" s="316"/>
      <c r="P36" s="285"/>
      <c r="Q36" s="285"/>
      <c r="R36" s="329"/>
      <c r="S36" s="318"/>
      <c r="T36" s="318"/>
      <c r="U36" s="337"/>
      <c r="V36" s="313"/>
      <c r="W36" s="313"/>
      <c r="X36" s="318"/>
      <c r="Y36" s="319"/>
      <c r="Z36" s="320"/>
      <c r="AA36" s="313"/>
      <c r="AB36" s="313"/>
      <c r="AC36" s="313"/>
      <c r="AD36" s="313"/>
      <c r="AE36" s="321"/>
      <c r="AF36" s="313"/>
      <c r="AG36" s="313"/>
      <c r="AH36" s="313"/>
      <c r="AI36" s="313"/>
      <c r="AJ36" s="313"/>
      <c r="AK36" s="313"/>
      <c r="AL36" s="313"/>
    </row>
    <row r="37" spans="1:38" ht="28.5" customHeight="1">
      <c r="A37" s="313"/>
      <c r="B37" s="322"/>
      <c r="C37" s="318"/>
      <c r="D37" s="318"/>
      <c r="E37" s="326"/>
      <c r="F37" s="327"/>
      <c r="G37" s="318"/>
      <c r="H37" s="318"/>
      <c r="I37" s="328"/>
      <c r="J37" s="328"/>
      <c r="K37" s="313"/>
      <c r="L37" s="313"/>
      <c r="M37" s="313"/>
      <c r="N37" s="315"/>
      <c r="O37" s="316"/>
      <c r="P37" s="285"/>
      <c r="Q37" s="285"/>
      <c r="R37" s="329"/>
      <c r="S37" s="318"/>
      <c r="T37" s="318"/>
      <c r="U37" s="337"/>
      <c r="V37" s="313"/>
      <c r="W37" s="313"/>
      <c r="X37" s="318"/>
      <c r="Y37" s="319"/>
      <c r="Z37" s="320"/>
      <c r="AA37" s="313"/>
      <c r="AB37" s="313"/>
      <c r="AC37" s="313"/>
      <c r="AD37" s="313"/>
      <c r="AE37" s="321"/>
      <c r="AF37" s="313"/>
      <c r="AG37" s="313"/>
      <c r="AH37" s="313"/>
      <c r="AI37" s="313"/>
      <c r="AJ37" s="313"/>
      <c r="AK37" s="313"/>
      <c r="AL37" s="313"/>
    </row>
    <row r="38" spans="1:38" ht="28.5" customHeight="1">
      <c r="A38" s="313"/>
      <c r="B38" s="322"/>
      <c r="C38" s="318"/>
      <c r="D38" s="318"/>
      <c r="E38" s="326"/>
      <c r="F38" s="327"/>
      <c r="G38" s="318"/>
      <c r="H38" s="318"/>
      <c r="I38" s="328"/>
      <c r="J38" s="328"/>
      <c r="K38" s="313"/>
      <c r="L38" s="313"/>
      <c r="M38" s="313"/>
      <c r="N38" s="315"/>
      <c r="O38" s="316"/>
      <c r="P38" s="285"/>
      <c r="Q38" s="285"/>
      <c r="R38" s="329"/>
      <c r="S38" s="318"/>
      <c r="T38" s="318"/>
      <c r="U38" s="337"/>
      <c r="V38" s="313"/>
      <c r="W38" s="313"/>
      <c r="X38" s="318"/>
      <c r="Y38" s="319"/>
      <c r="Z38" s="320"/>
      <c r="AA38" s="313"/>
      <c r="AB38" s="313"/>
      <c r="AC38" s="313"/>
      <c r="AD38" s="313"/>
      <c r="AE38" s="321"/>
      <c r="AF38" s="313"/>
      <c r="AG38" s="313"/>
      <c r="AH38" s="313"/>
      <c r="AI38" s="313"/>
      <c r="AJ38" s="313"/>
      <c r="AK38" s="313"/>
      <c r="AL38" s="313"/>
    </row>
    <row r="39" spans="1:38" ht="28.5" customHeight="1">
      <c r="A39" s="313"/>
      <c r="B39" s="322"/>
      <c r="C39" s="318"/>
      <c r="D39" s="318"/>
      <c r="E39" s="326"/>
      <c r="F39" s="327"/>
      <c r="G39" s="318"/>
      <c r="H39" s="318"/>
      <c r="I39" s="328"/>
      <c r="J39" s="328"/>
      <c r="K39" s="313"/>
      <c r="L39" s="313"/>
      <c r="M39" s="313"/>
      <c r="N39" s="315"/>
      <c r="O39" s="316"/>
      <c r="P39" s="285"/>
      <c r="Q39" s="285"/>
      <c r="R39" s="329"/>
      <c r="S39" s="318"/>
      <c r="T39" s="318"/>
      <c r="U39" s="337"/>
      <c r="V39" s="313"/>
      <c r="W39" s="313"/>
      <c r="X39" s="318"/>
      <c r="Y39" s="319"/>
      <c r="Z39" s="320"/>
      <c r="AA39" s="313"/>
      <c r="AB39" s="319"/>
      <c r="AC39" s="319"/>
      <c r="AD39" s="313"/>
      <c r="AE39" s="321"/>
      <c r="AF39" s="321"/>
      <c r="AG39" s="313"/>
      <c r="AH39" s="313"/>
      <c r="AI39" s="313"/>
      <c r="AJ39" s="313"/>
      <c r="AK39" s="313"/>
      <c r="AL39" s="313"/>
    </row>
    <row r="40" spans="1:38" ht="28.5" customHeight="1">
      <c r="A40" s="313"/>
      <c r="B40" s="322"/>
      <c r="C40" s="318"/>
      <c r="D40" s="318"/>
      <c r="E40" s="326"/>
      <c r="F40" s="327"/>
      <c r="G40" s="318"/>
      <c r="H40" s="318"/>
      <c r="I40" s="328"/>
      <c r="J40" s="328"/>
      <c r="K40" s="313"/>
      <c r="L40" s="313"/>
      <c r="M40" s="313"/>
      <c r="N40" s="315"/>
      <c r="O40" s="316"/>
      <c r="P40" s="285"/>
      <c r="Q40" s="285"/>
      <c r="R40" s="329"/>
      <c r="S40" s="318"/>
      <c r="T40" s="318"/>
      <c r="U40" s="337"/>
      <c r="V40" s="313"/>
      <c r="W40" s="313"/>
      <c r="X40" s="318"/>
      <c r="Y40" s="319"/>
      <c r="Z40" s="320"/>
      <c r="AA40" s="313"/>
      <c r="AB40" s="313"/>
      <c r="AC40" s="313"/>
      <c r="AD40" s="313"/>
      <c r="AE40" s="321"/>
      <c r="AF40" s="313"/>
      <c r="AG40" s="313"/>
      <c r="AH40" s="313"/>
      <c r="AI40" s="313"/>
      <c r="AJ40" s="313"/>
      <c r="AK40" s="313"/>
      <c r="AL40" s="313"/>
    </row>
    <row r="41" spans="1:38" ht="28.5" customHeight="1">
      <c r="A41" s="313"/>
      <c r="B41" s="322"/>
      <c r="C41" s="318"/>
      <c r="D41" s="318"/>
      <c r="E41" s="326"/>
      <c r="F41" s="327"/>
      <c r="G41" s="318"/>
      <c r="H41" s="318"/>
      <c r="I41" s="328"/>
      <c r="J41" s="328"/>
      <c r="K41" s="313"/>
      <c r="L41" s="313"/>
      <c r="M41" s="313"/>
      <c r="N41" s="315"/>
      <c r="O41" s="316"/>
      <c r="P41" s="285"/>
      <c r="Q41" s="285"/>
      <c r="R41" s="329"/>
      <c r="S41" s="318"/>
      <c r="T41" s="318"/>
      <c r="U41" s="337"/>
      <c r="V41" s="313"/>
      <c r="W41" s="313"/>
      <c r="X41" s="318"/>
      <c r="Y41" s="319"/>
      <c r="Z41" s="320"/>
      <c r="AA41" s="313"/>
      <c r="AB41" s="313"/>
      <c r="AC41" s="313"/>
      <c r="AD41" s="313"/>
      <c r="AE41" s="321"/>
      <c r="AF41" s="313"/>
      <c r="AG41" s="313"/>
      <c r="AH41" s="313"/>
      <c r="AI41" s="313"/>
      <c r="AJ41" s="313"/>
      <c r="AK41" s="313"/>
      <c r="AL41" s="313"/>
    </row>
    <row r="42" spans="1:38" ht="28.5" customHeight="1">
      <c r="A42" s="313"/>
      <c r="B42" s="322"/>
      <c r="C42" s="318"/>
      <c r="D42" s="318"/>
      <c r="E42" s="326"/>
      <c r="F42" s="327"/>
      <c r="G42" s="318"/>
      <c r="H42" s="318"/>
      <c r="I42" s="328"/>
      <c r="J42" s="328"/>
      <c r="K42" s="313"/>
      <c r="L42" s="313"/>
      <c r="M42" s="313"/>
      <c r="N42" s="315"/>
      <c r="O42" s="316"/>
      <c r="P42" s="285"/>
      <c r="Q42" s="285"/>
      <c r="R42" s="329"/>
      <c r="S42" s="318"/>
      <c r="T42" s="318"/>
      <c r="U42" s="337"/>
      <c r="V42" s="313"/>
      <c r="W42" s="313"/>
      <c r="X42" s="318"/>
      <c r="Y42" s="288"/>
      <c r="Z42" s="320"/>
      <c r="AA42" s="281"/>
      <c r="AB42" s="331"/>
      <c r="AC42" s="331"/>
      <c r="AD42" s="324"/>
      <c r="AE42" s="321"/>
      <c r="AF42" s="313"/>
      <c r="AG42" s="313"/>
      <c r="AH42" s="313"/>
      <c r="AI42" s="313"/>
      <c r="AJ42" s="313"/>
      <c r="AK42" s="313"/>
      <c r="AL42" s="313"/>
    </row>
    <row r="43" spans="1:38" ht="28.5" customHeight="1">
      <c r="A43" s="313"/>
      <c r="B43" s="322"/>
      <c r="C43" s="318"/>
      <c r="D43" s="318"/>
      <c r="E43" s="326"/>
      <c r="F43" s="327"/>
      <c r="G43" s="318"/>
      <c r="H43" s="318"/>
      <c r="I43" s="328"/>
      <c r="J43" s="328"/>
      <c r="K43" s="313"/>
      <c r="L43" s="313"/>
      <c r="M43" s="313"/>
      <c r="N43" s="315"/>
      <c r="O43" s="316"/>
      <c r="P43" s="285"/>
      <c r="Q43" s="285"/>
      <c r="R43" s="329"/>
      <c r="S43" s="318"/>
      <c r="T43" s="318"/>
      <c r="U43" s="337"/>
      <c r="V43" s="313"/>
      <c r="W43" s="313"/>
      <c r="X43" s="318"/>
      <c r="Y43" s="319"/>
      <c r="Z43" s="320"/>
      <c r="AA43" s="313"/>
      <c r="AB43" s="313"/>
      <c r="AC43" s="313"/>
      <c r="AD43" s="313"/>
      <c r="AE43" s="321"/>
      <c r="AF43" s="313"/>
      <c r="AG43" s="313"/>
      <c r="AH43" s="313"/>
      <c r="AI43" s="313"/>
      <c r="AJ43" s="313"/>
      <c r="AK43" s="313"/>
      <c r="AL43" s="313"/>
    </row>
    <row r="44" spans="1:38" ht="28.5" customHeight="1">
      <c r="A44" s="313"/>
      <c r="B44" s="322"/>
      <c r="C44" s="318"/>
      <c r="D44" s="318"/>
      <c r="E44" s="326"/>
      <c r="F44" s="327"/>
      <c r="G44" s="318"/>
      <c r="H44" s="318"/>
      <c r="I44" s="328"/>
      <c r="J44" s="328"/>
      <c r="K44" s="313"/>
      <c r="L44" s="313"/>
      <c r="M44" s="313"/>
      <c r="N44" s="315"/>
      <c r="O44" s="316"/>
      <c r="P44" s="285"/>
      <c r="Q44" s="285"/>
      <c r="R44" s="329"/>
      <c r="S44" s="318"/>
      <c r="T44" s="318"/>
      <c r="U44" s="337"/>
      <c r="V44" s="313"/>
      <c r="W44" s="313"/>
      <c r="X44" s="318"/>
      <c r="Y44" s="319"/>
      <c r="Z44" s="320"/>
      <c r="AA44" s="313"/>
      <c r="AB44" s="313"/>
      <c r="AC44" s="313"/>
      <c r="AD44" s="313"/>
      <c r="AE44" s="321"/>
      <c r="AF44" s="313"/>
      <c r="AG44" s="313"/>
      <c r="AH44" s="313"/>
      <c r="AI44" s="313"/>
      <c r="AJ44" s="313"/>
      <c r="AK44" s="313"/>
      <c r="AL44" s="313"/>
    </row>
    <row r="45" spans="1:38" ht="28.5" customHeight="1">
      <c r="A45" s="313"/>
      <c r="B45" s="322"/>
      <c r="C45" s="318"/>
      <c r="D45" s="318"/>
      <c r="E45" s="326"/>
      <c r="F45" s="327"/>
      <c r="G45" s="318"/>
      <c r="H45" s="318"/>
      <c r="I45" s="328"/>
      <c r="J45" s="328"/>
      <c r="K45" s="313"/>
      <c r="L45" s="313"/>
      <c r="M45" s="313"/>
      <c r="N45" s="315"/>
      <c r="O45" s="316"/>
      <c r="P45" s="285"/>
      <c r="Q45" s="285"/>
      <c r="R45" s="329"/>
      <c r="S45" s="318"/>
      <c r="T45" s="318"/>
      <c r="U45" s="337"/>
      <c r="V45" s="313"/>
      <c r="W45" s="313"/>
      <c r="X45" s="318"/>
      <c r="Y45" s="319"/>
      <c r="Z45" s="320"/>
      <c r="AA45" s="313"/>
      <c r="AB45" s="313"/>
      <c r="AC45" s="313"/>
      <c r="AD45" s="313"/>
      <c r="AE45" s="321"/>
      <c r="AF45" s="313"/>
      <c r="AG45" s="313"/>
      <c r="AH45" s="313"/>
      <c r="AI45" s="313"/>
      <c r="AJ45" s="313"/>
      <c r="AK45" s="313"/>
      <c r="AL45" s="313"/>
    </row>
    <row r="46" spans="1:38" ht="28.5" customHeight="1">
      <c r="A46" s="313"/>
      <c r="B46" s="322"/>
      <c r="C46" s="318"/>
      <c r="D46" s="318"/>
      <c r="E46" s="326"/>
      <c r="F46" s="327"/>
      <c r="G46" s="318"/>
      <c r="H46" s="318"/>
      <c r="I46" s="328"/>
      <c r="J46" s="328"/>
      <c r="K46" s="313"/>
      <c r="L46" s="313"/>
      <c r="M46" s="313"/>
      <c r="N46" s="315"/>
      <c r="O46" s="316"/>
      <c r="P46" s="285"/>
      <c r="Q46" s="285"/>
      <c r="R46" s="329"/>
      <c r="S46" s="318"/>
      <c r="T46" s="318"/>
      <c r="U46" s="337"/>
      <c r="V46" s="313"/>
      <c r="W46" s="313"/>
      <c r="X46" s="318"/>
      <c r="Y46" s="319"/>
      <c r="Z46" s="320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</row>
    <row r="47" spans="1:38" ht="28.5" customHeight="1">
      <c r="A47" s="313"/>
      <c r="B47" s="322"/>
      <c r="C47" s="318"/>
      <c r="D47" s="318"/>
      <c r="E47" s="326"/>
      <c r="F47" s="327"/>
      <c r="G47" s="318"/>
      <c r="H47" s="318"/>
      <c r="I47" s="328"/>
      <c r="J47" s="328"/>
      <c r="K47" s="313"/>
      <c r="L47" s="313"/>
      <c r="M47" s="313"/>
      <c r="N47" s="315"/>
      <c r="O47" s="316"/>
      <c r="P47" s="285"/>
      <c r="Q47" s="285"/>
      <c r="R47" s="329"/>
      <c r="S47" s="318"/>
      <c r="T47" s="318"/>
      <c r="U47" s="337"/>
      <c r="V47" s="313"/>
      <c r="W47" s="313"/>
      <c r="X47" s="318"/>
      <c r="Y47" s="319"/>
      <c r="Z47" s="320"/>
      <c r="AA47" s="313"/>
      <c r="AB47" s="313"/>
      <c r="AC47" s="313"/>
      <c r="AD47" s="313"/>
      <c r="AE47" s="321"/>
      <c r="AF47" s="313"/>
      <c r="AG47" s="313"/>
      <c r="AH47" s="313"/>
      <c r="AI47" s="313"/>
      <c r="AJ47" s="313"/>
      <c r="AK47" s="313"/>
      <c r="AL47" s="313"/>
    </row>
    <row r="48" spans="1:38" ht="28.5" customHeight="1">
      <c r="A48" s="313"/>
      <c r="B48" s="322"/>
      <c r="C48" s="318"/>
      <c r="D48" s="318"/>
      <c r="E48" s="326"/>
      <c r="F48" s="327"/>
      <c r="G48" s="318"/>
      <c r="H48" s="318"/>
      <c r="I48" s="328"/>
      <c r="J48" s="328"/>
      <c r="K48" s="313"/>
      <c r="L48" s="313"/>
      <c r="M48" s="313"/>
      <c r="N48" s="315"/>
      <c r="O48" s="316"/>
      <c r="P48" s="285"/>
      <c r="Q48" s="285"/>
      <c r="R48" s="329"/>
      <c r="S48" s="318"/>
      <c r="T48" s="318"/>
      <c r="U48" s="337"/>
      <c r="V48" s="313"/>
      <c r="W48" s="313"/>
      <c r="X48" s="318"/>
      <c r="Y48" s="319"/>
      <c r="Z48" s="320"/>
      <c r="AA48" s="313"/>
      <c r="AB48" s="313"/>
      <c r="AC48" s="313"/>
      <c r="AD48" s="313"/>
      <c r="AE48" s="321"/>
      <c r="AF48" s="313"/>
      <c r="AG48" s="313"/>
      <c r="AH48" s="313"/>
      <c r="AI48" s="313"/>
      <c r="AJ48" s="313"/>
      <c r="AK48" s="313"/>
      <c r="AL48" s="313"/>
    </row>
    <row r="49" spans="1:38" ht="28.5" customHeight="1">
      <c r="A49" s="313"/>
      <c r="B49" s="322"/>
      <c r="C49" s="318"/>
      <c r="D49" s="318"/>
      <c r="E49" s="326"/>
      <c r="F49" s="327"/>
      <c r="G49" s="318"/>
      <c r="H49" s="318"/>
      <c r="I49" s="328"/>
      <c r="J49" s="328"/>
      <c r="K49" s="313"/>
      <c r="L49" s="313"/>
      <c r="M49" s="313"/>
      <c r="N49" s="315"/>
      <c r="O49" s="316"/>
      <c r="P49" s="285"/>
      <c r="Q49" s="285"/>
      <c r="R49" s="329"/>
      <c r="S49" s="318"/>
      <c r="T49" s="318"/>
      <c r="U49" s="337"/>
      <c r="V49" s="313"/>
      <c r="W49" s="313"/>
      <c r="X49" s="318"/>
      <c r="Y49" s="319"/>
      <c r="Z49" s="320"/>
      <c r="AA49" s="313"/>
      <c r="AB49" s="319"/>
      <c r="AC49" s="319"/>
      <c r="AD49" s="313"/>
      <c r="AE49" s="321"/>
      <c r="AF49" s="313"/>
      <c r="AG49" s="313"/>
      <c r="AH49" s="313"/>
      <c r="AI49" s="313"/>
      <c r="AJ49" s="313"/>
      <c r="AK49" s="313"/>
      <c r="AL49" s="313"/>
    </row>
    <row r="50" spans="1:38" ht="28.5" customHeight="1">
      <c r="A50" s="313"/>
      <c r="B50" s="322"/>
      <c r="C50" s="318"/>
      <c r="D50" s="318"/>
      <c r="E50" s="326"/>
      <c r="F50" s="327"/>
      <c r="G50" s="318"/>
      <c r="H50" s="318"/>
      <c r="I50" s="328"/>
      <c r="J50" s="328"/>
      <c r="K50" s="313"/>
      <c r="L50" s="313"/>
      <c r="M50" s="313"/>
      <c r="N50" s="315"/>
      <c r="O50" s="316"/>
      <c r="P50" s="285"/>
      <c r="Q50" s="285"/>
      <c r="R50" s="329"/>
      <c r="S50" s="318"/>
      <c r="T50" s="318"/>
      <c r="U50" s="337"/>
      <c r="V50" s="313"/>
      <c r="W50" s="313"/>
      <c r="X50" s="318"/>
      <c r="Y50" s="319"/>
      <c r="Z50" s="320"/>
      <c r="AA50" s="313"/>
      <c r="AB50" s="313"/>
      <c r="AC50" s="313"/>
      <c r="AD50" s="313"/>
      <c r="AE50" s="321"/>
      <c r="AF50" s="313"/>
      <c r="AG50" s="313"/>
      <c r="AH50" s="313"/>
      <c r="AI50" s="313"/>
      <c r="AJ50" s="313"/>
      <c r="AK50" s="313"/>
      <c r="AL50" s="313"/>
    </row>
    <row r="51" spans="1:38" ht="28.5" customHeight="1">
      <c r="A51" s="313"/>
      <c r="B51" s="322"/>
      <c r="C51" s="318"/>
      <c r="D51" s="318"/>
      <c r="E51" s="326"/>
      <c r="F51" s="327"/>
      <c r="G51" s="318"/>
      <c r="H51" s="318"/>
      <c r="I51" s="328"/>
      <c r="J51" s="328"/>
      <c r="K51" s="313"/>
      <c r="L51" s="313"/>
      <c r="M51" s="313"/>
      <c r="N51" s="315"/>
      <c r="O51" s="316"/>
      <c r="P51" s="285"/>
      <c r="Q51" s="285"/>
      <c r="R51" s="329"/>
      <c r="S51" s="318"/>
      <c r="T51" s="318"/>
      <c r="U51" s="337"/>
      <c r="V51" s="313"/>
      <c r="W51" s="313"/>
      <c r="X51" s="318"/>
      <c r="Y51" s="319"/>
      <c r="Z51" s="320"/>
      <c r="AA51" s="313"/>
      <c r="AB51" s="313"/>
      <c r="AC51" s="313"/>
      <c r="AD51" s="313"/>
      <c r="AE51" s="321"/>
      <c r="AF51" s="313"/>
      <c r="AG51" s="313"/>
      <c r="AH51" s="313"/>
      <c r="AI51" s="313"/>
      <c r="AJ51" s="313"/>
      <c r="AK51" s="313"/>
      <c r="AL51" s="313"/>
    </row>
    <row r="52" spans="1:38" ht="28.5" customHeight="1">
      <c r="A52" s="313"/>
      <c r="B52" s="322"/>
      <c r="C52" s="318"/>
      <c r="D52" s="318"/>
      <c r="E52" s="326"/>
      <c r="F52" s="327"/>
      <c r="G52" s="318"/>
      <c r="H52" s="318"/>
      <c r="I52" s="328"/>
      <c r="J52" s="328"/>
      <c r="K52" s="313"/>
      <c r="L52" s="313"/>
      <c r="M52" s="313"/>
      <c r="N52" s="315"/>
      <c r="O52" s="316"/>
      <c r="P52" s="285"/>
      <c r="Q52" s="285"/>
      <c r="R52" s="329"/>
      <c r="S52" s="318"/>
      <c r="T52" s="318"/>
      <c r="U52" s="337"/>
      <c r="V52" s="313"/>
      <c r="W52" s="313"/>
      <c r="X52" s="318"/>
      <c r="Y52" s="319"/>
      <c r="Z52" s="320"/>
      <c r="AA52" s="313"/>
      <c r="AB52" s="313"/>
      <c r="AC52" s="313"/>
      <c r="AD52" s="313"/>
      <c r="AE52" s="321"/>
      <c r="AF52" s="313"/>
      <c r="AG52" s="313"/>
      <c r="AH52" s="313"/>
      <c r="AI52" s="313"/>
      <c r="AJ52" s="313"/>
      <c r="AK52" s="313"/>
      <c r="AL52" s="313"/>
    </row>
    <row r="53" spans="1:38" ht="28.5" customHeight="1">
      <c r="A53" s="313"/>
      <c r="B53" s="322"/>
      <c r="C53" s="318"/>
      <c r="D53" s="318"/>
      <c r="E53" s="326"/>
      <c r="F53" s="327"/>
      <c r="G53" s="318"/>
      <c r="H53" s="318"/>
      <c r="I53" s="328"/>
      <c r="J53" s="328"/>
      <c r="K53" s="313"/>
      <c r="L53" s="313"/>
      <c r="M53" s="313"/>
      <c r="N53" s="315"/>
      <c r="O53" s="316"/>
      <c r="P53" s="285"/>
      <c r="Q53" s="285"/>
      <c r="R53" s="329"/>
      <c r="S53" s="318"/>
      <c r="T53" s="318"/>
      <c r="U53" s="337"/>
      <c r="V53" s="313"/>
      <c r="W53" s="313"/>
      <c r="X53" s="318"/>
      <c r="Y53" s="319"/>
      <c r="Z53" s="320"/>
      <c r="AA53" s="313"/>
      <c r="AB53" s="313"/>
      <c r="AC53" s="313"/>
      <c r="AD53" s="313"/>
      <c r="AE53" s="321"/>
      <c r="AF53" s="313"/>
      <c r="AG53" s="313"/>
      <c r="AH53" s="313"/>
      <c r="AI53" s="313"/>
      <c r="AJ53" s="313"/>
      <c r="AK53" s="313"/>
      <c r="AL53" s="313"/>
    </row>
    <row r="54" spans="1:38" ht="28.5" customHeight="1">
      <c r="A54" s="313"/>
      <c r="B54" s="322"/>
      <c r="C54" s="318"/>
      <c r="D54" s="318"/>
      <c r="E54" s="326"/>
      <c r="F54" s="327"/>
      <c r="G54" s="318"/>
      <c r="H54" s="318"/>
      <c r="I54" s="328"/>
      <c r="J54" s="328"/>
      <c r="K54" s="313"/>
      <c r="L54" s="313"/>
      <c r="M54" s="313"/>
      <c r="N54" s="315"/>
      <c r="O54" s="316"/>
      <c r="P54" s="285"/>
      <c r="Q54" s="285"/>
      <c r="R54" s="329"/>
      <c r="S54" s="318"/>
      <c r="T54" s="318"/>
      <c r="U54" s="337"/>
      <c r="V54" s="313"/>
      <c r="W54" s="313"/>
      <c r="X54" s="318"/>
      <c r="Y54" s="319"/>
      <c r="Z54" s="320"/>
      <c r="AA54" s="313"/>
      <c r="AB54" s="313"/>
      <c r="AC54" s="313"/>
      <c r="AD54" s="313"/>
      <c r="AE54" s="321"/>
      <c r="AF54" s="313"/>
      <c r="AG54" s="313"/>
      <c r="AH54" s="313"/>
      <c r="AI54" s="313"/>
      <c r="AJ54" s="313"/>
      <c r="AK54" s="313"/>
      <c r="AL54" s="313"/>
    </row>
    <row r="55" spans="1:38" ht="28.5" customHeight="1">
      <c r="A55" s="313"/>
      <c r="B55" s="322"/>
      <c r="C55" s="318"/>
      <c r="D55" s="318"/>
      <c r="E55" s="326"/>
      <c r="F55" s="327"/>
      <c r="G55" s="318"/>
      <c r="H55" s="318"/>
      <c r="I55" s="328"/>
      <c r="J55" s="328"/>
      <c r="K55" s="313"/>
      <c r="L55" s="313"/>
      <c r="M55" s="313"/>
      <c r="N55" s="315"/>
      <c r="O55" s="316"/>
      <c r="P55" s="285"/>
      <c r="Q55" s="285"/>
      <c r="R55" s="329"/>
      <c r="S55" s="318"/>
      <c r="T55" s="318"/>
      <c r="U55" s="337"/>
      <c r="V55" s="313"/>
      <c r="W55" s="313"/>
      <c r="X55" s="318"/>
      <c r="Y55" s="319"/>
      <c r="Z55" s="320"/>
      <c r="AA55" s="313"/>
      <c r="AB55" s="313"/>
      <c r="AC55" s="313"/>
      <c r="AD55" s="324"/>
      <c r="AE55" s="321"/>
      <c r="AF55" s="313"/>
      <c r="AG55" s="313"/>
      <c r="AH55" s="313"/>
      <c r="AI55" s="313"/>
      <c r="AJ55" s="313"/>
      <c r="AK55" s="313"/>
      <c r="AL55" s="313"/>
    </row>
    <row r="56" spans="1:38" ht="28.5" customHeight="1">
      <c r="A56" s="313"/>
      <c r="B56" s="322"/>
      <c r="C56" s="318"/>
      <c r="D56" s="318"/>
      <c r="E56" s="326"/>
      <c r="F56" s="327"/>
      <c r="G56" s="318"/>
      <c r="H56" s="318"/>
      <c r="I56" s="328"/>
      <c r="J56" s="328"/>
      <c r="K56" s="313"/>
      <c r="L56" s="313"/>
      <c r="M56" s="313"/>
      <c r="N56" s="315"/>
      <c r="O56" s="316"/>
      <c r="P56" s="285"/>
      <c r="Q56" s="285"/>
      <c r="R56" s="317"/>
      <c r="S56" s="318"/>
      <c r="T56" s="318"/>
      <c r="U56" s="337"/>
      <c r="V56" s="313"/>
      <c r="W56" s="313"/>
      <c r="X56" s="318"/>
      <c r="Y56" s="319"/>
      <c r="Z56" s="320"/>
      <c r="AA56" s="313"/>
      <c r="AB56" s="319"/>
      <c r="AC56" s="319"/>
      <c r="AD56" s="313"/>
      <c r="AE56" s="321"/>
      <c r="AF56" s="313"/>
      <c r="AG56" s="313"/>
      <c r="AH56" s="313"/>
      <c r="AI56" s="313"/>
      <c r="AJ56" s="313"/>
      <c r="AK56" s="313"/>
      <c r="AL56" s="313"/>
    </row>
    <row r="57" spans="1:38" ht="28.5" customHeight="1">
      <c r="A57" s="313"/>
      <c r="B57" s="322"/>
      <c r="C57" s="318"/>
      <c r="D57" s="318"/>
      <c r="E57" s="326"/>
      <c r="F57" s="327"/>
      <c r="G57" s="318"/>
      <c r="H57" s="318"/>
      <c r="I57" s="328"/>
      <c r="J57" s="328"/>
      <c r="K57" s="313"/>
      <c r="L57" s="313"/>
      <c r="M57" s="313"/>
      <c r="N57" s="315"/>
      <c r="O57" s="316"/>
      <c r="P57" s="285"/>
      <c r="Q57" s="285"/>
      <c r="R57" s="317"/>
      <c r="S57" s="318"/>
      <c r="T57" s="318"/>
      <c r="U57" s="337"/>
      <c r="V57" s="313"/>
      <c r="W57" s="313"/>
      <c r="X57" s="318"/>
      <c r="Y57" s="319"/>
      <c r="Z57" s="320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</row>
    <row r="58" spans="1:38" ht="28.5" customHeight="1">
      <c r="A58" s="313"/>
      <c r="B58" s="322"/>
      <c r="C58" s="318"/>
      <c r="D58" s="318"/>
      <c r="E58" s="326"/>
      <c r="F58" s="327"/>
      <c r="G58" s="318"/>
      <c r="H58" s="318"/>
      <c r="I58" s="328"/>
      <c r="J58" s="328"/>
      <c r="K58" s="313"/>
      <c r="L58" s="313"/>
      <c r="M58" s="313"/>
      <c r="N58" s="315"/>
      <c r="O58" s="316"/>
      <c r="P58" s="285"/>
      <c r="Q58" s="285"/>
      <c r="R58" s="317"/>
      <c r="S58" s="318"/>
      <c r="T58" s="318"/>
      <c r="U58" s="337"/>
      <c r="V58" s="313"/>
      <c r="W58" s="313"/>
      <c r="X58" s="318"/>
      <c r="Y58" s="319"/>
      <c r="Z58" s="320"/>
      <c r="AA58" s="313"/>
      <c r="AB58" s="313"/>
      <c r="AC58" s="313"/>
      <c r="AD58" s="313"/>
      <c r="AE58" s="321"/>
      <c r="AF58" s="313"/>
      <c r="AG58" s="313"/>
      <c r="AH58" s="313"/>
      <c r="AI58" s="313"/>
      <c r="AJ58" s="313"/>
      <c r="AK58" s="313"/>
      <c r="AL58" s="313"/>
    </row>
    <row r="59" spans="1:38" ht="28.5" customHeight="1">
      <c r="A59" s="313"/>
      <c r="B59" s="322"/>
      <c r="C59" s="318"/>
      <c r="D59" s="318"/>
      <c r="E59" s="326"/>
      <c r="F59" s="327"/>
      <c r="G59" s="318"/>
      <c r="H59" s="318"/>
      <c r="I59" s="328"/>
      <c r="J59" s="328"/>
      <c r="K59" s="313"/>
      <c r="L59" s="313"/>
      <c r="M59" s="313"/>
      <c r="N59" s="315"/>
      <c r="O59" s="316"/>
      <c r="P59" s="285"/>
      <c r="Q59" s="285"/>
      <c r="R59" s="317"/>
      <c r="S59" s="318"/>
      <c r="T59" s="318"/>
      <c r="U59" s="337"/>
      <c r="V59" s="313"/>
      <c r="W59" s="313"/>
      <c r="X59" s="318"/>
      <c r="Y59" s="319"/>
      <c r="Z59" s="320"/>
      <c r="AA59" s="313"/>
      <c r="AB59" s="313"/>
      <c r="AC59" s="313"/>
      <c r="AD59" s="313"/>
      <c r="AE59" s="321"/>
      <c r="AF59" s="313"/>
      <c r="AG59" s="313"/>
      <c r="AH59" s="313"/>
      <c r="AI59" s="313"/>
      <c r="AJ59" s="313"/>
      <c r="AK59" s="313"/>
      <c r="AL59" s="313"/>
    </row>
    <row r="60" spans="1:38" ht="28.5" customHeight="1">
      <c r="A60" s="313"/>
      <c r="B60" s="322"/>
      <c r="C60" s="318"/>
      <c r="D60" s="318"/>
      <c r="E60" s="326"/>
      <c r="F60" s="327"/>
      <c r="G60" s="318"/>
      <c r="H60" s="318"/>
      <c r="I60" s="328"/>
      <c r="J60" s="328"/>
      <c r="K60" s="313"/>
      <c r="L60" s="313"/>
      <c r="M60" s="313"/>
      <c r="N60" s="315"/>
      <c r="O60" s="316"/>
      <c r="P60" s="285"/>
      <c r="Q60" s="285"/>
      <c r="R60" s="317"/>
      <c r="S60" s="318"/>
      <c r="T60" s="318"/>
      <c r="U60" s="337"/>
      <c r="V60" s="313"/>
      <c r="W60" s="313"/>
      <c r="X60" s="318"/>
      <c r="Y60" s="319"/>
      <c r="Z60" s="320"/>
      <c r="AA60" s="319"/>
      <c r="AB60" s="319"/>
      <c r="AC60" s="319"/>
      <c r="AD60" s="313"/>
      <c r="AE60" s="313"/>
      <c r="AF60" s="313"/>
      <c r="AG60" s="313"/>
      <c r="AH60" s="313"/>
      <c r="AI60" s="313"/>
      <c r="AJ60" s="313"/>
      <c r="AK60" s="313"/>
      <c r="AL60" s="313"/>
    </row>
    <row r="61" spans="1:38" ht="28.5" customHeight="1">
      <c r="A61" s="313"/>
      <c r="B61" s="322"/>
      <c r="C61" s="318"/>
      <c r="D61" s="318"/>
      <c r="E61" s="326"/>
      <c r="F61" s="327"/>
      <c r="G61" s="318"/>
      <c r="H61" s="318"/>
      <c r="I61" s="328"/>
      <c r="J61" s="328"/>
      <c r="K61" s="313"/>
      <c r="L61" s="313"/>
      <c r="M61" s="313"/>
      <c r="N61" s="315"/>
      <c r="O61" s="316"/>
      <c r="P61" s="285"/>
      <c r="Q61" s="285"/>
      <c r="R61" s="317"/>
      <c r="S61" s="318"/>
      <c r="T61" s="318"/>
      <c r="U61" s="337"/>
      <c r="V61" s="313"/>
      <c r="W61" s="313"/>
      <c r="X61" s="318"/>
      <c r="Y61" s="319"/>
      <c r="Z61" s="320"/>
      <c r="AA61" s="313"/>
      <c r="AB61" s="313"/>
      <c r="AC61" s="313"/>
      <c r="AD61" s="313"/>
      <c r="AE61" s="321"/>
      <c r="AF61" s="313"/>
      <c r="AG61" s="313"/>
      <c r="AH61" s="313"/>
      <c r="AI61" s="313"/>
      <c r="AJ61" s="313"/>
      <c r="AK61" s="313"/>
      <c r="AL61" s="313"/>
    </row>
    <row r="62" spans="1:38" ht="28.5" customHeight="1">
      <c r="A62" s="313"/>
      <c r="B62" s="322"/>
      <c r="C62" s="318"/>
      <c r="D62" s="318"/>
      <c r="E62" s="326"/>
      <c r="F62" s="327"/>
      <c r="G62" s="318"/>
      <c r="H62" s="318"/>
      <c r="I62" s="328"/>
      <c r="J62" s="328"/>
      <c r="K62" s="313"/>
      <c r="L62" s="313"/>
      <c r="M62" s="313"/>
      <c r="N62" s="315"/>
      <c r="O62" s="316"/>
      <c r="P62" s="285"/>
      <c r="Q62" s="285"/>
      <c r="R62" s="317"/>
      <c r="S62" s="318"/>
      <c r="T62" s="318"/>
      <c r="U62" s="337"/>
      <c r="V62" s="313"/>
      <c r="W62" s="313"/>
      <c r="X62" s="318"/>
      <c r="Y62" s="319"/>
      <c r="Z62" s="320"/>
      <c r="AA62" s="313"/>
      <c r="AB62" s="313"/>
      <c r="AC62" s="313"/>
      <c r="AD62" s="313"/>
      <c r="AE62" s="321"/>
      <c r="AF62" s="313"/>
      <c r="AG62" s="313"/>
      <c r="AH62" s="313"/>
      <c r="AI62" s="313"/>
      <c r="AJ62" s="313"/>
      <c r="AK62" s="313"/>
      <c r="AL62" s="313"/>
    </row>
    <row r="63" spans="1:38" ht="28.5" customHeight="1">
      <c r="A63" s="313"/>
      <c r="B63" s="322"/>
      <c r="C63" s="318"/>
      <c r="D63" s="318"/>
      <c r="E63" s="326"/>
      <c r="F63" s="327"/>
      <c r="G63" s="318"/>
      <c r="H63" s="318"/>
      <c r="I63" s="328"/>
      <c r="J63" s="328"/>
      <c r="K63" s="313"/>
      <c r="L63" s="313"/>
      <c r="M63" s="313"/>
      <c r="N63" s="315"/>
      <c r="O63" s="316"/>
      <c r="P63" s="285"/>
      <c r="Q63" s="285"/>
      <c r="R63" s="317"/>
      <c r="S63" s="318"/>
      <c r="T63" s="318"/>
      <c r="U63" s="337"/>
      <c r="V63" s="313"/>
      <c r="W63" s="313"/>
      <c r="X63" s="318"/>
      <c r="Y63" s="319"/>
      <c r="Z63" s="320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</row>
    <row r="64" spans="1:38" ht="28.5" customHeight="1">
      <c r="A64" s="313"/>
      <c r="B64" s="322"/>
      <c r="C64" s="318"/>
      <c r="D64" s="318"/>
      <c r="E64" s="326"/>
      <c r="F64" s="327"/>
      <c r="G64" s="318"/>
      <c r="H64" s="318"/>
      <c r="I64" s="328"/>
      <c r="J64" s="328"/>
      <c r="K64" s="313"/>
      <c r="L64" s="313"/>
      <c r="M64" s="313"/>
      <c r="N64" s="315"/>
      <c r="O64" s="316"/>
      <c r="P64" s="285"/>
      <c r="Q64" s="285"/>
      <c r="R64" s="317"/>
      <c r="S64" s="318"/>
      <c r="T64" s="318"/>
      <c r="U64" s="337"/>
      <c r="V64" s="313"/>
      <c r="W64" s="313"/>
      <c r="X64" s="318"/>
      <c r="Y64" s="319"/>
      <c r="Z64" s="320"/>
      <c r="AA64" s="313"/>
      <c r="AB64" s="313"/>
      <c r="AC64" s="313"/>
      <c r="AD64" s="313"/>
      <c r="AE64" s="321"/>
      <c r="AF64" s="313"/>
      <c r="AG64" s="313"/>
      <c r="AH64" s="313"/>
      <c r="AI64" s="313"/>
      <c r="AJ64" s="313"/>
      <c r="AK64" s="313"/>
      <c r="AL64" s="313"/>
    </row>
    <row r="65" spans="1:38" ht="12.95" customHeight="1">
      <c r="A65" s="313"/>
      <c r="B65" s="313"/>
      <c r="C65" s="313"/>
      <c r="D65" s="313"/>
      <c r="E65" s="327"/>
      <c r="F65" s="327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22"/>
      <c r="S65" s="313"/>
      <c r="T65" s="313"/>
      <c r="U65" s="313"/>
      <c r="V65" s="313"/>
      <c r="W65" s="313"/>
      <c r="X65" s="313"/>
      <c r="Y65" s="313"/>
      <c r="Z65" s="332"/>
      <c r="AA65" s="313"/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</row>
    <row r="66" spans="1:38" ht="12.95" customHeight="1">
      <c r="A66" s="313"/>
      <c r="B66" s="313"/>
      <c r="C66" s="313"/>
      <c r="D66" s="313"/>
      <c r="E66" s="327"/>
      <c r="F66" s="327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22"/>
      <c r="S66" s="313"/>
      <c r="T66" s="313"/>
      <c r="U66" s="313"/>
      <c r="V66" s="313"/>
      <c r="W66" s="313"/>
      <c r="X66" s="313"/>
      <c r="Y66" s="313"/>
      <c r="Z66" s="332"/>
      <c r="AA66" s="313"/>
      <c r="AB66" s="313"/>
      <c r="AC66" s="313"/>
      <c r="AD66" s="313"/>
      <c r="AE66" s="313"/>
      <c r="AF66" s="313"/>
      <c r="AG66" s="313"/>
      <c r="AH66" s="313"/>
      <c r="AI66" s="313"/>
      <c r="AJ66" s="313"/>
      <c r="AK66" s="313"/>
      <c r="AL66" s="313"/>
    </row>
    <row r="67" spans="1:38" ht="12.95" customHeight="1">
      <c r="A67" s="313"/>
      <c r="B67" s="313"/>
      <c r="C67" s="313"/>
      <c r="D67" s="313"/>
      <c r="E67" s="327"/>
      <c r="F67" s="327"/>
      <c r="G67" s="313"/>
      <c r="H67" s="313"/>
      <c r="I67" s="313"/>
      <c r="J67" s="313"/>
      <c r="K67" s="313"/>
      <c r="L67" s="313"/>
      <c r="M67" s="313"/>
      <c r="N67" s="313"/>
      <c r="O67" s="313"/>
      <c r="P67" s="313"/>
      <c r="Q67" s="313"/>
      <c r="R67" s="322"/>
      <c r="S67" s="313"/>
      <c r="T67" s="313"/>
      <c r="U67" s="313"/>
      <c r="V67" s="313"/>
      <c r="W67" s="313"/>
      <c r="X67" s="313"/>
      <c r="Y67" s="313"/>
      <c r="Z67" s="332"/>
      <c r="AA67" s="313"/>
      <c r="AB67" s="313"/>
      <c r="AC67" s="313"/>
      <c r="AD67" s="313"/>
      <c r="AE67" s="313"/>
      <c r="AF67" s="313"/>
      <c r="AG67" s="313"/>
      <c r="AH67" s="313"/>
      <c r="AI67" s="313"/>
      <c r="AJ67" s="313"/>
      <c r="AK67" s="313"/>
      <c r="AL67" s="313"/>
    </row>
  </sheetData>
  <mergeCells count="31">
    <mergeCell ref="A1:K1"/>
    <mergeCell ref="A2:K2"/>
    <mergeCell ref="A4:A5"/>
    <mergeCell ref="B4:B5"/>
    <mergeCell ref="C4:C5"/>
    <mergeCell ref="D4:D5"/>
    <mergeCell ref="E4:E5"/>
    <mergeCell ref="F4:F5"/>
    <mergeCell ref="G4:G5"/>
    <mergeCell ref="H4:H5"/>
    <mergeCell ref="W4:W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AD4:AD5"/>
    <mergeCell ref="AE4:AE5"/>
    <mergeCell ref="AF4:AF5"/>
    <mergeCell ref="X4:X5"/>
    <mergeCell ref="Y4:Y5"/>
    <mergeCell ref="Z4:Z5"/>
    <mergeCell ref="AA4:AA5"/>
    <mergeCell ref="AB4:AB5"/>
    <mergeCell ref="AC4:AC5"/>
  </mergeCells>
  <conditionalFormatting sqref="O6 N8:O64">
    <cfRule type="expression" dxfId="3124" priority="1" stopIfTrue="1">
      <formula>IF($O6="warning",TRUE,FALSE)</formula>
    </cfRule>
  </conditionalFormatting>
  <conditionalFormatting sqref="N6">
    <cfRule type="expression" dxfId="3123" priority="2" stopIfTrue="1">
      <formula>IF($P6="warning",TRUE,FALSE)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38"/>
  <sheetViews>
    <sheetView workbookViewId="0">
      <pane xSplit="3" ySplit="5" topLeftCell="W6" activePane="bottomRight" state="frozen"/>
      <selection pane="topRight" activeCell="D1" sqref="D1"/>
      <selection pane="bottomLeft" activeCell="A6" sqref="A6"/>
      <selection pane="bottomRight" activeCell="A4" sqref="A4:AD5"/>
    </sheetView>
  </sheetViews>
  <sheetFormatPr defaultRowHeight="10.5"/>
  <cols>
    <col min="1" max="1" width="5" style="712" customWidth="1"/>
    <col min="2" max="2" width="10" style="261" bestFit="1" customWidth="1"/>
    <col min="3" max="3" width="21.85546875" style="261" bestFit="1" customWidth="1"/>
    <col min="4" max="4" width="20.140625" style="261" customWidth="1"/>
    <col min="5" max="5" width="3.7109375" style="712" bestFit="1" customWidth="1"/>
    <col min="6" max="6" width="6.7109375" style="712" bestFit="1" customWidth="1"/>
    <col min="7" max="7" width="18.28515625" style="261" bestFit="1" customWidth="1"/>
    <col min="8" max="8" width="9.85546875" style="261" bestFit="1" customWidth="1"/>
    <col min="9" max="9" width="10.42578125" style="261" bestFit="1" customWidth="1"/>
    <col min="10" max="10" width="8.7109375" style="261" bestFit="1" customWidth="1"/>
    <col min="11" max="11" width="9.7109375" style="261" bestFit="1" customWidth="1"/>
    <col min="12" max="13" width="10.42578125" style="712" customWidth="1"/>
    <col min="14" max="14" width="8.140625" style="261" bestFit="1" customWidth="1"/>
    <col min="15" max="15" width="8.42578125" style="261" bestFit="1" customWidth="1"/>
    <col min="16" max="16" width="16.5703125" style="261" customWidth="1"/>
    <col min="17" max="17" width="15.85546875" style="261" customWidth="1"/>
    <col min="18" max="18" width="4.7109375" style="712" customWidth="1"/>
    <col min="19" max="19" width="9.5703125" style="674" bestFit="1" customWidth="1"/>
    <col min="20" max="20" width="11.5703125" style="261" customWidth="1"/>
    <col min="21" max="21" width="25.140625" style="261" customWidth="1"/>
    <col min="22" max="22" width="27.85546875" style="261" customWidth="1"/>
    <col min="23" max="23" width="12.28515625" style="348" bestFit="1" customWidth="1"/>
    <col min="24" max="24" width="14.85546875" style="348" bestFit="1" customWidth="1"/>
    <col min="25" max="25" width="16.7109375" style="348" bestFit="1" customWidth="1"/>
    <col min="26" max="26" width="12.140625" style="348" bestFit="1" customWidth="1"/>
    <col min="27" max="27" width="21.140625" style="339" customWidth="1"/>
    <col min="28" max="28" width="26" style="671" customWidth="1"/>
    <col min="29" max="29" width="22.42578125" style="669" bestFit="1" customWidth="1"/>
    <col min="30" max="30" width="18.140625" style="261" bestFit="1" customWidth="1"/>
    <col min="31" max="16384" width="9.140625" style="261"/>
  </cols>
  <sheetData>
    <row r="1" spans="1:30" s="712" customFormat="1" ht="14.25" customHeight="1">
      <c r="A1" s="1112" t="s">
        <v>1317</v>
      </c>
      <c r="B1" s="1112"/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338"/>
      <c r="Y1" s="338"/>
      <c r="Z1" s="338"/>
      <c r="AA1" s="338"/>
      <c r="AB1" s="669"/>
      <c r="AC1" s="669"/>
    </row>
    <row r="2" spans="1:30" s="712" customFormat="1" ht="14.25" customHeight="1">
      <c r="A2" s="1112" t="s">
        <v>6588</v>
      </c>
      <c r="B2" s="1112"/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112"/>
      <c r="V2" s="1112"/>
      <c r="W2" s="1112"/>
      <c r="X2" s="338"/>
      <c r="Y2" s="338"/>
      <c r="Z2" s="338"/>
      <c r="AA2" s="338"/>
      <c r="AB2" s="669"/>
      <c r="AC2" s="669"/>
    </row>
    <row r="3" spans="1:30" s="712" customFormat="1" ht="14.25" customHeight="1" thickBot="1">
      <c r="A3" s="711"/>
      <c r="B3" s="711"/>
      <c r="C3" s="44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672"/>
      <c r="T3" s="711"/>
      <c r="U3" s="711"/>
      <c r="W3" s="339"/>
      <c r="X3" s="339"/>
      <c r="Y3" s="339"/>
      <c r="Z3" s="339"/>
      <c r="AA3" s="339"/>
      <c r="AB3" s="669"/>
      <c r="AC3" s="669"/>
    </row>
    <row r="4" spans="1:30" s="712" customFormat="1" ht="14.25" customHeight="1" thickTop="1" thickBot="1">
      <c r="A4" s="1104" t="s">
        <v>1351</v>
      </c>
      <c r="B4" s="1104" t="s">
        <v>1352</v>
      </c>
      <c r="C4" s="1104" t="s">
        <v>1353</v>
      </c>
      <c r="D4" s="1104" t="s">
        <v>1354</v>
      </c>
      <c r="E4" s="1114" t="s">
        <v>2385</v>
      </c>
      <c r="F4" s="1104" t="s">
        <v>1355</v>
      </c>
      <c r="G4" s="1104" t="s">
        <v>1356</v>
      </c>
      <c r="H4" s="1104" t="s">
        <v>2141</v>
      </c>
      <c r="I4" s="1114" t="s">
        <v>2386</v>
      </c>
      <c r="J4" s="1108" t="s">
        <v>1247</v>
      </c>
      <c r="K4" s="1109"/>
      <c r="L4" s="1108" t="s">
        <v>5098</v>
      </c>
      <c r="M4" s="1109"/>
      <c r="N4" s="1104" t="s">
        <v>1260</v>
      </c>
      <c r="O4" s="1106" t="s">
        <v>1251</v>
      </c>
      <c r="P4" s="1106" t="s">
        <v>2387</v>
      </c>
      <c r="Q4" s="1106" t="s">
        <v>6589</v>
      </c>
      <c r="R4" s="1104" t="s">
        <v>1265</v>
      </c>
      <c r="S4" s="1130" t="s">
        <v>1323</v>
      </c>
      <c r="T4" s="1104" t="s">
        <v>1261</v>
      </c>
      <c r="U4" s="1106" t="s">
        <v>1251</v>
      </c>
      <c r="V4" s="1097" t="s">
        <v>1253</v>
      </c>
      <c r="W4" s="1099" t="s">
        <v>1230</v>
      </c>
      <c r="X4" s="1101" t="s">
        <v>673</v>
      </c>
      <c r="Y4" s="1101" t="s">
        <v>1202</v>
      </c>
      <c r="Z4" s="1101" t="s">
        <v>2389</v>
      </c>
      <c r="AA4" s="1095" t="s">
        <v>3029</v>
      </c>
      <c r="AB4" s="1128" t="s">
        <v>1272</v>
      </c>
      <c r="AC4" s="1126" t="s">
        <v>2390</v>
      </c>
      <c r="AD4" s="1114" t="s">
        <v>811</v>
      </c>
    </row>
    <row r="5" spans="1:30" s="712" customFormat="1" ht="11.25" thickTop="1">
      <c r="A5" s="1110"/>
      <c r="B5" s="1110"/>
      <c r="C5" s="1133"/>
      <c r="D5" s="1110"/>
      <c r="E5" s="1134"/>
      <c r="F5" s="1110"/>
      <c r="G5" s="1110"/>
      <c r="H5" s="1110"/>
      <c r="I5" s="1134"/>
      <c r="J5" s="710" t="s">
        <v>1256</v>
      </c>
      <c r="K5" s="710" t="s">
        <v>1257</v>
      </c>
      <c r="L5" s="710">
        <v>1</v>
      </c>
      <c r="M5" s="710">
        <v>2</v>
      </c>
      <c r="N5" s="1110"/>
      <c r="O5" s="1107"/>
      <c r="P5" s="1107"/>
      <c r="Q5" s="1107"/>
      <c r="R5" s="1111"/>
      <c r="S5" s="1131"/>
      <c r="T5" s="1132"/>
      <c r="U5" s="1107"/>
      <c r="V5" s="1098"/>
      <c r="W5" s="1100"/>
      <c r="X5" s="1102"/>
      <c r="Y5" s="1102"/>
      <c r="Z5" s="1102"/>
      <c r="AA5" s="1103"/>
      <c r="AB5" s="1129"/>
      <c r="AC5" s="1127"/>
      <c r="AD5" s="1120"/>
    </row>
    <row r="6" spans="1:30" ht="31.5">
      <c r="A6" s="229" t="s">
        <v>1164</v>
      </c>
      <c r="B6" s="333"/>
      <c r="C6" s="732" t="s">
        <v>6590</v>
      </c>
      <c r="D6" s="307" t="s">
        <v>6618</v>
      </c>
      <c r="E6" s="310" t="s">
        <v>1060</v>
      </c>
      <c r="F6" s="229" t="s">
        <v>1276</v>
      </c>
      <c r="G6" s="307" t="s">
        <v>6591</v>
      </c>
      <c r="H6" s="310"/>
      <c r="I6" s="334" t="s">
        <v>1045</v>
      </c>
      <c r="J6" s="334">
        <v>42795</v>
      </c>
      <c r="K6" s="334">
        <v>43159</v>
      </c>
      <c r="L6" s="229"/>
      <c r="M6" s="229"/>
      <c r="N6" s="232">
        <f ca="1">SUM(K6-NOW())</f>
        <v>323.84127800926217</v>
      </c>
      <c r="O6" s="266" t="str">
        <f ca="1">IF(N6&lt;=40,"WARNING","ACTIVE")</f>
        <v>ACTIVE</v>
      </c>
      <c r="P6" s="273">
        <v>3854978</v>
      </c>
      <c r="Q6" s="260">
        <v>350000</v>
      </c>
      <c r="R6" s="310" t="s">
        <v>1314</v>
      </c>
      <c r="S6" s="656" t="s">
        <v>1054</v>
      </c>
      <c r="T6" s="310" t="s">
        <v>6851</v>
      </c>
      <c r="U6" s="229"/>
      <c r="V6" s="229" t="s">
        <v>6628</v>
      </c>
      <c r="W6" s="734" t="s">
        <v>6849</v>
      </c>
      <c r="X6" s="233" t="s">
        <v>6846</v>
      </c>
      <c r="Y6" s="233" t="s">
        <v>6848</v>
      </c>
      <c r="Z6" s="233"/>
      <c r="AA6" s="346"/>
      <c r="AB6" s="233" t="s">
        <v>6847</v>
      </c>
      <c r="AC6" s="684" t="s">
        <v>6850</v>
      </c>
      <c r="AD6" s="229"/>
    </row>
    <row r="7" spans="1:30" ht="25.5">
      <c r="A7" s="229" t="s">
        <v>1165</v>
      </c>
      <c r="B7" s="333"/>
      <c r="C7" s="732" t="s">
        <v>6592</v>
      </c>
      <c r="D7" s="307" t="s">
        <v>6619</v>
      </c>
      <c r="E7" s="310"/>
      <c r="F7" s="229"/>
      <c r="G7" s="307" t="s">
        <v>6591</v>
      </c>
      <c r="H7" s="310"/>
      <c r="I7" s="334" t="s">
        <v>1045</v>
      </c>
      <c r="J7" s="334">
        <v>42795</v>
      </c>
      <c r="K7" s="334">
        <v>43159</v>
      </c>
      <c r="L7" s="229"/>
      <c r="M7" s="229"/>
      <c r="N7" s="232">
        <f t="shared" ref="N7:N23" ca="1" si="0">SUM(K7-NOW())</f>
        <v>323.84127800926217</v>
      </c>
      <c r="O7" s="266" t="str">
        <f t="shared" ref="O7:O23" ca="1" si="1">IF(N7&lt;=40,"WARNING","ACTIVE")</f>
        <v>ACTIVE</v>
      </c>
      <c r="P7" s="273">
        <v>3671470</v>
      </c>
      <c r="Q7" s="260">
        <v>350000</v>
      </c>
      <c r="R7" s="310" t="s">
        <v>1314</v>
      </c>
      <c r="S7" s="656" t="s">
        <v>1054</v>
      </c>
      <c r="T7" s="310" t="s">
        <v>6851</v>
      </c>
      <c r="U7" s="229"/>
      <c r="V7" s="229" t="s">
        <v>6629</v>
      </c>
      <c r="W7" s="734" t="s">
        <v>6833</v>
      </c>
      <c r="X7" s="233" t="s">
        <v>6831</v>
      </c>
      <c r="Y7" s="233" t="s">
        <v>6832</v>
      </c>
      <c r="Z7" s="233"/>
      <c r="AA7" s="346"/>
      <c r="AB7" s="233" t="s">
        <v>6834</v>
      </c>
      <c r="AC7" s="684" t="s">
        <v>6835</v>
      </c>
      <c r="AD7" s="229"/>
    </row>
    <row r="8" spans="1:30" ht="31.5">
      <c r="A8" s="229" t="s">
        <v>1166</v>
      </c>
      <c r="B8" s="333"/>
      <c r="C8" s="732" t="s">
        <v>6877</v>
      </c>
      <c r="D8" s="307" t="s">
        <v>6878</v>
      </c>
      <c r="E8" s="310" t="s">
        <v>1302</v>
      </c>
      <c r="F8" s="229" t="s">
        <v>1276</v>
      </c>
      <c r="G8" s="307" t="s">
        <v>6591</v>
      </c>
      <c r="H8" s="310"/>
      <c r="I8" s="334" t="s">
        <v>1045</v>
      </c>
      <c r="J8" s="334">
        <v>42795</v>
      </c>
      <c r="K8" s="334">
        <v>43159</v>
      </c>
      <c r="L8" s="229"/>
      <c r="M8" s="229"/>
      <c r="N8" s="232">
        <f t="shared" ca="1" si="0"/>
        <v>323.84127800926217</v>
      </c>
      <c r="O8" s="266" t="str">
        <f t="shared" ca="1" si="1"/>
        <v>ACTIVE</v>
      </c>
      <c r="P8" s="273">
        <v>4068510</v>
      </c>
      <c r="Q8" s="260">
        <v>350000</v>
      </c>
      <c r="R8" s="310" t="s">
        <v>1314</v>
      </c>
      <c r="S8" s="656" t="s">
        <v>1054</v>
      </c>
      <c r="T8" s="310" t="s">
        <v>6851</v>
      </c>
      <c r="U8" s="229"/>
      <c r="V8" s="229" t="s">
        <v>6630</v>
      </c>
      <c r="W8" s="734" t="s">
        <v>6879</v>
      </c>
      <c r="X8" s="233" t="s">
        <v>6875</v>
      </c>
      <c r="Y8" s="233" t="s">
        <v>6880</v>
      </c>
      <c r="Z8" s="233"/>
      <c r="AA8" s="233" t="s">
        <v>6874</v>
      </c>
      <c r="AB8" s="233" t="s">
        <v>6876</v>
      </c>
      <c r="AC8" s="684" t="s">
        <v>6881</v>
      </c>
      <c r="AD8" s="229"/>
    </row>
    <row r="9" spans="1:30" ht="31.5">
      <c r="A9" s="229" t="s">
        <v>1167</v>
      </c>
      <c r="B9" s="333"/>
      <c r="C9" s="732" t="s">
        <v>6603</v>
      </c>
      <c r="D9" s="307" t="s">
        <v>6593</v>
      </c>
      <c r="E9" s="310" t="s">
        <v>1302</v>
      </c>
      <c r="F9" s="229" t="s">
        <v>1276</v>
      </c>
      <c r="G9" s="307" t="s">
        <v>6591</v>
      </c>
      <c r="H9" s="310"/>
      <c r="I9" s="334" t="s">
        <v>1045</v>
      </c>
      <c r="J9" s="334">
        <v>42795</v>
      </c>
      <c r="K9" s="334">
        <v>43159</v>
      </c>
      <c r="L9" s="229"/>
      <c r="M9" s="229"/>
      <c r="N9" s="232">
        <f t="shared" ca="1" si="0"/>
        <v>323.84127800926217</v>
      </c>
      <c r="O9" s="266" t="str">
        <f t="shared" ca="1" si="1"/>
        <v>ACTIVE</v>
      </c>
      <c r="P9" s="273">
        <v>3832620</v>
      </c>
      <c r="Q9" s="260">
        <v>350000</v>
      </c>
      <c r="R9" s="310" t="s">
        <v>1314</v>
      </c>
      <c r="S9" s="656" t="s">
        <v>1054</v>
      </c>
      <c r="T9" s="310" t="s">
        <v>6851</v>
      </c>
      <c r="U9" s="229"/>
      <c r="V9" s="229" t="s">
        <v>6594</v>
      </c>
      <c r="W9" s="734" t="s">
        <v>6836</v>
      </c>
      <c r="X9" s="233" t="s">
        <v>6839</v>
      </c>
      <c r="Y9" s="233" t="s">
        <v>6837</v>
      </c>
      <c r="Z9" s="233"/>
      <c r="AA9" s="346"/>
      <c r="AB9" s="233" t="s">
        <v>6838</v>
      </c>
      <c r="AC9" s="684" t="s">
        <v>6840</v>
      </c>
      <c r="AD9" s="229"/>
    </row>
    <row r="10" spans="1:30" ht="25.5">
      <c r="A10" s="229" t="s">
        <v>1169</v>
      </c>
      <c r="B10" s="333"/>
      <c r="C10" s="732" t="s">
        <v>6605</v>
      </c>
      <c r="D10" s="307" t="s">
        <v>6620</v>
      </c>
      <c r="E10" s="310" t="s">
        <v>1060</v>
      </c>
      <c r="F10" s="229" t="s">
        <v>930</v>
      </c>
      <c r="G10" s="307" t="s">
        <v>6591</v>
      </c>
      <c r="H10" s="310"/>
      <c r="I10" s="334" t="s">
        <v>1045</v>
      </c>
      <c r="J10" s="334">
        <v>42795</v>
      </c>
      <c r="K10" s="334">
        <v>43159</v>
      </c>
      <c r="L10" s="229"/>
      <c r="M10" s="229"/>
      <c r="N10" s="232">
        <f t="shared" ca="1" si="0"/>
        <v>323.84127800926217</v>
      </c>
      <c r="O10" s="266" t="str">
        <f t="shared" ca="1" si="1"/>
        <v>ACTIVE</v>
      </c>
      <c r="P10" s="273">
        <v>3410000</v>
      </c>
      <c r="Q10" s="260">
        <v>350000</v>
      </c>
      <c r="R10" s="310" t="s">
        <v>1314</v>
      </c>
      <c r="S10" s="656" t="s">
        <v>1054</v>
      </c>
      <c r="T10" s="310" t="s">
        <v>6851</v>
      </c>
      <c r="U10" s="229"/>
      <c r="V10" s="229" t="s">
        <v>6631</v>
      </c>
      <c r="W10" s="734" t="s">
        <v>6818</v>
      </c>
      <c r="X10" s="233" t="s">
        <v>6819</v>
      </c>
      <c r="Y10" s="233" t="s">
        <v>6820</v>
      </c>
      <c r="Z10" s="233" t="s">
        <v>6817</v>
      </c>
      <c r="AA10" s="233" t="s">
        <v>6816</v>
      </c>
      <c r="AB10" s="233" t="s">
        <v>6821</v>
      </c>
      <c r="AC10" s="684" t="s">
        <v>6822</v>
      </c>
      <c r="AD10" s="229"/>
    </row>
    <row r="11" spans="1:30" ht="31.5">
      <c r="A11" s="229" t="s">
        <v>1170</v>
      </c>
      <c r="B11" s="333"/>
      <c r="C11" s="732" t="s">
        <v>6595</v>
      </c>
      <c r="D11" s="307" t="s">
        <v>6621</v>
      </c>
      <c r="E11" s="310" t="s">
        <v>1302</v>
      </c>
      <c r="F11" s="229" t="s">
        <v>1276</v>
      </c>
      <c r="G11" s="307" t="s">
        <v>6591</v>
      </c>
      <c r="H11" s="310"/>
      <c r="I11" s="334" t="s">
        <v>1045</v>
      </c>
      <c r="J11" s="334">
        <v>42795</v>
      </c>
      <c r="K11" s="334">
        <v>43159</v>
      </c>
      <c r="L11" s="229"/>
      <c r="M11" s="229"/>
      <c r="N11" s="232">
        <f t="shared" ca="1" si="0"/>
        <v>323.84127800926217</v>
      </c>
      <c r="O11" s="266" t="str">
        <f t="shared" ca="1" si="1"/>
        <v>ACTIVE</v>
      </c>
      <c r="P11" s="273">
        <v>3355750</v>
      </c>
      <c r="Q11" s="260">
        <v>350000</v>
      </c>
      <c r="R11" s="310" t="s">
        <v>1314</v>
      </c>
      <c r="S11" s="656" t="s">
        <v>1054</v>
      </c>
      <c r="T11" s="310" t="s">
        <v>6851</v>
      </c>
      <c r="U11" s="229"/>
      <c r="V11" s="229" t="s">
        <v>6632</v>
      </c>
      <c r="W11" s="734" t="s">
        <v>6801</v>
      </c>
      <c r="X11" s="233" t="s">
        <v>6802</v>
      </c>
      <c r="Y11" s="346"/>
      <c r="Z11" s="233"/>
      <c r="AA11" s="346"/>
      <c r="AB11" s="233" t="s">
        <v>6803</v>
      </c>
      <c r="AC11" s="684" t="s">
        <v>6804</v>
      </c>
      <c r="AD11" s="229"/>
    </row>
    <row r="12" spans="1:30" ht="31.5">
      <c r="A12" s="229" t="s">
        <v>1171</v>
      </c>
      <c r="B12" s="333"/>
      <c r="C12" s="732" t="s">
        <v>6606</v>
      </c>
      <c r="D12" s="307" t="s">
        <v>6622</v>
      </c>
      <c r="E12" s="310" t="s">
        <v>1302</v>
      </c>
      <c r="F12" s="229" t="s">
        <v>1276</v>
      </c>
      <c r="G12" s="307" t="s">
        <v>6591</v>
      </c>
      <c r="H12" s="310"/>
      <c r="I12" s="334" t="s">
        <v>1045</v>
      </c>
      <c r="J12" s="334">
        <v>42795</v>
      </c>
      <c r="K12" s="334">
        <v>43159</v>
      </c>
      <c r="L12" s="229"/>
      <c r="M12" s="229"/>
      <c r="N12" s="232">
        <f t="shared" ca="1" si="0"/>
        <v>323.84127800926217</v>
      </c>
      <c r="O12" s="266" t="str">
        <f t="shared" ca="1" si="1"/>
        <v>ACTIVE</v>
      </c>
      <c r="P12" s="273">
        <v>3355750</v>
      </c>
      <c r="Q12" s="260">
        <v>350000</v>
      </c>
      <c r="R12" s="310" t="s">
        <v>1314</v>
      </c>
      <c r="S12" s="656" t="s">
        <v>1054</v>
      </c>
      <c r="T12" s="310" t="s">
        <v>6851</v>
      </c>
      <c r="U12" s="229"/>
      <c r="V12" s="229" t="s">
        <v>6633</v>
      </c>
      <c r="W12" s="734"/>
      <c r="X12" s="233" t="s">
        <v>6828</v>
      </c>
      <c r="Y12" s="233" t="s">
        <v>6829</v>
      </c>
      <c r="Z12" s="233"/>
      <c r="AA12" s="346"/>
      <c r="AB12" s="233" t="s">
        <v>6830</v>
      </c>
      <c r="AC12" s="233"/>
      <c r="AD12" s="229"/>
    </row>
    <row r="13" spans="1:30" ht="31.5">
      <c r="A13" s="229" t="s">
        <v>1173</v>
      </c>
      <c r="B13" s="333"/>
      <c r="C13" s="732" t="s">
        <v>6608</v>
      </c>
      <c r="D13" s="307" t="s">
        <v>6623</v>
      </c>
      <c r="E13" s="310" t="s">
        <v>1060</v>
      </c>
      <c r="F13" s="229" t="s">
        <v>1276</v>
      </c>
      <c r="G13" s="307" t="s">
        <v>6591</v>
      </c>
      <c r="H13" s="310"/>
      <c r="I13" s="334" t="s">
        <v>1045</v>
      </c>
      <c r="J13" s="334">
        <v>42795</v>
      </c>
      <c r="K13" s="334">
        <v>43159</v>
      </c>
      <c r="L13" s="229"/>
      <c r="M13" s="229"/>
      <c r="N13" s="232">
        <f t="shared" ca="1" si="0"/>
        <v>323.84127800926217</v>
      </c>
      <c r="O13" s="266" t="str">
        <f t="shared" ca="1" si="1"/>
        <v>ACTIVE</v>
      </c>
      <c r="P13" s="273">
        <v>3355750</v>
      </c>
      <c r="Q13" s="260">
        <v>350000</v>
      </c>
      <c r="R13" s="310" t="s">
        <v>1314</v>
      </c>
      <c r="S13" s="656" t="s">
        <v>1054</v>
      </c>
      <c r="T13" s="310" t="s">
        <v>6851</v>
      </c>
      <c r="U13" s="229"/>
      <c r="V13" s="229" t="s">
        <v>6634</v>
      </c>
      <c r="W13" s="734" t="s">
        <v>6853</v>
      </c>
      <c r="X13" s="233" t="s">
        <v>6852</v>
      </c>
      <c r="Y13" s="346"/>
      <c r="Z13" s="233"/>
      <c r="AA13" s="346"/>
      <c r="AB13" s="233" t="s">
        <v>6854</v>
      </c>
      <c r="AC13" s="684" t="s">
        <v>6855</v>
      </c>
      <c r="AD13" s="229"/>
    </row>
    <row r="14" spans="1:30" ht="31.5">
      <c r="A14" s="229" t="s">
        <v>1174</v>
      </c>
      <c r="B14" s="333"/>
      <c r="C14" s="732" t="s">
        <v>6609</v>
      </c>
      <c r="D14" s="307" t="s">
        <v>6624</v>
      </c>
      <c r="E14" s="310" t="s">
        <v>1302</v>
      </c>
      <c r="F14" s="229" t="s">
        <v>1276</v>
      </c>
      <c r="G14" s="307" t="s">
        <v>6596</v>
      </c>
      <c r="H14" s="310"/>
      <c r="I14" s="334" t="s">
        <v>1045</v>
      </c>
      <c r="J14" s="334">
        <v>42795</v>
      </c>
      <c r="K14" s="334">
        <v>43159</v>
      </c>
      <c r="L14" s="229"/>
      <c r="M14" s="229"/>
      <c r="N14" s="232">
        <f t="shared" ca="1" si="0"/>
        <v>323.84127800926217</v>
      </c>
      <c r="O14" s="266" t="str">
        <f t="shared" ca="1" si="1"/>
        <v>ACTIVE</v>
      </c>
      <c r="P14" s="273">
        <v>3355750</v>
      </c>
      <c r="Q14" s="260">
        <v>300000</v>
      </c>
      <c r="R14" s="310" t="s">
        <v>1314</v>
      </c>
      <c r="S14" s="656" t="s">
        <v>1054</v>
      </c>
      <c r="T14" s="310" t="s">
        <v>6851</v>
      </c>
      <c r="U14" s="229"/>
      <c r="V14" s="229" t="s">
        <v>6635</v>
      </c>
      <c r="W14" s="734" t="s">
        <v>6841</v>
      </c>
      <c r="X14" s="233" t="s">
        <v>6843</v>
      </c>
      <c r="Y14" s="233" t="s">
        <v>6842</v>
      </c>
      <c r="Z14" s="233"/>
      <c r="AA14" s="346"/>
      <c r="AB14" s="233" t="s">
        <v>6844</v>
      </c>
      <c r="AC14" s="684" t="s">
        <v>6845</v>
      </c>
      <c r="AD14" s="229"/>
    </row>
    <row r="15" spans="1:30" ht="31.5">
      <c r="A15" s="229" t="s">
        <v>1175</v>
      </c>
      <c r="B15" s="333"/>
      <c r="C15" s="732" t="s">
        <v>6610</v>
      </c>
      <c r="D15" s="307" t="s">
        <v>6597</v>
      </c>
      <c r="E15" s="310" t="s">
        <v>1060</v>
      </c>
      <c r="F15" s="229" t="s">
        <v>1276</v>
      </c>
      <c r="G15" s="307" t="s">
        <v>6591</v>
      </c>
      <c r="H15" s="310"/>
      <c r="I15" s="334" t="s">
        <v>1045</v>
      </c>
      <c r="J15" s="334">
        <v>42795</v>
      </c>
      <c r="K15" s="334">
        <v>43159</v>
      </c>
      <c r="L15" s="229"/>
      <c r="M15" s="229"/>
      <c r="N15" s="232">
        <f t="shared" ca="1" si="0"/>
        <v>323.84127800926217</v>
      </c>
      <c r="O15" s="266" t="str">
        <f t="shared" ca="1" si="1"/>
        <v>ACTIVE</v>
      </c>
      <c r="P15" s="273">
        <v>3410000</v>
      </c>
      <c r="Q15" s="260">
        <v>350000</v>
      </c>
      <c r="R15" s="310" t="s">
        <v>1314</v>
      </c>
      <c r="S15" s="656" t="s">
        <v>1054</v>
      </c>
      <c r="T15" s="310" t="s">
        <v>6851</v>
      </c>
      <c r="U15" s="229"/>
      <c r="V15" s="229" t="s">
        <v>6598</v>
      </c>
      <c r="W15" s="734" t="s">
        <v>6810</v>
      </c>
      <c r="X15" s="233" t="s">
        <v>6812</v>
      </c>
      <c r="Y15" s="233" t="s">
        <v>6813</v>
      </c>
      <c r="Z15" s="233" t="s">
        <v>6814</v>
      </c>
      <c r="AA15" s="233" t="s">
        <v>6809</v>
      </c>
      <c r="AB15" s="233" t="s">
        <v>6811</v>
      </c>
      <c r="AC15" s="684" t="s">
        <v>6815</v>
      </c>
      <c r="AD15" s="229"/>
    </row>
    <row r="16" spans="1:30" ht="25.5">
      <c r="A16" s="229" t="s">
        <v>1176</v>
      </c>
      <c r="B16" s="333"/>
      <c r="C16" s="732" t="s">
        <v>6611</v>
      </c>
      <c r="D16" s="307" t="s">
        <v>6625</v>
      </c>
      <c r="E16" s="310" t="s">
        <v>1060</v>
      </c>
      <c r="F16" s="229" t="s">
        <v>1276</v>
      </c>
      <c r="G16" s="307" t="s">
        <v>6596</v>
      </c>
      <c r="H16" s="310"/>
      <c r="I16" s="334" t="s">
        <v>1045</v>
      </c>
      <c r="J16" s="334">
        <v>42795</v>
      </c>
      <c r="K16" s="334">
        <v>43159</v>
      </c>
      <c r="L16" s="229"/>
      <c r="M16" s="229"/>
      <c r="N16" s="232">
        <f t="shared" ca="1" si="0"/>
        <v>323.84127800926217</v>
      </c>
      <c r="O16" s="266" t="str">
        <f t="shared" ca="1" si="1"/>
        <v>ACTIVE</v>
      </c>
      <c r="P16" s="273">
        <v>3410000</v>
      </c>
      <c r="Q16" s="260">
        <v>300000</v>
      </c>
      <c r="R16" s="310" t="s">
        <v>1314</v>
      </c>
      <c r="S16" s="656" t="s">
        <v>1054</v>
      </c>
      <c r="T16" s="310" t="s">
        <v>6851</v>
      </c>
      <c r="U16" s="229"/>
      <c r="V16" s="229" t="s">
        <v>6636</v>
      </c>
      <c r="W16" s="734" t="s">
        <v>6858</v>
      </c>
      <c r="X16" s="233" t="s">
        <v>6856</v>
      </c>
      <c r="Y16" s="233" t="s">
        <v>6857</v>
      </c>
      <c r="Z16" s="233"/>
      <c r="AA16" s="346"/>
      <c r="AB16" s="233" t="s">
        <v>6859</v>
      </c>
      <c r="AC16" s="684" t="s">
        <v>6860</v>
      </c>
      <c r="AD16" s="229"/>
    </row>
    <row r="17" spans="1:30" ht="31.5">
      <c r="A17" s="229" t="s">
        <v>1177</v>
      </c>
      <c r="B17" s="333"/>
      <c r="C17" s="732" t="s">
        <v>6612</v>
      </c>
      <c r="D17" s="307" t="s">
        <v>6626</v>
      </c>
      <c r="E17" s="310" t="s">
        <v>1302</v>
      </c>
      <c r="F17" s="229" t="s">
        <v>1276</v>
      </c>
      <c r="G17" s="307" t="s">
        <v>6596</v>
      </c>
      <c r="H17" s="310"/>
      <c r="I17" s="334" t="s">
        <v>1045</v>
      </c>
      <c r="J17" s="334">
        <v>42795</v>
      </c>
      <c r="K17" s="334">
        <v>43159</v>
      </c>
      <c r="L17" s="229"/>
      <c r="M17" s="229"/>
      <c r="N17" s="232">
        <f t="shared" ca="1" si="0"/>
        <v>323.84127800926217</v>
      </c>
      <c r="O17" s="266" t="str">
        <f t="shared" ca="1" si="1"/>
        <v>ACTIVE</v>
      </c>
      <c r="P17" s="273">
        <v>3355750</v>
      </c>
      <c r="Q17" s="260">
        <v>300000</v>
      </c>
      <c r="R17" s="310" t="s">
        <v>1314</v>
      </c>
      <c r="S17" s="656" t="s">
        <v>1054</v>
      </c>
      <c r="T17" s="310" t="s">
        <v>6851</v>
      </c>
      <c r="U17" s="229"/>
      <c r="V17" s="229" t="s">
        <v>6637</v>
      </c>
      <c r="W17" s="734" t="s">
        <v>6795</v>
      </c>
      <c r="X17" s="233" t="s">
        <v>6796</v>
      </c>
      <c r="Y17" s="346"/>
      <c r="Z17" s="233" t="s">
        <v>6800</v>
      </c>
      <c r="AA17" s="233" t="s">
        <v>6797</v>
      </c>
      <c r="AB17" s="233" t="s">
        <v>6798</v>
      </c>
      <c r="AC17" s="684" t="s">
        <v>6799</v>
      </c>
      <c r="AD17" s="229"/>
    </row>
    <row r="18" spans="1:30" ht="25.5">
      <c r="A18" s="229" t="s">
        <v>1179</v>
      </c>
      <c r="B18" s="333"/>
      <c r="C18" s="732" t="s">
        <v>6614</v>
      </c>
      <c r="D18" s="307" t="s">
        <v>6599</v>
      </c>
      <c r="E18" s="310" t="s">
        <v>1302</v>
      </c>
      <c r="F18" s="229" t="s">
        <v>1276</v>
      </c>
      <c r="G18" s="307" t="s">
        <v>6591</v>
      </c>
      <c r="H18" s="310"/>
      <c r="I18" s="334" t="s">
        <v>1045</v>
      </c>
      <c r="J18" s="334">
        <v>42795</v>
      </c>
      <c r="K18" s="334">
        <v>43159</v>
      </c>
      <c r="L18" s="229"/>
      <c r="M18" s="229"/>
      <c r="N18" s="232">
        <f t="shared" ca="1" si="0"/>
        <v>323.84127800926217</v>
      </c>
      <c r="O18" s="266" t="str">
        <f t="shared" ca="1" si="1"/>
        <v>ACTIVE</v>
      </c>
      <c r="P18" s="273">
        <v>3355750</v>
      </c>
      <c r="Q18" s="260">
        <v>350000</v>
      </c>
      <c r="R18" s="310" t="s">
        <v>1314</v>
      </c>
      <c r="S18" s="656" t="s">
        <v>1054</v>
      </c>
      <c r="T18" s="310" t="s">
        <v>6851</v>
      </c>
      <c r="U18" s="229"/>
      <c r="V18" s="229" t="s">
        <v>6600</v>
      </c>
      <c r="W18" s="734" t="s">
        <v>6793</v>
      </c>
      <c r="X18" s="233" t="s">
        <v>6790</v>
      </c>
      <c r="Y18" s="346"/>
      <c r="Z18" s="233" t="s">
        <v>6791</v>
      </c>
      <c r="AA18" s="346"/>
      <c r="AB18" s="233" t="s">
        <v>6792</v>
      </c>
      <c r="AC18" s="684" t="s">
        <v>6794</v>
      </c>
      <c r="AD18" s="229"/>
    </row>
    <row r="19" spans="1:30" ht="21">
      <c r="A19" s="229" t="s">
        <v>1181</v>
      </c>
      <c r="B19" s="333"/>
      <c r="C19" s="732" t="s">
        <v>6897</v>
      </c>
      <c r="D19" s="307" t="s">
        <v>6898</v>
      </c>
      <c r="E19" s="310"/>
      <c r="F19" s="229"/>
      <c r="G19" s="307" t="s">
        <v>6601</v>
      </c>
      <c r="H19" s="310"/>
      <c r="I19" s="334" t="s">
        <v>1045</v>
      </c>
      <c r="J19" s="334">
        <v>42795</v>
      </c>
      <c r="K19" s="334">
        <v>43159</v>
      </c>
      <c r="L19" s="229"/>
      <c r="M19" s="229"/>
      <c r="N19" s="232">
        <f t="shared" ca="1" si="0"/>
        <v>323.84127800926217</v>
      </c>
      <c r="O19" s="266" t="str">
        <f t="shared" ca="1" si="1"/>
        <v>ACTIVE</v>
      </c>
      <c r="P19" s="273">
        <v>3355750</v>
      </c>
      <c r="Q19" s="260">
        <v>300000</v>
      </c>
      <c r="R19" s="310" t="s">
        <v>1314</v>
      </c>
      <c r="S19" s="656" t="s">
        <v>1054</v>
      </c>
      <c r="T19" s="310" t="s">
        <v>6851</v>
      </c>
      <c r="U19" s="229"/>
      <c r="V19" s="229" t="s">
        <v>6899</v>
      </c>
      <c r="W19" s="734"/>
      <c r="X19" s="233" t="s">
        <v>6900</v>
      </c>
      <c r="Y19" s="346"/>
      <c r="Z19" s="233" t="s">
        <v>6901</v>
      </c>
      <c r="AA19" s="346"/>
      <c r="AB19" s="233" t="s">
        <v>6902</v>
      </c>
      <c r="AC19" s="233"/>
      <c r="AD19" s="229"/>
    </row>
    <row r="20" spans="1:30" ht="31.5">
      <c r="A20" s="229" t="s">
        <v>1182</v>
      </c>
      <c r="B20" s="333"/>
      <c r="C20" s="732" t="s">
        <v>6602</v>
      </c>
      <c r="D20" s="307" t="s">
        <v>6895</v>
      </c>
      <c r="E20" s="310" t="s">
        <v>1302</v>
      </c>
      <c r="F20" s="229" t="s">
        <v>1276</v>
      </c>
      <c r="G20" s="307" t="s">
        <v>6601</v>
      </c>
      <c r="H20" s="310"/>
      <c r="I20" s="334" t="s">
        <v>1045</v>
      </c>
      <c r="J20" s="334">
        <v>42795</v>
      </c>
      <c r="K20" s="334">
        <v>43159</v>
      </c>
      <c r="L20" s="229"/>
      <c r="M20" s="229"/>
      <c r="N20" s="232">
        <f t="shared" ca="1" si="0"/>
        <v>323.84127800926217</v>
      </c>
      <c r="O20" s="266" t="str">
        <f t="shared" ca="1" si="1"/>
        <v>ACTIVE</v>
      </c>
      <c r="P20" s="273">
        <v>3355750</v>
      </c>
      <c r="Q20" s="260">
        <v>300000</v>
      </c>
      <c r="R20" s="310" t="s">
        <v>1314</v>
      </c>
      <c r="S20" s="656" t="s">
        <v>1054</v>
      </c>
      <c r="T20" s="310" t="s">
        <v>6851</v>
      </c>
      <c r="U20" s="229"/>
      <c r="V20" s="229" t="s">
        <v>6896</v>
      </c>
      <c r="W20" s="734"/>
      <c r="X20" s="233" t="s">
        <v>6892</v>
      </c>
      <c r="Y20" s="346"/>
      <c r="Z20" s="233" t="s">
        <v>6894</v>
      </c>
      <c r="AA20" s="346"/>
      <c r="AB20" s="233" t="s">
        <v>6893</v>
      </c>
      <c r="AC20" s="233"/>
      <c r="AD20" s="229"/>
    </row>
    <row r="21" spans="1:30" ht="31.5">
      <c r="A21" s="229" t="s">
        <v>1183</v>
      </c>
      <c r="B21" s="333"/>
      <c r="C21" s="732" t="s">
        <v>6646</v>
      </c>
      <c r="D21" s="307" t="s">
        <v>6890</v>
      </c>
      <c r="E21" s="310" t="s">
        <v>1302</v>
      </c>
      <c r="F21" s="229" t="s">
        <v>1319</v>
      </c>
      <c r="G21" s="307" t="s">
        <v>6601</v>
      </c>
      <c r="H21" s="310"/>
      <c r="I21" s="334" t="s">
        <v>1045</v>
      </c>
      <c r="J21" s="334">
        <v>42795</v>
      </c>
      <c r="K21" s="334">
        <v>43159</v>
      </c>
      <c r="L21" s="229"/>
      <c r="M21" s="229"/>
      <c r="N21" s="232">
        <f t="shared" ca="1" si="0"/>
        <v>323.84127800926217</v>
      </c>
      <c r="O21" s="266" t="str">
        <f t="shared" ca="1" si="1"/>
        <v>ACTIVE</v>
      </c>
      <c r="P21" s="273">
        <v>3355750</v>
      </c>
      <c r="Q21" s="260">
        <v>300000</v>
      </c>
      <c r="R21" s="310" t="s">
        <v>1314</v>
      </c>
      <c r="S21" s="656" t="s">
        <v>1054</v>
      </c>
      <c r="T21" s="310" t="s">
        <v>6851</v>
      </c>
      <c r="U21" s="229"/>
      <c r="V21" s="229" t="s">
        <v>6891</v>
      </c>
      <c r="W21" s="734"/>
      <c r="X21" s="233" t="s">
        <v>6889</v>
      </c>
      <c r="Y21" s="346"/>
      <c r="Z21" s="233"/>
      <c r="AA21" s="233" t="s">
        <v>6888</v>
      </c>
      <c r="AB21" s="233" t="s">
        <v>6887</v>
      </c>
      <c r="AC21" s="233"/>
      <c r="AD21" s="229"/>
    </row>
    <row r="22" spans="1:30" ht="31.5">
      <c r="A22" s="229" t="s">
        <v>1184</v>
      </c>
      <c r="B22" s="333"/>
      <c r="C22" s="732" t="s">
        <v>6616</v>
      </c>
      <c r="D22" s="307" t="s">
        <v>6750</v>
      </c>
      <c r="E22" s="310" t="s">
        <v>1302</v>
      </c>
      <c r="F22" s="229" t="s">
        <v>1358</v>
      </c>
      <c r="G22" s="307" t="s">
        <v>1266</v>
      </c>
      <c r="H22" s="310"/>
      <c r="I22" s="334" t="s">
        <v>1045</v>
      </c>
      <c r="J22" s="334">
        <v>42795</v>
      </c>
      <c r="K22" s="334">
        <v>43159</v>
      </c>
      <c r="L22" s="229"/>
      <c r="M22" s="229"/>
      <c r="N22" s="232">
        <f t="shared" ca="1" si="0"/>
        <v>323.84127800926217</v>
      </c>
      <c r="O22" s="266" t="str">
        <f t="shared" ca="1" si="1"/>
        <v>ACTIVE</v>
      </c>
      <c r="P22" s="273">
        <v>3410000</v>
      </c>
      <c r="Q22" s="260">
        <v>300000</v>
      </c>
      <c r="R22" s="310" t="s">
        <v>1314</v>
      </c>
      <c r="S22" s="656" t="s">
        <v>1054</v>
      </c>
      <c r="T22" s="310" t="s">
        <v>6851</v>
      </c>
      <c r="U22" s="229"/>
      <c r="V22" s="229" t="s">
        <v>6751</v>
      </c>
      <c r="W22" s="734"/>
      <c r="X22" s="233" t="s">
        <v>6823</v>
      </c>
      <c r="Y22" s="233" t="s">
        <v>6824</v>
      </c>
      <c r="Z22" s="233" t="s">
        <v>6825</v>
      </c>
      <c r="AA22" s="233" t="s">
        <v>6826</v>
      </c>
      <c r="AB22" s="233" t="s">
        <v>6827</v>
      </c>
      <c r="AC22" s="233"/>
      <c r="AD22" s="229"/>
    </row>
    <row r="23" spans="1:30" ht="21">
      <c r="A23" s="229" t="s">
        <v>1185</v>
      </c>
      <c r="B23" s="333"/>
      <c r="C23" s="732" t="s">
        <v>6763</v>
      </c>
      <c r="D23" s="307" t="s">
        <v>6764</v>
      </c>
      <c r="E23" s="310"/>
      <c r="F23" s="229"/>
      <c r="G23" s="307" t="s">
        <v>6591</v>
      </c>
      <c r="H23" s="310"/>
      <c r="I23" s="334" t="s">
        <v>1045</v>
      </c>
      <c r="J23" s="334">
        <v>42801</v>
      </c>
      <c r="K23" s="334">
        <v>43159</v>
      </c>
      <c r="L23" s="229"/>
      <c r="M23" s="229"/>
      <c r="N23" s="232">
        <f t="shared" ca="1" si="0"/>
        <v>323.84127800926217</v>
      </c>
      <c r="O23" s="266" t="str">
        <f t="shared" ca="1" si="1"/>
        <v>ACTIVE</v>
      </c>
      <c r="P23" s="273">
        <v>3355750</v>
      </c>
      <c r="Q23" s="260">
        <v>350000</v>
      </c>
      <c r="R23" s="310" t="s">
        <v>1314</v>
      </c>
      <c r="S23" s="656" t="s">
        <v>1054</v>
      </c>
      <c r="T23" s="310" t="s">
        <v>6851</v>
      </c>
      <c r="U23" s="229"/>
      <c r="V23" s="229" t="s">
        <v>6765</v>
      </c>
      <c r="W23" s="734"/>
      <c r="X23" s="346" t="s">
        <v>6781</v>
      </c>
      <c r="Y23" s="346"/>
      <c r="Z23" s="233"/>
      <c r="AA23" s="346"/>
      <c r="AB23" s="346" t="s">
        <v>6782</v>
      </c>
      <c r="AC23" s="233" t="s">
        <v>6783</v>
      </c>
      <c r="AD23" s="229"/>
    </row>
    <row r="33" spans="1:30" ht="11.25" thickBot="1"/>
    <row r="34" spans="1:30" ht="11.25" thickBot="1">
      <c r="A34" s="373" t="s">
        <v>1365</v>
      </c>
      <c r="B34" s="359"/>
    </row>
    <row r="35" spans="1:30" ht="14.1" customHeight="1">
      <c r="A35" s="246" t="s">
        <v>1168</v>
      </c>
      <c r="B35" s="292"/>
      <c r="C35" s="735" t="s">
        <v>6604</v>
      </c>
      <c r="D35" s="736" t="s">
        <v>1324</v>
      </c>
      <c r="E35" s="363"/>
      <c r="F35" s="246"/>
      <c r="G35" s="736" t="s">
        <v>6591</v>
      </c>
      <c r="H35" s="363"/>
      <c r="I35" s="648" t="s">
        <v>1045</v>
      </c>
      <c r="J35" s="648">
        <v>42795</v>
      </c>
      <c r="K35" s="648">
        <v>43159</v>
      </c>
      <c r="L35" s="246"/>
      <c r="M35" s="246"/>
      <c r="N35" s="249"/>
      <c r="O35" s="279"/>
      <c r="P35" s="737">
        <v>3355750</v>
      </c>
      <c r="Q35" s="278">
        <v>350000</v>
      </c>
      <c r="R35" s="363" t="s">
        <v>1314</v>
      </c>
      <c r="S35" s="738" t="s">
        <v>1054</v>
      </c>
      <c r="T35" s="363" t="s">
        <v>6851</v>
      </c>
      <c r="U35" s="246"/>
      <c r="V35" s="246" t="s">
        <v>1324</v>
      </c>
      <c r="W35" s="739"/>
      <c r="X35" s="369"/>
      <c r="Y35" s="369"/>
      <c r="Z35" s="250"/>
      <c r="AA35" s="369"/>
      <c r="AB35" s="369"/>
      <c r="AC35" s="250"/>
      <c r="AD35" s="246" t="s">
        <v>1281</v>
      </c>
    </row>
    <row r="36" spans="1:30" ht="14.1" customHeight="1">
      <c r="A36" s="246" t="s">
        <v>1172</v>
      </c>
      <c r="B36" s="292"/>
      <c r="C36" s="735" t="s">
        <v>6607</v>
      </c>
      <c r="D36" s="736" t="s">
        <v>1324</v>
      </c>
      <c r="E36" s="363"/>
      <c r="F36" s="246"/>
      <c r="G36" s="736" t="s">
        <v>6591</v>
      </c>
      <c r="H36" s="363"/>
      <c r="I36" s="648" t="s">
        <v>1045</v>
      </c>
      <c r="J36" s="648">
        <v>42795</v>
      </c>
      <c r="K36" s="648">
        <v>43159</v>
      </c>
      <c r="L36" s="246"/>
      <c r="M36" s="246"/>
      <c r="N36" s="249"/>
      <c r="O36" s="279"/>
      <c r="P36" s="737">
        <v>3355750</v>
      </c>
      <c r="Q36" s="278">
        <v>350000</v>
      </c>
      <c r="R36" s="363" t="s">
        <v>1314</v>
      </c>
      <c r="S36" s="738" t="s">
        <v>1054</v>
      </c>
      <c r="T36" s="363" t="s">
        <v>6851</v>
      </c>
      <c r="U36" s="246"/>
      <c r="V36" s="246" t="s">
        <v>1324</v>
      </c>
      <c r="W36" s="739"/>
      <c r="X36" s="369"/>
      <c r="Y36" s="369"/>
      <c r="Z36" s="250"/>
      <c r="AA36" s="369"/>
      <c r="AB36" s="369"/>
      <c r="AC36" s="250"/>
      <c r="AD36" s="246" t="s">
        <v>1281</v>
      </c>
    </row>
    <row r="37" spans="1:30" ht="14.1" customHeight="1">
      <c r="A37" s="246" t="s">
        <v>1180</v>
      </c>
      <c r="B37" s="292"/>
      <c r="C37" s="735" t="s">
        <v>6615</v>
      </c>
      <c r="D37" s="736" t="s">
        <v>1324</v>
      </c>
      <c r="E37" s="363"/>
      <c r="F37" s="246"/>
      <c r="G37" s="736" t="s">
        <v>6591</v>
      </c>
      <c r="H37" s="363"/>
      <c r="I37" s="648" t="s">
        <v>1045</v>
      </c>
      <c r="J37" s="648">
        <v>42795</v>
      </c>
      <c r="K37" s="648">
        <v>43159</v>
      </c>
      <c r="L37" s="246"/>
      <c r="M37" s="246"/>
      <c r="N37" s="249"/>
      <c r="O37" s="279"/>
      <c r="P37" s="737">
        <v>3355750</v>
      </c>
      <c r="Q37" s="278">
        <v>350000</v>
      </c>
      <c r="R37" s="363" t="s">
        <v>1314</v>
      </c>
      <c r="S37" s="738" t="s">
        <v>1054</v>
      </c>
      <c r="T37" s="363" t="s">
        <v>6851</v>
      </c>
      <c r="U37" s="246"/>
      <c r="V37" s="246" t="s">
        <v>1324</v>
      </c>
      <c r="W37" s="739"/>
      <c r="X37" s="369"/>
      <c r="Y37" s="369"/>
      <c r="Z37" s="250"/>
      <c r="AA37" s="369"/>
      <c r="AB37" s="369"/>
      <c r="AC37" s="250"/>
      <c r="AD37" s="246" t="s">
        <v>1281</v>
      </c>
    </row>
    <row r="38" spans="1:30" ht="14.1" customHeight="1">
      <c r="A38" s="246" t="s">
        <v>1178</v>
      </c>
      <c r="B38" s="292"/>
      <c r="C38" s="735" t="s">
        <v>6613</v>
      </c>
      <c r="D38" s="736" t="s">
        <v>6627</v>
      </c>
      <c r="E38" s="363" t="s">
        <v>1302</v>
      </c>
      <c r="F38" s="246" t="s">
        <v>1276</v>
      </c>
      <c r="G38" s="736" t="s">
        <v>6591</v>
      </c>
      <c r="H38" s="363"/>
      <c r="I38" s="648" t="s">
        <v>1045</v>
      </c>
      <c r="J38" s="648">
        <v>42795</v>
      </c>
      <c r="K38" s="648">
        <v>43159</v>
      </c>
      <c r="L38" s="246"/>
      <c r="M38" s="246"/>
      <c r="N38" s="249"/>
      <c r="O38" s="279"/>
      <c r="P38" s="737">
        <v>3355750</v>
      </c>
      <c r="Q38" s="278">
        <v>300000</v>
      </c>
      <c r="R38" s="363" t="s">
        <v>1314</v>
      </c>
      <c r="S38" s="738" t="s">
        <v>1054</v>
      </c>
      <c r="T38" s="363" t="s">
        <v>6851</v>
      </c>
      <c r="U38" s="246"/>
      <c r="V38" s="246" t="s">
        <v>6638</v>
      </c>
      <c r="W38" s="739" t="s">
        <v>6805</v>
      </c>
      <c r="X38" s="250" t="s">
        <v>6806</v>
      </c>
      <c r="Y38" s="369"/>
      <c r="Z38" s="250"/>
      <c r="AA38" s="369"/>
      <c r="AB38" s="250" t="s">
        <v>6807</v>
      </c>
      <c r="AC38" s="740" t="s">
        <v>6808</v>
      </c>
      <c r="AD38" s="246" t="s">
        <v>6749</v>
      </c>
    </row>
  </sheetData>
  <mergeCells count="30">
    <mergeCell ref="A1:W1"/>
    <mergeCell ref="A2:W2"/>
    <mergeCell ref="A4:A5"/>
    <mergeCell ref="B4:B5"/>
    <mergeCell ref="C4:C5"/>
    <mergeCell ref="D4:D5"/>
    <mergeCell ref="E4:E5"/>
    <mergeCell ref="F4:F5"/>
    <mergeCell ref="G4:G5"/>
    <mergeCell ref="H4:H5"/>
    <mergeCell ref="V4:V5"/>
    <mergeCell ref="P4:P5"/>
    <mergeCell ref="Q4:Q5"/>
    <mergeCell ref="I4:I5"/>
    <mergeCell ref="J4:K4"/>
    <mergeCell ref="L4:M4"/>
    <mergeCell ref="N4:N5"/>
    <mergeCell ref="O4:O5"/>
    <mergeCell ref="R4:R5"/>
    <mergeCell ref="S4:S5"/>
    <mergeCell ref="T4:T5"/>
    <mergeCell ref="U4:U5"/>
    <mergeCell ref="AC4:AC5"/>
    <mergeCell ref="AD4:AD5"/>
    <mergeCell ref="W4:W5"/>
    <mergeCell ref="X4:X5"/>
    <mergeCell ref="Y4:Y5"/>
    <mergeCell ref="Z4:Z5"/>
    <mergeCell ref="AA4:AA5"/>
    <mergeCell ref="AB4:AB5"/>
  </mergeCells>
  <conditionalFormatting sqref="C24:C34 C1:C5 C39:C65337">
    <cfRule type="duplicateValues" dxfId="3122" priority="31"/>
  </conditionalFormatting>
  <conditionalFormatting sqref="O35:O38">
    <cfRule type="expression" dxfId="3121" priority="8" stopIfTrue="1">
      <formula>IF($O35="warning",TRUE,FALSE)</formula>
    </cfRule>
  </conditionalFormatting>
  <conditionalFormatting sqref="N35:N38">
    <cfRule type="expression" dxfId="3120" priority="7" stopIfTrue="1">
      <formula>IF($P35="warning",TRUE,FALSE)</formula>
    </cfRule>
  </conditionalFormatting>
  <conditionalFormatting sqref="O6">
    <cfRule type="expression" dxfId="3119" priority="3" stopIfTrue="1">
      <formula>IF($O6="warning",TRUE,FALSE)</formula>
    </cfRule>
  </conditionalFormatting>
  <conditionalFormatting sqref="N6">
    <cfRule type="expression" dxfId="3118" priority="4" stopIfTrue="1">
      <formula>IF($P6="warning",TRUE,FALSE)</formula>
    </cfRule>
  </conditionalFormatting>
  <conditionalFormatting sqref="O7:O23">
    <cfRule type="expression" dxfId="3117" priority="1" stopIfTrue="1">
      <formula>IF($O7="warning",TRUE,FALSE)</formula>
    </cfRule>
  </conditionalFormatting>
  <conditionalFormatting sqref="N7:N23">
    <cfRule type="expression" dxfId="3116" priority="2" stopIfTrue="1">
      <formula>IF($P7="warning",TRUE,FALSE)</formula>
    </cfRule>
  </conditionalFormatting>
  <hyperlinks>
    <hyperlink ref="AC23" r:id="rId1"/>
    <hyperlink ref="AC18" r:id="rId2"/>
    <hyperlink ref="AC17" r:id="rId3"/>
    <hyperlink ref="AC11" r:id="rId4"/>
    <hyperlink ref="AC38" r:id="rId5"/>
    <hyperlink ref="AC15" r:id="rId6"/>
    <hyperlink ref="AC10" r:id="rId7"/>
    <hyperlink ref="AC7" r:id="rId8"/>
    <hyperlink ref="AC9" r:id="rId9"/>
    <hyperlink ref="AC14" r:id="rId10"/>
    <hyperlink ref="AC6" r:id="rId11"/>
    <hyperlink ref="AC13" r:id="rId12"/>
    <hyperlink ref="AC16" r:id="rId13"/>
    <hyperlink ref="AC8" r:id="rId14"/>
  </hyperlinks>
  <pageMargins left="0.7" right="0.7" top="0.75" bottom="0.75" header="0.3" footer="0.3"/>
  <pageSetup paperSize="9" orientation="portrait" r:id="rId15"/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6"/>
  <dimension ref="A1:AK210"/>
  <sheetViews>
    <sheetView workbookViewId="0">
      <pane xSplit="3" ySplit="5" topLeftCell="AF6" activePane="bottomRight" state="frozen"/>
      <selection pane="topRight" activeCell="D1" sqref="D1"/>
      <selection pane="bottomLeft" activeCell="A6" sqref="A6"/>
      <selection pane="bottomRight" activeCell="A4" sqref="A4:AK5"/>
    </sheetView>
  </sheetViews>
  <sheetFormatPr defaultRowHeight="10.5"/>
  <cols>
    <col min="1" max="1" width="5" style="211" customWidth="1"/>
    <col min="2" max="2" width="10" style="261" bestFit="1" customWidth="1"/>
    <col min="3" max="3" width="21.85546875" style="261" bestFit="1" customWidth="1"/>
    <col min="4" max="4" width="20.140625" style="261" customWidth="1"/>
    <col min="5" max="5" width="3.7109375" style="211" bestFit="1" customWidth="1"/>
    <col min="6" max="6" width="6.7109375" style="211" bestFit="1" customWidth="1"/>
    <col min="7" max="7" width="18.28515625" style="261" bestFit="1" customWidth="1"/>
    <col min="8" max="8" width="9.85546875" style="261" bestFit="1" customWidth="1"/>
    <col min="9" max="9" width="10.42578125" style="261" bestFit="1" customWidth="1"/>
    <col min="10" max="10" width="8.7109375" style="261" bestFit="1" customWidth="1"/>
    <col min="11" max="11" width="9.7109375" style="261" bestFit="1" customWidth="1"/>
    <col min="12" max="13" width="10.42578125" style="647" customWidth="1"/>
    <col min="14" max="15" width="8.7109375" style="261" customWidth="1"/>
    <col min="16" max="16" width="8.140625" style="261" bestFit="1" customWidth="1"/>
    <col min="17" max="17" width="8.42578125" style="261" bestFit="1" customWidth="1"/>
    <col min="18" max="18" width="11.85546875" style="261" bestFit="1" customWidth="1"/>
    <col min="19" max="19" width="15.85546875" style="261" customWidth="1"/>
    <col min="20" max="20" width="10.85546875" style="211" bestFit="1" customWidth="1"/>
    <col min="21" max="22" width="10.85546875" style="666" customWidth="1"/>
    <col min="23" max="23" width="10.85546875" style="663" customWidth="1"/>
    <col min="24" max="24" width="4.7109375" style="211" customWidth="1"/>
    <col min="25" max="25" width="9.5703125" style="674" bestFit="1" customWidth="1"/>
    <col min="26" max="26" width="10.85546875" style="674" bestFit="1" customWidth="1"/>
    <col min="27" max="27" width="8.5703125" style="261" customWidth="1"/>
    <col min="28" max="28" width="25.140625" style="261" customWidth="1"/>
    <col min="29" max="29" width="27.85546875" style="261" customWidth="1"/>
    <col min="30" max="30" width="12.28515625" style="348" bestFit="1" customWidth="1"/>
    <col min="31" max="31" width="14.85546875" style="348" bestFit="1" customWidth="1"/>
    <col min="32" max="32" width="16.7109375" style="348" bestFit="1" customWidth="1"/>
    <col min="33" max="33" width="12.140625" style="348" bestFit="1" customWidth="1"/>
    <col min="34" max="34" width="21.140625" style="339" customWidth="1"/>
    <col min="35" max="35" width="26" style="671" customWidth="1"/>
    <col min="36" max="36" width="39.7109375" style="269" customWidth="1"/>
    <col min="37" max="37" width="23.5703125" style="261" bestFit="1" customWidth="1"/>
    <col min="38" max="16384" width="9.140625" style="261"/>
  </cols>
  <sheetData>
    <row r="1" spans="1:37" s="211" customFormat="1" ht="14.25" customHeight="1">
      <c r="A1" s="1112" t="s">
        <v>1317</v>
      </c>
      <c r="B1" s="1112"/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  <c r="Z1" s="1112"/>
      <c r="AA1" s="1112"/>
      <c r="AB1" s="1112"/>
      <c r="AC1" s="1112"/>
      <c r="AD1" s="1112"/>
      <c r="AE1" s="338"/>
      <c r="AF1" s="338"/>
      <c r="AG1" s="338"/>
      <c r="AH1" s="338"/>
      <c r="AI1" s="669"/>
      <c r="AJ1" s="269"/>
    </row>
    <row r="2" spans="1:37" s="211" customFormat="1" ht="14.25" customHeight="1">
      <c r="A2" s="1112" t="s">
        <v>2384</v>
      </c>
      <c r="B2" s="1112"/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112"/>
      <c r="V2" s="1112"/>
      <c r="W2" s="1112"/>
      <c r="X2" s="1112"/>
      <c r="Y2" s="1112"/>
      <c r="Z2" s="1112"/>
      <c r="AA2" s="1112"/>
      <c r="AB2" s="1112"/>
      <c r="AC2" s="1112"/>
      <c r="AD2" s="1112"/>
      <c r="AE2" s="338"/>
      <c r="AF2" s="338"/>
      <c r="AG2" s="338"/>
      <c r="AH2" s="338"/>
      <c r="AI2" s="669"/>
      <c r="AJ2" s="269"/>
    </row>
    <row r="3" spans="1:37" s="211" customFormat="1" ht="14.25" customHeight="1" thickBot="1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646"/>
      <c r="M3" s="646"/>
      <c r="N3" s="215"/>
      <c r="O3" s="215"/>
      <c r="P3" s="215"/>
      <c r="Q3" s="215"/>
      <c r="R3" s="215"/>
      <c r="S3" s="215"/>
      <c r="T3" s="215"/>
      <c r="U3" s="665"/>
      <c r="V3" s="665"/>
      <c r="W3" s="662"/>
      <c r="X3" s="215"/>
      <c r="Y3" s="672"/>
      <c r="Z3" s="672"/>
      <c r="AA3" s="215"/>
      <c r="AB3" s="215"/>
      <c r="AD3" s="339"/>
      <c r="AE3" s="339"/>
      <c r="AF3" s="339"/>
      <c r="AG3" s="339"/>
      <c r="AH3" s="339"/>
      <c r="AI3" s="669"/>
      <c r="AJ3" s="269"/>
    </row>
    <row r="4" spans="1:37" s="211" customFormat="1" ht="14.25" customHeight="1" thickTop="1" thickBot="1">
      <c r="A4" s="1104" t="s">
        <v>1351</v>
      </c>
      <c r="B4" s="1104" t="s">
        <v>1352</v>
      </c>
      <c r="C4" s="1104" t="s">
        <v>1353</v>
      </c>
      <c r="D4" s="1104" t="s">
        <v>1354</v>
      </c>
      <c r="E4" s="1114" t="s">
        <v>2385</v>
      </c>
      <c r="F4" s="1104" t="s">
        <v>1355</v>
      </c>
      <c r="G4" s="1104" t="s">
        <v>1356</v>
      </c>
      <c r="H4" s="1104" t="s">
        <v>2141</v>
      </c>
      <c r="I4" s="1114" t="s">
        <v>2386</v>
      </c>
      <c r="J4" s="1108" t="s">
        <v>1247</v>
      </c>
      <c r="K4" s="1109"/>
      <c r="L4" s="1108" t="s">
        <v>5098</v>
      </c>
      <c r="M4" s="1109"/>
      <c r="N4" s="1108" t="s">
        <v>1259</v>
      </c>
      <c r="O4" s="1109"/>
      <c r="P4" s="1104" t="s">
        <v>1260</v>
      </c>
      <c r="Q4" s="1106" t="s">
        <v>1251</v>
      </c>
      <c r="R4" s="1106" t="s">
        <v>2387</v>
      </c>
      <c r="S4" s="1135" t="s">
        <v>2938</v>
      </c>
      <c r="T4" s="1135" t="s">
        <v>2388</v>
      </c>
      <c r="U4" s="1135" t="s">
        <v>5841</v>
      </c>
      <c r="V4" s="1135" t="s">
        <v>5840</v>
      </c>
      <c r="W4" s="1104" t="s">
        <v>6421</v>
      </c>
      <c r="X4" s="1104" t="s">
        <v>1265</v>
      </c>
      <c r="Y4" s="1130" t="s">
        <v>1323</v>
      </c>
      <c r="Z4" s="1130" t="s">
        <v>6420</v>
      </c>
      <c r="AA4" s="1104" t="s">
        <v>1261</v>
      </c>
      <c r="AB4" s="1106" t="s">
        <v>1251</v>
      </c>
      <c r="AC4" s="1097" t="s">
        <v>1253</v>
      </c>
      <c r="AD4" s="1099" t="s">
        <v>1230</v>
      </c>
      <c r="AE4" s="1101" t="s">
        <v>673</v>
      </c>
      <c r="AF4" s="1101" t="s">
        <v>1202</v>
      </c>
      <c r="AG4" s="1101" t="s">
        <v>2389</v>
      </c>
      <c r="AH4" s="1095" t="s">
        <v>3029</v>
      </c>
      <c r="AI4" s="1128" t="s">
        <v>1272</v>
      </c>
      <c r="AJ4" s="1137" t="s">
        <v>2390</v>
      </c>
      <c r="AK4" s="1114" t="s">
        <v>811</v>
      </c>
    </row>
    <row r="5" spans="1:37" s="211" customFormat="1" ht="11.25" thickTop="1">
      <c r="A5" s="1110"/>
      <c r="B5" s="1110"/>
      <c r="C5" s="1110"/>
      <c r="D5" s="1110"/>
      <c r="E5" s="1134"/>
      <c r="F5" s="1110"/>
      <c r="G5" s="1110"/>
      <c r="H5" s="1110"/>
      <c r="I5" s="1134"/>
      <c r="J5" s="304" t="s">
        <v>1256</v>
      </c>
      <c r="K5" s="304" t="s">
        <v>1257</v>
      </c>
      <c r="L5" s="645">
        <v>1</v>
      </c>
      <c r="M5" s="645">
        <v>2</v>
      </c>
      <c r="N5" s="304" t="s">
        <v>1256</v>
      </c>
      <c r="O5" s="304" t="s">
        <v>1257</v>
      </c>
      <c r="P5" s="1110"/>
      <c r="Q5" s="1107"/>
      <c r="R5" s="1107"/>
      <c r="S5" s="1136"/>
      <c r="T5" s="1136"/>
      <c r="U5" s="1136"/>
      <c r="V5" s="1136"/>
      <c r="W5" s="1111"/>
      <c r="X5" s="1111"/>
      <c r="Y5" s="1131"/>
      <c r="Z5" s="1131"/>
      <c r="AA5" s="1132"/>
      <c r="AB5" s="1107"/>
      <c r="AC5" s="1098"/>
      <c r="AD5" s="1100"/>
      <c r="AE5" s="1102"/>
      <c r="AF5" s="1102"/>
      <c r="AG5" s="1102"/>
      <c r="AH5" s="1103"/>
      <c r="AI5" s="1129"/>
      <c r="AJ5" s="1138"/>
      <c r="AK5" s="1120"/>
    </row>
    <row r="6" spans="1:37" ht="52.5">
      <c r="A6" s="222" t="s">
        <v>1164</v>
      </c>
      <c r="B6" s="258" t="s">
        <v>2150</v>
      </c>
      <c r="C6" s="341" t="s">
        <v>2151</v>
      </c>
      <c r="D6" s="341" t="s">
        <v>2152</v>
      </c>
      <c r="E6" s="310" t="s">
        <v>1302</v>
      </c>
      <c r="F6" s="258" t="s">
        <v>1276</v>
      </c>
      <c r="G6" s="341" t="s">
        <v>4039</v>
      </c>
      <c r="H6" s="341" t="s">
        <v>3898</v>
      </c>
      <c r="I6" s="341" t="s">
        <v>2148</v>
      </c>
      <c r="J6" s="342">
        <v>42401</v>
      </c>
      <c r="K6" s="342">
        <v>42766</v>
      </c>
      <c r="L6" s="334">
        <v>43100</v>
      </c>
      <c r="M6" s="334"/>
      <c r="N6" s="253"/>
      <c r="O6" s="253"/>
      <c r="P6" s="343">
        <f ca="1">SUM(L6-NOW())</f>
        <v>264.84127800926217</v>
      </c>
      <c r="Q6" s="257" t="str">
        <f t="shared" ref="Q6:Q64" ca="1" si="0">IF(P6&lt;=40,"WARNING","ACTIVE")</f>
        <v>ACTIVE</v>
      </c>
      <c r="R6" s="260">
        <v>2808750</v>
      </c>
      <c r="S6" s="260">
        <v>775000</v>
      </c>
      <c r="T6" s="310" t="s">
        <v>1324</v>
      </c>
      <c r="U6" s="310"/>
      <c r="V6" s="310"/>
      <c r="W6" s="310"/>
      <c r="X6" s="310" t="s">
        <v>1314</v>
      </c>
      <c r="Y6" s="673" t="s">
        <v>6408</v>
      </c>
      <c r="Z6" s="673">
        <f t="shared" ref="Z6:Z37" si="1">IF(F6="S",1500000,IF(F6="M0",1750000,IF(F6="M1",2000000,IF(F6="M2",2250000,IF(F6="M3",2500000,IF(F6="S1",2000000,IF(F6="S2",2250000,IF(F6="S3",2500000,0))))))))</f>
        <v>1500000</v>
      </c>
      <c r="AA6" s="310" t="s">
        <v>5681</v>
      </c>
      <c r="AB6" s="253" t="s">
        <v>5190</v>
      </c>
      <c r="AC6" s="341" t="s">
        <v>2153</v>
      </c>
      <c r="AD6" s="346" t="s">
        <v>2415</v>
      </c>
      <c r="AE6" s="344" t="s">
        <v>2654</v>
      </c>
      <c r="AF6" s="233" t="s">
        <v>2501</v>
      </c>
      <c r="AG6" s="345" t="s">
        <v>2627</v>
      </c>
      <c r="AH6" s="374" t="s">
        <v>3313</v>
      </c>
      <c r="AI6" s="349" t="s">
        <v>2735</v>
      </c>
      <c r="AJ6" s="233" t="s">
        <v>2555</v>
      </c>
      <c r="AK6" s="345"/>
    </row>
    <row r="7" spans="1:37" ht="52.5">
      <c r="A7" s="222" t="s">
        <v>1165</v>
      </c>
      <c r="B7" s="258" t="s">
        <v>2154</v>
      </c>
      <c r="C7" s="341" t="s">
        <v>2155</v>
      </c>
      <c r="D7" s="341" t="s">
        <v>2156</v>
      </c>
      <c r="E7" s="310" t="s">
        <v>1302</v>
      </c>
      <c r="F7" s="258" t="s">
        <v>1280</v>
      </c>
      <c r="G7" s="341" t="s">
        <v>2149</v>
      </c>
      <c r="H7" s="341" t="s">
        <v>3898</v>
      </c>
      <c r="I7" s="341" t="s">
        <v>2148</v>
      </c>
      <c r="J7" s="342">
        <v>42401</v>
      </c>
      <c r="K7" s="342">
        <v>42766</v>
      </c>
      <c r="L7" s="334">
        <v>43100</v>
      </c>
      <c r="M7" s="334"/>
      <c r="N7" s="253"/>
      <c r="O7" s="253"/>
      <c r="P7" s="343">
        <f ca="1">SUM(L7-NOW())</f>
        <v>264.84127800926217</v>
      </c>
      <c r="Q7" s="257" t="str">
        <f t="shared" ca="1" si="0"/>
        <v>ACTIVE</v>
      </c>
      <c r="R7" s="260">
        <v>2835000</v>
      </c>
      <c r="S7" s="260">
        <v>775000</v>
      </c>
      <c r="T7" s="310" t="s">
        <v>1324</v>
      </c>
      <c r="U7" s="310"/>
      <c r="V7" s="310"/>
      <c r="W7" s="310"/>
      <c r="X7" s="310" t="s">
        <v>1314</v>
      </c>
      <c r="Y7" s="673" t="s">
        <v>6408</v>
      </c>
      <c r="Z7" s="673">
        <f t="shared" si="1"/>
        <v>1750000</v>
      </c>
      <c r="AA7" s="310" t="s">
        <v>5681</v>
      </c>
      <c r="AB7" s="253" t="s">
        <v>5190</v>
      </c>
      <c r="AC7" s="341" t="s">
        <v>2157</v>
      </c>
      <c r="AD7" s="346" t="s">
        <v>2416</v>
      </c>
      <c r="AE7" s="344" t="s">
        <v>2666</v>
      </c>
      <c r="AF7" s="233" t="s">
        <v>2502</v>
      </c>
      <c r="AG7" s="345">
        <v>15024939728</v>
      </c>
      <c r="AH7" s="374" t="s">
        <v>3574</v>
      </c>
      <c r="AI7" s="349" t="s">
        <v>2742</v>
      </c>
      <c r="AJ7" s="233" t="s">
        <v>4576</v>
      </c>
      <c r="AK7" s="345"/>
    </row>
    <row r="8" spans="1:37" ht="52.5">
      <c r="A8" s="222" t="s">
        <v>1166</v>
      </c>
      <c r="B8" s="258" t="s">
        <v>2158</v>
      </c>
      <c r="C8" s="341" t="s">
        <v>2159</v>
      </c>
      <c r="D8" s="341" t="s">
        <v>2160</v>
      </c>
      <c r="E8" s="310" t="s">
        <v>1302</v>
      </c>
      <c r="F8" s="258" t="s">
        <v>1280</v>
      </c>
      <c r="G8" s="341" t="s">
        <v>2162</v>
      </c>
      <c r="H8" s="341" t="s">
        <v>3898</v>
      </c>
      <c r="I8" s="341" t="s">
        <v>2148</v>
      </c>
      <c r="J8" s="342">
        <v>42401</v>
      </c>
      <c r="K8" s="342">
        <v>42766</v>
      </c>
      <c r="L8" s="334">
        <v>43100</v>
      </c>
      <c r="M8" s="334"/>
      <c r="N8" s="253"/>
      <c r="O8" s="253"/>
      <c r="P8" s="343">
        <f ca="1">SUM(L8-NOW())</f>
        <v>264.84127800926217</v>
      </c>
      <c r="Q8" s="257" t="str">
        <f t="shared" ca="1" si="0"/>
        <v>ACTIVE</v>
      </c>
      <c r="R8" s="260">
        <v>2808750</v>
      </c>
      <c r="S8" s="260">
        <v>775000</v>
      </c>
      <c r="T8" s="310" t="s">
        <v>1324</v>
      </c>
      <c r="U8" s="310"/>
      <c r="V8" s="310"/>
      <c r="W8" s="310"/>
      <c r="X8" s="310" t="s">
        <v>1314</v>
      </c>
      <c r="Y8" s="673" t="s">
        <v>6408</v>
      </c>
      <c r="Z8" s="673">
        <f t="shared" si="1"/>
        <v>1750000</v>
      </c>
      <c r="AA8" s="310" t="s">
        <v>5681</v>
      </c>
      <c r="AB8" s="253" t="s">
        <v>5190</v>
      </c>
      <c r="AC8" s="341" t="s">
        <v>2161</v>
      </c>
      <c r="AD8" s="344" t="s">
        <v>2417</v>
      </c>
      <c r="AE8" s="344" t="s">
        <v>2601</v>
      </c>
      <c r="AF8" s="345" t="s">
        <v>2503</v>
      </c>
      <c r="AG8" s="345">
        <v>14024895584</v>
      </c>
      <c r="AH8" s="374" t="s">
        <v>3314</v>
      </c>
      <c r="AI8" s="349" t="s">
        <v>2409</v>
      </c>
      <c r="AJ8" s="233" t="s">
        <v>2408</v>
      </c>
      <c r="AK8" s="345"/>
    </row>
    <row r="9" spans="1:37" ht="52.5">
      <c r="A9" s="222" t="s">
        <v>1167</v>
      </c>
      <c r="B9" s="258" t="s">
        <v>2163</v>
      </c>
      <c r="C9" s="341" t="s">
        <v>2164</v>
      </c>
      <c r="D9" s="341" t="s">
        <v>2165</v>
      </c>
      <c r="E9" s="310" t="s">
        <v>1302</v>
      </c>
      <c r="F9" s="258" t="s">
        <v>1276</v>
      </c>
      <c r="G9" s="341" t="s">
        <v>2162</v>
      </c>
      <c r="H9" s="341" t="s">
        <v>3898</v>
      </c>
      <c r="I9" s="341" t="s">
        <v>2148</v>
      </c>
      <c r="J9" s="342">
        <v>42401</v>
      </c>
      <c r="K9" s="342">
        <v>42766</v>
      </c>
      <c r="L9" s="334">
        <v>43100</v>
      </c>
      <c r="M9" s="334"/>
      <c r="N9" s="253"/>
      <c r="O9" s="253"/>
      <c r="P9" s="343">
        <f t="shared" ref="P9:P27" ca="1" si="2">SUM(L9-NOW())</f>
        <v>264.84127800926217</v>
      </c>
      <c r="Q9" s="257" t="str">
        <f t="shared" ca="1" si="0"/>
        <v>ACTIVE</v>
      </c>
      <c r="R9" s="260">
        <v>2808750</v>
      </c>
      <c r="S9" s="260">
        <v>775000</v>
      </c>
      <c r="T9" s="310" t="s">
        <v>1324</v>
      </c>
      <c r="U9" s="310"/>
      <c r="V9" s="310"/>
      <c r="W9" s="310"/>
      <c r="X9" s="310" t="s">
        <v>1314</v>
      </c>
      <c r="Y9" s="673" t="s">
        <v>6408</v>
      </c>
      <c r="Z9" s="673">
        <f t="shared" si="1"/>
        <v>1500000</v>
      </c>
      <c r="AA9" s="310" t="s">
        <v>5681</v>
      </c>
      <c r="AB9" s="253" t="s">
        <v>5190</v>
      </c>
      <c r="AC9" s="341" t="s">
        <v>2166</v>
      </c>
      <c r="AD9" s="344" t="s">
        <v>2418</v>
      </c>
      <c r="AE9" s="344" t="s">
        <v>2607</v>
      </c>
      <c r="AF9" s="345" t="s">
        <v>2504</v>
      </c>
      <c r="AG9" s="344">
        <v>14024895469</v>
      </c>
      <c r="AH9" s="374" t="s">
        <v>3315</v>
      </c>
      <c r="AI9" s="349" t="s">
        <v>2731</v>
      </c>
      <c r="AJ9" s="233" t="s">
        <v>2556</v>
      </c>
      <c r="AK9" s="345"/>
    </row>
    <row r="10" spans="1:37" ht="52.5">
      <c r="A10" s="222" t="s">
        <v>1168</v>
      </c>
      <c r="B10" s="258" t="s">
        <v>2167</v>
      </c>
      <c r="C10" s="341" t="s">
        <v>2168</v>
      </c>
      <c r="D10" s="341" t="s">
        <v>2169</v>
      </c>
      <c r="E10" s="310" t="s">
        <v>1302</v>
      </c>
      <c r="F10" s="743" t="s">
        <v>1319</v>
      </c>
      <c r="G10" s="341" t="s">
        <v>2171</v>
      </c>
      <c r="H10" s="341" t="s">
        <v>3898</v>
      </c>
      <c r="I10" s="341" t="s">
        <v>2148</v>
      </c>
      <c r="J10" s="342">
        <v>42401</v>
      </c>
      <c r="K10" s="342">
        <v>42766</v>
      </c>
      <c r="L10" s="334">
        <v>43100</v>
      </c>
      <c r="M10" s="334"/>
      <c r="N10" s="253"/>
      <c r="O10" s="253"/>
      <c r="P10" s="343">
        <f t="shared" ca="1" si="2"/>
        <v>264.84127800926217</v>
      </c>
      <c r="Q10" s="257" t="str">
        <f t="shared" ca="1" si="0"/>
        <v>ACTIVE</v>
      </c>
      <c r="R10" s="260">
        <v>3194640</v>
      </c>
      <c r="S10" s="260">
        <v>775000</v>
      </c>
      <c r="T10" s="310" t="s">
        <v>1324</v>
      </c>
      <c r="U10" s="310"/>
      <c r="V10" s="310"/>
      <c r="W10" s="310"/>
      <c r="X10" s="310" t="s">
        <v>1314</v>
      </c>
      <c r="Y10" s="673" t="s">
        <v>6408</v>
      </c>
      <c r="Z10" s="673">
        <f t="shared" si="1"/>
        <v>2500000</v>
      </c>
      <c r="AA10" s="310" t="s">
        <v>5681</v>
      </c>
      <c r="AB10" s="253" t="s">
        <v>5197</v>
      </c>
      <c r="AC10" s="341" t="s">
        <v>2170</v>
      </c>
      <c r="AD10" s="344" t="s">
        <v>2419</v>
      </c>
      <c r="AE10" s="344" t="s">
        <v>2628</v>
      </c>
      <c r="AF10" s="345" t="s">
        <v>2505</v>
      </c>
      <c r="AG10" s="345" t="s">
        <v>2627</v>
      </c>
      <c r="AH10" s="233" t="s">
        <v>4574</v>
      </c>
      <c r="AI10" s="349" t="s">
        <v>2474</v>
      </c>
      <c r="AJ10" s="233" t="s">
        <v>2557</v>
      </c>
      <c r="AK10" s="345"/>
    </row>
    <row r="11" spans="1:37" ht="52.5">
      <c r="A11" s="222" t="s">
        <v>1169</v>
      </c>
      <c r="B11" s="258" t="s">
        <v>2172</v>
      </c>
      <c r="C11" s="341" t="s">
        <v>2391</v>
      </c>
      <c r="D11" s="341" t="s">
        <v>2392</v>
      </c>
      <c r="E11" s="310" t="s">
        <v>1302</v>
      </c>
      <c r="F11" s="258" t="s">
        <v>1231</v>
      </c>
      <c r="G11" s="341" t="s">
        <v>2162</v>
      </c>
      <c r="H11" s="341" t="s">
        <v>3898</v>
      </c>
      <c r="I11" s="341" t="s">
        <v>2148</v>
      </c>
      <c r="J11" s="342">
        <v>42401</v>
      </c>
      <c r="K11" s="342">
        <v>42766</v>
      </c>
      <c r="L11" s="334">
        <v>43100</v>
      </c>
      <c r="M11" s="334"/>
      <c r="N11" s="253"/>
      <c r="O11" s="253"/>
      <c r="P11" s="343">
        <f t="shared" ca="1" si="2"/>
        <v>264.84127800926217</v>
      </c>
      <c r="Q11" s="257" t="str">
        <f t="shared" ca="1" si="0"/>
        <v>ACTIVE</v>
      </c>
      <c r="R11" s="260">
        <v>2835000</v>
      </c>
      <c r="S11" s="260">
        <v>775000</v>
      </c>
      <c r="T11" s="310" t="s">
        <v>1324</v>
      </c>
      <c r="U11" s="310"/>
      <c r="V11" s="310"/>
      <c r="W11" s="310"/>
      <c r="X11" s="310" t="s">
        <v>1314</v>
      </c>
      <c r="Y11" s="673" t="s">
        <v>6408</v>
      </c>
      <c r="Z11" s="673">
        <f t="shared" si="1"/>
        <v>2000000</v>
      </c>
      <c r="AA11" s="310" t="s">
        <v>5681</v>
      </c>
      <c r="AB11" s="253" t="s">
        <v>5191</v>
      </c>
      <c r="AC11" s="341" t="s">
        <v>2393</v>
      </c>
      <c r="AD11" s="347" t="s">
        <v>2420</v>
      </c>
      <c r="AE11" s="344" t="s">
        <v>2604</v>
      </c>
      <c r="AF11" s="348" t="s">
        <v>2506</v>
      </c>
      <c r="AG11" s="347" t="s">
        <v>2626</v>
      </c>
      <c r="AH11" s="374" t="s">
        <v>3316</v>
      </c>
      <c r="AI11" s="349" t="s">
        <v>2740</v>
      </c>
      <c r="AJ11" s="233" t="s">
        <v>2558</v>
      </c>
      <c r="AK11" s="345"/>
    </row>
    <row r="12" spans="1:37" ht="52.5">
      <c r="A12" s="222" t="s">
        <v>1170</v>
      </c>
      <c r="B12" s="258" t="s">
        <v>2173</v>
      </c>
      <c r="C12" s="341" t="s">
        <v>2174</v>
      </c>
      <c r="D12" s="341" t="s">
        <v>2175</v>
      </c>
      <c r="E12" s="310" t="s">
        <v>1302</v>
      </c>
      <c r="F12" s="258" t="s">
        <v>1276</v>
      </c>
      <c r="G12" s="341" t="s">
        <v>2177</v>
      </c>
      <c r="H12" s="341" t="s">
        <v>3898</v>
      </c>
      <c r="I12" s="341" t="s">
        <v>2148</v>
      </c>
      <c r="J12" s="342">
        <v>42401</v>
      </c>
      <c r="K12" s="342">
        <v>42766</v>
      </c>
      <c r="L12" s="334">
        <v>42947</v>
      </c>
      <c r="M12" s="334"/>
      <c r="N12" s="253"/>
      <c r="O12" s="253"/>
      <c r="P12" s="343">
        <f t="shared" ca="1" si="2"/>
        <v>111.84127800926217</v>
      </c>
      <c r="Q12" s="257" t="str">
        <f t="shared" ca="1" si="0"/>
        <v>ACTIVE</v>
      </c>
      <c r="R12" s="260">
        <v>2837640</v>
      </c>
      <c r="S12" s="260">
        <v>775000</v>
      </c>
      <c r="T12" s="310" t="s">
        <v>1324</v>
      </c>
      <c r="U12" s="310"/>
      <c r="V12" s="310"/>
      <c r="W12" s="310"/>
      <c r="X12" s="310" t="s">
        <v>1314</v>
      </c>
      <c r="Y12" s="673" t="s">
        <v>6408</v>
      </c>
      <c r="Z12" s="673">
        <f t="shared" si="1"/>
        <v>1500000</v>
      </c>
      <c r="AA12" s="310" t="s">
        <v>5681</v>
      </c>
      <c r="AB12" s="253" t="s">
        <v>5192</v>
      </c>
      <c r="AC12" s="341" t="s">
        <v>2176</v>
      </c>
      <c r="AD12" s="344" t="s">
        <v>2421</v>
      </c>
      <c r="AE12" s="344" t="s">
        <v>2635</v>
      </c>
      <c r="AF12" s="345" t="s">
        <v>1314</v>
      </c>
      <c r="AG12" s="345" t="s">
        <v>2627</v>
      </c>
      <c r="AH12" s="374" t="s">
        <v>3317</v>
      </c>
      <c r="AI12" s="349" t="s">
        <v>2741</v>
      </c>
      <c r="AJ12" s="233" t="s">
        <v>2559</v>
      </c>
      <c r="AK12" s="345"/>
    </row>
    <row r="13" spans="1:37" ht="52.5">
      <c r="A13" s="222" t="s">
        <v>1171</v>
      </c>
      <c r="B13" s="258" t="s">
        <v>2178</v>
      </c>
      <c r="C13" s="341" t="s">
        <v>2179</v>
      </c>
      <c r="D13" s="341" t="s">
        <v>2180</v>
      </c>
      <c r="E13" s="310" t="s">
        <v>1302</v>
      </c>
      <c r="F13" s="258" t="s">
        <v>1231</v>
      </c>
      <c r="G13" s="341" t="s">
        <v>2177</v>
      </c>
      <c r="H13" s="341" t="s">
        <v>3898</v>
      </c>
      <c r="I13" s="341" t="s">
        <v>2148</v>
      </c>
      <c r="J13" s="342">
        <v>42401</v>
      </c>
      <c r="K13" s="342">
        <v>42766</v>
      </c>
      <c r="L13" s="334">
        <v>43100</v>
      </c>
      <c r="M13" s="334"/>
      <c r="N13" s="253"/>
      <c r="O13" s="253"/>
      <c r="P13" s="343">
        <f t="shared" ca="1" si="2"/>
        <v>264.84127800926217</v>
      </c>
      <c r="Q13" s="257" t="str">
        <f t="shared" ca="1" si="0"/>
        <v>ACTIVE</v>
      </c>
      <c r="R13" s="260">
        <v>2837640</v>
      </c>
      <c r="S13" s="260">
        <v>775000</v>
      </c>
      <c r="T13" s="310" t="s">
        <v>1324</v>
      </c>
      <c r="U13" s="310"/>
      <c r="V13" s="310"/>
      <c r="W13" s="310"/>
      <c r="X13" s="310" t="s">
        <v>1314</v>
      </c>
      <c r="Y13" s="673" t="s">
        <v>6408</v>
      </c>
      <c r="Z13" s="673">
        <f t="shared" si="1"/>
        <v>2000000</v>
      </c>
      <c r="AA13" s="310" t="s">
        <v>5681</v>
      </c>
      <c r="AB13" s="253" t="s">
        <v>5192</v>
      </c>
      <c r="AC13" s="341" t="s">
        <v>2181</v>
      </c>
      <c r="AD13" s="344" t="s">
        <v>2422</v>
      </c>
      <c r="AE13" s="344" t="s">
        <v>2639</v>
      </c>
      <c r="AF13" s="345" t="s">
        <v>2507</v>
      </c>
      <c r="AG13" s="344" t="s">
        <v>2702</v>
      </c>
      <c r="AH13" s="374" t="s">
        <v>3318</v>
      </c>
      <c r="AI13" s="349" t="s">
        <v>2725</v>
      </c>
      <c r="AJ13" s="233" t="s">
        <v>2560</v>
      </c>
      <c r="AK13" s="345"/>
    </row>
    <row r="14" spans="1:37" ht="52.5">
      <c r="A14" s="222" t="s">
        <v>1172</v>
      </c>
      <c r="B14" s="258" t="s">
        <v>2182</v>
      </c>
      <c r="C14" s="341" t="s">
        <v>2183</v>
      </c>
      <c r="D14" s="341" t="s">
        <v>2184</v>
      </c>
      <c r="E14" s="310" t="s">
        <v>1302</v>
      </c>
      <c r="F14" s="258" t="s">
        <v>1231</v>
      </c>
      <c r="G14" s="341" t="s">
        <v>2162</v>
      </c>
      <c r="H14" s="341" t="s">
        <v>3898</v>
      </c>
      <c r="I14" s="341" t="s">
        <v>2148</v>
      </c>
      <c r="J14" s="342">
        <v>42401</v>
      </c>
      <c r="K14" s="342">
        <v>42766</v>
      </c>
      <c r="L14" s="334">
        <v>42947</v>
      </c>
      <c r="M14" s="334"/>
      <c r="N14" s="253"/>
      <c r="O14" s="253"/>
      <c r="P14" s="343">
        <f t="shared" ca="1" si="2"/>
        <v>111.84127800926217</v>
      </c>
      <c r="Q14" s="257" t="str">
        <f t="shared" ca="1" si="0"/>
        <v>ACTIVE</v>
      </c>
      <c r="R14" s="260">
        <v>2782500</v>
      </c>
      <c r="S14" s="260">
        <v>775000</v>
      </c>
      <c r="T14" s="310" t="s">
        <v>1324</v>
      </c>
      <c r="U14" s="310"/>
      <c r="V14" s="310"/>
      <c r="W14" s="310"/>
      <c r="X14" s="310" t="s">
        <v>1314</v>
      </c>
      <c r="Y14" s="673" t="s">
        <v>6408</v>
      </c>
      <c r="Z14" s="673">
        <f t="shared" si="1"/>
        <v>2000000</v>
      </c>
      <c r="AA14" s="310" t="s">
        <v>5681</v>
      </c>
      <c r="AB14" s="253" t="s">
        <v>5190</v>
      </c>
      <c r="AC14" s="341" t="s">
        <v>2185</v>
      </c>
      <c r="AD14" s="344" t="s">
        <v>2423</v>
      </c>
      <c r="AE14" s="344" t="s">
        <v>2640</v>
      </c>
      <c r="AF14" s="345" t="s">
        <v>2508</v>
      </c>
      <c r="AG14" s="345">
        <v>13016699921</v>
      </c>
      <c r="AH14" s="233" t="s">
        <v>3572</v>
      </c>
      <c r="AI14" s="349" t="s">
        <v>2750</v>
      </c>
      <c r="AJ14" s="233" t="s">
        <v>2561</v>
      </c>
      <c r="AK14" s="345"/>
    </row>
    <row r="15" spans="1:37" ht="52.5">
      <c r="A15" s="222" t="s">
        <v>1173</v>
      </c>
      <c r="B15" s="258" t="s">
        <v>2186</v>
      </c>
      <c r="C15" s="341" t="s">
        <v>2187</v>
      </c>
      <c r="D15" s="341" t="s">
        <v>2188</v>
      </c>
      <c r="E15" s="310" t="s">
        <v>1302</v>
      </c>
      <c r="F15" s="258" t="s">
        <v>1276</v>
      </c>
      <c r="G15" s="341" t="s">
        <v>2162</v>
      </c>
      <c r="H15" s="341" t="s">
        <v>3898</v>
      </c>
      <c r="I15" s="341" t="s">
        <v>2148</v>
      </c>
      <c r="J15" s="342">
        <v>42401</v>
      </c>
      <c r="K15" s="342">
        <v>42766</v>
      </c>
      <c r="L15" s="334">
        <v>43100</v>
      </c>
      <c r="M15" s="334"/>
      <c r="N15" s="253"/>
      <c r="O15" s="253"/>
      <c r="P15" s="343">
        <f t="shared" ca="1" si="2"/>
        <v>264.84127800926217</v>
      </c>
      <c r="Q15" s="257" t="str">
        <f t="shared" ca="1" si="0"/>
        <v>ACTIVE</v>
      </c>
      <c r="R15" s="260">
        <v>2808750</v>
      </c>
      <c r="S15" s="260">
        <v>775000</v>
      </c>
      <c r="T15" s="310" t="s">
        <v>1324</v>
      </c>
      <c r="U15" s="310"/>
      <c r="V15" s="310"/>
      <c r="W15" s="310"/>
      <c r="X15" s="310" t="s">
        <v>1314</v>
      </c>
      <c r="Y15" s="673" t="s">
        <v>6408</v>
      </c>
      <c r="Z15" s="673">
        <f t="shared" si="1"/>
        <v>1500000</v>
      </c>
      <c r="AA15" s="310" t="s">
        <v>5681</v>
      </c>
      <c r="AB15" s="253" t="s">
        <v>5193</v>
      </c>
      <c r="AC15" s="341" t="s">
        <v>2189</v>
      </c>
      <c r="AD15" s="344" t="s">
        <v>2424</v>
      </c>
      <c r="AE15" s="344" t="s">
        <v>2642</v>
      </c>
      <c r="AF15" s="345" t="s">
        <v>2509</v>
      </c>
      <c r="AG15" s="344" t="s">
        <v>2643</v>
      </c>
      <c r="AH15" s="374" t="s">
        <v>3319</v>
      </c>
      <c r="AI15" s="349" t="s">
        <v>2729</v>
      </c>
      <c r="AJ15" s="233" t="s">
        <v>2562</v>
      </c>
      <c r="AK15" s="345"/>
    </row>
    <row r="16" spans="1:37" ht="52.5">
      <c r="A16" s="222" t="s">
        <v>1174</v>
      </c>
      <c r="B16" s="258" t="s">
        <v>2190</v>
      </c>
      <c r="C16" s="341" t="s">
        <v>2191</v>
      </c>
      <c r="D16" s="341" t="s">
        <v>2192</v>
      </c>
      <c r="E16" s="310" t="s">
        <v>1302</v>
      </c>
      <c r="F16" s="258" t="s">
        <v>1358</v>
      </c>
      <c r="G16" s="341" t="s">
        <v>2162</v>
      </c>
      <c r="H16" s="341" t="s">
        <v>3898</v>
      </c>
      <c r="I16" s="341" t="s">
        <v>2148</v>
      </c>
      <c r="J16" s="342">
        <v>42401</v>
      </c>
      <c r="K16" s="342">
        <v>42766</v>
      </c>
      <c r="L16" s="334">
        <v>43100</v>
      </c>
      <c r="M16" s="334"/>
      <c r="N16" s="253"/>
      <c r="O16" s="253"/>
      <c r="P16" s="343">
        <f t="shared" ca="1" si="2"/>
        <v>264.84127800926217</v>
      </c>
      <c r="Q16" s="257" t="str">
        <f t="shared" ca="1" si="0"/>
        <v>ACTIVE</v>
      </c>
      <c r="R16" s="260">
        <v>2808750</v>
      </c>
      <c r="S16" s="260">
        <v>775000</v>
      </c>
      <c r="T16" s="310" t="s">
        <v>1324</v>
      </c>
      <c r="U16" s="310"/>
      <c r="V16" s="310"/>
      <c r="W16" s="310"/>
      <c r="X16" s="310" t="s">
        <v>1314</v>
      </c>
      <c r="Y16" s="673" t="s">
        <v>6408</v>
      </c>
      <c r="Z16" s="673">
        <f t="shared" si="1"/>
        <v>2250000</v>
      </c>
      <c r="AA16" s="310" t="s">
        <v>5681</v>
      </c>
      <c r="AB16" s="253" t="s">
        <v>5191</v>
      </c>
      <c r="AC16" s="341" t="s">
        <v>2193</v>
      </c>
      <c r="AD16" s="344" t="s">
        <v>2425</v>
      </c>
      <c r="AE16" s="344" t="s">
        <v>2641</v>
      </c>
      <c r="AF16" s="345" t="s">
        <v>1314</v>
      </c>
      <c r="AG16" s="345">
        <v>13036221417</v>
      </c>
      <c r="AH16" s="374" t="s">
        <v>3320</v>
      </c>
      <c r="AI16" s="349" t="s">
        <v>2734</v>
      </c>
      <c r="AJ16" s="233" t="s">
        <v>2563</v>
      </c>
      <c r="AK16" s="345"/>
    </row>
    <row r="17" spans="1:37" ht="52.5">
      <c r="A17" s="222" t="s">
        <v>1175</v>
      </c>
      <c r="B17" s="258" t="s">
        <v>2194</v>
      </c>
      <c r="C17" s="341" t="s">
        <v>2195</v>
      </c>
      <c r="D17" s="341" t="s">
        <v>2196</v>
      </c>
      <c r="E17" s="310" t="s">
        <v>1302</v>
      </c>
      <c r="F17" s="258" t="s">
        <v>1231</v>
      </c>
      <c r="G17" s="341" t="s">
        <v>2177</v>
      </c>
      <c r="H17" s="341" t="s">
        <v>3898</v>
      </c>
      <c r="I17" s="341" t="s">
        <v>2148</v>
      </c>
      <c r="J17" s="342">
        <v>42401</v>
      </c>
      <c r="K17" s="342">
        <v>42766</v>
      </c>
      <c r="L17" s="334">
        <v>43100</v>
      </c>
      <c r="M17" s="334"/>
      <c r="N17" s="253"/>
      <c r="O17" s="253"/>
      <c r="P17" s="343">
        <f t="shared" ca="1" si="2"/>
        <v>264.84127800926217</v>
      </c>
      <c r="Q17" s="257" t="str">
        <f t="shared" ca="1" si="0"/>
        <v>ACTIVE</v>
      </c>
      <c r="R17" s="260">
        <v>2865460</v>
      </c>
      <c r="S17" s="260">
        <v>775000</v>
      </c>
      <c r="T17" s="310" t="s">
        <v>1324</v>
      </c>
      <c r="U17" s="310"/>
      <c r="V17" s="310"/>
      <c r="W17" s="310"/>
      <c r="X17" s="310" t="s">
        <v>1314</v>
      </c>
      <c r="Y17" s="673" t="s">
        <v>6408</v>
      </c>
      <c r="Z17" s="673">
        <f t="shared" si="1"/>
        <v>2000000</v>
      </c>
      <c r="AA17" s="310" t="s">
        <v>5681</v>
      </c>
      <c r="AB17" s="253" t="s">
        <v>5194</v>
      </c>
      <c r="AC17" s="341" t="s">
        <v>2197</v>
      </c>
      <c r="AD17" s="344" t="s">
        <v>2426</v>
      </c>
      <c r="AE17" s="344" t="s">
        <v>2648</v>
      </c>
      <c r="AF17" s="345" t="s">
        <v>2510</v>
      </c>
      <c r="AG17" s="345">
        <v>12002212814</v>
      </c>
      <c r="AH17" s="374" t="s">
        <v>3321</v>
      </c>
      <c r="AI17" s="349" t="s">
        <v>2475</v>
      </c>
      <c r="AJ17" s="233" t="s">
        <v>2564</v>
      </c>
      <c r="AK17" s="345"/>
    </row>
    <row r="18" spans="1:37" ht="52.5">
      <c r="A18" s="222" t="s">
        <v>1176</v>
      </c>
      <c r="B18" s="258" t="s">
        <v>2198</v>
      </c>
      <c r="C18" s="341" t="s">
        <v>2199</v>
      </c>
      <c r="D18" s="341" t="s">
        <v>2200</v>
      </c>
      <c r="E18" s="310" t="s">
        <v>1302</v>
      </c>
      <c r="F18" s="258" t="s">
        <v>1319</v>
      </c>
      <c r="G18" s="341" t="s">
        <v>2202</v>
      </c>
      <c r="H18" s="341" t="s">
        <v>3898</v>
      </c>
      <c r="I18" s="341" t="s">
        <v>2148</v>
      </c>
      <c r="J18" s="342">
        <v>42401</v>
      </c>
      <c r="K18" s="342">
        <v>42766</v>
      </c>
      <c r="L18" s="334">
        <v>43100</v>
      </c>
      <c r="M18" s="334"/>
      <c r="N18" s="253"/>
      <c r="O18" s="253"/>
      <c r="P18" s="343">
        <f t="shared" ca="1" si="2"/>
        <v>264.84127800926217</v>
      </c>
      <c r="Q18" s="257" t="str">
        <f t="shared" ca="1" si="0"/>
        <v>ACTIVE</v>
      </c>
      <c r="R18" s="260">
        <v>3710760</v>
      </c>
      <c r="S18" s="260">
        <v>775000</v>
      </c>
      <c r="T18" s="310" t="s">
        <v>1324</v>
      </c>
      <c r="U18" s="310"/>
      <c r="V18" s="310"/>
      <c r="W18" s="310"/>
      <c r="X18" s="310" t="s">
        <v>1314</v>
      </c>
      <c r="Y18" s="673" t="s">
        <v>6408</v>
      </c>
      <c r="Z18" s="673">
        <f t="shared" si="1"/>
        <v>2500000</v>
      </c>
      <c r="AA18" s="310" t="s">
        <v>5681</v>
      </c>
      <c r="AB18" s="253" t="s">
        <v>5195</v>
      </c>
      <c r="AC18" s="341" t="s">
        <v>2201</v>
      </c>
      <c r="AD18" s="344" t="s">
        <v>2427</v>
      </c>
      <c r="AE18" s="344" t="s">
        <v>2649</v>
      </c>
      <c r="AF18" s="345" t="s">
        <v>2511</v>
      </c>
      <c r="AG18" s="345" t="s">
        <v>2627</v>
      </c>
      <c r="AH18" s="374" t="s">
        <v>3322</v>
      </c>
      <c r="AI18" s="349" t="s">
        <v>2476</v>
      </c>
      <c r="AJ18" s="233" t="s">
        <v>2565</v>
      </c>
      <c r="AK18" s="345"/>
    </row>
    <row r="19" spans="1:37" ht="52.5">
      <c r="A19" s="222" t="s">
        <v>1177</v>
      </c>
      <c r="B19" s="258" t="s">
        <v>2203</v>
      </c>
      <c r="C19" s="341" t="s">
        <v>2204</v>
      </c>
      <c r="D19" s="341" t="s">
        <v>2205</v>
      </c>
      <c r="E19" s="310" t="s">
        <v>1302</v>
      </c>
      <c r="F19" s="258" t="s">
        <v>1358</v>
      </c>
      <c r="G19" s="341" t="s">
        <v>2171</v>
      </c>
      <c r="H19" s="341" t="s">
        <v>3898</v>
      </c>
      <c r="I19" s="341" t="s">
        <v>2148</v>
      </c>
      <c r="J19" s="342">
        <v>42401</v>
      </c>
      <c r="K19" s="342">
        <v>42766</v>
      </c>
      <c r="L19" s="334">
        <v>43100</v>
      </c>
      <c r="M19" s="334"/>
      <c r="N19" s="253"/>
      <c r="O19" s="253"/>
      <c r="P19" s="343">
        <f t="shared" ca="1" si="2"/>
        <v>264.84127800926217</v>
      </c>
      <c r="Q19" s="257" t="str">
        <f t="shared" ca="1" si="0"/>
        <v>ACTIVE</v>
      </c>
      <c r="R19" s="260">
        <v>3196090</v>
      </c>
      <c r="S19" s="260">
        <v>775000</v>
      </c>
      <c r="T19" s="310" t="s">
        <v>1324</v>
      </c>
      <c r="U19" s="310"/>
      <c r="V19" s="310"/>
      <c r="W19" s="310"/>
      <c r="X19" s="310" t="s">
        <v>1314</v>
      </c>
      <c r="Y19" s="673" t="s">
        <v>6408</v>
      </c>
      <c r="Z19" s="673">
        <f t="shared" si="1"/>
        <v>2250000</v>
      </c>
      <c r="AA19" s="310" t="s">
        <v>5681</v>
      </c>
      <c r="AB19" s="253" t="s">
        <v>5196</v>
      </c>
      <c r="AC19" s="341" t="s">
        <v>2206</v>
      </c>
      <c r="AD19" s="344" t="s">
        <v>2428</v>
      </c>
      <c r="AE19" s="344" t="s">
        <v>2653</v>
      </c>
      <c r="AF19" s="345" t="s">
        <v>2512</v>
      </c>
      <c r="AG19" s="345" t="s">
        <v>2627</v>
      </c>
      <c r="AH19" s="374" t="s">
        <v>3323</v>
      </c>
      <c r="AI19" s="349" t="s">
        <v>2477</v>
      </c>
      <c r="AJ19" s="233" t="s">
        <v>2566</v>
      </c>
      <c r="AK19" s="345"/>
    </row>
    <row r="20" spans="1:37" ht="52.5">
      <c r="A20" s="222" t="s">
        <v>1178</v>
      </c>
      <c r="B20" s="258" t="s">
        <v>2207</v>
      </c>
      <c r="C20" s="341" t="s">
        <v>2208</v>
      </c>
      <c r="D20" s="341" t="s">
        <v>2209</v>
      </c>
      <c r="E20" s="310" t="s">
        <v>1302</v>
      </c>
      <c r="F20" s="258" t="s">
        <v>1358</v>
      </c>
      <c r="G20" s="341" t="s">
        <v>2171</v>
      </c>
      <c r="H20" s="341" t="s">
        <v>3898</v>
      </c>
      <c r="I20" s="341" t="s">
        <v>2148</v>
      </c>
      <c r="J20" s="342">
        <v>42401</v>
      </c>
      <c r="K20" s="342">
        <v>42766</v>
      </c>
      <c r="L20" s="334">
        <v>43100</v>
      </c>
      <c r="M20" s="334"/>
      <c r="N20" s="253"/>
      <c r="O20" s="253"/>
      <c r="P20" s="343">
        <f t="shared" ca="1" si="2"/>
        <v>264.84127800926217</v>
      </c>
      <c r="Q20" s="257" t="str">
        <f t="shared" ca="1" si="0"/>
        <v>ACTIVE</v>
      </c>
      <c r="R20" s="260">
        <v>3165060</v>
      </c>
      <c r="S20" s="260">
        <v>775000</v>
      </c>
      <c r="T20" s="310" t="s">
        <v>1324</v>
      </c>
      <c r="U20" s="310"/>
      <c r="V20" s="310"/>
      <c r="W20" s="310"/>
      <c r="X20" s="310" t="s">
        <v>1314</v>
      </c>
      <c r="Y20" s="673" t="s">
        <v>6408</v>
      </c>
      <c r="Z20" s="673">
        <f t="shared" si="1"/>
        <v>2250000</v>
      </c>
      <c r="AA20" s="310" t="s">
        <v>5681</v>
      </c>
      <c r="AB20" s="253" t="s">
        <v>5197</v>
      </c>
      <c r="AC20" s="341" t="s">
        <v>2210</v>
      </c>
      <c r="AD20" s="344" t="s">
        <v>2429</v>
      </c>
      <c r="AE20" s="344" t="s">
        <v>2656</v>
      </c>
      <c r="AF20" s="345" t="s">
        <v>2513</v>
      </c>
      <c r="AG20" s="345" t="s">
        <v>2627</v>
      </c>
      <c r="AH20" s="374" t="s">
        <v>3537</v>
      </c>
      <c r="AI20" s="349" t="s">
        <v>2478</v>
      </c>
      <c r="AJ20" s="233" t="s">
        <v>2567</v>
      </c>
      <c r="AK20" s="345"/>
    </row>
    <row r="21" spans="1:37" ht="52.5">
      <c r="A21" s="222" t="s">
        <v>1179</v>
      </c>
      <c r="B21" s="258" t="s">
        <v>2214</v>
      </c>
      <c r="C21" s="341" t="s">
        <v>2215</v>
      </c>
      <c r="D21" s="341" t="s">
        <v>2216</v>
      </c>
      <c r="E21" s="310" t="s">
        <v>1302</v>
      </c>
      <c r="F21" s="258" t="s">
        <v>1358</v>
      </c>
      <c r="G21" s="341" t="s">
        <v>2162</v>
      </c>
      <c r="H21" s="341" t="s">
        <v>3898</v>
      </c>
      <c r="I21" s="341" t="s">
        <v>2148</v>
      </c>
      <c r="J21" s="342">
        <v>42401</v>
      </c>
      <c r="K21" s="342">
        <v>42766</v>
      </c>
      <c r="L21" s="334">
        <v>43100</v>
      </c>
      <c r="M21" s="334"/>
      <c r="N21" s="253"/>
      <c r="O21" s="253"/>
      <c r="P21" s="343">
        <f t="shared" ca="1" si="2"/>
        <v>264.84127800926217</v>
      </c>
      <c r="Q21" s="257" t="str">
        <f t="shared" ca="1" si="0"/>
        <v>ACTIVE</v>
      </c>
      <c r="R21" s="260">
        <v>2808750</v>
      </c>
      <c r="S21" s="260">
        <v>775000</v>
      </c>
      <c r="T21" s="310" t="s">
        <v>1324</v>
      </c>
      <c r="U21" s="310"/>
      <c r="V21" s="310"/>
      <c r="W21" s="310"/>
      <c r="X21" s="310" t="s">
        <v>1314</v>
      </c>
      <c r="Y21" s="673" t="s">
        <v>6408</v>
      </c>
      <c r="Z21" s="673">
        <f t="shared" si="1"/>
        <v>2250000</v>
      </c>
      <c r="AA21" s="310" t="s">
        <v>5681</v>
      </c>
      <c r="AB21" s="253" t="s">
        <v>5190</v>
      </c>
      <c r="AC21" s="341" t="s">
        <v>2217</v>
      </c>
      <c r="AD21" s="344" t="s">
        <v>2431</v>
      </c>
      <c r="AE21" s="344" t="s">
        <v>2663</v>
      </c>
      <c r="AF21" s="345" t="s">
        <v>2515</v>
      </c>
      <c r="AG21" s="345">
        <v>11032405216</v>
      </c>
      <c r="AH21" s="374" t="s">
        <v>3324</v>
      </c>
      <c r="AI21" s="349" t="s">
        <v>2754</v>
      </c>
      <c r="AJ21" s="233" t="s">
        <v>2569</v>
      </c>
      <c r="AK21" s="345"/>
    </row>
    <row r="22" spans="1:37" ht="52.5">
      <c r="A22" s="222" t="s">
        <v>1180</v>
      </c>
      <c r="B22" s="258" t="s">
        <v>2218</v>
      </c>
      <c r="C22" s="341" t="s">
        <v>2219</v>
      </c>
      <c r="D22" s="341" t="s">
        <v>2220</v>
      </c>
      <c r="E22" s="310" t="s">
        <v>1302</v>
      </c>
      <c r="F22" s="258" t="s">
        <v>1276</v>
      </c>
      <c r="G22" s="341" t="s">
        <v>2162</v>
      </c>
      <c r="H22" s="341" t="s">
        <v>3898</v>
      </c>
      <c r="I22" s="341" t="s">
        <v>2148</v>
      </c>
      <c r="J22" s="342">
        <v>42401</v>
      </c>
      <c r="K22" s="342">
        <v>42766</v>
      </c>
      <c r="L22" s="334">
        <v>43100</v>
      </c>
      <c r="M22" s="334"/>
      <c r="N22" s="253"/>
      <c r="O22" s="253"/>
      <c r="P22" s="343">
        <f t="shared" ca="1" si="2"/>
        <v>264.84127800926217</v>
      </c>
      <c r="Q22" s="257" t="str">
        <f t="shared" ca="1" si="0"/>
        <v>ACTIVE</v>
      </c>
      <c r="R22" s="260">
        <v>2782500</v>
      </c>
      <c r="S22" s="260">
        <v>775000</v>
      </c>
      <c r="T22" s="310" t="s">
        <v>1324</v>
      </c>
      <c r="U22" s="310"/>
      <c r="V22" s="310"/>
      <c r="W22" s="310"/>
      <c r="X22" s="310" t="s">
        <v>1314</v>
      </c>
      <c r="Y22" s="673" t="s">
        <v>6408</v>
      </c>
      <c r="Z22" s="673">
        <f t="shared" si="1"/>
        <v>1500000</v>
      </c>
      <c r="AA22" s="310" t="s">
        <v>5681</v>
      </c>
      <c r="AB22" s="253" t="s">
        <v>5191</v>
      </c>
      <c r="AC22" s="341" t="s">
        <v>2221</v>
      </c>
      <c r="AD22" s="344" t="s">
        <v>2432</v>
      </c>
      <c r="AE22" s="344" t="s">
        <v>2664</v>
      </c>
      <c r="AF22" s="345" t="s">
        <v>2516</v>
      </c>
      <c r="AG22" s="345" t="s">
        <v>2627</v>
      </c>
      <c r="AH22" s="374" t="s">
        <v>3325</v>
      </c>
      <c r="AI22" s="349" t="s">
        <v>2730</v>
      </c>
      <c r="AJ22" s="233" t="s">
        <v>2570</v>
      </c>
      <c r="AK22" s="345"/>
    </row>
    <row r="23" spans="1:37" ht="52.5">
      <c r="A23" s="222" t="s">
        <v>1181</v>
      </c>
      <c r="B23" s="258" t="s">
        <v>2222</v>
      </c>
      <c r="C23" s="341" t="s">
        <v>2223</v>
      </c>
      <c r="D23" s="341" t="s">
        <v>2224</v>
      </c>
      <c r="E23" s="310" t="s">
        <v>1302</v>
      </c>
      <c r="F23" s="258" t="s">
        <v>1280</v>
      </c>
      <c r="G23" s="341" t="s">
        <v>2162</v>
      </c>
      <c r="H23" s="341" t="s">
        <v>3898</v>
      </c>
      <c r="I23" s="341" t="s">
        <v>2148</v>
      </c>
      <c r="J23" s="342">
        <v>42401</v>
      </c>
      <c r="K23" s="342">
        <v>42766</v>
      </c>
      <c r="L23" s="334">
        <v>43100</v>
      </c>
      <c r="M23" s="334"/>
      <c r="N23" s="253"/>
      <c r="O23" s="253"/>
      <c r="P23" s="343">
        <f t="shared" ca="1" si="2"/>
        <v>264.84127800926217</v>
      </c>
      <c r="Q23" s="257" t="str">
        <f t="shared" ca="1" si="0"/>
        <v>ACTIVE</v>
      </c>
      <c r="R23" s="260">
        <v>2808750</v>
      </c>
      <c r="S23" s="260">
        <v>775000</v>
      </c>
      <c r="T23" s="310" t="s">
        <v>1324</v>
      </c>
      <c r="U23" s="310"/>
      <c r="V23" s="310"/>
      <c r="W23" s="310"/>
      <c r="X23" s="310" t="s">
        <v>1314</v>
      </c>
      <c r="Y23" s="673" t="s">
        <v>6408</v>
      </c>
      <c r="Z23" s="673">
        <f t="shared" si="1"/>
        <v>1750000</v>
      </c>
      <c r="AA23" s="310" t="s">
        <v>5681</v>
      </c>
      <c r="AB23" s="253" t="s">
        <v>5193</v>
      </c>
      <c r="AC23" s="341" t="s">
        <v>2225</v>
      </c>
      <c r="AD23" s="344" t="s">
        <v>2433</v>
      </c>
      <c r="AE23" s="344" t="s">
        <v>2665</v>
      </c>
      <c r="AF23" s="345" t="s">
        <v>2517</v>
      </c>
      <c r="AG23" s="345">
        <v>14008681802</v>
      </c>
      <c r="AH23" s="374" t="s">
        <v>3326</v>
      </c>
      <c r="AI23" s="349" t="s">
        <v>2480</v>
      </c>
      <c r="AJ23" s="233" t="s">
        <v>2571</v>
      </c>
      <c r="AK23" s="345"/>
    </row>
    <row r="24" spans="1:37" ht="52.5">
      <c r="A24" s="222" t="s">
        <v>1182</v>
      </c>
      <c r="B24" s="258" t="s">
        <v>2226</v>
      </c>
      <c r="C24" s="341" t="s">
        <v>2227</v>
      </c>
      <c r="D24" s="341" t="s">
        <v>2228</v>
      </c>
      <c r="E24" s="310" t="s">
        <v>1302</v>
      </c>
      <c r="F24" s="258" t="s">
        <v>1276</v>
      </c>
      <c r="G24" s="341" t="s">
        <v>2177</v>
      </c>
      <c r="H24" s="341" t="s">
        <v>3898</v>
      </c>
      <c r="I24" s="341" t="s">
        <v>2148</v>
      </c>
      <c r="J24" s="342">
        <v>42401</v>
      </c>
      <c r="K24" s="342">
        <v>42766</v>
      </c>
      <c r="L24" s="334">
        <v>43100</v>
      </c>
      <c r="M24" s="334"/>
      <c r="N24" s="253"/>
      <c r="O24" s="253"/>
      <c r="P24" s="343">
        <f t="shared" ca="1" si="2"/>
        <v>264.84127800926217</v>
      </c>
      <c r="Q24" s="257" t="str">
        <f t="shared" ca="1" si="0"/>
        <v>ACTIVE</v>
      </c>
      <c r="R24" s="260">
        <v>2865460</v>
      </c>
      <c r="S24" s="260">
        <v>775000</v>
      </c>
      <c r="T24" s="310" t="s">
        <v>1324</v>
      </c>
      <c r="U24" s="310"/>
      <c r="V24" s="310"/>
      <c r="W24" s="310"/>
      <c r="X24" s="310" t="s">
        <v>1314</v>
      </c>
      <c r="Y24" s="673" t="s">
        <v>6408</v>
      </c>
      <c r="Z24" s="673">
        <f t="shared" si="1"/>
        <v>1500000</v>
      </c>
      <c r="AA24" s="310" t="s">
        <v>5681</v>
      </c>
      <c r="AB24" s="253" t="s">
        <v>5194</v>
      </c>
      <c r="AC24" s="341" t="s">
        <v>2229</v>
      </c>
      <c r="AD24" s="344" t="s">
        <v>2434</v>
      </c>
      <c r="AE24" s="344" t="s">
        <v>2668</v>
      </c>
      <c r="AF24" s="345" t="s">
        <v>2518</v>
      </c>
      <c r="AG24" s="345">
        <v>11039342776</v>
      </c>
      <c r="AH24" s="374" t="s">
        <v>3327</v>
      </c>
      <c r="AI24" s="349" t="s">
        <v>2762</v>
      </c>
      <c r="AJ24" s="233" t="s">
        <v>2572</v>
      </c>
      <c r="AK24" s="345"/>
    </row>
    <row r="25" spans="1:37" ht="52.5">
      <c r="A25" s="222" t="s">
        <v>1183</v>
      </c>
      <c r="B25" s="258" t="s">
        <v>2230</v>
      </c>
      <c r="C25" s="341" t="s">
        <v>2231</v>
      </c>
      <c r="D25" s="341" t="s">
        <v>2232</v>
      </c>
      <c r="E25" s="310" t="s">
        <v>1302</v>
      </c>
      <c r="F25" s="258" t="s">
        <v>1358</v>
      </c>
      <c r="G25" s="341" t="s">
        <v>2775</v>
      </c>
      <c r="H25" s="341" t="s">
        <v>3898</v>
      </c>
      <c r="I25" s="341" t="s">
        <v>2148</v>
      </c>
      <c r="J25" s="342">
        <v>42401</v>
      </c>
      <c r="K25" s="342">
        <v>42766</v>
      </c>
      <c r="L25" s="334">
        <v>43100</v>
      </c>
      <c r="M25" s="334"/>
      <c r="N25" s="253"/>
      <c r="O25" s="253"/>
      <c r="P25" s="343">
        <f t="shared" ca="1" si="2"/>
        <v>264.84127800926217</v>
      </c>
      <c r="Q25" s="257" t="str">
        <f t="shared" ca="1" si="0"/>
        <v>ACTIVE</v>
      </c>
      <c r="R25" s="260">
        <v>3782160</v>
      </c>
      <c r="S25" s="260">
        <v>775000</v>
      </c>
      <c r="T25" s="260" t="s">
        <v>1324</v>
      </c>
      <c r="U25" s="260"/>
      <c r="V25" s="260"/>
      <c r="W25" s="260"/>
      <c r="X25" s="310" t="s">
        <v>1314</v>
      </c>
      <c r="Y25" s="673" t="s">
        <v>6408</v>
      </c>
      <c r="Z25" s="673">
        <f t="shared" si="1"/>
        <v>2250000</v>
      </c>
      <c r="AA25" s="310" t="s">
        <v>5681</v>
      </c>
      <c r="AB25" s="253" t="s">
        <v>5198</v>
      </c>
      <c r="AC25" s="341" t="s">
        <v>2233</v>
      </c>
      <c r="AD25" s="344" t="s">
        <v>2435</v>
      </c>
      <c r="AE25" s="344" t="s">
        <v>2676</v>
      </c>
      <c r="AF25" s="345" t="s">
        <v>2519</v>
      </c>
      <c r="AG25" s="345" t="s">
        <v>2627</v>
      </c>
      <c r="AH25" s="374" t="s">
        <v>3328</v>
      </c>
      <c r="AI25" s="349" t="s">
        <v>2770</v>
      </c>
      <c r="AJ25" s="233" t="s">
        <v>2573</v>
      </c>
      <c r="AK25" s="345"/>
    </row>
    <row r="26" spans="1:37" ht="52.5">
      <c r="A26" s="222" t="s">
        <v>1184</v>
      </c>
      <c r="B26" s="258" t="s">
        <v>2234</v>
      </c>
      <c r="C26" s="341" t="s">
        <v>2235</v>
      </c>
      <c r="D26" s="341" t="s">
        <v>2236</v>
      </c>
      <c r="E26" s="310" t="s">
        <v>1302</v>
      </c>
      <c r="F26" s="258" t="s">
        <v>1280</v>
      </c>
      <c r="G26" s="341" t="s">
        <v>2162</v>
      </c>
      <c r="H26" s="341" t="s">
        <v>3898</v>
      </c>
      <c r="I26" s="341" t="s">
        <v>2148</v>
      </c>
      <c r="J26" s="342">
        <v>42401</v>
      </c>
      <c r="K26" s="342">
        <v>42766</v>
      </c>
      <c r="L26" s="334">
        <v>42947</v>
      </c>
      <c r="M26" s="334"/>
      <c r="N26" s="253"/>
      <c r="O26" s="253"/>
      <c r="P26" s="343">
        <f t="shared" ca="1" si="2"/>
        <v>111.84127800926217</v>
      </c>
      <c r="Q26" s="257" t="str">
        <f t="shared" ca="1" si="0"/>
        <v>ACTIVE</v>
      </c>
      <c r="R26" s="260">
        <v>2782500</v>
      </c>
      <c r="S26" s="260">
        <v>775000</v>
      </c>
      <c r="T26" s="260" t="s">
        <v>1324</v>
      </c>
      <c r="U26" s="260"/>
      <c r="V26" s="260"/>
      <c r="W26" s="260"/>
      <c r="X26" s="310" t="s">
        <v>1314</v>
      </c>
      <c r="Y26" s="673" t="s">
        <v>6408</v>
      </c>
      <c r="Z26" s="673">
        <f t="shared" si="1"/>
        <v>1750000</v>
      </c>
      <c r="AA26" s="310" t="s">
        <v>5681</v>
      </c>
      <c r="AB26" s="253" t="s">
        <v>5190</v>
      </c>
      <c r="AC26" s="341" t="s">
        <v>2237</v>
      </c>
      <c r="AD26" s="344" t="s">
        <v>2436</v>
      </c>
      <c r="AE26" s="344" t="s">
        <v>2678</v>
      </c>
      <c r="AF26" s="345" t="s">
        <v>2520</v>
      </c>
      <c r="AG26" s="345">
        <v>13016700455</v>
      </c>
      <c r="AH26" s="374" t="s">
        <v>3329</v>
      </c>
      <c r="AI26" s="349" t="s">
        <v>2746</v>
      </c>
      <c r="AJ26" s="233" t="s">
        <v>2574</v>
      </c>
      <c r="AK26" s="345"/>
    </row>
    <row r="27" spans="1:37" ht="52.5">
      <c r="A27" s="222" t="s">
        <v>1185</v>
      </c>
      <c r="B27" s="258" t="s">
        <v>2238</v>
      </c>
      <c r="C27" s="341" t="s">
        <v>2239</v>
      </c>
      <c r="D27" s="341" t="s">
        <v>2240</v>
      </c>
      <c r="E27" s="310" t="s">
        <v>1302</v>
      </c>
      <c r="F27" s="258" t="s">
        <v>1231</v>
      </c>
      <c r="G27" s="341" t="s">
        <v>2177</v>
      </c>
      <c r="H27" s="341" t="s">
        <v>3898</v>
      </c>
      <c r="I27" s="341" t="s">
        <v>2148</v>
      </c>
      <c r="J27" s="342">
        <v>42401</v>
      </c>
      <c r="K27" s="342">
        <v>42766</v>
      </c>
      <c r="L27" s="334">
        <v>43100</v>
      </c>
      <c r="M27" s="334"/>
      <c r="N27" s="253"/>
      <c r="O27" s="253"/>
      <c r="P27" s="343">
        <f t="shared" ca="1" si="2"/>
        <v>264.84127800926217</v>
      </c>
      <c r="Q27" s="257" t="str">
        <f t="shared" ca="1" si="0"/>
        <v>ACTIVE</v>
      </c>
      <c r="R27" s="260">
        <v>3166220</v>
      </c>
      <c r="S27" s="260">
        <v>775000</v>
      </c>
      <c r="T27" s="260" t="s">
        <v>1324</v>
      </c>
      <c r="U27" s="260"/>
      <c r="V27" s="260"/>
      <c r="W27" s="260"/>
      <c r="X27" s="310" t="s">
        <v>1314</v>
      </c>
      <c r="Y27" s="673" t="s">
        <v>6408</v>
      </c>
      <c r="Z27" s="673">
        <f t="shared" si="1"/>
        <v>2000000</v>
      </c>
      <c r="AA27" s="310" t="s">
        <v>5681</v>
      </c>
      <c r="AB27" s="253" t="s">
        <v>5196</v>
      </c>
      <c r="AC27" s="341" t="s">
        <v>2241</v>
      </c>
      <c r="AD27" s="344" t="s">
        <v>2437</v>
      </c>
      <c r="AE27" s="344" t="s">
        <v>2681</v>
      </c>
      <c r="AF27" s="345" t="s">
        <v>2521</v>
      </c>
      <c r="AG27" s="345" t="s">
        <v>2627</v>
      </c>
      <c r="AH27" s="374" t="s">
        <v>3330</v>
      </c>
      <c r="AI27" s="349" t="s">
        <v>2481</v>
      </c>
      <c r="AJ27" s="233" t="s">
        <v>2575</v>
      </c>
      <c r="AK27" s="345"/>
    </row>
    <row r="28" spans="1:37" ht="52.5">
      <c r="A28" s="222" t="s">
        <v>1186</v>
      </c>
      <c r="B28" s="258" t="s">
        <v>2242</v>
      </c>
      <c r="C28" s="341" t="s">
        <v>2243</v>
      </c>
      <c r="D28" s="341" t="s">
        <v>2244</v>
      </c>
      <c r="E28" s="310" t="s">
        <v>1302</v>
      </c>
      <c r="F28" s="258" t="s">
        <v>1276</v>
      </c>
      <c r="G28" s="341" t="s">
        <v>2246</v>
      </c>
      <c r="H28" s="350" t="s">
        <v>3899</v>
      </c>
      <c r="I28" s="341" t="s">
        <v>2148</v>
      </c>
      <c r="J28" s="342">
        <v>42401</v>
      </c>
      <c r="K28" s="342">
        <v>42766</v>
      </c>
      <c r="L28" s="334">
        <v>43100</v>
      </c>
      <c r="M28" s="334"/>
      <c r="N28" s="253"/>
      <c r="O28" s="253"/>
      <c r="P28" s="343">
        <f ca="1">SUM(L28-NOW())</f>
        <v>264.84127800926217</v>
      </c>
      <c r="Q28" s="257" t="str">
        <f t="shared" ca="1" si="0"/>
        <v>ACTIVE</v>
      </c>
      <c r="R28" s="260">
        <v>2808750</v>
      </c>
      <c r="S28" s="260">
        <v>775000</v>
      </c>
      <c r="T28" s="260">
        <v>150000</v>
      </c>
      <c r="U28" s="260"/>
      <c r="V28" s="260"/>
      <c r="W28" s="260"/>
      <c r="X28" s="310" t="s">
        <v>1054</v>
      </c>
      <c r="Y28" s="673" t="s">
        <v>6408</v>
      </c>
      <c r="Z28" s="673">
        <f t="shared" si="1"/>
        <v>1500000</v>
      </c>
      <c r="AA28" s="310" t="s">
        <v>5681</v>
      </c>
      <c r="AB28" s="253" t="s">
        <v>5201</v>
      </c>
      <c r="AC28" s="341" t="s">
        <v>2245</v>
      </c>
      <c r="AD28" s="351" t="s">
        <v>4529</v>
      </c>
      <c r="AE28" s="344" t="s">
        <v>2600</v>
      </c>
      <c r="AF28" s="345" t="s">
        <v>2522</v>
      </c>
      <c r="AG28" s="345">
        <v>12006297753</v>
      </c>
      <c r="AH28" s="374" t="s">
        <v>3537</v>
      </c>
      <c r="AI28" s="349" t="s">
        <v>5547</v>
      </c>
      <c r="AJ28" s="233" t="s">
        <v>2576</v>
      </c>
      <c r="AK28" s="345"/>
    </row>
    <row r="29" spans="1:37" ht="52.5">
      <c r="A29" s="222" t="s">
        <v>1187</v>
      </c>
      <c r="B29" s="258" t="s">
        <v>2247</v>
      </c>
      <c r="C29" s="341" t="s">
        <v>2248</v>
      </c>
      <c r="D29" s="341" t="s">
        <v>2249</v>
      </c>
      <c r="E29" s="310" t="s">
        <v>1302</v>
      </c>
      <c r="F29" s="258" t="s">
        <v>1276</v>
      </c>
      <c r="G29" s="341" t="s">
        <v>2246</v>
      </c>
      <c r="H29" s="350" t="s">
        <v>3899</v>
      </c>
      <c r="I29" s="341" t="s">
        <v>2148</v>
      </c>
      <c r="J29" s="342">
        <v>42401</v>
      </c>
      <c r="K29" s="342">
        <v>42766</v>
      </c>
      <c r="L29" s="334">
        <v>43100</v>
      </c>
      <c r="M29" s="334"/>
      <c r="N29" s="253"/>
      <c r="O29" s="253"/>
      <c r="P29" s="343">
        <f t="shared" ref="P29:P53" ca="1" si="3">SUM(L29-NOW())</f>
        <v>264.84127800926217</v>
      </c>
      <c r="Q29" s="257" t="str">
        <f t="shared" ca="1" si="0"/>
        <v>ACTIVE</v>
      </c>
      <c r="R29" s="260">
        <v>2808750</v>
      </c>
      <c r="S29" s="260">
        <v>775000</v>
      </c>
      <c r="T29" s="260">
        <v>150000</v>
      </c>
      <c r="U29" s="260"/>
      <c r="V29" s="260"/>
      <c r="W29" s="260"/>
      <c r="X29" s="310" t="s">
        <v>1054</v>
      </c>
      <c r="Y29" s="673" t="s">
        <v>6408</v>
      </c>
      <c r="Z29" s="673">
        <f t="shared" si="1"/>
        <v>1500000</v>
      </c>
      <c r="AA29" s="310" t="s">
        <v>5681</v>
      </c>
      <c r="AB29" s="253" t="s">
        <v>5191</v>
      </c>
      <c r="AC29" s="341" t="s">
        <v>2250</v>
      </c>
      <c r="AD29" s="344" t="s">
        <v>2438</v>
      </c>
      <c r="AE29" s="344" t="s">
        <v>2602</v>
      </c>
      <c r="AF29" s="345" t="s">
        <v>2523</v>
      </c>
      <c r="AG29" s="349" t="s">
        <v>2596</v>
      </c>
      <c r="AH29" s="374" t="s">
        <v>3331</v>
      </c>
      <c r="AI29" s="349" t="s">
        <v>2688</v>
      </c>
      <c r="AJ29" s="233" t="s">
        <v>2577</v>
      </c>
      <c r="AK29" s="345"/>
    </row>
    <row r="30" spans="1:37" ht="52.5">
      <c r="A30" s="222" t="s">
        <v>1188</v>
      </c>
      <c r="B30" s="258" t="s">
        <v>2251</v>
      </c>
      <c r="C30" s="341" t="s">
        <v>2252</v>
      </c>
      <c r="D30" s="341" t="s">
        <v>2253</v>
      </c>
      <c r="E30" s="310" t="s">
        <v>1302</v>
      </c>
      <c r="F30" s="258" t="s">
        <v>1231</v>
      </c>
      <c r="G30" s="341" t="s">
        <v>2246</v>
      </c>
      <c r="H30" s="350" t="s">
        <v>3899</v>
      </c>
      <c r="I30" s="341" t="s">
        <v>2148</v>
      </c>
      <c r="J30" s="342">
        <v>42401</v>
      </c>
      <c r="K30" s="342">
        <v>42766</v>
      </c>
      <c r="L30" s="334">
        <v>43100</v>
      </c>
      <c r="M30" s="334"/>
      <c r="N30" s="253"/>
      <c r="O30" s="253"/>
      <c r="P30" s="343">
        <f t="shared" ca="1" si="3"/>
        <v>264.84127800926217</v>
      </c>
      <c r="Q30" s="257" t="str">
        <f t="shared" ca="1" si="0"/>
        <v>ACTIVE</v>
      </c>
      <c r="R30" s="260">
        <v>2835000</v>
      </c>
      <c r="S30" s="260">
        <v>775000</v>
      </c>
      <c r="T30" s="260">
        <v>150000</v>
      </c>
      <c r="U30" s="260"/>
      <c r="V30" s="260"/>
      <c r="W30" s="260"/>
      <c r="X30" s="310" t="s">
        <v>1054</v>
      </c>
      <c r="Y30" s="673" t="s">
        <v>6408</v>
      </c>
      <c r="Z30" s="673">
        <f t="shared" si="1"/>
        <v>2000000</v>
      </c>
      <c r="AA30" s="310" t="s">
        <v>5681</v>
      </c>
      <c r="AB30" s="253" t="s">
        <v>5201</v>
      </c>
      <c r="AC30" s="341" t="s">
        <v>2254</v>
      </c>
      <c r="AD30" s="344" t="s">
        <v>2439</v>
      </c>
      <c r="AE30" s="344" t="s">
        <v>2603</v>
      </c>
      <c r="AF30" s="345" t="s">
        <v>2524</v>
      </c>
      <c r="AG30" s="345" t="s">
        <v>2627</v>
      </c>
      <c r="AH30" s="374" t="s">
        <v>3332</v>
      </c>
      <c r="AI30" s="349" t="s">
        <v>2482</v>
      </c>
      <c r="AJ30" s="233" t="s">
        <v>2869</v>
      </c>
      <c r="AK30" s="345"/>
    </row>
    <row r="31" spans="1:37" ht="52.5">
      <c r="A31" s="222" t="s">
        <v>1189</v>
      </c>
      <c r="B31" s="258" t="s">
        <v>2255</v>
      </c>
      <c r="C31" s="341" t="s">
        <v>2256</v>
      </c>
      <c r="D31" s="341" t="s">
        <v>2257</v>
      </c>
      <c r="E31" s="310" t="s">
        <v>1302</v>
      </c>
      <c r="F31" s="258" t="s">
        <v>1280</v>
      </c>
      <c r="G31" s="341" t="s">
        <v>2246</v>
      </c>
      <c r="H31" s="350" t="s">
        <v>3899</v>
      </c>
      <c r="I31" s="341" t="s">
        <v>2148</v>
      </c>
      <c r="J31" s="342">
        <v>42401</v>
      </c>
      <c r="K31" s="342">
        <v>42766</v>
      </c>
      <c r="L31" s="334">
        <v>43100</v>
      </c>
      <c r="M31" s="334"/>
      <c r="N31" s="253"/>
      <c r="O31" s="253"/>
      <c r="P31" s="343">
        <f t="shared" ca="1" si="3"/>
        <v>264.84127800926217</v>
      </c>
      <c r="Q31" s="257" t="str">
        <f t="shared" ca="1" si="0"/>
        <v>ACTIVE</v>
      </c>
      <c r="R31" s="260">
        <v>2808750</v>
      </c>
      <c r="S31" s="260">
        <v>775000</v>
      </c>
      <c r="T31" s="260">
        <v>150000</v>
      </c>
      <c r="U31" s="260"/>
      <c r="V31" s="260"/>
      <c r="W31" s="260"/>
      <c r="X31" s="310" t="s">
        <v>1054</v>
      </c>
      <c r="Y31" s="673" t="s">
        <v>6408</v>
      </c>
      <c r="Z31" s="673">
        <f t="shared" si="1"/>
        <v>1750000</v>
      </c>
      <c r="AA31" s="310" t="s">
        <v>5681</v>
      </c>
      <c r="AB31" s="253" t="s">
        <v>5191</v>
      </c>
      <c r="AC31" s="341" t="s">
        <v>2258</v>
      </c>
      <c r="AD31" s="344" t="s">
        <v>2440</v>
      </c>
      <c r="AE31" s="344" t="s">
        <v>2605</v>
      </c>
      <c r="AF31" s="345" t="s">
        <v>2525</v>
      </c>
      <c r="AG31" s="344" t="s">
        <v>2625</v>
      </c>
      <c r="AH31" s="374" t="s">
        <v>3333</v>
      </c>
      <c r="AI31" s="349" t="s">
        <v>4762</v>
      </c>
      <c r="AJ31" s="233" t="s">
        <v>4577</v>
      </c>
      <c r="AK31" s="345"/>
    </row>
    <row r="32" spans="1:37" ht="52.5">
      <c r="A32" s="222" t="s">
        <v>1198</v>
      </c>
      <c r="B32" s="258" t="s">
        <v>2263</v>
      </c>
      <c r="C32" s="341" t="s">
        <v>2264</v>
      </c>
      <c r="D32" s="341" t="s">
        <v>2265</v>
      </c>
      <c r="E32" s="310" t="s">
        <v>1302</v>
      </c>
      <c r="F32" s="258" t="s">
        <v>1276</v>
      </c>
      <c r="G32" s="341" t="s">
        <v>2246</v>
      </c>
      <c r="H32" s="350" t="s">
        <v>3899</v>
      </c>
      <c r="I32" s="341" t="s">
        <v>2148</v>
      </c>
      <c r="J32" s="342">
        <v>42401</v>
      </c>
      <c r="K32" s="342">
        <v>42766</v>
      </c>
      <c r="L32" s="334">
        <v>43100</v>
      </c>
      <c r="M32" s="334"/>
      <c r="N32" s="253"/>
      <c r="O32" s="253"/>
      <c r="P32" s="343">
        <f t="shared" ca="1" si="3"/>
        <v>264.84127800926217</v>
      </c>
      <c r="Q32" s="257" t="str">
        <f t="shared" ca="1" si="0"/>
        <v>ACTIVE</v>
      </c>
      <c r="R32" s="260">
        <v>2808750</v>
      </c>
      <c r="S32" s="260">
        <v>775000</v>
      </c>
      <c r="T32" s="260">
        <v>150000</v>
      </c>
      <c r="U32" s="260"/>
      <c r="V32" s="260"/>
      <c r="W32" s="260"/>
      <c r="X32" s="310" t="s">
        <v>1054</v>
      </c>
      <c r="Y32" s="673" t="s">
        <v>6408</v>
      </c>
      <c r="Z32" s="673">
        <f t="shared" si="1"/>
        <v>1500000</v>
      </c>
      <c r="AA32" s="310" t="s">
        <v>5681</v>
      </c>
      <c r="AB32" s="253" t="s">
        <v>5191</v>
      </c>
      <c r="AC32" s="341" t="s">
        <v>2266</v>
      </c>
      <c r="AD32" s="344" t="s">
        <v>2442</v>
      </c>
      <c r="AE32" s="344" t="s">
        <v>2609</v>
      </c>
      <c r="AF32" s="345" t="s">
        <v>1314</v>
      </c>
      <c r="AG32" s="345" t="s">
        <v>1314</v>
      </c>
      <c r="AH32" s="374" t="s">
        <v>3335</v>
      </c>
      <c r="AI32" s="349" t="s">
        <v>2739</v>
      </c>
      <c r="AJ32" s="233" t="s">
        <v>4578</v>
      </c>
      <c r="AK32" s="345"/>
    </row>
    <row r="33" spans="1:37" ht="52.5">
      <c r="A33" s="222" t="s">
        <v>1199</v>
      </c>
      <c r="B33" s="258" t="s">
        <v>2267</v>
      </c>
      <c r="C33" s="341" t="s">
        <v>2611</v>
      </c>
      <c r="D33" s="341" t="s">
        <v>2268</v>
      </c>
      <c r="E33" s="310" t="s">
        <v>1302</v>
      </c>
      <c r="F33" s="258" t="s">
        <v>1276</v>
      </c>
      <c r="G33" s="341" t="s">
        <v>2246</v>
      </c>
      <c r="H33" s="350" t="s">
        <v>3899</v>
      </c>
      <c r="I33" s="341" t="s">
        <v>2148</v>
      </c>
      <c r="J33" s="342">
        <v>42401</v>
      </c>
      <c r="K33" s="342">
        <v>42766</v>
      </c>
      <c r="L33" s="334">
        <v>43100</v>
      </c>
      <c r="M33" s="334"/>
      <c r="N33" s="253"/>
      <c r="O33" s="253"/>
      <c r="P33" s="343">
        <f t="shared" ca="1" si="3"/>
        <v>264.84127800926217</v>
      </c>
      <c r="Q33" s="257" t="str">
        <f t="shared" ca="1" si="0"/>
        <v>ACTIVE</v>
      </c>
      <c r="R33" s="260">
        <v>2808750</v>
      </c>
      <c r="S33" s="260">
        <v>775000</v>
      </c>
      <c r="T33" s="260">
        <v>150000</v>
      </c>
      <c r="U33" s="260"/>
      <c r="V33" s="260"/>
      <c r="W33" s="260"/>
      <c r="X33" s="310" t="s">
        <v>1054</v>
      </c>
      <c r="Y33" s="673" t="s">
        <v>6408</v>
      </c>
      <c r="Z33" s="673">
        <f t="shared" si="1"/>
        <v>1500000</v>
      </c>
      <c r="AA33" s="310" t="s">
        <v>5681</v>
      </c>
      <c r="AB33" s="253" t="s">
        <v>5191</v>
      </c>
      <c r="AC33" s="341" t="s">
        <v>2269</v>
      </c>
      <c r="AD33" s="344" t="s">
        <v>2443</v>
      </c>
      <c r="AE33" s="344" t="s">
        <v>2612</v>
      </c>
      <c r="AF33" s="345" t="s">
        <v>2527</v>
      </c>
      <c r="AG33" s="345">
        <v>15032582296</v>
      </c>
      <c r="AH33" s="374" t="s">
        <v>3336</v>
      </c>
      <c r="AI33" s="349" t="s">
        <v>2483</v>
      </c>
      <c r="AJ33" s="233" t="s">
        <v>2578</v>
      </c>
      <c r="AK33" s="345"/>
    </row>
    <row r="34" spans="1:37" ht="52.5">
      <c r="A34" s="222" t="s">
        <v>1200</v>
      </c>
      <c r="B34" s="258" t="s">
        <v>2270</v>
      </c>
      <c r="C34" s="341" t="s">
        <v>2271</v>
      </c>
      <c r="D34" s="341" t="s">
        <v>6196</v>
      </c>
      <c r="E34" s="310" t="s">
        <v>1302</v>
      </c>
      <c r="F34" s="258" t="s">
        <v>1276</v>
      </c>
      <c r="G34" s="341" t="s">
        <v>2246</v>
      </c>
      <c r="H34" s="350" t="s">
        <v>3899</v>
      </c>
      <c r="I34" s="341" t="s">
        <v>2148</v>
      </c>
      <c r="J34" s="342">
        <v>42401</v>
      </c>
      <c r="K34" s="342">
        <v>42766</v>
      </c>
      <c r="L34" s="334">
        <v>43100</v>
      </c>
      <c r="M34" s="334"/>
      <c r="N34" s="253"/>
      <c r="O34" s="253"/>
      <c r="P34" s="343">
        <f t="shared" ca="1" si="3"/>
        <v>264.84127800926217</v>
      </c>
      <c r="Q34" s="257" t="str">
        <f t="shared" ca="1" si="0"/>
        <v>ACTIVE</v>
      </c>
      <c r="R34" s="260">
        <v>2808750</v>
      </c>
      <c r="S34" s="260">
        <v>775000</v>
      </c>
      <c r="T34" s="260">
        <v>150000</v>
      </c>
      <c r="U34" s="260"/>
      <c r="V34" s="260"/>
      <c r="W34" s="260"/>
      <c r="X34" s="310" t="s">
        <v>1054</v>
      </c>
      <c r="Y34" s="673" t="s">
        <v>6408</v>
      </c>
      <c r="Z34" s="673">
        <f t="shared" si="1"/>
        <v>1500000</v>
      </c>
      <c r="AA34" s="310" t="s">
        <v>5681</v>
      </c>
      <c r="AB34" s="253" t="s">
        <v>5191</v>
      </c>
      <c r="AC34" s="341" t="s">
        <v>2272</v>
      </c>
      <c r="AD34" s="344" t="s">
        <v>2444</v>
      </c>
      <c r="AE34" s="344" t="s">
        <v>2623</v>
      </c>
      <c r="AF34" s="345" t="s">
        <v>2528</v>
      </c>
      <c r="AG34" s="345">
        <v>10016993148</v>
      </c>
      <c r="AH34" s="374" t="s">
        <v>3337</v>
      </c>
      <c r="AI34" s="349" t="s">
        <v>2737</v>
      </c>
      <c r="AJ34" s="233" t="s">
        <v>4579</v>
      </c>
      <c r="AK34" s="345"/>
    </row>
    <row r="35" spans="1:37" ht="52.5">
      <c r="A35" s="222" t="s">
        <v>1210</v>
      </c>
      <c r="B35" s="258" t="s">
        <v>2273</v>
      </c>
      <c r="C35" s="341" t="s">
        <v>2274</v>
      </c>
      <c r="D35" s="341" t="s">
        <v>2275</v>
      </c>
      <c r="E35" s="310" t="s">
        <v>1302</v>
      </c>
      <c r="F35" s="258" t="s">
        <v>1276</v>
      </c>
      <c r="G35" s="341" t="s">
        <v>2246</v>
      </c>
      <c r="H35" s="350" t="s">
        <v>3899</v>
      </c>
      <c r="I35" s="341" t="s">
        <v>2148</v>
      </c>
      <c r="J35" s="342">
        <v>42401</v>
      </c>
      <c r="K35" s="342">
        <v>42766</v>
      </c>
      <c r="L35" s="334">
        <v>43100</v>
      </c>
      <c r="M35" s="334"/>
      <c r="N35" s="253"/>
      <c r="O35" s="253"/>
      <c r="P35" s="343">
        <f t="shared" ca="1" si="3"/>
        <v>264.84127800926217</v>
      </c>
      <c r="Q35" s="257" t="str">
        <f t="shared" ca="1" si="0"/>
        <v>ACTIVE</v>
      </c>
      <c r="R35" s="260">
        <v>2808750</v>
      </c>
      <c r="S35" s="260">
        <v>775000</v>
      </c>
      <c r="T35" s="260">
        <v>150000</v>
      </c>
      <c r="U35" s="260"/>
      <c r="V35" s="260"/>
      <c r="W35" s="260"/>
      <c r="X35" s="310" t="s">
        <v>1054</v>
      </c>
      <c r="Y35" s="673" t="s">
        <v>6408</v>
      </c>
      <c r="Z35" s="673">
        <f t="shared" si="1"/>
        <v>1500000</v>
      </c>
      <c r="AA35" s="310" t="s">
        <v>5681</v>
      </c>
      <c r="AB35" s="253" t="s">
        <v>5191</v>
      </c>
      <c r="AC35" s="341" t="s">
        <v>2276</v>
      </c>
      <c r="AD35" s="344" t="s">
        <v>2445</v>
      </c>
      <c r="AE35" s="344" t="s">
        <v>2629</v>
      </c>
      <c r="AF35" s="345" t="s">
        <v>2529</v>
      </c>
      <c r="AG35" s="345" t="s">
        <v>1314</v>
      </c>
      <c r="AH35" s="374" t="s">
        <v>3338</v>
      </c>
      <c r="AI35" s="349" t="s">
        <v>2733</v>
      </c>
      <c r="AJ35" s="233" t="s">
        <v>2579</v>
      </c>
      <c r="AK35" s="345"/>
    </row>
    <row r="36" spans="1:37" ht="52.5">
      <c r="A36" s="222" t="s">
        <v>1211</v>
      </c>
      <c r="B36" s="258" t="s">
        <v>2277</v>
      </c>
      <c r="C36" s="341" t="s">
        <v>2278</v>
      </c>
      <c r="D36" s="341" t="s">
        <v>2279</v>
      </c>
      <c r="E36" s="310" t="s">
        <v>1302</v>
      </c>
      <c r="F36" s="258" t="s">
        <v>1231</v>
      </c>
      <c r="G36" s="341" t="s">
        <v>2246</v>
      </c>
      <c r="H36" s="350" t="s">
        <v>3899</v>
      </c>
      <c r="I36" s="341" t="s">
        <v>2148</v>
      </c>
      <c r="J36" s="342">
        <v>42401</v>
      </c>
      <c r="K36" s="342">
        <v>42766</v>
      </c>
      <c r="L36" s="334">
        <v>43100</v>
      </c>
      <c r="M36" s="334"/>
      <c r="N36" s="253"/>
      <c r="O36" s="253"/>
      <c r="P36" s="343">
        <f t="shared" ca="1" si="3"/>
        <v>264.84127800926217</v>
      </c>
      <c r="Q36" s="257" t="str">
        <f t="shared" ca="1" si="0"/>
        <v>ACTIVE</v>
      </c>
      <c r="R36" s="260">
        <v>3102484</v>
      </c>
      <c r="S36" s="260">
        <v>775000</v>
      </c>
      <c r="T36" s="260">
        <v>150000</v>
      </c>
      <c r="U36" s="260"/>
      <c r="V36" s="260"/>
      <c r="W36" s="260"/>
      <c r="X36" s="310" t="s">
        <v>1054</v>
      </c>
      <c r="Y36" s="673" t="s">
        <v>6408</v>
      </c>
      <c r="Z36" s="673">
        <f t="shared" si="1"/>
        <v>2000000</v>
      </c>
      <c r="AA36" s="310" t="s">
        <v>5681</v>
      </c>
      <c r="AB36" s="253" t="s">
        <v>5205</v>
      </c>
      <c r="AC36" s="341" t="s">
        <v>2280</v>
      </c>
      <c r="AD36" s="344" t="s">
        <v>2446</v>
      </c>
      <c r="AE36" s="344" t="s">
        <v>2631</v>
      </c>
      <c r="AF36" s="345" t="s">
        <v>2530</v>
      </c>
      <c r="AG36" s="345">
        <v>10025505065</v>
      </c>
      <c r="AH36" s="374" t="s">
        <v>3573</v>
      </c>
      <c r="AI36" s="349" t="s">
        <v>2484</v>
      </c>
      <c r="AJ36" s="233" t="s">
        <v>2580</v>
      </c>
      <c r="AK36" s="345"/>
    </row>
    <row r="37" spans="1:37" ht="52.5">
      <c r="A37" s="222" t="s">
        <v>1212</v>
      </c>
      <c r="B37" s="258" t="s">
        <v>2281</v>
      </c>
      <c r="C37" s="341" t="s">
        <v>2282</v>
      </c>
      <c r="D37" s="341" t="s">
        <v>2283</v>
      </c>
      <c r="E37" s="310" t="s">
        <v>1302</v>
      </c>
      <c r="F37" s="258" t="s">
        <v>1276</v>
      </c>
      <c r="G37" s="341" t="s">
        <v>2246</v>
      </c>
      <c r="H37" s="350" t="s">
        <v>3899</v>
      </c>
      <c r="I37" s="341" t="s">
        <v>2148</v>
      </c>
      <c r="J37" s="342">
        <v>42401</v>
      </c>
      <c r="K37" s="342">
        <v>42766</v>
      </c>
      <c r="L37" s="334">
        <v>43100</v>
      </c>
      <c r="M37" s="334"/>
      <c r="N37" s="253"/>
      <c r="O37" s="253"/>
      <c r="P37" s="343">
        <f t="shared" ca="1" si="3"/>
        <v>264.84127800926217</v>
      </c>
      <c r="Q37" s="257" t="str">
        <f t="shared" ca="1" si="0"/>
        <v>ACTIVE</v>
      </c>
      <c r="R37" s="260">
        <v>2808750</v>
      </c>
      <c r="S37" s="260">
        <v>775000</v>
      </c>
      <c r="T37" s="260">
        <v>150000</v>
      </c>
      <c r="U37" s="260"/>
      <c r="V37" s="260"/>
      <c r="W37" s="260"/>
      <c r="X37" s="310" t="s">
        <v>1054</v>
      </c>
      <c r="Y37" s="673" t="s">
        <v>6408</v>
      </c>
      <c r="Z37" s="673">
        <f t="shared" si="1"/>
        <v>1500000</v>
      </c>
      <c r="AA37" s="310" t="s">
        <v>5681</v>
      </c>
      <c r="AB37" s="253" t="s">
        <v>5191</v>
      </c>
      <c r="AC37" s="341" t="s">
        <v>2284</v>
      </c>
      <c r="AD37" s="344" t="s">
        <v>2447</v>
      </c>
      <c r="AE37" s="344" t="s">
        <v>2632</v>
      </c>
      <c r="AF37" s="345" t="s">
        <v>2531</v>
      </c>
      <c r="AG37" s="344" t="s">
        <v>2633</v>
      </c>
      <c r="AH37" s="374" t="s">
        <v>3339</v>
      </c>
      <c r="AI37" s="349" t="s">
        <v>2686</v>
      </c>
      <c r="AJ37" s="233" t="s">
        <v>4580</v>
      </c>
      <c r="AK37" s="345"/>
    </row>
    <row r="38" spans="1:37" ht="52.5">
      <c r="A38" s="222" t="s">
        <v>1104</v>
      </c>
      <c r="B38" s="258" t="s">
        <v>2285</v>
      </c>
      <c r="C38" s="341" t="s">
        <v>2286</v>
      </c>
      <c r="D38" s="341" t="s">
        <v>2287</v>
      </c>
      <c r="E38" s="310" t="s">
        <v>1302</v>
      </c>
      <c r="F38" s="258" t="s">
        <v>1358</v>
      </c>
      <c r="G38" s="341" t="s">
        <v>2246</v>
      </c>
      <c r="H38" s="350" t="s">
        <v>3899</v>
      </c>
      <c r="I38" s="341" t="s">
        <v>2148</v>
      </c>
      <c r="J38" s="342">
        <v>42401</v>
      </c>
      <c r="K38" s="342">
        <v>42766</v>
      </c>
      <c r="L38" s="334">
        <v>43100</v>
      </c>
      <c r="M38" s="334"/>
      <c r="N38" s="253"/>
      <c r="O38" s="253"/>
      <c r="P38" s="343">
        <f t="shared" ca="1" si="3"/>
        <v>264.84127800926217</v>
      </c>
      <c r="Q38" s="257" t="str">
        <f t="shared" ca="1" si="0"/>
        <v>ACTIVE</v>
      </c>
      <c r="R38" s="260">
        <v>2808750</v>
      </c>
      <c r="S38" s="260">
        <v>775000</v>
      </c>
      <c r="T38" s="260">
        <v>150000</v>
      </c>
      <c r="U38" s="260"/>
      <c r="V38" s="260"/>
      <c r="W38" s="260"/>
      <c r="X38" s="310" t="s">
        <v>1054</v>
      </c>
      <c r="Y38" s="673" t="s">
        <v>6408</v>
      </c>
      <c r="Z38" s="673">
        <f t="shared" ref="Z38:Z69" si="4">IF(F38="S",1500000,IF(F38="M0",1750000,IF(F38="M1",2000000,IF(F38="M2",2250000,IF(F38="M3",2500000,IF(F38="S1",2000000,IF(F38="S2",2250000,IF(F38="S3",2500000,0))))))))</f>
        <v>2250000</v>
      </c>
      <c r="AA38" s="310" t="s">
        <v>5681</v>
      </c>
      <c r="AB38" s="253" t="s">
        <v>5191</v>
      </c>
      <c r="AC38" s="341" t="s">
        <v>2288</v>
      </c>
      <c r="AD38" s="344" t="s">
        <v>2448</v>
      </c>
      <c r="AE38" s="344" t="s">
        <v>2637</v>
      </c>
      <c r="AF38" s="345" t="s">
        <v>2532</v>
      </c>
      <c r="AG38" s="345">
        <v>13024756580</v>
      </c>
      <c r="AH38" s="374" t="s">
        <v>3537</v>
      </c>
      <c r="AI38" s="349" t="s">
        <v>2485</v>
      </c>
      <c r="AJ38" s="233" t="s">
        <v>2834</v>
      </c>
      <c r="AK38" s="345"/>
    </row>
    <row r="39" spans="1:37" ht="52.5">
      <c r="A39" s="222" t="s">
        <v>1105</v>
      </c>
      <c r="B39" s="258" t="s">
        <v>2289</v>
      </c>
      <c r="C39" s="341" t="s">
        <v>2290</v>
      </c>
      <c r="D39" s="341" t="s">
        <v>6197</v>
      </c>
      <c r="E39" s="310" t="s">
        <v>1302</v>
      </c>
      <c r="F39" s="258" t="s">
        <v>1276</v>
      </c>
      <c r="G39" s="341" t="s">
        <v>2246</v>
      </c>
      <c r="H39" s="350" t="s">
        <v>3899</v>
      </c>
      <c r="I39" s="341" t="s">
        <v>2148</v>
      </c>
      <c r="J39" s="342">
        <v>42401</v>
      </c>
      <c r="K39" s="342">
        <v>42766</v>
      </c>
      <c r="L39" s="334">
        <v>43100</v>
      </c>
      <c r="M39" s="334"/>
      <c r="N39" s="253"/>
      <c r="O39" s="253"/>
      <c r="P39" s="343">
        <f t="shared" ca="1" si="3"/>
        <v>264.84127800926217</v>
      </c>
      <c r="Q39" s="257" t="str">
        <f t="shared" ca="1" si="0"/>
        <v>ACTIVE</v>
      </c>
      <c r="R39" s="260">
        <v>2808750</v>
      </c>
      <c r="S39" s="260">
        <v>775000</v>
      </c>
      <c r="T39" s="260">
        <v>150000</v>
      </c>
      <c r="U39" s="260"/>
      <c r="V39" s="260"/>
      <c r="W39" s="260"/>
      <c r="X39" s="310" t="s">
        <v>1054</v>
      </c>
      <c r="Y39" s="673" t="s">
        <v>6408</v>
      </c>
      <c r="Z39" s="673">
        <f t="shared" si="4"/>
        <v>1500000</v>
      </c>
      <c r="AA39" s="310" t="s">
        <v>5681</v>
      </c>
      <c r="AB39" s="253" t="s">
        <v>5191</v>
      </c>
      <c r="AC39" s="341" t="s">
        <v>2291</v>
      </c>
      <c r="AD39" s="344" t="s">
        <v>2449</v>
      </c>
      <c r="AE39" s="344" t="s">
        <v>2647</v>
      </c>
      <c r="AF39" s="345" t="s">
        <v>2533</v>
      </c>
      <c r="AG39" s="345">
        <v>13000844806</v>
      </c>
      <c r="AH39" s="374" t="s">
        <v>3340</v>
      </c>
      <c r="AI39" s="349" t="s">
        <v>2486</v>
      </c>
      <c r="AJ39" s="233" t="s">
        <v>2581</v>
      </c>
      <c r="AK39" s="345"/>
    </row>
    <row r="40" spans="1:37" ht="52.5">
      <c r="A40" s="222" t="s">
        <v>1106</v>
      </c>
      <c r="B40" s="258" t="s">
        <v>2292</v>
      </c>
      <c r="C40" s="341" t="s">
        <v>2293</v>
      </c>
      <c r="D40" s="341" t="s">
        <v>2294</v>
      </c>
      <c r="E40" s="310" t="s">
        <v>1302</v>
      </c>
      <c r="F40" s="258" t="s">
        <v>1231</v>
      </c>
      <c r="G40" s="341" t="s">
        <v>2246</v>
      </c>
      <c r="H40" s="350" t="s">
        <v>3899</v>
      </c>
      <c r="I40" s="341" t="s">
        <v>2148</v>
      </c>
      <c r="J40" s="342">
        <v>42401</v>
      </c>
      <c r="K40" s="342">
        <v>42766</v>
      </c>
      <c r="L40" s="334">
        <v>43100</v>
      </c>
      <c r="M40" s="334"/>
      <c r="N40" s="253"/>
      <c r="O40" s="253"/>
      <c r="P40" s="343">
        <f t="shared" ca="1" si="3"/>
        <v>264.84127800926217</v>
      </c>
      <c r="Q40" s="257" t="str">
        <f t="shared" ca="1" si="0"/>
        <v>ACTIVE</v>
      </c>
      <c r="R40" s="260">
        <v>2808750</v>
      </c>
      <c r="S40" s="260">
        <v>775000</v>
      </c>
      <c r="T40" s="260">
        <v>150000</v>
      </c>
      <c r="U40" s="260"/>
      <c r="V40" s="260"/>
      <c r="W40" s="260"/>
      <c r="X40" s="310" t="s">
        <v>1054</v>
      </c>
      <c r="Y40" s="673" t="s">
        <v>6408</v>
      </c>
      <c r="Z40" s="673">
        <f t="shared" si="4"/>
        <v>2000000</v>
      </c>
      <c r="AA40" s="310" t="s">
        <v>5681</v>
      </c>
      <c r="AB40" s="253" t="s">
        <v>5191</v>
      </c>
      <c r="AC40" s="341" t="s">
        <v>2295</v>
      </c>
      <c r="AD40" s="346" t="s">
        <v>2450</v>
      </c>
      <c r="AE40" s="344" t="s">
        <v>2652</v>
      </c>
      <c r="AF40" s="233" t="s">
        <v>2534</v>
      </c>
      <c r="AG40" s="345">
        <v>12047069377</v>
      </c>
      <c r="AH40" s="374" t="s">
        <v>3341</v>
      </c>
      <c r="AI40" s="349" t="s">
        <v>2487</v>
      </c>
      <c r="AJ40" s="233" t="s">
        <v>2582</v>
      </c>
      <c r="AK40" s="345"/>
    </row>
    <row r="41" spans="1:37" ht="52.5">
      <c r="A41" s="222" t="s">
        <v>1107</v>
      </c>
      <c r="B41" s="258" t="s">
        <v>2300</v>
      </c>
      <c r="C41" s="341" t="s">
        <v>2301</v>
      </c>
      <c r="D41" s="341" t="s">
        <v>2302</v>
      </c>
      <c r="E41" s="310" t="s">
        <v>1302</v>
      </c>
      <c r="F41" s="258" t="s">
        <v>1231</v>
      </c>
      <c r="G41" s="341" t="s">
        <v>2246</v>
      </c>
      <c r="H41" s="350" t="s">
        <v>3899</v>
      </c>
      <c r="I41" s="341" t="s">
        <v>2148</v>
      </c>
      <c r="J41" s="342">
        <v>42401</v>
      </c>
      <c r="K41" s="342">
        <v>42766</v>
      </c>
      <c r="L41" s="334">
        <v>43100</v>
      </c>
      <c r="M41" s="334"/>
      <c r="N41" s="253"/>
      <c r="O41" s="253"/>
      <c r="P41" s="343">
        <f t="shared" ca="1" si="3"/>
        <v>264.84127800926217</v>
      </c>
      <c r="Q41" s="257" t="str">
        <f t="shared" ca="1" si="0"/>
        <v>ACTIVE</v>
      </c>
      <c r="R41" s="260">
        <v>2808750</v>
      </c>
      <c r="S41" s="260">
        <v>775000</v>
      </c>
      <c r="T41" s="260">
        <v>150000</v>
      </c>
      <c r="U41" s="260"/>
      <c r="V41" s="260"/>
      <c r="W41" s="260"/>
      <c r="X41" s="310" t="s">
        <v>1054</v>
      </c>
      <c r="Y41" s="673" t="s">
        <v>6408</v>
      </c>
      <c r="Z41" s="673">
        <f t="shared" si="4"/>
        <v>2000000</v>
      </c>
      <c r="AA41" s="310" t="s">
        <v>5681</v>
      </c>
      <c r="AB41" s="253" t="s">
        <v>5191</v>
      </c>
      <c r="AC41" s="341" t="s">
        <v>2303</v>
      </c>
      <c r="AD41" s="344" t="s">
        <v>2452</v>
      </c>
      <c r="AE41" s="344" t="s">
        <v>2655</v>
      </c>
      <c r="AF41" s="345" t="s">
        <v>2536</v>
      </c>
      <c r="AG41" s="345" t="s">
        <v>2627</v>
      </c>
      <c r="AH41" s="346" t="s">
        <v>3644</v>
      </c>
      <c r="AI41" s="349" t="s">
        <v>2488</v>
      </c>
      <c r="AJ41" s="233" t="s">
        <v>2583</v>
      </c>
      <c r="AK41" s="345"/>
    </row>
    <row r="42" spans="1:37" ht="52.5">
      <c r="A42" s="222" t="s">
        <v>1108</v>
      </c>
      <c r="B42" s="258" t="s">
        <v>2304</v>
      </c>
      <c r="C42" s="341" t="s">
        <v>2305</v>
      </c>
      <c r="D42" s="341" t="s">
        <v>2306</v>
      </c>
      <c r="E42" s="310" t="s">
        <v>1302</v>
      </c>
      <c r="F42" s="258" t="s">
        <v>1231</v>
      </c>
      <c r="G42" s="341" t="s">
        <v>2246</v>
      </c>
      <c r="H42" s="350" t="s">
        <v>3899</v>
      </c>
      <c r="I42" s="341" t="s">
        <v>2148</v>
      </c>
      <c r="J42" s="342">
        <v>42401</v>
      </c>
      <c r="K42" s="342">
        <v>42766</v>
      </c>
      <c r="L42" s="334">
        <v>43100</v>
      </c>
      <c r="M42" s="334"/>
      <c r="N42" s="253"/>
      <c r="O42" s="253"/>
      <c r="P42" s="343">
        <f t="shared" ca="1" si="3"/>
        <v>264.84127800926217</v>
      </c>
      <c r="Q42" s="257" t="str">
        <f t="shared" ca="1" si="0"/>
        <v>ACTIVE</v>
      </c>
      <c r="R42" s="260">
        <v>2808750</v>
      </c>
      <c r="S42" s="260">
        <v>775000</v>
      </c>
      <c r="T42" s="260">
        <v>150000</v>
      </c>
      <c r="U42" s="260"/>
      <c r="V42" s="260"/>
      <c r="W42" s="260"/>
      <c r="X42" s="310" t="s">
        <v>1054</v>
      </c>
      <c r="Y42" s="673" t="s">
        <v>6408</v>
      </c>
      <c r="Z42" s="673">
        <f t="shared" si="4"/>
        <v>2000000</v>
      </c>
      <c r="AA42" s="310" t="s">
        <v>5681</v>
      </c>
      <c r="AB42" s="253" t="s">
        <v>5191</v>
      </c>
      <c r="AC42" s="341" t="s">
        <v>2307</v>
      </c>
      <c r="AD42" s="344" t="s">
        <v>2453</v>
      </c>
      <c r="AE42" s="344" t="s">
        <v>2658</v>
      </c>
      <c r="AF42" s="345" t="s">
        <v>1314</v>
      </c>
      <c r="AG42" s="345">
        <v>12006297811</v>
      </c>
      <c r="AH42" s="374" t="s">
        <v>3343</v>
      </c>
      <c r="AI42" s="349" t="s">
        <v>2489</v>
      </c>
      <c r="AJ42" s="233" t="s">
        <v>2584</v>
      </c>
      <c r="AK42" s="345"/>
    </row>
    <row r="43" spans="1:37" ht="52.5">
      <c r="A43" s="222" t="s">
        <v>341</v>
      </c>
      <c r="B43" s="258" t="s">
        <v>2308</v>
      </c>
      <c r="C43" s="341" t="s">
        <v>2309</v>
      </c>
      <c r="D43" s="341" t="s">
        <v>2310</v>
      </c>
      <c r="E43" s="310" t="s">
        <v>1302</v>
      </c>
      <c r="F43" s="258" t="s">
        <v>1280</v>
      </c>
      <c r="G43" s="341" t="s">
        <v>2246</v>
      </c>
      <c r="H43" s="350" t="s">
        <v>3899</v>
      </c>
      <c r="I43" s="341" t="s">
        <v>2148</v>
      </c>
      <c r="J43" s="342">
        <v>42401</v>
      </c>
      <c r="K43" s="342">
        <v>42766</v>
      </c>
      <c r="L43" s="334">
        <v>43100</v>
      </c>
      <c r="M43" s="334"/>
      <c r="N43" s="253"/>
      <c r="O43" s="253"/>
      <c r="P43" s="343">
        <f t="shared" ca="1" si="3"/>
        <v>264.84127800926217</v>
      </c>
      <c r="Q43" s="257" t="str">
        <f t="shared" ca="1" si="0"/>
        <v>ACTIVE</v>
      </c>
      <c r="R43" s="260">
        <v>2835000</v>
      </c>
      <c r="S43" s="260">
        <v>775000</v>
      </c>
      <c r="T43" s="260">
        <v>150000</v>
      </c>
      <c r="U43" s="260"/>
      <c r="V43" s="260"/>
      <c r="W43" s="260"/>
      <c r="X43" s="310" t="s">
        <v>1054</v>
      </c>
      <c r="Y43" s="673" t="s">
        <v>6408</v>
      </c>
      <c r="Z43" s="673">
        <f t="shared" si="4"/>
        <v>1750000</v>
      </c>
      <c r="AA43" s="310" t="s">
        <v>5681</v>
      </c>
      <c r="AB43" s="253" t="s">
        <v>5201</v>
      </c>
      <c r="AC43" s="341" t="s">
        <v>2311</v>
      </c>
      <c r="AD43" s="344" t="s">
        <v>2454</v>
      </c>
      <c r="AE43" s="344" t="s">
        <v>2660</v>
      </c>
      <c r="AF43" s="345" t="s">
        <v>2537</v>
      </c>
      <c r="AG43" s="345">
        <v>11038446537</v>
      </c>
      <c r="AH43" s="374" t="s">
        <v>3344</v>
      </c>
      <c r="AI43" s="349" t="s">
        <v>2736</v>
      </c>
      <c r="AJ43" s="233" t="s">
        <v>4581</v>
      </c>
      <c r="AK43" s="345"/>
    </row>
    <row r="44" spans="1:37" ht="52.5">
      <c r="A44" s="222" t="s">
        <v>342</v>
      </c>
      <c r="B44" s="258" t="s">
        <v>2312</v>
      </c>
      <c r="C44" s="341" t="s">
        <v>2313</v>
      </c>
      <c r="D44" s="341" t="s">
        <v>2314</v>
      </c>
      <c r="E44" s="310" t="s">
        <v>1302</v>
      </c>
      <c r="F44" s="258" t="s">
        <v>1280</v>
      </c>
      <c r="G44" s="341" t="s">
        <v>2246</v>
      </c>
      <c r="H44" s="350" t="s">
        <v>3899</v>
      </c>
      <c r="I44" s="341" t="s">
        <v>2148</v>
      </c>
      <c r="J44" s="342">
        <v>42401</v>
      </c>
      <c r="K44" s="342">
        <v>42766</v>
      </c>
      <c r="L44" s="334">
        <v>43100</v>
      </c>
      <c r="M44" s="334"/>
      <c r="N44" s="253"/>
      <c r="O44" s="253"/>
      <c r="P44" s="343">
        <f t="shared" ca="1" si="3"/>
        <v>264.84127800926217</v>
      </c>
      <c r="Q44" s="257" t="str">
        <f t="shared" ca="1" si="0"/>
        <v>ACTIVE</v>
      </c>
      <c r="R44" s="260">
        <v>2808750</v>
      </c>
      <c r="S44" s="260">
        <v>775000</v>
      </c>
      <c r="T44" s="260">
        <v>150000</v>
      </c>
      <c r="U44" s="260"/>
      <c r="V44" s="260"/>
      <c r="W44" s="260"/>
      <c r="X44" s="310" t="s">
        <v>1054</v>
      </c>
      <c r="Y44" s="673" t="s">
        <v>6408</v>
      </c>
      <c r="Z44" s="673">
        <f t="shared" si="4"/>
        <v>1750000</v>
      </c>
      <c r="AA44" s="310" t="s">
        <v>5681</v>
      </c>
      <c r="AB44" s="253" t="s">
        <v>5201</v>
      </c>
      <c r="AC44" s="341" t="s">
        <v>2315</v>
      </c>
      <c r="AD44" s="344" t="s">
        <v>2455</v>
      </c>
      <c r="AE44" s="344" t="s">
        <v>2662</v>
      </c>
      <c r="AF44" s="345" t="s">
        <v>2538</v>
      </c>
      <c r="AG44" s="345">
        <v>11039342735</v>
      </c>
      <c r="AH44" s="374" t="s">
        <v>3345</v>
      </c>
      <c r="AI44" s="349" t="s">
        <v>2490</v>
      </c>
      <c r="AJ44" s="233" t="s">
        <v>2585</v>
      </c>
      <c r="AK44" s="345"/>
    </row>
    <row r="45" spans="1:37" ht="52.5">
      <c r="A45" s="222" t="s">
        <v>353</v>
      </c>
      <c r="B45" s="258" t="s">
        <v>2316</v>
      </c>
      <c r="C45" s="341" t="s">
        <v>2317</v>
      </c>
      <c r="D45" s="341" t="s">
        <v>6198</v>
      </c>
      <c r="E45" s="310" t="s">
        <v>1302</v>
      </c>
      <c r="F45" s="258" t="s">
        <v>1276</v>
      </c>
      <c r="G45" s="341" t="s">
        <v>2246</v>
      </c>
      <c r="H45" s="350" t="s">
        <v>3899</v>
      </c>
      <c r="I45" s="341" t="s">
        <v>2148</v>
      </c>
      <c r="J45" s="342">
        <v>42401</v>
      </c>
      <c r="K45" s="342">
        <v>42766</v>
      </c>
      <c r="L45" s="334">
        <v>43100</v>
      </c>
      <c r="M45" s="334"/>
      <c r="N45" s="253"/>
      <c r="O45" s="253"/>
      <c r="P45" s="343">
        <f t="shared" ca="1" si="3"/>
        <v>264.84127800926217</v>
      </c>
      <c r="Q45" s="257" t="str">
        <f t="shared" ca="1" si="0"/>
        <v>ACTIVE</v>
      </c>
      <c r="R45" s="260">
        <v>2808750</v>
      </c>
      <c r="S45" s="260">
        <v>775000</v>
      </c>
      <c r="T45" s="260">
        <v>150000</v>
      </c>
      <c r="U45" s="260"/>
      <c r="V45" s="260"/>
      <c r="W45" s="260"/>
      <c r="X45" s="310" t="s">
        <v>1054</v>
      </c>
      <c r="Y45" s="673" t="s">
        <v>6408</v>
      </c>
      <c r="Z45" s="673">
        <f t="shared" si="4"/>
        <v>1500000</v>
      </c>
      <c r="AA45" s="310" t="s">
        <v>5681</v>
      </c>
      <c r="AB45" s="253" t="s">
        <v>5191</v>
      </c>
      <c r="AC45" s="341" t="s">
        <v>2318</v>
      </c>
      <c r="AD45" s="344" t="s">
        <v>2456</v>
      </c>
      <c r="AE45" s="344" t="s">
        <v>2667</v>
      </c>
      <c r="AF45" s="345" t="s">
        <v>2539</v>
      </c>
      <c r="AG45" s="345">
        <v>12046770975</v>
      </c>
      <c r="AH45" s="374" t="s">
        <v>3346</v>
      </c>
      <c r="AI45" s="349" t="s">
        <v>2743</v>
      </c>
      <c r="AJ45" s="233" t="s">
        <v>2586</v>
      </c>
      <c r="AK45" s="345"/>
    </row>
    <row r="46" spans="1:37" ht="52.5">
      <c r="A46" s="222" t="s">
        <v>354</v>
      </c>
      <c r="B46" s="258" t="s">
        <v>2319</v>
      </c>
      <c r="C46" s="341" t="s">
        <v>2320</v>
      </c>
      <c r="D46" s="341" t="s">
        <v>2321</v>
      </c>
      <c r="E46" s="310" t="s">
        <v>1302</v>
      </c>
      <c r="F46" s="258" t="s">
        <v>1276</v>
      </c>
      <c r="G46" s="341" t="s">
        <v>2246</v>
      </c>
      <c r="H46" s="350" t="s">
        <v>3899</v>
      </c>
      <c r="I46" s="341" t="s">
        <v>2148</v>
      </c>
      <c r="J46" s="342">
        <v>42401</v>
      </c>
      <c r="K46" s="342">
        <v>42766</v>
      </c>
      <c r="L46" s="334">
        <v>43100</v>
      </c>
      <c r="M46" s="334"/>
      <c r="N46" s="253"/>
      <c r="O46" s="253"/>
      <c r="P46" s="343">
        <f t="shared" ca="1" si="3"/>
        <v>264.84127800926217</v>
      </c>
      <c r="Q46" s="257" t="str">
        <f t="shared" ca="1" si="0"/>
        <v>ACTIVE</v>
      </c>
      <c r="R46" s="260">
        <v>2808750</v>
      </c>
      <c r="S46" s="260">
        <v>775000</v>
      </c>
      <c r="T46" s="260">
        <v>150000</v>
      </c>
      <c r="U46" s="260"/>
      <c r="V46" s="260"/>
      <c r="W46" s="260"/>
      <c r="X46" s="310" t="s">
        <v>1054</v>
      </c>
      <c r="Y46" s="673" t="s">
        <v>6408</v>
      </c>
      <c r="Z46" s="673">
        <f t="shared" si="4"/>
        <v>1500000</v>
      </c>
      <c r="AA46" s="310" t="s">
        <v>5681</v>
      </c>
      <c r="AB46" s="253" t="s">
        <v>5191</v>
      </c>
      <c r="AC46" s="341" t="s">
        <v>2322</v>
      </c>
      <c r="AD46" s="344" t="s">
        <v>2457</v>
      </c>
      <c r="AE46" s="344" t="s">
        <v>2669</v>
      </c>
      <c r="AF46" s="345" t="s">
        <v>2540</v>
      </c>
      <c r="AG46" s="344" t="s">
        <v>2670</v>
      </c>
      <c r="AH46" s="374" t="s">
        <v>3347</v>
      </c>
      <c r="AI46" s="349" t="s">
        <v>2744</v>
      </c>
      <c r="AJ46" s="233" t="s">
        <v>4582</v>
      </c>
      <c r="AK46" s="345"/>
    </row>
    <row r="47" spans="1:37" ht="52.5">
      <c r="A47" s="222" t="s">
        <v>380</v>
      </c>
      <c r="B47" s="258" t="s">
        <v>2323</v>
      </c>
      <c r="C47" s="341" t="s">
        <v>2324</v>
      </c>
      <c r="D47" s="341" t="s">
        <v>2325</v>
      </c>
      <c r="E47" s="310" t="s">
        <v>1302</v>
      </c>
      <c r="F47" s="258" t="s">
        <v>1231</v>
      </c>
      <c r="G47" s="341" t="s">
        <v>2246</v>
      </c>
      <c r="H47" s="350" t="s">
        <v>3899</v>
      </c>
      <c r="I47" s="341" t="s">
        <v>2148</v>
      </c>
      <c r="J47" s="342">
        <v>42401</v>
      </c>
      <c r="K47" s="342">
        <v>42766</v>
      </c>
      <c r="L47" s="334">
        <v>43100</v>
      </c>
      <c r="M47" s="334"/>
      <c r="N47" s="253"/>
      <c r="O47" s="253"/>
      <c r="P47" s="343">
        <f t="shared" ca="1" si="3"/>
        <v>264.84127800926217</v>
      </c>
      <c r="Q47" s="257" t="str">
        <f t="shared" ca="1" si="0"/>
        <v>ACTIVE</v>
      </c>
      <c r="R47" s="260">
        <v>2808750</v>
      </c>
      <c r="S47" s="260">
        <v>775000</v>
      </c>
      <c r="T47" s="260">
        <v>150000</v>
      </c>
      <c r="U47" s="260"/>
      <c r="V47" s="260"/>
      <c r="W47" s="260"/>
      <c r="X47" s="310" t="s">
        <v>1054</v>
      </c>
      <c r="Y47" s="673" t="s">
        <v>6408</v>
      </c>
      <c r="Z47" s="673">
        <f t="shared" si="4"/>
        <v>2000000</v>
      </c>
      <c r="AA47" s="310" t="s">
        <v>5681</v>
      </c>
      <c r="AB47" s="253" t="s">
        <v>5201</v>
      </c>
      <c r="AC47" s="341" t="s">
        <v>2326</v>
      </c>
      <c r="AD47" s="344" t="s">
        <v>2458</v>
      </c>
      <c r="AE47" s="344" t="s">
        <v>2672</v>
      </c>
      <c r="AF47" s="345"/>
      <c r="AG47" s="345" t="s">
        <v>1314</v>
      </c>
      <c r="AH47" s="374" t="s">
        <v>3348</v>
      </c>
      <c r="AI47" s="349" t="s">
        <v>2748</v>
      </c>
      <c r="AJ47" s="233" t="s">
        <v>2587</v>
      </c>
      <c r="AK47" s="345"/>
    </row>
    <row r="48" spans="1:37" ht="52.5">
      <c r="A48" s="222" t="s">
        <v>381</v>
      </c>
      <c r="B48" s="258" t="s">
        <v>2327</v>
      </c>
      <c r="C48" s="341" t="s">
        <v>2328</v>
      </c>
      <c r="D48" s="341" t="s">
        <v>2329</v>
      </c>
      <c r="E48" s="310" t="s">
        <v>1302</v>
      </c>
      <c r="F48" s="258" t="s">
        <v>1276</v>
      </c>
      <c r="G48" s="341" t="s">
        <v>2246</v>
      </c>
      <c r="H48" s="350" t="s">
        <v>3899</v>
      </c>
      <c r="I48" s="341" t="s">
        <v>2148</v>
      </c>
      <c r="J48" s="342">
        <v>42401</v>
      </c>
      <c r="K48" s="342">
        <v>42766</v>
      </c>
      <c r="L48" s="334">
        <v>43100</v>
      </c>
      <c r="M48" s="334"/>
      <c r="N48" s="253"/>
      <c r="O48" s="253"/>
      <c r="P48" s="343">
        <f t="shared" ca="1" si="3"/>
        <v>264.84127800926217</v>
      </c>
      <c r="Q48" s="257" t="str">
        <f t="shared" ca="1" si="0"/>
        <v>ACTIVE</v>
      </c>
      <c r="R48" s="260">
        <v>2808750</v>
      </c>
      <c r="S48" s="260">
        <v>775000</v>
      </c>
      <c r="T48" s="260">
        <v>150000</v>
      </c>
      <c r="U48" s="260"/>
      <c r="V48" s="260"/>
      <c r="W48" s="260"/>
      <c r="X48" s="310" t="s">
        <v>1054</v>
      </c>
      <c r="Y48" s="673" t="s">
        <v>6408</v>
      </c>
      <c r="Z48" s="673">
        <f t="shared" si="4"/>
        <v>1500000</v>
      </c>
      <c r="AA48" s="310" t="s">
        <v>5681</v>
      </c>
      <c r="AB48" s="253" t="s">
        <v>5191</v>
      </c>
      <c r="AC48" s="341" t="s">
        <v>2330</v>
      </c>
      <c r="AD48" s="344" t="s">
        <v>2459</v>
      </c>
      <c r="AE48" s="344" t="s">
        <v>2673</v>
      </c>
      <c r="AF48" s="345" t="s">
        <v>2541</v>
      </c>
      <c r="AG48" s="345" t="s">
        <v>2627</v>
      </c>
      <c r="AH48" s="374" t="s">
        <v>3349</v>
      </c>
      <c r="AI48" s="349" t="s">
        <v>2732</v>
      </c>
      <c r="AJ48" s="233" t="s">
        <v>2588</v>
      </c>
      <c r="AK48" s="345"/>
    </row>
    <row r="49" spans="1:37" ht="52.5">
      <c r="A49" s="222" t="s">
        <v>382</v>
      </c>
      <c r="B49" s="258" t="s">
        <v>2331</v>
      </c>
      <c r="C49" s="341" t="s">
        <v>2332</v>
      </c>
      <c r="D49" s="341" t="s">
        <v>2333</v>
      </c>
      <c r="E49" s="310" t="s">
        <v>1302</v>
      </c>
      <c r="F49" s="258" t="s">
        <v>1231</v>
      </c>
      <c r="G49" s="341" t="s">
        <v>2246</v>
      </c>
      <c r="H49" s="350" t="s">
        <v>3899</v>
      </c>
      <c r="I49" s="341" t="s">
        <v>2148</v>
      </c>
      <c r="J49" s="342">
        <v>42401</v>
      </c>
      <c r="K49" s="342">
        <v>42766</v>
      </c>
      <c r="L49" s="334">
        <v>43100</v>
      </c>
      <c r="M49" s="334"/>
      <c r="N49" s="253"/>
      <c r="O49" s="253"/>
      <c r="P49" s="343">
        <f t="shared" ca="1" si="3"/>
        <v>264.84127800926217</v>
      </c>
      <c r="Q49" s="257" t="str">
        <f t="shared" ca="1" si="0"/>
        <v>ACTIVE</v>
      </c>
      <c r="R49" s="260">
        <v>2808750</v>
      </c>
      <c r="S49" s="260">
        <v>775000</v>
      </c>
      <c r="T49" s="260">
        <v>150000</v>
      </c>
      <c r="U49" s="260"/>
      <c r="V49" s="260"/>
      <c r="W49" s="260"/>
      <c r="X49" s="310" t="s">
        <v>1054</v>
      </c>
      <c r="Y49" s="673" t="s">
        <v>6408</v>
      </c>
      <c r="Z49" s="673">
        <f t="shared" si="4"/>
        <v>2000000</v>
      </c>
      <c r="AA49" s="310" t="s">
        <v>5681</v>
      </c>
      <c r="AB49" s="253" t="s">
        <v>5191</v>
      </c>
      <c r="AC49" s="341" t="s">
        <v>2334</v>
      </c>
      <c r="AD49" s="344" t="s">
        <v>2460</v>
      </c>
      <c r="AE49" s="344" t="s">
        <v>2674</v>
      </c>
      <c r="AF49" s="345" t="s">
        <v>2542</v>
      </c>
      <c r="AG49" s="345">
        <v>11039342784</v>
      </c>
      <c r="AH49" s="374" t="s">
        <v>3350</v>
      </c>
      <c r="AI49" s="349" t="s">
        <v>2491</v>
      </c>
      <c r="AJ49" s="233" t="s">
        <v>4583</v>
      </c>
      <c r="AK49" s="345"/>
    </row>
    <row r="50" spans="1:37" ht="52.5">
      <c r="A50" s="222" t="s">
        <v>383</v>
      </c>
      <c r="B50" s="258" t="s">
        <v>2335</v>
      </c>
      <c r="C50" s="341" t="s">
        <v>2336</v>
      </c>
      <c r="D50" s="341" t="s">
        <v>2337</v>
      </c>
      <c r="E50" s="310" t="s">
        <v>1302</v>
      </c>
      <c r="F50" s="258" t="s">
        <v>1280</v>
      </c>
      <c r="G50" s="341" t="s">
        <v>2246</v>
      </c>
      <c r="H50" s="350" t="s">
        <v>3899</v>
      </c>
      <c r="I50" s="341" t="s">
        <v>2148</v>
      </c>
      <c r="J50" s="342">
        <v>42401</v>
      </c>
      <c r="K50" s="342">
        <v>42766</v>
      </c>
      <c r="L50" s="334">
        <v>43100</v>
      </c>
      <c r="M50" s="334"/>
      <c r="N50" s="253"/>
      <c r="O50" s="253"/>
      <c r="P50" s="343">
        <f t="shared" ca="1" si="3"/>
        <v>264.84127800926217</v>
      </c>
      <c r="Q50" s="257" t="str">
        <f t="shared" ca="1" si="0"/>
        <v>ACTIVE</v>
      </c>
      <c r="R50" s="260">
        <v>2808750</v>
      </c>
      <c r="S50" s="260">
        <v>775000</v>
      </c>
      <c r="T50" s="260">
        <v>150000</v>
      </c>
      <c r="U50" s="260"/>
      <c r="V50" s="260"/>
      <c r="W50" s="260"/>
      <c r="X50" s="310" t="s">
        <v>1054</v>
      </c>
      <c r="Y50" s="673" t="s">
        <v>6408</v>
      </c>
      <c r="Z50" s="673">
        <f t="shared" si="4"/>
        <v>1750000</v>
      </c>
      <c r="AA50" s="310" t="s">
        <v>5681</v>
      </c>
      <c r="AB50" s="253" t="s">
        <v>5191</v>
      </c>
      <c r="AC50" s="341" t="s">
        <v>2338</v>
      </c>
      <c r="AD50" s="344" t="s">
        <v>2461</v>
      </c>
      <c r="AE50" s="344" t="s">
        <v>2675</v>
      </c>
      <c r="AF50" s="345" t="s">
        <v>2543</v>
      </c>
      <c r="AG50" s="345">
        <v>11021701971</v>
      </c>
      <c r="AH50" s="374" t="s">
        <v>3351</v>
      </c>
      <c r="AI50" s="349" t="s">
        <v>2684</v>
      </c>
      <c r="AJ50" s="233" t="s">
        <v>4903</v>
      </c>
      <c r="AK50" s="345"/>
    </row>
    <row r="51" spans="1:37" ht="52.5">
      <c r="A51" s="222" t="s">
        <v>384</v>
      </c>
      <c r="B51" s="258" t="s">
        <v>2339</v>
      </c>
      <c r="C51" s="341" t="s">
        <v>2340</v>
      </c>
      <c r="D51" s="341" t="s">
        <v>2341</v>
      </c>
      <c r="E51" s="310" t="s">
        <v>1302</v>
      </c>
      <c r="F51" s="258" t="s">
        <v>1276</v>
      </c>
      <c r="G51" s="341" t="s">
        <v>2246</v>
      </c>
      <c r="H51" s="350" t="s">
        <v>3899</v>
      </c>
      <c r="I51" s="341" t="s">
        <v>2148</v>
      </c>
      <c r="J51" s="342">
        <v>42401</v>
      </c>
      <c r="K51" s="342">
        <v>42766</v>
      </c>
      <c r="L51" s="334">
        <v>43100</v>
      </c>
      <c r="M51" s="334"/>
      <c r="N51" s="253"/>
      <c r="O51" s="253"/>
      <c r="P51" s="343">
        <f t="shared" ca="1" si="3"/>
        <v>264.84127800926217</v>
      </c>
      <c r="Q51" s="257" t="str">
        <f t="shared" ca="1" si="0"/>
        <v>ACTIVE</v>
      </c>
      <c r="R51" s="260">
        <v>2808750</v>
      </c>
      <c r="S51" s="260">
        <v>775000</v>
      </c>
      <c r="T51" s="260">
        <v>150000</v>
      </c>
      <c r="U51" s="260"/>
      <c r="V51" s="260"/>
      <c r="W51" s="260"/>
      <c r="X51" s="310" t="s">
        <v>1054</v>
      </c>
      <c r="Y51" s="673" t="s">
        <v>6408</v>
      </c>
      <c r="Z51" s="673">
        <f t="shared" si="4"/>
        <v>1500000</v>
      </c>
      <c r="AA51" s="310" t="s">
        <v>5681</v>
      </c>
      <c r="AB51" s="253" t="s">
        <v>5191</v>
      </c>
      <c r="AC51" s="341" t="s">
        <v>2342</v>
      </c>
      <c r="AD51" s="344" t="s">
        <v>2462</v>
      </c>
      <c r="AE51" s="344" t="s">
        <v>2677</v>
      </c>
      <c r="AF51" s="345" t="s">
        <v>2544</v>
      </c>
      <c r="AG51" s="345">
        <v>11021701997</v>
      </c>
      <c r="AH51" s="374" t="s">
        <v>3352</v>
      </c>
      <c r="AI51" s="349" t="s">
        <v>2747</v>
      </c>
      <c r="AJ51" s="233" t="s">
        <v>2589</v>
      </c>
      <c r="AK51" s="345"/>
    </row>
    <row r="52" spans="1:37" ht="52.5">
      <c r="A52" s="222" t="s">
        <v>385</v>
      </c>
      <c r="B52" s="258" t="s">
        <v>2343</v>
      </c>
      <c r="C52" s="341" t="s">
        <v>1983</v>
      </c>
      <c r="D52" s="341" t="s">
        <v>2344</v>
      </c>
      <c r="E52" s="310" t="s">
        <v>1302</v>
      </c>
      <c r="F52" s="258" t="s">
        <v>1280</v>
      </c>
      <c r="G52" s="341" t="s">
        <v>2246</v>
      </c>
      <c r="H52" s="350" t="s">
        <v>3899</v>
      </c>
      <c r="I52" s="341" t="s">
        <v>2148</v>
      </c>
      <c r="J52" s="342">
        <v>42401</v>
      </c>
      <c r="K52" s="342">
        <v>42766</v>
      </c>
      <c r="L52" s="334">
        <v>43100</v>
      </c>
      <c r="M52" s="334"/>
      <c r="N52" s="253"/>
      <c r="O52" s="253"/>
      <c r="P52" s="343">
        <f t="shared" ca="1" si="3"/>
        <v>264.84127800926217</v>
      </c>
      <c r="Q52" s="257" t="str">
        <f t="shared" ca="1" si="0"/>
        <v>ACTIVE</v>
      </c>
      <c r="R52" s="260">
        <v>2808750</v>
      </c>
      <c r="S52" s="260">
        <v>775000</v>
      </c>
      <c r="T52" s="260">
        <v>150000</v>
      </c>
      <c r="U52" s="260"/>
      <c r="V52" s="260"/>
      <c r="W52" s="260"/>
      <c r="X52" s="310" t="s">
        <v>1054</v>
      </c>
      <c r="Y52" s="673" t="s">
        <v>6408</v>
      </c>
      <c r="Z52" s="673">
        <f t="shared" si="4"/>
        <v>1750000</v>
      </c>
      <c r="AA52" s="310" t="s">
        <v>5681</v>
      </c>
      <c r="AB52" s="253" t="s">
        <v>5191</v>
      </c>
      <c r="AC52" s="341" t="s">
        <v>2345</v>
      </c>
      <c r="AD52" s="344" t="s">
        <v>2463</v>
      </c>
      <c r="AE52" s="344" t="s">
        <v>2680</v>
      </c>
      <c r="AF52" s="345" t="s">
        <v>2545</v>
      </c>
      <c r="AG52" s="345">
        <v>13034686249</v>
      </c>
      <c r="AH52" s="374" t="s">
        <v>3353</v>
      </c>
      <c r="AI52" s="349" t="s">
        <v>2745</v>
      </c>
      <c r="AJ52" s="233" t="s">
        <v>2590</v>
      </c>
      <c r="AK52" s="345"/>
    </row>
    <row r="53" spans="1:37" ht="52.5">
      <c r="A53" s="222" t="s">
        <v>465</v>
      </c>
      <c r="B53" s="258" t="s">
        <v>2346</v>
      </c>
      <c r="C53" s="341" t="s">
        <v>2347</v>
      </c>
      <c r="D53" s="341" t="s">
        <v>2348</v>
      </c>
      <c r="E53" s="310" t="s">
        <v>1302</v>
      </c>
      <c r="F53" s="258" t="s">
        <v>1276</v>
      </c>
      <c r="G53" s="341" t="s">
        <v>2350</v>
      </c>
      <c r="H53" s="341" t="s">
        <v>3899</v>
      </c>
      <c r="I53" s="341" t="s">
        <v>2148</v>
      </c>
      <c r="J53" s="342">
        <v>42401</v>
      </c>
      <c r="K53" s="342">
        <v>42766</v>
      </c>
      <c r="L53" s="334">
        <v>43100</v>
      </c>
      <c r="M53" s="334"/>
      <c r="N53" s="253"/>
      <c r="O53" s="253"/>
      <c r="P53" s="343">
        <f t="shared" ca="1" si="3"/>
        <v>264.84127800926217</v>
      </c>
      <c r="Q53" s="257" t="str">
        <f t="shared" ca="1" si="0"/>
        <v>ACTIVE</v>
      </c>
      <c r="R53" s="260">
        <v>2808750</v>
      </c>
      <c r="S53" s="260">
        <v>775000</v>
      </c>
      <c r="T53" s="260" t="s">
        <v>1324</v>
      </c>
      <c r="U53" s="260"/>
      <c r="V53" s="260"/>
      <c r="W53" s="260"/>
      <c r="X53" s="310" t="s">
        <v>1054</v>
      </c>
      <c r="Y53" s="673" t="s">
        <v>6408</v>
      </c>
      <c r="Z53" s="673">
        <f t="shared" si="4"/>
        <v>1500000</v>
      </c>
      <c r="AA53" s="310" t="s">
        <v>5681</v>
      </c>
      <c r="AB53" s="253" t="s">
        <v>5191</v>
      </c>
      <c r="AC53" s="341" t="s">
        <v>2349</v>
      </c>
      <c r="AD53" s="344" t="s">
        <v>2464</v>
      </c>
      <c r="AE53" s="344" t="s">
        <v>2606</v>
      </c>
      <c r="AF53" s="345" t="s">
        <v>2546</v>
      </c>
      <c r="AG53" s="344" t="s">
        <v>2624</v>
      </c>
      <c r="AH53" s="233" t="s">
        <v>4573</v>
      </c>
      <c r="AI53" s="349" t="s">
        <v>2492</v>
      </c>
      <c r="AJ53" s="233" t="s">
        <v>2591</v>
      </c>
      <c r="AK53" s="345"/>
    </row>
    <row r="54" spans="1:37" ht="52.5">
      <c r="A54" s="222" t="s">
        <v>466</v>
      </c>
      <c r="B54" s="258" t="s">
        <v>2351</v>
      </c>
      <c r="C54" s="341" t="s">
        <v>2352</v>
      </c>
      <c r="D54" s="341" t="s">
        <v>2353</v>
      </c>
      <c r="E54" s="310" t="s">
        <v>1060</v>
      </c>
      <c r="F54" s="258" t="s">
        <v>1231</v>
      </c>
      <c r="G54" s="341" t="s">
        <v>1713</v>
      </c>
      <c r="H54" s="341" t="s">
        <v>3897</v>
      </c>
      <c r="I54" s="341" t="s">
        <v>2148</v>
      </c>
      <c r="J54" s="342">
        <v>42401</v>
      </c>
      <c r="K54" s="342">
        <v>42766</v>
      </c>
      <c r="L54" s="334">
        <v>43100</v>
      </c>
      <c r="M54" s="334"/>
      <c r="N54" s="253"/>
      <c r="O54" s="253"/>
      <c r="P54" s="343">
        <f t="shared" ref="P54:P59" ca="1" si="5">SUM(L54-NOW())</f>
        <v>264.84127800926217</v>
      </c>
      <c r="Q54" s="257" t="str">
        <f t="shared" ca="1" si="0"/>
        <v>ACTIVE</v>
      </c>
      <c r="R54" s="260">
        <v>2835000</v>
      </c>
      <c r="S54" s="260">
        <v>775000</v>
      </c>
      <c r="T54" s="260" t="s">
        <v>1324</v>
      </c>
      <c r="U54" s="260"/>
      <c r="V54" s="260"/>
      <c r="W54" s="260"/>
      <c r="X54" s="310" t="s">
        <v>1054</v>
      </c>
      <c r="Y54" s="673" t="s">
        <v>6408</v>
      </c>
      <c r="Z54" s="673">
        <f t="shared" si="4"/>
        <v>2000000</v>
      </c>
      <c r="AA54" s="310" t="s">
        <v>5681</v>
      </c>
      <c r="AB54" s="253" t="s">
        <v>5191</v>
      </c>
      <c r="AC54" s="341" t="s">
        <v>2354</v>
      </c>
      <c r="AD54" s="344" t="s">
        <v>2465</v>
      </c>
      <c r="AE54" s="344" t="s">
        <v>2610</v>
      </c>
      <c r="AF54" s="345" t="s">
        <v>2547</v>
      </c>
      <c r="AG54" s="345">
        <v>12030703842</v>
      </c>
      <c r="AH54" s="374" t="s">
        <v>3538</v>
      </c>
      <c r="AI54" s="349" t="s">
        <v>2493</v>
      </c>
      <c r="AJ54" s="233" t="s">
        <v>4584</v>
      </c>
      <c r="AK54" s="345"/>
    </row>
    <row r="55" spans="1:37" ht="52.5">
      <c r="A55" s="222" t="s">
        <v>467</v>
      </c>
      <c r="B55" s="258" t="s">
        <v>2355</v>
      </c>
      <c r="C55" s="341" t="s">
        <v>2356</v>
      </c>
      <c r="D55" s="341" t="s">
        <v>2357</v>
      </c>
      <c r="E55" s="310" t="s">
        <v>1060</v>
      </c>
      <c r="F55" s="258" t="s">
        <v>1276</v>
      </c>
      <c r="G55" s="341" t="s">
        <v>1713</v>
      </c>
      <c r="H55" s="341" t="s">
        <v>3897</v>
      </c>
      <c r="I55" s="341" t="s">
        <v>2148</v>
      </c>
      <c r="J55" s="342">
        <v>42401</v>
      </c>
      <c r="K55" s="342">
        <v>42766</v>
      </c>
      <c r="L55" s="334">
        <v>43100</v>
      </c>
      <c r="M55" s="334"/>
      <c r="N55" s="253"/>
      <c r="O55" s="253"/>
      <c r="P55" s="343">
        <f t="shared" ca="1" si="5"/>
        <v>264.84127800926217</v>
      </c>
      <c r="Q55" s="257" t="str">
        <f t="shared" ca="1" si="0"/>
        <v>ACTIVE</v>
      </c>
      <c r="R55" s="260">
        <v>2835000</v>
      </c>
      <c r="S55" s="260">
        <v>775000</v>
      </c>
      <c r="T55" s="260" t="s">
        <v>1324</v>
      </c>
      <c r="U55" s="260"/>
      <c r="V55" s="260"/>
      <c r="W55" s="260"/>
      <c r="X55" s="310" t="s">
        <v>1054</v>
      </c>
      <c r="Y55" s="673" t="s">
        <v>6408</v>
      </c>
      <c r="Z55" s="673">
        <f t="shared" si="4"/>
        <v>1500000</v>
      </c>
      <c r="AA55" s="310" t="s">
        <v>5681</v>
      </c>
      <c r="AB55" s="253" t="s">
        <v>5191</v>
      </c>
      <c r="AC55" s="341" t="s">
        <v>2358</v>
      </c>
      <c r="AD55" s="344" t="s">
        <v>2466</v>
      </c>
      <c r="AE55" s="344" t="s">
        <v>2636</v>
      </c>
      <c r="AF55" s="345" t="s">
        <v>2548</v>
      </c>
      <c r="AG55" s="345" t="s">
        <v>1314</v>
      </c>
      <c r="AH55" s="374" t="s">
        <v>3354</v>
      </c>
      <c r="AI55" s="349" t="s">
        <v>2494</v>
      </c>
      <c r="AJ55" s="233" t="s">
        <v>2836</v>
      </c>
      <c r="AK55" s="345"/>
    </row>
    <row r="56" spans="1:37" ht="52.5">
      <c r="A56" s="222" t="s">
        <v>468</v>
      </c>
      <c r="B56" s="258" t="s">
        <v>2359</v>
      </c>
      <c r="C56" s="341" t="s">
        <v>2360</v>
      </c>
      <c r="D56" s="341" t="s">
        <v>2361</v>
      </c>
      <c r="E56" s="310" t="s">
        <v>1302</v>
      </c>
      <c r="F56" s="258" t="s">
        <v>1319</v>
      </c>
      <c r="G56" s="341" t="s">
        <v>1713</v>
      </c>
      <c r="H56" s="341" t="s">
        <v>3897</v>
      </c>
      <c r="I56" s="341" t="s">
        <v>2148</v>
      </c>
      <c r="J56" s="342">
        <v>42401</v>
      </c>
      <c r="K56" s="342">
        <v>42766</v>
      </c>
      <c r="L56" s="334">
        <v>43100</v>
      </c>
      <c r="M56" s="334"/>
      <c r="N56" s="253"/>
      <c r="O56" s="253"/>
      <c r="P56" s="343">
        <f t="shared" ca="1" si="5"/>
        <v>264.84127800926217</v>
      </c>
      <c r="Q56" s="257" t="str">
        <f t="shared" ca="1" si="0"/>
        <v>ACTIVE</v>
      </c>
      <c r="R56" s="260">
        <v>3855960</v>
      </c>
      <c r="S56" s="260">
        <v>775000</v>
      </c>
      <c r="T56" s="260" t="s">
        <v>1324</v>
      </c>
      <c r="U56" s="260"/>
      <c r="V56" s="260"/>
      <c r="W56" s="260"/>
      <c r="X56" s="310" t="s">
        <v>1054</v>
      </c>
      <c r="Y56" s="673" t="s">
        <v>6408</v>
      </c>
      <c r="Z56" s="673">
        <f t="shared" si="4"/>
        <v>2500000</v>
      </c>
      <c r="AA56" s="310" t="s">
        <v>5681</v>
      </c>
      <c r="AB56" s="253" t="s">
        <v>5206</v>
      </c>
      <c r="AC56" s="341" t="s">
        <v>2362</v>
      </c>
      <c r="AD56" s="344" t="s">
        <v>2467</v>
      </c>
      <c r="AE56" s="344" t="s">
        <v>2638</v>
      </c>
      <c r="AF56" s="345" t="s">
        <v>2549</v>
      </c>
      <c r="AG56" s="345" t="s">
        <v>2627</v>
      </c>
      <c r="AH56" s="374" t="s">
        <v>3355</v>
      </c>
      <c r="AI56" s="349" t="s">
        <v>2724</v>
      </c>
      <c r="AJ56" s="233" t="s">
        <v>2837</v>
      </c>
      <c r="AK56" s="345"/>
    </row>
    <row r="57" spans="1:37" ht="52.5">
      <c r="A57" s="222" t="s">
        <v>471</v>
      </c>
      <c r="B57" s="258" t="s">
        <v>2363</v>
      </c>
      <c r="C57" s="341" t="s">
        <v>2364</v>
      </c>
      <c r="D57" s="341" t="s">
        <v>2365</v>
      </c>
      <c r="E57" s="310" t="s">
        <v>1060</v>
      </c>
      <c r="F57" s="258" t="s">
        <v>1276</v>
      </c>
      <c r="G57" s="341" t="s">
        <v>1713</v>
      </c>
      <c r="H57" s="341" t="s">
        <v>3897</v>
      </c>
      <c r="I57" s="341" t="s">
        <v>2148</v>
      </c>
      <c r="J57" s="342">
        <v>42401</v>
      </c>
      <c r="K57" s="342">
        <v>42766</v>
      </c>
      <c r="L57" s="334">
        <v>43100</v>
      </c>
      <c r="M57" s="334"/>
      <c r="N57" s="253"/>
      <c r="O57" s="253"/>
      <c r="P57" s="343">
        <f t="shared" ca="1" si="5"/>
        <v>264.84127800926217</v>
      </c>
      <c r="Q57" s="257" t="str">
        <f t="shared" ca="1" si="0"/>
        <v>ACTIVE</v>
      </c>
      <c r="R57" s="260">
        <v>2835000</v>
      </c>
      <c r="S57" s="260">
        <v>775000</v>
      </c>
      <c r="T57" s="260" t="s">
        <v>1324</v>
      </c>
      <c r="U57" s="260"/>
      <c r="V57" s="260"/>
      <c r="W57" s="260"/>
      <c r="X57" s="310" t="s">
        <v>1054</v>
      </c>
      <c r="Y57" s="673" t="s">
        <v>6408</v>
      </c>
      <c r="Z57" s="673">
        <f t="shared" si="4"/>
        <v>1500000</v>
      </c>
      <c r="AA57" s="310" t="s">
        <v>5681</v>
      </c>
      <c r="AB57" s="253" t="s">
        <v>5191</v>
      </c>
      <c r="AC57" s="341" t="s">
        <v>2366</v>
      </c>
      <c r="AD57" s="344" t="s">
        <v>2468</v>
      </c>
      <c r="AE57" s="344" t="s">
        <v>2644</v>
      </c>
      <c r="AF57" s="344" t="s">
        <v>2645</v>
      </c>
      <c r="AG57" s="344" t="s">
        <v>2646</v>
      </c>
      <c r="AH57" s="374" t="s">
        <v>3356</v>
      </c>
      <c r="AI57" s="349" t="s">
        <v>2495</v>
      </c>
      <c r="AJ57" s="233" t="s">
        <v>4585</v>
      </c>
      <c r="AK57" s="345"/>
    </row>
    <row r="58" spans="1:37" ht="52.5">
      <c r="A58" s="222" t="s">
        <v>103</v>
      </c>
      <c r="B58" s="258" t="s">
        <v>2367</v>
      </c>
      <c r="C58" s="341" t="s">
        <v>2368</v>
      </c>
      <c r="D58" s="341" t="s">
        <v>2369</v>
      </c>
      <c r="E58" s="310" t="s">
        <v>1060</v>
      </c>
      <c r="F58" s="258" t="s">
        <v>1276</v>
      </c>
      <c r="G58" s="341" t="s">
        <v>1713</v>
      </c>
      <c r="H58" s="341" t="s">
        <v>3897</v>
      </c>
      <c r="I58" s="341" t="s">
        <v>2148</v>
      </c>
      <c r="J58" s="342">
        <v>42401</v>
      </c>
      <c r="K58" s="342">
        <v>42766</v>
      </c>
      <c r="L58" s="334">
        <v>43100</v>
      </c>
      <c r="M58" s="334"/>
      <c r="N58" s="253"/>
      <c r="O58" s="253"/>
      <c r="P58" s="343">
        <f t="shared" ca="1" si="5"/>
        <v>264.84127800926217</v>
      </c>
      <c r="Q58" s="257" t="str">
        <f t="shared" ca="1" si="0"/>
        <v>ACTIVE</v>
      </c>
      <c r="R58" s="260">
        <v>2835000</v>
      </c>
      <c r="S58" s="260">
        <v>775000</v>
      </c>
      <c r="T58" s="260" t="s">
        <v>1324</v>
      </c>
      <c r="U58" s="260"/>
      <c r="V58" s="260"/>
      <c r="W58" s="260"/>
      <c r="X58" s="310" t="s">
        <v>1054</v>
      </c>
      <c r="Y58" s="673" t="s">
        <v>6408</v>
      </c>
      <c r="Z58" s="673">
        <f t="shared" si="4"/>
        <v>1500000</v>
      </c>
      <c r="AA58" s="310" t="s">
        <v>5681</v>
      </c>
      <c r="AB58" s="253" t="s">
        <v>5191</v>
      </c>
      <c r="AC58" s="341" t="s">
        <v>2370</v>
      </c>
      <c r="AD58" s="344" t="s">
        <v>2469</v>
      </c>
      <c r="AE58" s="344" t="s">
        <v>2659</v>
      </c>
      <c r="AF58" s="345" t="s">
        <v>2550</v>
      </c>
      <c r="AG58" s="345">
        <v>13016700414</v>
      </c>
      <c r="AH58" s="374" t="s">
        <v>3539</v>
      </c>
      <c r="AI58" s="349" t="s">
        <v>2496</v>
      </c>
      <c r="AJ58" s="233" t="s">
        <v>2592</v>
      </c>
      <c r="AK58" s="345"/>
    </row>
    <row r="59" spans="1:37" ht="52.5">
      <c r="A59" s="222" t="s">
        <v>104</v>
      </c>
      <c r="B59" s="258" t="s">
        <v>2371</v>
      </c>
      <c r="C59" s="341" t="s">
        <v>2372</v>
      </c>
      <c r="D59" s="341" t="s">
        <v>2373</v>
      </c>
      <c r="E59" s="310" t="s">
        <v>1060</v>
      </c>
      <c r="F59" s="258" t="s">
        <v>1276</v>
      </c>
      <c r="G59" s="341" t="s">
        <v>1713</v>
      </c>
      <c r="H59" s="341" t="s">
        <v>3897</v>
      </c>
      <c r="I59" s="341" t="s">
        <v>2148</v>
      </c>
      <c r="J59" s="342">
        <v>42401</v>
      </c>
      <c r="K59" s="342">
        <v>42766</v>
      </c>
      <c r="L59" s="334">
        <v>43100</v>
      </c>
      <c r="M59" s="334"/>
      <c r="N59" s="253"/>
      <c r="O59" s="253"/>
      <c r="P59" s="343">
        <f t="shared" ca="1" si="5"/>
        <v>264.84127800926217</v>
      </c>
      <c r="Q59" s="257" t="str">
        <f t="shared" ca="1" si="0"/>
        <v>ACTIVE</v>
      </c>
      <c r="R59" s="260">
        <v>2835000</v>
      </c>
      <c r="S59" s="260">
        <v>775000</v>
      </c>
      <c r="T59" s="260" t="s">
        <v>1324</v>
      </c>
      <c r="U59" s="260"/>
      <c r="V59" s="260"/>
      <c r="W59" s="260"/>
      <c r="X59" s="310" t="s">
        <v>1054</v>
      </c>
      <c r="Y59" s="673" t="s">
        <v>6408</v>
      </c>
      <c r="Z59" s="673">
        <f t="shared" si="4"/>
        <v>1500000</v>
      </c>
      <c r="AA59" s="310" t="s">
        <v>5681</v>
      </c>
      <c r="AB59" s="253" t="s">
        <v>5191</v>
      </c>
      <c r="AC59" s="341" t="s">
        <v>2374</v>
      </c>
      <c r="AD59" s="344" t="s">
        <v>2470</v>
      </c>
      <c r="AE59" s="344" t="s">
        <v>2671</v>
      </c>
      <c r="AF59" s="345" t="s">
        <v>2551</v>
      </c>
      <c r="AG59" s="345" t="s">
        <v>2634</v>
      </c>
      <c r="AH59" s="374" t="s">
        <v>3357</v>
      </c>
      <c r="AI59" s="349" t="s">
        <v>2497</v>
      </c>
      <c r="AJ59" s="233" t="s">
        <v>2593</v>
      </c>
      <c r="AK59" s="345"/>
    </row>
    <row r="60" spans="1:37" ht="52.5">
      <c r="A60" s="222" t="s">
        <v>105</v>
      </c>
      <c r="B60" s="258" t="s">
        <v>2375</v>
      </c>
      <c r="C60" s="341" t="s">
        <v>2376</v>
      </c>
      <c r="D60" s="341" t="s">
        <v>2377</v>
      </c>
      <c r="E60" s="310" t="s">
        <v>1302</v>
      </c>
      <c r="F60" s="258" t="s">
        <v>1358</v>
      </c>
      <c r="G60" s="341" t="s">
        <v>2379</v>
      </c>
      <c r="H60" s="341" t="s">
        <v>4549</v>
      </c>
      <c r="I60" s="341" t="s">
        <v>2148</v>
      </c>
      <c r="J60" s="342">
        <v>42401</v>
      </c>
      <c r="K60" s="342">
        <v>42766</v>
      </c>
      <c r="L60" s="334">
        <v>43100</v>
      </c>
      <c r="M60" s="334"/>
      <c r="N60" s="253"/>
      <c r="O60" s="253"/>
      <c r="P60" s="343">
        <f ca="1">SUM(L60-NOW())</f>
        <v>264.84127800926217</v>
      </c>
      <c r="Q60" s="257" t="str">
        <f t="shared" ca="1" si="0"/>
        <v>ACTIVE</v>
      </c>
      <c r="R60" s="260">
        <v>6930000</v>
      </c>
      <c r="S60" s="260">
        <v>775000</v>
      </c>
      <c r="T60" s="260" t="s">
        <v>1324</v>
      </c>
      <c r="U60" s="260"/>
      <c r="V60" s="260"/>
      <c r="W60" s="260"/>
      <c r="X60" s="310" t="s">
        <v>1054</v>
      </c>
      <c r="Y60" s="673" t="s">
        <v>6408</v>
      </c>
      <c r="Z60" s="673">
        <f t="shared" si="4"/>
        <v>2250000</v>
      </c>
      <c r="AA60" s="310" t="s">
        <v>5681</v>
      </c>
      <c r="AB60" s="253" t="s">
        <v>5207</v>
      </c>
      <c r="AC60" s="341" t="s">
        <v>2378</v>
      </c>
      <c r="AD60" s="344" t="s">
        <v>2471</v>
      </c>
      <c r="AE60" s="344" t="s">
        <v>2679</v>
      </c>
      <c r="AF60" s="345" t="s">
        <v>2552</v>
      </c>
      <c r="AG60" s="345">
        <v>10004859095</v>
      </c>
      <c r="AH60" s="374" t="s">
        <v>3358</v>
      </c>
      <c r="AI60" s="349" t="s">
        <v>2498</v>
      </c>
      <c r="AJ60" s="233" t="s">
        <v>3605</v>
      </c>
      <c r="AK60" s="345"/>
    </row>
    <row r="61" spans="1:37" ht="52.5">
      <c r="A61" s="222" t="s">
        <v>106</v>
      </c>
      <c r="B61" s="258" t="s">
        <v>2380</v>
      </c>
      <c r="C61" s="341" t="s">
        <v>2381</v>
      </c>
      <c r="D61" s="341" t="s">
        <v>2382</v>
      </c>
      <c r="E61" s="310" t="s">
        <v>1060</v>
      </c>
      <c r="F61" s="258" t="s">
        <v>1231</v>
      </c>
      <c r="G61" s="341" t="s">
        <v>1713</v>
      </c>
      <c r="H61" s="341" t="s">
        <v>3897</v>
      </c>
      <c r="I61" s="341" t="s">
        <v>2148</v>
      </c>
      <c r="J61" s="342">
        <v>42401</v>
      </c>
      <c r="K61" s="342">
        <v>42766</v>
      </c>
      <c r="L61" s="334">
        <v>43100</v>
      </c>
      <c r="M61" s="334"/>
      <c r="N61" s="253"/>
      <c r="O61" s="253"/>
      <c r="P61" s="343">
        <f ca="1">SUM(L61-NOW())</f>
        <v>264.84127800926217</v>
      </c>
      <c r="Q61" s="257" t="str">
        <f t="shared" ca="1" si="0"/>
        <v>ACTIVE</v>
      </c>
      <c r="R61" s="260">
        <v>2835000</v>
      </c>
      <c r="S61" s="260">
        <v>775000</v>
      </c>
      <c r="T61" s="260" t="s">
        <v>1324</v>
      </c>
      <c r="U61" s="260"/>
      <c r="V61" s="260"/>
      <c r="W61" s="260"/>
      <c r="X61" s="310" t="s">
        <v>1054</v>
      </c>
      <c r="Y61" s="673" t="s">
        <v>6408</v>
      </c>
      <c r="Z61" s="673">
        <f t="shared" si="4"/>
        <v>2000000</v>
      </c>
      <c r="AA61" s="310" t="s">
        <v>5681</v>
      </c>
      <c r="AB61" s="253" t="s">
        <v>5191</v>
      </c>
      <c r="AC61" s="341" t="s">
        <v>2383</v>
      </c>
      <c r="AD61" s="344" t="s">
        <v>2472</v>
      </c>
      <c r="AE61" s="344" t="s">
        <v>2630</v>
      </c>
      <c r="AF61" s="345" t="s">
        <v>2553</v>
      </c>
      <c r="AG61" s="345">
        <v>1200885035</v>
      </c>
      <c r="AH61" s="374" t="s">
        <v>3359</v>
      </c>
      <c r="AI61" s="349" t="s">
        <v>2499</v>
      </c>
      <c r="AJ61" s="233" t="s">
        <v>2594</v>
      </c>
      <c r="AK61" s="345"/>
    </row>
    <row r="62" spans="1:37" ht="52.5">
      <c r="A62" s="222" t="s">
        <v>107</v>
      </c>
      <c r="B62" s="258" t="s">
        <v>3448</v>
      </c>
      <c r="C62" s="341" t="s">
        <v>3449</v>
      </c>
      <c r="D62" s="352" t="s">
        <v>3450</v>
      </c>
      <c r="E62" s="310" t="s">
        <v>1302</v>
      </c>
      <c r="F62" s="229" t="s">
        <v>1276</v>
      </c>
      <c r="G62" s="350" t="s">
        <v>4040</v>
      </c>
      <c r="H62" s="341" t="s">
        <v>3898</v>
      </c>
      <c r="I62" s="352" t="s">
        <v>2148</v>
      </c>
      <c r="J62" s="353">
        <v>42473</v>
      </c>
      <c r="K62" s="353">
        <v>42582</v>
      </c>
      <c r="L62" s="334">
        <v>42766</v>
      </c>
      <c r="M62" s="334">
        <v>43100</v>
      </c>
      <c r="N62" s="229"/>
      <c r="O62" s="229"/>
      <c r="P62" s="343">
        <f ca="1">SUM(M62-NOW())</f>
        <v>264.84127800926217</v>
      </c>
      <c r="Q62" s="257" t="str">
        <f t="shared" ca="1" si="0"/>
        <v>ACTIVE</v>
      </c>
      <c r="R62" s="260">
        <v>2782500</v>
      </c>
      <c r="S62" s="260">
        <v>775000</v>
      </c>
      <c r="T62" s="260"/>
      <c r="U62" s="260"/>
      <c r="V62" s="260"/>
      <c r="W62" s="260"/>
      <c r="X62" s="310" t="s">
        <v>1314</v>
      </c>
      <c r="Y62" s="673" t="s">
        <v>6408</v>
      </c>
      <c r="Z62" s="673">
        <f t="shared" si="4"/>
        <v>1500000</v>
      </c>
      <c r="AA62" s="310" t="s">
        <v>5681</v>
      </c>
      <c r="AB62" s="253" t="s">
        <v>5199</v>
      </c>
      <c r="AC62" s="354" t="s">
        <v>3451</v>
      </c>
      <c r="AD62" s="346" t="s">
        <v>3452</v>
      </c>
      <c r="AE62" s="346" t="s">
        <v>3453</v>
      </c>
      <c r="AF62" s="346" t="s">
        <v>3454</v>
      </c>
      <c r="AG62" s="346" t="s">
        <v>3455</v>
      </c>
      <c r="AH62" s="233" t="s">
        <v>3853</v>
      </c>
      <c r="AI62" s="349" t="s">
        <v>3585</v>
      </c>
      <c r="AJ62" s="233" t="s">
        <v>3456</v>
      </c>
      <c r="AK62" s="345"/>
    </row>
    <row r="63" spans="1:37" ht="52.5">
      <c r="A63" s="222" t="s">
        <v>108</v>
      </c>
      <c r="B63" s="258" t="s">
        <v>3457</v>
      </c>
      <c r="C63" s="341" t="s">
        <v>3458</v>
      </c>
      <c r="D63" s="352" t="s">
        <v>3459</v>
      </c>
      <c r="E63" s="310" t="s">
        <v>1302</v>
      </c>
      <c r="F63" s="229" t="s">
        <v>1276</v>
      </c>
      <c r="G63" s="350" t="s">
        <v>4040</v>
      </c>
      <c r="H63" s="341" t="s">
        <v>3898</v>
      </c>
      <c r="I63" s="352" t="s">
        <v>2148</v>
      </c>
      <c r="J63" s="353">
        <v>42473</v>
      </c>
      <c r="K63" s="353">
        <v>42582</v>
      </c>
      <c r="L63" s="334">
        <v>42766</v>
      </c>
      <c r="M63" s="334">
        <v>43100</v>
      </c>
      <c r="N63" s="229"/>
      <c r="O63" s="229"/>
      <c r="P63" s="343">
        <f ca="1">SUM(M63-NOW())</f>
        <v>264.84127800926217</v>
      </c>
      <c r="Q63" s="257" t="str">
        <f t="shared" ca="1" si="0"/>
        <v>ACTIVE</v>
      </c>
      <c r="R63" s="260">
        <v>2808750</v>
      </c>
      <c r="S63" s="260">
        <v>775000</v>
      </c>
      <c r="T63" s="260"/>
      <c r="U63" s="260"/>
      <c r="V63" s="260"/>
      <c r="W63" s="260"/>
      <c r="X63" s="310" t="s">
        <v>1314</v>
      </c>
      <c r="Y63" s="673" t="s">
        <v>6408</v>
      </c>
      <c r="Z63" s="673">
        <f t="shared" si="4"/>
        <v>1500000</v>
      </c>
      <c r="AA63" s="310" t="s">
        <v>5681</v>
      </c>
      <c r="AB63" s="253" t="s">
        <v>5199</v>
      </c>
      <c r="AC63" s="354" t="s">
        <v>3460</v>
      </c>
      <c r="AD63" s="233" t="s">
        <v>3852</v>
      </c>
      <c r="AE63" s="346" t="s">
        <v>3461</v>
      </c>
      <c r="AF63" s="233" t="s">
        <v>3462</v>
      </c>
      <c r="AG63" s="233"/>
      <c r="AH63" s="233" t="s">
        <v>3540</v>
      </c>
      <c r="AI63" s="349" t="s">
        <v>3577</v>
      </c>
      <c r="AJ63" s="233" t="s">
        <v>3463</v>
      </c>
      <c r="AK63" s="345"/>
    </row>
    <row r="64" spans="1:37" ht="52.5">
      <c r="A64" s="222" t="s">
        <v>475</v>
      </c>
      <c r="B64" s="258" t="s">
        <v>4136</v>
      </c>
      <c r="C64" s="341" t="s">
        <v>3710</v>
      </c>
      <c r="D64" s="352" t="s">
        <v>3711</v>
      </c>
      <c r="E64" s="310" t="s">
        <v>1302</v>
      </c>
      <c r="F64" s="229" t="s">
        <v>1276</v>
      </c>
      <c r="G64" s="350" t="s">
        <v>3713</v>
      </c>
      <c r="H64" s="350" t="s">
        <v>3899</v>
      </c>
      <c r="I64" s="352" t="s">
        <v>2148</v>
      </c>
      <c r="J64" s="353">
        <v>42515</v>
      </c>
      <c r="K64" s="353">
        <v>42606</v>
      </c>
      <c r="L64" s="334">
        <v>42766</v>
      </c>
      <c r="M64" s="334">
        <v>43100</v>
      </c>
      <c r="N64" s="229" t="s">
        <v>1324</v>
      </c>
      <c r="O64" s="229"/>
      <c r="P64" s="343">
        <f ca="1">SUM(M64-NOW())</f>
        <v>264.84127800926217</v>
      </c>
      <c r="Q64" s="257" t="str">
        <f t="shared" ca="1" si="0"/>
        <v>ACTIVE</v>
      </c>
      <c r="R64" s="260">
        <v>2782500</v>
      </c>
      <c r="S64" s="260">
        <v>775000</v>
      </c>
      <c r="T64" s="260">
        <v>150000</v>
      </c>
      <c r="U64" s="260"/>
      <c r="V64" s="260"/>
      <c r="W64" s="260"/>
      <c r="X64" s="310" t="s">
        <v>1054</v>
      </c>
      <c r="Y64" s="673" t="s">
        <v>6408</v>
      </c>
      <c r="Z64" s="673">
        <f t="shared" si="4"/>
        <v>1500000</v>
      </c>
      <c r="AA64" s="310" t="s">
        <v>5681</v>
      </c>
      <c r="AB64" s="229" t="s">
        <v>5202</v>
      </c>
      <c r="AC64" s="354" t="s">
        <v>3712</v>
      </c>
      <c r="AD64" s="233" t="s">
        <v>3865</v>
      </c>
      <c r="AE64" s="233" t="s">
        <v>3860</v>
      </c>
      <c r="AF64" s="233" t="s">
        <v>3861</v>
      </c>
      <c r="AG64" s="233" t="s">
        <v>3862</v>
      </c>
      <c r="AH64" s="233" t="s">
        <v>3938</v>
      </c>
      <c r="AI64" s="349" t="s">
        <v>3863</v>
      </c>
      <c r="AJ64" s="233" t="s">
        <v>3864</v>
      </c>
      <c r="AK64" s="345"/>
    </row>
    <row r="65" spans="1:37" ht="52.5">
      <c r="A65" s="222" t="s">
        <v>136</v>
      </c>
      <c r="B65" s="258" t="s">
        <v>4137</v>
      </c>
      <c r="C65" s="341" t="s">
        <v>3717</v>
      </c>
      <c r="D65" s="352" t="s">
        <v>3718</v>
      </c>
      <c r="E65" s="310" t="s">
        <v>1302</v>
      </c>
      <c r="F65" s="229" t="s">
        <v>1276</v>
      </c>
      <c r="G65" s="350" t="s">
        <v>3713</v>
      </c>
      <c r="H65" s="350" t="s">
        <v>3899</v>
      </c>
      <c r="I65" s="352" t="s">
        <v>2148</v>
      </c>
      <c r="J65" s="353">
        <v>42515</v>
      </c>
      <c r="K65" s="353">
        <v>42766</v>
      </c>
      <c r="L65" s="334">
        <v>43100</v>
      </c>
      <c r="M65" s="334"/>
      <c r="N65" s="229" t="s">
        <v>1324</v>
      </c>
      <c r="O65" s="229"/>
      <c r="P65" s="343">
        <f ca="1">SUM(L65-NOW())</f>
        <v>264.84127800926217</v>
      </c>
      <c r="Q65" s="257" t="str">
        <f t="shared" ref="Q65:Q72" ca="1" si="6">IF(P65&lt;=40,"WARNING","ACTIVE")</f>
        <v>ACTIVE</v>
      </c>
      <c r="R65" s="260">
        <v>2782500</v>
      </c>
      <c r="S65" s="260">
        <v>775000</v>
      </c>
      <c r="T65" s="724">
        <v>150000</v>
      </c>
      <c r="U65" s="260"/>
      <c r="V65" s="260"/>
      <c r="W65" s="260"/>
      <c r="X65" s="310" t="s">
        <v>1054</v>
      </c>
      <c r="Y65" s="673" t="s">
        <v>6408</v>
      </c>
      <c r="Z65" s="673">
        <f t="shared" si="4"/>
        <v>1500000</v>
      </c>
      <c r="AA65" s="310" t="s">
        <v>5681</v>
      </c>
      <c r="AB65" s="725" t="s">
        <v>6669</v>
      </c>
      <c r="AC65" s="354" t="s">
        <v>3719</v>
      </c>
      <c r="AD65" s="233" t="s">
        <v>3854</v>
      </c>
      <c r="AE65" s="233" t="s">
        <v>3855</v>
      </c>
      <c r="AF65" s="233" t="s">
        <v>3856</v>
      </c>
      <c r="AG65" s="233" t="s">
        <v>3857</v>
      </c>
      <c r="AH65" s="355" t="s">
        <v>4492</v>
      </c>
      <c r="AI65" s="349" t="s">
        <v>3858</v>
      </c>
      <c r="AJ65" s="233" t="s">
        <v>3859</v>
      </c>
      <c r="AK65" s="345"/>
    </row>
    <row r="66" spans="1:37" ht="52.5">
      <c r="A66" s="222" t="s">
        <v>149</v>
      </c>
      <c r="B66" s="258" t="s">
        <v>4138</v>
      </c>
      <c r="C66" s="341" t="s">
        <v>3720</v>
      </c>
      <c r="D66" s="352" t="s">
        <v>3721</v>
      </c>
      <c r="E66" s="310" t="s">
        <v>1302</v>
      </c>
      <c r="F66" s="229" t="s">
        <v>1231</v>
      </c>
      <c r="G66" s="350" t="s">
        <v>3713</v>
      </c>
      <c r="H66" s="350" t="s">
        <v>3899</v>
      </c>
      <c r="I66" s="352" t="s">
        <v>2148</v>
      </c>
      <c r="J66" s="353">
        <v>42517</v>
      </c>
      <c r="K66" s="353">
        <v>42608</v>
      </c>
      <c r="L66" s="334">
        <v>42766</v>
      </c>
      <c r="M66" s="334">
        <v>43100</v>
      </c>
      <c r="N66" s="229" t="s">
        <v>1324</v>
      </c>
      <c r="O66" s="229"/>
      <c r="P66" s="343">
        <f ca="1">SUM(M66-NOW())</f>
        <v>264.84127800926217</v>
      </c>
      <c r="Q66" s="257" t="str">
        <f t="shared" ca="1" si="6"/>
        <v>ACTIVE</v>
      </c>
      <c r="R66" s="260">
        <v>2782500</v>
      </c>
      <c r="S66" s="260">
        <v>775000</v>
      </c>
      <c r="T66" s="260">
        <v>150000</v>
      </c>
      <c r="U66" s="260"/>
      <c r="V66" s="260"/>
      <c r="W66" s="260"/>
      <c r="X66" s="310" t="s">
        <v>1054</v>
      </c>
      <c r="Y66" s="673" t="s">
        <v>6408</v>
      </c>
      <c r="Z66" s="673">
        <f t="shared" si="4"/>
        <v>2000000</v>
      </c>
      <c r="AA66" s="310" t="s">
        <v>5681</v>
      </c>
      <c r="AB66" s="229" t="s">
        <v>5203</v>
      </c>
      <c r="AC66" s="354" t="s">
        <v>3722</v>
      </c>
      <c r="AD66" s="233" t="s">
        <v>3840</v>
      </c>
      <c r="AE66" s="233" t="s">
        <v>3837</v>
      </c>
      <c r="AF66" s="233" t="s">
        <v>3838</v>
      </c>
      <c r="AG66" s="233" t="s">
        <v>3839</v>
      </c>
      <c r="AH66" s="233" t="s">
        <v>4069</v>
      </c>
      <c r="AI66" s="349" t="s">
        <v>3841</v>
      </c>
      <c r="AJ66" s="233" t="s">
        <v>3842</v>
      </c>
      <c r="AK66" s="345"/>
    </row>
    <row r="67" spans="1:37" ht="52.5">
      <c r="A67" s="222" t="s">
        <v>150</v>
      </c>
      <c r="B67" s="258" t="s">
        <v>4139</v>
      </c>
      <c r="C67" s="341" t="s">
        <v>3723</v>
      </c>
      <c r="D67" s="352" t="s">
        <v>3724</v>
      </c>
      <c r="E67" s="310" t="s">
        <v>1302</v>
      </c>
      <c r="F67" s="229" t="s">
        <v>1276</v>
      </c>
      <c r="G67" s="350" t="s">
        <v>3713</v>
      </c>
      <c r="H67" s="350" t="s">
        <v>3899</v>
      </c>
      <c r="I67" s="352" t="s">
        <v>2148</v>
      </c>
      <c r="J67" s="353">
        <v>42517</v>
      </c>
      <c r="K67" s="353">
        <v>42608</v>
      </c>
      <c r="L67" s="334">
        <v>42766</v>
      </c>
      <c r="M67" s="334">
        <v>43100</v>
      </c>
      <c r="N67" s="229" t="s">
        <v>1324</v>
      </c>
      <c r="O67" s="229"/>
      <c r="P67" s="343">
        <f ca="1">SUM(M67-NOW())</f>
        <v>264.84127800926217</v>
      </c>
      <c r="Q67" s="257" t="str">
        <f t="shared" ca="1" si="6"/>
        <v>ACTIVE</v>
      </c>
      <c r="R67" s="260">
        <v>2808750</v>
      </c>
      <c r="S67" s="260">
        <v>775000</v>
      </c>
      <c r="T67" s="260">
        <v>150000</v>
      </c>
      <c r="U67" s="260"/>
      <c r="V67" s="260"/>
      <c r="W67" s="260"/>
      <c r="X67" s="310" t="s">
        <v>1054</v>
      </c>
      <c r="Y67" s="673" t="s">
        <v>6408</v>
      </c>
      <c r="Z67" s="673">
        <f t="shared" si="4"/>
        <v>1500000</v>
      </c>
      <c r="AA67" s="310" t="s">
        <v>5681</v>
      </c>
      <c r="AB67" s="229" t="s">
        <v>5203</v>
      </c>
      <c r="AC67" s="354" t="s">
        <v>3725</v>
      </c>
      <c r="AD67" s="233" t="s">
        <v>3848</v>
      </c>
      <c r="AE67" s="233" t="s">
        <v>3849</v>
      </c>
      <c r="AF67" s="233" t="s">
        <v>3850</v>
      </c>
      <c r="AG67" s="233" t="s">
        <v>591</v>
      </c>
      <c r="AH67" s="355" t="s">
        <v>4493</v>
      </c>
      <c r="AI67" s="349" t="s">
        <v>4603</v>
      </c>
      <c r="AJ67" s="233" t="s">
        <v>3851</v>
      </c>
      <c r="AK67" s="345"/>
    </row>
    <row r="68" spans="1:37" ht="52.5">
      <c r="A68" s="222" t="s">
        <v>175</v>
      </c>
      <c r="B68" s="258" t="s">
        <v>4140</v>
      </c>
      <c r="C68" s="341" t="s">
        <v>3726</v>
      </c>
      <c r="D68" s="352" t="s">
        <v>3727</v>
      </c>
      <c r="E68" s="310" t="s">
        <v>1302</v>
      </c>
      <c r="F68" s="229" t="s">
        <v>1276</v>
      </c>
      <c r="G68" s="350" t="s">
        <v>3713</v>
      </c>
      <c r="H68" s="350" t="s">
        <v>3899</v>
      </c>
      <c r="I68" s="352" t="s">
        <v>2148</v>
      </c>
      <c r="J68" s="353">
        <v>42517</v>
      </c>
      <c r="K68" s="353">
        <v>42608</v>
      </c>
      <c r="L68" s="334">
        <v>42766</v>
      </c>
      <c r="M68" s="334">
        <v>43100</v>
      </c>
      <c r="N68" s="229" t="s">
        <v>1324</v>
      </c>
      <c r="O68" s="229"/>
      <c r="P68" s="343">
        <f ca="1">SUM(M68-NOW())</f>
        <v>264.84127800926217</v>
      </c>
      <c r="Q68" s="257" t="str">
        <f t="shared" ca="1" si="6"/>
        <v>ACTIVE</v>
      </c>
      <c r="R68" s="260">
        <v>2782500</v>
      </c>
      <c r="S68" s="260">
        <v>775000</v>
      </c>
      <c r="T68" s="260">
        <v>150000</v>
      </c>
      <c r="U68" s="260"/>
      <c r="V68" s="260"/>
      <c r="W68" s="260"/>
      <c r="X68" s="310" t="s">
        <v>1054</v>
      </c>
      <c r="Y68" s="673" t="s">
        <v>6408</v>
      </c>
      <c r="Z68" s="673">
        <f t="shared" si="4"/>
        <v>1500000</v>
      </c>
      <c r="AA68" s="310" t="s">
        <v>5681</v>
      </c>
      <c r="AB68" s="229" t="s">
        <v>5203</v>
      </c>
      <c r="AC68" s="354" t="s">
        <v>3728</v>
      </c>
      <c r="AD68" s="233" t="s">
        <v>3843</v>
      </c>
      <c r="AE68" s="233" t="s">
        <v>3847</v>
      </c>
      <c r="AF68" s="233" t="s">
        <v>3846</v>
      </c>
      <c r="AG68" s="233" t="s">
        <v>3845</v>
      </c>
      <c r="AH68" s="233" t="s">
        <v>4072</v>
      </c>
      <c r="AI68" s="349" t="s">
        <v>4602</v>
      </c>
      <c r="AJ68" s="233" t="s">
        <v>3844</v>
      </c>
      <c r="AK68" s="345"/>
    </row>
    <row r="69" spans="1:37" ht="52.5">
      <c r="A69" s="222" t="s">
        <v>109</v>
      </c>
      <c r="B69" s="258" t="s">
        <v>4141</v>
      </c>
      <c r="C69" s="341" t="s">
        <v>3738</v>
      </c>
      <c r="D69" s="352" t="s">
        <v>3739</v>
      </c>
      <c r="E69" s="310" t="s">
        <v>1302</v>
      </c>
      <c r="F69" s="229" t="s">
        <v>1276</v>
      </c>
      <c r="G69" s="350" t="s">
        <v>4040</v>
      </c>
      <c r="H69" s="341" t="s">
        <v>3898</v>
      </c>
      <c r="I69" s="352" t="s">
        <v>2148</v>
      </c>
      <c r="J69" s="353">
        <v>42527</v>
      </c>
      <c r="K69" s="353">
        <v>42618</v>
      </c>
      <c r="L69" s="334">
        <v>42766</v>
      </c>
      <c r="M69" s="334">
        <v>43100</v>
      </c>
      <c r="N69" s="229" t="s">
        <v>1324</v>
      </c>
      <c r="O69" s="229"/>
      <c r="P69" s="343">
        <f t="shared" ref="P69:P75" ca="1" si="7">SUM(M69-NOW())</f>
        <v>264.84127800926217</v>
      </c>
      <c r="Q69" s="257" t="str">
        <f t="shared" ca="1" si="6"/>
        <v>ACTIVE</v>
      </c>
      <c r="R69" s="260">
        <v>2808750</v>
      </c>
      <c r="S69" s="260">
        <v>775000</v>
      </c>
      <c r="T69" s="260"/>
      <c r="U69" s="260"/>
      <c r="V69" s="260"/>
      <c r="W69" s="260"/>
      <c r="X69" s="310" t="s">
        <v>1314</v>
      </c>
      <c r="Y69" s="673" t="s">
        <v>6408</v>
      </c>
      <c r="Z69" s="673">
        <f t="shared" si="4"/>
        <v>1500000</v>
      </c>
      <c r="AA69" s="310" t="s">
        <v>5681</v>
      </c>
      <c r="AB69" s="253" t="s">
        <v>5191</v>
      </c>
      <c r="AC69" s="354" t="s">
        <v>3740</v>
      </c>
      <c r="AD69" s="233" t="s">
        <v>3827</v>
      </c>
      <c r="AE69" s="233" t="s">
        <v>3826</v>
      </c>
      <c r="AF69" s="233" t="s">
        <v>3866</v>
      </c>
      <c r="AG69" s="233" t="s">
        <v>3868</v>
      </c>
      <c r="AH69" s="346" t="s">
        <v>3892</v>
      </c>
      <c r="AI69" s="349" t="s">
        <v>3867</v>
      </c>
      <c r="AJ69" s="233" t="s">
        <v>3828</v>
      </c>
      <c r="AK69" s="345"/>
    </row>
    <row r="70" spans="1:37" ht="52.5">
      <c r="A70" s="222" t="s">
        <v>110</v>
      </c>
      <c r="B70" s="258" t="s">
        <v>4142</v>
      </c>
      <c r="C70" s="341" t="s">
        <v>3741</v>
      </c>
      <c r="D70" s="352" t="s">
        <v>3742</v>
      </c>
      <c r="E70" s="310" t="s">
        <v>1302</v>
      </c>
      <c r="F70" s="229" t="s">
        <v>1276</v>
      </c>
      <c r="G70" s="350" t="s">
        <v>4040</v>
      </c>
      <c r="H70" s="341" t="s">
        <v>3898</v>
      </c>
      <c r="I70" s="352" t="s">
        <v>2148</v>
      </c>
      <c r="J70" s="353">
        <v>42527</v>
      </c>
      <c r="K70" s="353">
        <v>42618</v>
      </c>
      <c r="L70" s="334">
        <v>42766</v>
      </c>
      <c r="M70" s="334">
        <v>43100</v>
      </c>
      <c r="N70" s="229" t="s">
        <v>1324</v>
      </c>
      <c r="O70" s="229"/>
      <c r="P70" s="343">
        <f t="shared" ca="1" si="7"/>
        <v>264.84127800926217</v>
      </c>
      <c r="Q70" s="257" t="str">
        <f t="shared" ca="1" si="6"/>
        <v>ACTIVE</v>
      </c>
      <c r="R70" s="260">
        <v>2808750</v>
      </c>
      <c r="S70" s="260">
        <v>775000</v>
      </c>
      <c r="T70" s="260"/>
      <c r="U70" s="260"/>
      <c r="V70" s="260"/>
      <c r="W70" s="260"/>
      <c r="X70" s="310" t="s">
        <v>1314</v>
      </c>
      <c r="Y70" s="673" t="s">
        <v>6408</v>
      </c>
      <c r="Z70" s="673">
        <f t="shared" ref="Z70:Z96" si="8">IF(F70="S",1500000,IF(F70="M0",1750000,IF(F70="M1",2000000,IF(F70="M2",2250000,IF(F70="M3",2500000,IF(F70="S1",2000000,IF(F70="S2",2250000,IF(F70="S3",2500000,0))))))))</f>
        <v>1500000</v>
      </c>
      <c r="AA70" s="310" t="s">
        <v>5681</v>
      </c>
      <c r="AB70" s="253" t="s">
        <v>5191</v>
      </c>
      <c r="AC70" s="354" t="s">
        <v>3743</v>
      </c>
      <c r="AD70" s="233" t="s">
        <v>3832</v>
      </c>
      <c r="AE70" s="233" t="s">
        <v>3833</v>
      </c>
      <c r="AF70" s="233"/>
      <c r="AG70" s="233"/>
      <c r="AH70" s="233" t="s">
        <v>4575</v>
      </c>
      <c r="AI70" s="349" t="s">
        <v>3883</v>
      </c>
      <c r="AJ70" s="233" t="s">
        <v>3834</v>
      </c>
      <c r="AK70" s="345"/>
    </row>
    <row r="71" spans="1:37" ht="52.5">
      <c r="A71" s="222" t="s">
        <v>111</v>
      </c>
      <c r="B71" s="258" t="s">
        <v>4143</v>
      </c>
      <c r="C71" s="341" t="s">
        <v>3744</v>
      </c>
      <c r="D71" s="352" t="s">
        <v>3745</v>
      </c>
      <c r="E71" s="310" t="s">
        <v>1302</v>
      </c>
      <c r="F71" s="229" t="s">
        <v>1231</v>
      </c>
      <c r="G71" s="350" t="s">
        <v>4040</v>
      </c>
      <c r="H71" s="341" t="s">
        <v>3898</v>
      </c>
      <c r="I71" s="352" t="s">
        <v>2148</v>
      </c>
      <c r="J71" s="353">
        <v>42527</v>
      </c>
      <c r="K71" s="353">
        <v>42618</v>
      </c>
      <c r="L71" s="334">
        <v>42766</v>
      </c>
      <c r="M71" s="334">
        <v>43100</v>
      </c>
      <c r="N71" s="229" t="s">
        <v>1324</v>
      </c>
      <c r="O71" s="229"/>
      <c r="P71" s="343">
        <f t="shared" ca="1" si="7"/>
        <v>264.84127800926217</v>
      </c>
      <c r="Q71" s="257" t="str">
        <f t="shared" ca="1" si="6"/>
        <v>ACTIVE</v>
      </c>
      <c r="R71" s="260">
        <v>2808750</v>
      </c>
      <c r="S71" s="260">
        <v>775000</v>
      </c>
      <c r="T71" s="260"/>
      <c r="U71" s="260"/>
      <c r="V71" s="260"/>
      <c r="W71" s="260"/>
      <c r="X71" s="310" t="s">
        <v>1314</v>
      </c>
      <c r="Y71" s="673" t="s">
        <v>6408</v>
      </c>
      <c r="Z71" s="673">
        <f t="shared" si="8"/>
        <v>2000000</v>
      </c>
      <c r="AA71" s="310" t="s">
        <v>5681</v>
      </c>
      <c r="AB71" s="253" t="s">
        <v>5191</v>
      </c>
      <c r="AC71" s="354" t="s">
        <v>3746</v>
      </c>
      <c r="AD71" s="233" t="s">
        <v>3830</v>
      </c>
      <c r="AE71" s="233" t="s">
        <v>3829</v>
      </c>
      <c r="AF71" s="233" t="s">
        <v>3869</v>
      </c>
      <c r="AG71" s="233" t="s">
        <v>3870</v>
      </c>
      <c r="AH71" s="233" t="s">
        <v>3872</v>
      </c>
      <c r="AI71" s="349" t="s">
        <v>3871</v>
      </c>
      <c r="AJ71" s="233" t="s">
        <v>3831</v>
      </c>
      <c r="AK71" s="345"/>
    </row>
    <row r="72" spans="1:37" ht="52.5">
      <c r="A72" s="222" t="s">
        <v>112</v>
      </c>
      <c r="B72" s="258" t="s">
        <v>4144</v>
      </c>
      <c r="C72" s="341" t="s">
        <v>3778</v>
      </c>
      <c r="D72" s="352" t="s">
        <v>3779</v>
      </c>
      <c r="E72" s="310" t="s">
        <v>1302</v>
      </c>
      <c r="F72" s="229" t="s">
        <v>1276</v>
      </c>
      <c r="G72" s="350" t="s">
        <v>4040</v>
      </c>
      <c r="H72" s="341" t="s">
        <v>3898</v>
      </c>
      <c r="I72" s="352" t="s">
        <v>2148</v>
      </c>
      <c r="J72" s="353">
        <v>42527</v>
      </c>
      <c r="K72" s="353">
        <v>42618</v>
      </c>
      <c r="L72" s="334">
        <v>42766</v>
      </c>
      <c r="M72" s="334">
        <v>43100</v>
      </c>
      <c r="N72" s="229" t="s">
        <v>1324</v>
      </c>
      <c r="O72" s="229"/>
      <c r="P72" s="343">
        <f t="shared" ca="1" si="7"/>
        <v>264.84127800926217</v>
      </c>
      <c r="Q72" s="257" t="str">
        <f t="shared" ca="1" si="6"/>
        <v>ACTIVE</v>
      </c>
      <c r="R72" s="260">
        <v>2808750</v>
      </c>
      <c r="S72" s="260">
        <v>775000</v>
      </c>
      <c r="T72" s="260"/>
      <c r="U72" s="260"/>
      <c r="V72" s="260"/>
      <c r="W72" s="260"/>
      <c r="X72" s="310" t="s">
        <v>1314</v>
      </c>
      <c r="Y72" s="673" t="s">
        <v>6408</v>
      </c>
      <c r="Z72" s="673">
        <f t="shared" si="8"/>
        <v>1500000</v>
      </c>
      <c r="AA72" s="310" t="s">
        <v>5681</v>
      </c>
      <c r="AB72" s="253" t="s">
        <v>5191</v>
      </c>
      <c r="AC72" s="354" t="s">
        <v>3780</v>
      </c>
      <c r="AD72" s="233" t="s">
        <v>3835</v>
      </c>
      <c r="AE72" s="233" t="s">
        <v>3836</v>
      </c>
      <c r="AF72" s="233"/>
      <c r="AG72" s="233" t="s">
        <v>3874</v>
      </c>
      <c r="AH72" s="233" t="s">
        <v>3893</v>
      </c>
      <c r="AI72" s="349" t="s">
        <v>3875</v>
      </c>
      <c r="AJ72" s="233" t="s">
        <v>3873</v>
      </c>
      <c r="AK72" s="345"/>
    </row>
    <row r="73" spans="1:37" ht="52.5">
      <c r="A73" s="222" t="s">
        <v>113</v>
      </c>
      <c r="B73" s="258" t="s">
        <v>4145</v>
      </c>
      <c r="C73" s="341" t="s">
        <v>3878</v>
      </c>
      <c r="D73" s="352" t="s">
        <v>3879</v>
      </c>
      <c r="E73" s="310" t="s">
        <v>1302</v>
      </c>
      <c r="F73" s="229" t="s">
        <v>1276</v>
      </c>
      <c r="G73" s="350" t="s">
        <v>3713</v>
      </c>
      <c r="H73" s="350" t="s">
        <v>3899</v>
      </c>
      <c r="I73" s="352" t="s">
        <v>2148</v>
      </c>
      <c r="J73" s="353">
        <v>42543</v>
      </c>
      <c r="K73" s="353">
        <v>42634</v>
      </c>
      <c r="L73" s="334">
        <v>42766</v>
      </c>
      <c r="M73" s="334">
        <v>43100</v>
      </c>
      <c r="N73" s="229" t="s">
        <v>1324</v>
      </c>
      <c r="O73" s="229"/>
      <c r="P73" s="343">
        <f t="shared" ca="1" si="7"/>
        <v>264.84127800926217</v>
      </c>
      <c r="Q73" s="257" t="str">
        <f t="shared" ref="Q73:Q78" ca="1" si="9">IF(P73&lt;=40,"WARNING","ACTIVE")</f>
        <v>ACTIVE</v>
      </c>
      <c r="R73" s="260">
        <v>2782500</v>
      </c>
      <c r="S73" s="260">
        <v>775000</v>
      </c>
      <c r="T73" s="260">
        <v>150000</v>
      </c>
      <c r="U73" s="260"/>
      <c r="V73" s="260"/>
      <c r="W73" s="260"/>
      <c r="X73" s="310" t="s">
        <v>1054</v>
      </c>
      <c r="Y73" s="673" t="s">
        <v>6408</v>
      </c>
      <c r="Z73" s="673">
        <f t="shared" si="8"/>
        <v>1500000</v>
      </c>
      <c r="AA73" s="310" t="s">
        <v>5681</v>
      </c>
      <c r="AB73" s="229" t="s">
        <v>5204</v>
      </c>
      <c r="AC73" s="354" t="s">
        <v>3880</v>
      </c>
      <c r="AD73" s="233" t="s">
        <v>3885</v>
      </c>
      <c r="AE73" s="346" t="s">
        <v>3884</v>
      </c>
      <c r="AF73" s="233" t="s">
        <v>4041</v>
      </c>
      <c r="AG73" s="233" t="s">
        <v>591</v>
      </c>
      <c r="AH73" s="233" t="s">
        <v>4078</v>
      </c>
      <c r="AI73" s="349" t="s">
        <v>4601</v>
      </c>
      <c r="AJ73" s="233" t="s">
        <v>3886</v>
      </c>
      <c r="AK73" s="345"/>
    </row>
    <row r="74" spans="1:37" ht="52.5">
      <c r="A74" s="222" t="s">
        <v>114</v>
      </c>
      <c r="B74" s="258" t="s">
        <v>4146</v>
      </c>
      <c r="C74" s="341" t="s">
        <v>814</v>
      </c>
      <c r="D74" s="352" t="s">
        <v>3915</v>
      </c>
      <c r="E74" s="310" t="s">
        <v>1302</v>
      </c>
      <c r="F74" s="229" t="s">
        <v>1276</v>
      </c>
      <c r="G74" s="350" t="s">
        <v>3713</v>
      </c>
      <c r="H74" s="350" t="s">
        <v>3899</v>
      </c>
      <c r="I74" s="352" t="s">
        <v>2148</v>
      </c>
      <c r="J74" s="353">
        <v>42550</v>
      </c>
      <c r="K74" s="353">
        <v>42641</v>
      </c>
      <c r="L74" s="334">
        <v>42766</v>
      </c>
      <c r="M74" s="334">
        <v>43100</v>
      </c>
      <c r="N74" s="229"/>
      <c r="O74" s="229"/>
      <c r="P74" s="343">
        <f t="shared" ca="1" si="7"/>
        <v>264.84127800926217</v>
      </c>
      <c r="Q74" s="257" t="str">
        <f t="shared" ca="1" si="9"/>
        <v>ACTIVE</v>
      </c>
      <c r="R74" s="260">
        <v>2782500</v>
      </c>
      <c r="S74" s="260">
        <v>775000</v>
      </c>
      <c r="T74" s="260">
        <v>150000</v>
      </c>
      <c r="U74" s="260"/>
      <c r="V74" s="260"/>
      <c r="W74" s="260"/>
      <c r="X74" s="310"/>
      <c r="Y74" s="673" t="s">
        <v>6408</v>
      </c>
      <c r="Z74" s="673">
        <f t="shared" si="8"/>
        <v>1500000</v>
      </c>
      <c r="AA74" s="310" t="s">
        <v>5681</v>
      </c>
      <c r="AB74" s="229" t="s">
        <v>5204</v>
      </c>
      <c r="AC74" s="354" t="s">
        <v>3916</v>
      </c>
      <c r="AD74" s="233" t="s">
        <v>3951</v>
      </c>
      <c r="AE74" s="233" t="s">
        <v>3949</v>
      </c>
      <c r="AF74" s="233" t="s">
        <v>4452</v>
      </c>
      <c r="AG74" s="233"/>
      <c r="AH74" s="233" t="s">
        <v>3690</v>
      </c>
      <c r="AI74" s="349" t="s">
        <v>3952</v>
      </c>
      <c r="AJ74" s="233" t="s">
        <v>3950</v>
      </c>
      <c r="AK74" s="345"/>
    </row>
    <row r="75" spans="1:37" ht="52.5">
      <c r="A75" s="222" t="s">
        <v>115</v>
      </c>
      <c r="B75" s="258" t="s">
        <v>4147</v>
      </c>
      <c r="C75" s="341" t="s">
        <v>3917</v>
      </c>
      <c r="D75" s="352" t="s">
        <v>3918</v>
      </c>
      <c r="E75" s="310" t="s">
        <v>1302</v>
      </c>
      <c r="F75" s="229" t="s">
        <v>1276</v>
      </c>
      <c r="G75" s="350" t="s">
        <v>3713</v>
      </c>
      <c r="H75" s="350" t="s">
        <v>3899</v>
      </c>
      <c r="I75" s="352" t="s">
        <v>2148</v>
      </c>
      <c r="J75" s="353">
        <v>42550</v>
      </c>
      <c r="K75" s="353">
        <v>42641</v>
      </c>
      <c r="L75" s="334">
        <v>42766</v>
      </c>
      <c r="M75" s="334">
        <v>43100</v>
      </c>
      <c r="N75" s="229"/>
      <c r="O75" s="229"/>
      <c r="P75" s="343">
        <f t="shared" ca="1" si="7"/>
        <v>264.84127800926217</v>
      </c>
      <c r="Q75" s="257" t="str">
        <f t="shared" ca="1" si="9"/>
        <v>ACTIVE</v>
      </c>
      <c r="R75" s="260">
        <v>2782500</v>
      </c>
      <c r="S75" s="260">
        <v>775000</v>
      </c>
      <c r="T75" s="260">
        <v>150000</v>
      </c>
      <c r="U75" s="260"/>
      <c r="V75" s="260"/>
      <c r="W75" s="260"/>
      <c r="X75" s="310"/>
      <c r="Y75" s="673" t="s">
        <v>6408</v>
      </c>
      <c r="Z75" s="673">
        <f t="shared" si="8"/>
        <v>1500000</v>
      </c>
      <c r="AA75" s="310" t="s">
        <v>5681</v>
      </c>
      <c r="AB75" s="229" t="s">
        <v>5204</v>
      </c>
      <c r="AC75" s="354" t="s">
        <v>3919</v>
      </c>
      <c r="AD75" s="233" t="s">
        <v>3958</v>
      </c>
      <c r="AE75" s="233" t="s">
        <v>3953</v>
      </c>
      <c r="AF75" s="233" t="s">
        <v>3954</v>
      </c>
      <c r="AG75" s="233" t="s">
        <v>3956</v>
      </c>
      <c r="AH75" s="233" t="s">
        <v>4070</v>
      </c>
      <c r="AI75" s="349" t="s">
        <v>3955</v>
      </c>
      <c r="AJ75" s="233" t="s">
        <v>3957</v>
      </c>
      <c r="AK75" s="345"/>
    </row>
    <row r="76" spans="1:37" ht="52.5">
      <c r="A76" s="222" t="s">
        <v>116</v>
      </c>
      <c r="B76" s="258" t="s">
        <v>4148</v>
      </c>
      <c r="C76" s="341" t="s">
        <v>3707</v>
      </c>
      <c r="D76" s="352" t="s">
        <v>3708</v>
      </c>
      <c r="E76" s="310" t="s">
        <v>1302</v>
      </c>
      <c r="F76" s="229" t="s">
        <v>930</v>
      </c>
      <c r="G76" s="350" t="s">
        <v>4038</v>
      </c>
      <c r="H76" s="341" t="s">
        <v>3898</v>
      </c>
      <c r="I76" s="352" t="s">
        <v>2148</v>
      </c>
      <c r="J76" s="353">
        <v>42569</v>
      </c>
      <c r="K76" s="353">
        <v>42660</v>
      </c>
      <c r="L76" s="334">
        <v>42766</v>
      </c>
      <c r="M76" s="334">
        <v>43100</v>
      </c>
      <c r="N76" s="229" t="s">
        <v>1324</v>
      </c>
      <c r="O76" s="229"/>
      <c r="P76" s="343">
        <f ca="1">SUM(M76-NOW())</f>
        <v>264.84127800926217</v>
      </c>
      <c r="Q76" s="257" t="str">
        <f t="shared" ca="1" si="9"/>
        <v>ACTIVE</v>
      </c>
      <c r="R76" s="357">
        <v>2840400</v>
      </c>
      <c r="S76" s="260">
        <v>775000</v>
      </c>
      <c r="T76" s="310"/>
      <c r="U76" s="310"/>
      <c r="V76" s="310"/>
      <c r="W76" s="310"/>
      <c r="X76" s="310"/>
      <c r="Y76" s="673" t="s">
        <v>6408</v>
      </c>
      <c r="Z76" s="673">
        <f t="shared" si="8"/>
        <v>2000000</v>
      </c>
      <c r="AA76" s="310" t="s">
        <v>5681</v>
      </c>
      <c r="AB76" s="229" t="s">
        <v>5200</v>
      </c>
      <c r="AC76" s="354" t="s">
        <v>3709</v>
      </c>
      <c r="AD76" s="233" t="s">
        <v>3964</v>
      </c>
      <c r="AE76" s="233" t="s">
        <v>3960</v>
      </c>
      <c r="AF76" s="233" t="s">
        <v>3961</v>
      </c>
      <c r="AG76" s="233" t="s">
        <v>3962</v>
      </c>
      <c r="AH76" s="233"/>
      <c r="AI76" s="349" t="s">
        <v>3959</v>
      </c>
      <c r="AJ76" s="233" t="s">
        <v>3963</v>
      </c>
      <c r="AK76" s="345"/>
    </row>
    <row r="77" spans="1:37" ht="52.5">
      <c r="A77" s="222" t="s">
        <v>117</v>
      </c>
      <c r="B77" s="258" t="s">
        <v>4454</v>
      </c>
      <c r="C77" s="341" t="s">
        <v>4423</v>
      </c>
      <c r="D77" s="352" t="s">
        <v>6199</v>
      </c>
      <c r="E77" s="310" t="s">
        <v>1302</v>
      </c>
      <c r="F77" s="229" t="s">
        <v>1276</v>
      </c>
      <c r="G77" s="350" t="s">
        <v>4429</v>
      </c>
      <c r="H77" s="341" t="s">
        <v>4430</v>
      </c>
      <c r="I77" s="352" t="s">
        <v>2148</v>
      </c>
      <c r="J77" s="353">
        <v>42653</v>
      </c>
      <c r="K77" s="353">
        <v>42766</v>
      </c>
      <c r="L77" s="334">
        <v>43100</v>
      </c>
      <c r="M77" s="334"/>
      <c r="N77" s="229"/>
      <c r="O77" s="229"/>
      <c r="P77" s="343">
        <f ca="1">SUM(L77-NOW())</f>
        <v>264.84127800926217</v>
      </c>
      <c r="Q77" s="257" t="str">
        <f t="shared" ca="1" si="9"/>
        <v>ACTIVE</v>
      </c>
      <c r="R77" s="357">
        <v>3355750</v>
      </c>
      <c r="S77" s="357"/>
      <c r="T77" s="310"/>
      <c r="U77" s="310"/>
      <c r="V77" s="310"/>
      <c r="W77" s="310"/>
      <c r="X77" s="310" t="s">
        <v>1314</v>
      </c>
      <c r="Y77" s="673" t="s">
        <v>6408</v>
      </c>
      <c r="Z77" s="673">
        <f t="shared" si="8"/>
        <v>1500000</v>
      </c>
      <c r="AA77" s="310" t="s">
        <v>5681</v>
      </c>
      <c r="AB77" s="229" t="s">
        <v>6544</v>
      </c>
      <c r="AC77" s="354" t="s">
        <v>4436</v>
      </c>
      <c r="AD77" s="233" t="s">
        <v>4437</v>
      </c>
      <c r="AE77" s="233" t="s">
        <v>4438</v>
      </c>
      <c r="AF77" s="233" t="s">
        <v>4481</v>
      </c>
      <c r="AG77" s="233"/>
      <c r="AH77" s="233"/>
      <c r="AI77" s="349" t="s">
        <v>4671</v>
      </c>
      <c r="AJ77" s="233" t="s">
        <v>4439</v>
      </c>
      <c r="AK77" s="345"/>
    </row>
    <row r="78" spans="1:37" ht="52.5">
      <c r="A78" s="222" t="s">
        <v>118</v>
      </c>
      <c r="B78" s="258" t="s">
        <v>4455</v>
      </c>
      <c r="C78" s="341" t="s">
        <v>4424</v>
      </c>
      <c r="D78" s="352" t="s">
        <v>4428</v>
      </c>
      <c r="E78" s="310" t="s">
        <v>1302</v>
      </c>
      <c r="F78" s="229" t="s">
        <v>1276</v>
      </c>
      <c r="G78" s="350" t="s">
        <v>4429</v>
      </c>
      <c r="H78" s="341" t="s">
        <v>4430</v>
      </c>
      <c r="I78" s="352" t="s">
        <v>2148</v>
      </c>
      <c r="J78" s="353">
        <v>42653</v>
      </c>
      <c r="K78" s="353">
        <v>42766</v>
      </c>
      <c r="L78" s="334">
        <v>43100</v>
      </c>
      <c r="M78" s="334"/>
      <c r="N78" s="229"/>
      <c r="O78" s="229"/>
      <c r="P78" s="343">
        <f ca="1">SUM(L78-NOW())</f>
        <v>264.84127800926217</v>
      </c>
      <c r="Q78" s="257" t="str">
        <f t="shared" ca="1" si="9"/>
        <v>ACTIVE</v>
      </c>
      <c r="R78" s="357">
        <v>3355750</v>
      </c>
      <c r="S78" s="357"/>
      <c r="T78" s="310"/>
      <c r="U78" s="310"/>
      <c r="V78" s="310"/>
      <c r="W78" s="310"/>
      <c r="X78" s="310" t="s">
        <v>1314</v>
      </c>
      <c r="Y78" s="673" t="s">
        <v>6408</v>
      </c>
      <c r="Z78" s="673">
        <f t="shared" si="8"/>
        <v>1500000</v>
      </c>
      <c r="AA78" s="310" t="s">
        <v>5681</v>
      </c>
      <c r="AB78" s="229" t="s">
        <v>6544</v>
      </c>
      <c r="AC78" s="354" t="s">
        <v>4431</v>
      </c>
      <c r="AD78" s="233" t="s">
        <v>4432</v>
      </c>
      <c r="AE78" s="233" t="s">
        <v>4433</v>
      </c>
      <c r="AF78" s="233" t="s">
        <v>4434</v>
      </c>
      <c r="AG78" s="233"/>
      <c r="AH78" s="233"/>
      <c r="AI78" s="349" t="s">
        <v>4440</v>
      </c>
      <c r="AJ78" s="233" t="s">
        <v>4435</v>
      </c>
      <c r="AK78" s="345"/>
    </row>
    <row r="79" spans="1:37" ht="52.5">
      <c r="A79" s="222" t="s">
        <v>119</v>
      </c>
      <c r="B79" s="258" t="s">
        <v>4550</v>
      </c>
      <c r="C79" s="341" t="s">
        <v>4532</v>
      </c>
      <c r="D79" s="352" t="s">
        <v>4533</v>
      </c>
      <c r="E79" s="310" t="s">
        <v>1302</v>
      </c>
      <c r="F79" s="229" t="s">
        <v>1276</v>
      </c>
      <c r="G79" s="350" t="s">
        <v>4429</v>
      </c>
      <c r="H79" s="341" t="s">
        <v>4430</v>
      </c>
      <c r="I79" s="352" t="s">
        <v>2148</v>
      </c>
      <c r="J79" s="353">
        <v>42681</v>
      </c>
      <c r="K79" s="353">
        <v>42766</v>
      </c>
      <c r="L79" s="334">
        <v>43100</v>
      </c>
      <c r="M79" s="334"/>
      <c r="N79" s="229"/>
      <c r="O79" s="229"/>
      <c r="P79" s="343">
        <f ca="1">SUM(L79-NOW())</f>
        <v>264.84127800926217</v>
      </c>
      <c r="Q79" s="257" t="str">
        <f ca="1">IF(P79&lt;=40,"WARNING","ACTIVE")</f>
        <v>ACTIVE</v>
      </c>
      <c r="R79" s="357">
        <v>3355750</v>
      </c>
      <c r="S79" s="357"/>
      <c r="T79" s="310"/>
      <c r="U79" s="310"/>
      <c r="V79" s="310"/>
      <c r="W79" s="310"/>
      <c r="X79" s="310" t="s">
        <v>1314</v>
      </c>
      <c r="Y79" s="673" t="s">
        <v>6408</v>
      </c>
      <c r="Z79" s="673">
        <f t="shared" si="8"/>
        <v>1500000</v>
      </c>
      <c r="AA79" s="310" t="s">
        <v>5681</v>
      </c>
      <c r="AB79" s="229" t="s">
        <v>6544</v>
      </c>
      <c r="AC79" s="354" t="s">
        <v>4534</v>
      </c>
      <c r="AD79" s="233" t="s">
        <v>4535</v>
      </c>
      <c r="AE79" s="346" t="s">
        <v>4604</v>
      </c>
      <c r="AF79" s="233" t="s">
        <v>4552</v>
      </c>
      <c r="AG79" s="233" t="s">
        <v>4552</v>
      </c>
      <c r="AH79" s="233"/>
      <c r="AI79" s="349" t="s">
        <v>4598</v>
      </c>
      <c r="AJ79" s="233" t="s">
        <v>4536</v>
      </c>
      <c r="AK79" s="345"/>
    </row>
    <row r="80" spans="1:37" ht="52.5">
      <c r="A80" s="222" t="s">
        <v>120</v>
      </c>
      <c r="B80" s="258" t="s">
        <v>4551</v>
      </c>
      <c r="C80" s="341" t="s">
        <v>4537</v>
      </c>
      <c r="D80" s="352" t="s">
        <v>4538</v>
      </c>
      <c r="E80" s="310" t="s">
        <v>1302</v>
      </c>
      <c r="F80" s="229" t="s">
        <v>1276</v>
      </c>
      <c r="G80" s="350" t="s">
        <v>4429</v>
      </c>
      <c r="H80" s="341" t="s">
        <v>4430</v>
      </c>
      <c r="I80" s="352" t="s">
        <v>2148</v>
      </c>
      <c r="J80" s="353">
        <v>42677</v>
      </c>
      <c r="K80" s="353">
        <v>42766</v>
      </c>
      <c r="L80" s="334">
        <v>43100</v>
      </c>
      <c r="M80" s="334"/>
      <c r="N80" s="229"/>
      <c r="O80" s="229"/>
      <c r="P80" s="343">
        <f ca="1">SUM(L80-NOW())</f>
        <v>264.84127800926217</v>
      </c>
      <c r="Q80" s="257" t="str">
        <f ca="1">IF(P80&lt;=40,"WARNING","ACTIVE")</f>
        <v>ACTIVE</v>
      </c>
      <c r="R80" s="357">
        <v>3355750</v>
      </c>
      <c r="S80" s="357"/>
      <c r="T80" s="310"/>
      <c r="U80" s="310"/>
      <c r="V80" s="310"/>
      <c r="W80" s="310"/>
      <c r="X80" s="310" t="s">
        <v>1314</v>
      </c>
      <c r="Y80" s="673" t="s">
        <v>6408</v>
      </c>
      <c r="Z80" s="673">
        <f t="shared" si="8"/>
        <v>1500000</v>
      </c>
      <c r="AA80" s="310" t="s">
        <v>5681</v>
      </c>
      <c r="AB80" s="229" t="s">
        <v>6544</v>
      </c>
      <c r="AC80" s="354" t="s">
        <v>4539</v>
      </c>
      <c r="AD80" s="233" t="s">
        <v>4704</v>
      </c>
      <c r="AE80" s="233" t="s">
        <v>4540</v>
      </c>
      <c r="AF80" s="233" t="s">
        <v>4599</v>
      </c>
      <c r="AG80" s="233"/>
      <c r="AH80" s="233"/>
      <c r="AI80" s="349" t="s">
        <v>4600</v>
      </c>
      <c r="AJ80" s="233" t="s">
        <v>1279</v>
      </c>
      <c r="AK80" s="345"/>
    </row>
    <row r="81" spans="1:37" ht="52.5">
      <c r="A81" s="222" t="s">
        <v>121</v>
      </c>
      <c r="B81" s="258" t="s">
        <v>5554</v>
      </c>
      <c r="C81" s="341" t="s">
        <v>6015</v>
      </c>
      <c r="D81" s="668" t="s">
        <v>6016</v>
      </c>
      <c r="E81" s="310" t="s">
        <v>1302</v>
      </c>
      <c r="F81" s="229" t="s">
        <v>1358</v>
      </c>
      <c r="G81" s="350" t="s">
        <v>5531</v>
      </c>
      <c r="H81" s="341" t="s">
        <v>5666</v>
      </c>
      <c r="I81" s="352" t="s">
        <v>5660</v>
      </c>
      <c r="J81" s="353">
        <v>42767</v>
      </c>
      <c r="K81" s="353">
        <v>43100</v>
      </c>
      <c r="L81" s="334"/>
      <c r="M81" s="334"/>
      <c r="N81" s="229"/>
      <c r="O81" s="229"/>
      <c r="P81" s="343">
        <f ca="1">SUM(K81-NOW())</f>
        <v>264.84127800926217</v>
      </c>
      <c r="Q81" s="257" t="str">
        <f t="shared" ref="Q81:Q143" ca="1" si="10">IF(P81&lt;=40,"WARNING","ACTIVE")</f>
        <v>ACTIVE</v>
      </c>
      <c r="R81" s="667">
        <v>2703750</v>
      </c>
      <c r="S81" s="667">
        <v>775000</v>
      </c>
      <c r="T81" s="667"/>
      <c r="U81" s="667"/>
      <c r="V81" s="667"/>
      <c r="W81" s="667"/>
      <c r="X81" s="310" t="s">
        <v>1054</v>
      </c>
      <c r="Y81" s="673" t="s">
        <v>6408</v>
      </c>
      <c r="Z81" s="673">
        <f t="shared" si="8"/>
        <v>2250000</v>
      </c>
      <c r="AA81" s="310" t="s">
        <v>5681</v>
      </c>
      <c r="AB81" s="229"/>
      <c r="AC81" s="354" t="s">
        <v>5516</v>
      </c>
      <c r="AD81" s="233" t="s">
        <v>6019</v>
      </c>
      <c r="AE81" s="233" t="s">
        <v>6017</v>
      </c>
      <c r="AF81" s="233" t="s">
        <v>6020</v>
      </c>
      <c r="AG81" s="233" t="s">
        <v>5794</v>
      </c>
      <c r="AH81" s="233" t="s">
        <v>6018</v>
      </c>
      <c r="AI81" s="349" t="s">
        <v>6021</v>
      </c>
      <c r="AJ81" s="233"/>
      <c r="AK81" s="345"/>
    </row>
    <row r="82" spans="1:37" ht="52.5">
      <c r="A82" s="222" t="s">
        <v>122</v>
      </c>
      <c r="B82" s="258" t="s">
        <v>5555</v>
      </c>
      <c r="C82" s="341" t="s">
        <v>5327</v>
      </c>
      <c r="D82" s="668" t="s">
        <v>5410</v>
      </c>
      <c r="E82" s="310" t="s">
        <v>1302</v>
      </c>
      <c r="F82" s="229" t="s">
        <v>1358</v>
      </c>
      <c r="G82" s="350" t="s">
        <v>5545</v>
      </c>
      <c r="H82" s="341" t="s">
        <v>5669</v>
      </c>
      <c r="I82" s="352" t="s">
        <v>5661</v>
      </c>
      <c r="J82" s="353">
        <v>42767</v>
      </c>
      <c r="K82" s="353">
        <v>43100</v>
      </c>
      <c r="L82" s="334"/>
      <c r="M82" s="334"/>
      <c r="N82" s="229"/>
      <c r="O82" s="229"/>
      <c r="P82" s="343">
        <f t="shared" ref="P82:P144" ca="1" si="11">SUM(K82-NOW())</f>
        <v>264.84127800926217</v>
      </c>
      <c r="Q82" s="257" t="str">
        <f t="shared" ca="1" si="10"/>
        <v>ACTIVE</v>
      </c>
      <c r="R82" s="667">
        <v>3678242</v>
      </c>
      <c r="S82" s="667">
        <v>775000</v>
      </c>
      <c r="T82" s="667"/>
      <c r="U82" s="667"/>
      <c r="V82" s="667"/>
      <c r="W82" s="667"/>
      <c r="X82" s="310" t="s">
        <v>1054</v>
      </c>
      <c r="Y82" s="673" t="s">
        <v>6408</v>
      </c>
      <c r="Z82" s="673">
        <f t="shared" si="8"/>
        <v>2250000</v>
      </c>
      <c r="AA82" s="310" t="s">
        <v>5681</v>
      </c>
      <c r="AB82" s="229"/>
      <c r="AC82" s="354" t="s">
        <v>5515</v>
      </c>
      <c r="AD82" s="233" t="s">
        <v>5993</v>
      </c>
      <c r="AE82" s="233" t="s">
        <v>5988</v>
      </c>
      <c r="AF82" s="233" t="s">
        <v>5989</v>
      </c>
      <c r="AG82" s="233" t="s">
        <v>5990</v>
      </c>
      <c r="AH82" s="233" t="s">
        <v>5994</v>
      </c>
      <c r="AI82" s="349" t="s">
        <v>5991</v>
      </c>
      <c r="AJ82" s="233" t="s">
        <v>5992</v>
      </c>
      <c r="AK82" s="345"/>
    </row>
    <row r="83" spans="1:37" ht="52.5">
      <c r="A83" s="222" t="s">
        <v>123</v>
      </c>
      <c r="B83" s="258" t="s">
        <v>5556</v>
      </c>
      <c r="C83" s="341" t="s">
        <v>5326</v>
      </c>
      <c r="D83" s="668" t="s">
        <v>5409</v>
      </c>
      <c r="E83" s="310" t="s">
        <v>1302</v>
      </c>
      <c r="F83" s="229" t="s">
        <v>1319</v>
      </c>
      <c r="G83" s="350" t="s">
        <v>5544</v>
      </c>
      <c r="H83" s="341" t="s">
        <v>5314</v>
      </c>
      <c r="I83" s="352" t="s">
        <v>5661</v>
      </c>
      <c r="J83" s="353">
        <v>42767</v>
      </c>
      <c r="K83" s="353">
        <v>43100</v>
      </c>
      <c r="L83" s="334"/>
      <c r="M83" s="334"/>
      <c r="N83" s="229"/>
      <c r="O83" s="229"/>
      <c r="P83" s="343">
        <f t="shared" ca="1" si="11"/>
        <v>264.84127800926217</v>
      </c>
      <c r="Q83" s="257" t="str">
        <f t="shared" ca="1" si="10"/>
        <v>ACTIVE</v>
      </c>
      <c r="R83" s="667">
        <v>2808750</v>
      </c>
      <c r="S83" s="667">
        <v>775000</v>
      </c>
      <c r="T83" s="667"/>
      <c r="U83" s="667"/>
      <c r="V83" s="667"/>
      <c r="W83" s="667"/>
      <c r="X83" s="310" t="s">
        <v>1054</v>
      </c>
      <c r="Y83" s="673" t="s">
        <v>6408</v>
      </c>
      <c r="Z83" s="673">
        <f t="shared" si="8"/>
        <v>2500000</v>
      </c>
      <c r="AA83" s="310" t="s">
        <v>5681</v>
      </c>
      <c r="AB83" s="229"/>
      <c r="AC83" s="354" t="s">
        <v>5514</v>
      </c>
      <c r="AD83" s="233" t="s">
        <v>6041</v>
      </c>
      <c r="AE83" s="233" t="s">
        <v>6042</v>
      </c>
      <c r="AF83" s="233" t="s">
        <v>6412</v>
      </c>
      <c r="AG83" s="233" t="s">
        <v>5794</v>
      </c>
      <c r="AH83" s="233"/>
      <c r="AI83" s="349" t="s">
        <v>6403</v>
      </c>
      <c r="AJ83" s="684" t="s">
        <v>6479</v>
      </c>
      <c r="AK83" s="345"/>
    </row>
    <row r="84" spans="1:37" ht="52.5">
      <c r="A84" s="222" t="s">
        <v>5686</v>
      </c>
      <c r="B84" s="258" t="s">
        <v>5557</v>
      </c>
      <c r="C84" s="341" t="s">
        <v>5325</v>
      </c>
      <c r="D84" s="668" t="s">
        <v>5408</v>
      </c>
      <c r="E84" s="310" t="s">
        <v>1302</v>
      </c>
      <c r="F84" s="229" t="s">
        <v>1276</v>
      </c>
      <c r="G84" s="350" t="s">
        <v>5534</v>
      </c>
      <c r="H84" s="341" t="s">
        <v>5670</v>
      </c>
      <c r="I84" s="352" t="s">
        <v>5661</v>
      </c>
      <c r="J84" s="353">
        <v>42767</v>
      </c>
      <c r="K84" s="353">
        <v>43100</v>
      </c>
      <c r="L84" s="334"/>
      <c r="M84" s="334"/>
      <c r="N84" s="229"/>
      <c r="O84" s="229"/>
      <c r="P84" s="343">
        <f t="shared" ca="1" si="11"/>
        <v>264.84127800926217</v>
      </c>
      <c r="Q84" s="257" t="str">
        <f t="shared" ca="1" si="10"/>
        <v>ACTIVE</v>
      </c>
      <c r="R84" s="667">
        <v>3741034</v>
      </c>
      <c r="S84" s="667">
        <v>775000</v>
      </c>
      <c r="T84" s="667">
        <v>150000</v>
      </c>
      <c r="U84" s="667"/>
      <c r="V84" s="667"/>
      <c r="W84" s="667"/>
      <c r="X84" s="310" t="s">
        <v>1054</v>
      </c>
      <c r="Y84" s="673" t="s">
        <v>6408</v>
      </c>
      <c r="Z84" s="673">
        <f t="shared" si="8"/>
        <v>1500000</v>
      </c>
      <c r="AA84" s="310" t="s">
        <v>5681</v>
      </c>
      <c r="AB84" s="229"/>
      <c r="AC84" s="354" t="s">
        <v>5513</v>
      </c>
      <c r="AD84" s="233" t="s">
        <v>6080</v>
      </c>
      <c r="AE84" s="233" t="s">
        <v>6082</v>
      </c>
      <c r="AF84" s="233" t="s">
        <v>6084</v>
      </c>
      <c r="AG84" s="233" t="s">
        <v>6083</v>
      </c>
      <c r="AH84" s="233"/>
      <c r="AI84" s="349" t="s">
        <v>6085</v>
      </c>
      <c r="AJ84" s="233" t="s">
        <v>6081</v>
      </c>
      <c r="AK84" s="345"/>
    </row>
    <row r="85" spans="1:37" ht="52.5">
      <c r="A85" s="222" t="s">
        <v>124</v>
      </c>
      <c r="B85" s="258" t="s">
        <v>5558</v>
      </c>
      <c r="C85" s="341" t="s">
        <v>5324</v>
      </c>
      <c r="D85" s="668" t="s">
        <v>5407</v>
      </c>
      <c r="E85" s="310" t="s">
        <v>1302</v>
      </c>
      <c r="F85" s="229" t="s">
        <v>1231</v>
      </c>
      <c r="G85" s="350" t="s">
        <v>5518</v>
      </c>
      <c r="H85" s="341" t="s">
        <v>5665</v>
      </c>
      <c r="I85" s="352" t="s">
        <v>5661</v>
      </c>
      <c r="J85" s="353">
        <v>42767</v>
      </c>
      <c r="K85" s="353">
        <v>43100</v>
      </c>
      <c r="L85" s="334"/>
      <c r="M85" s="334"/>
      <c r="N85" s="229"/>
      <c r="O85" s="229"/>
      <c r="P85" s="343">
        <f t="shared" ca="1" si="11"/>
        <v>264.84127800926217</v>
      </c>
      <c r="Q85" s="257" t="str">
        <f t="shared" ca="1" si="10"/>
        <v>ACTIVE</v>
      </c>
      <c r="R85" s="667">
        <v>2835000</v>
      </c>
      <c r="S85" s="667">
        <v>775000</v>
      </c>
      <c r="T85" s="667"/>
      <c r="U85" s="667"/>
      <c r="V85" s="667"/>
      <c r="W85" s="667"/>
      <c r="X85" s="310" t="s">
        <v>1054</v>
      </c>
      <c r="Y85" s="673" t="s">
        <v>6408</v>
      </c>
      <c r="Z85" s="673">
        <f t="shared" si="8"/>
        <v>2000000</v>
      </c>
      <c r="AA85" s="310" t="s">
        <v>5681</v>
      </c>
      <c r="AB85" s="229"/>
      <c r="AC85" s="354" t="s">
        <v>5512</v>
      </c>
      <c r="AD85" s="233" t="s">
        <v>6090</v>
      </c>
      <c r="AE85" s="233" t="s">
        <v>6086</v>
      </c>
      <c r="AF85" s="233" t="s">
        <v>6089</v>
      </c>
      <c r="AG85" s="233" t="s">
        <v>6088</v>
      </c>
      <c r="AH85" s="233" t="s">
        <v>6087</v>
      </c>
      <c r="AI85" s="349" t="s">
        <v>6403</v>
      </c>
      <c r="AJ85" s="233" t="s">
        <v>6091</v>
      </c>
      <c r="AK85" s="345"/>
    </row>
    <row r="86" spans="1:37" ht="52.5">
      <c r="A86" s="222" t="s">
        <v>125</v>
      </c>
      <c r="B86" s="258" t="s">
        <v>5559</v>
      </c>
      <c r="C86" s="341" t="s">
        <v>5323</v>
      </c>
      <c r="D86" s="668">
        <v>31406</v>
      </c>
      <c r="E86" s="310" t="s">
        <v>1302</v>
      </c>
      <c r="F86" s="229" t="s">
        <v>1231</v>
      </c>
      <c r="G86" s="350" t="s">
        <v>5531</v>
      </c>
      <c r="H86" s="341" t="s">
        <v>5282</v>
      </c>
      <c r="I86" s="352" t="s">
        <v>5662</v>
      </c>
      <c r="J86" s="353">
        <v>42767</v>
      </c>
      <c r="K86" s="353">
        <v>43100</v>
      </c>
      <c r="L86" s="334"/>
      <c r="M86" s="334"/>
      <c r="N86" s="229"/>
      <c r="O86" s="229"/>
      <c r="P86" s="343">
        <f t="shared" ca="1" si="11"/>
        <v>264.84127800926217</v>
      </c>
      <c r="Q86" s="257" t="str">
        <f t="shared" ca="1" si="10"/>
        <v>ACTIVE</v>
      </c>
      <c r="R86" s="667">
        <v>2703750</v>
      </c>
      <c r="S86" s="667">
        <v>775000</v>
      </c>
      <c r="T86" s="667"/>
      <c r="U86" s="667"/>
      <c r="V86" s="667"/>
      <c r="W86" s="667"/>
      <c r="X86" s="310" t="s">
        <v>1054</v>
      </c>
      <c r="Y86" s="673" t="s">
        <v>6408</v>
      </c>
      <c r="Z86" s="673">
        <f t="shared" si="8"/>
        <v>2000000</v>
      </c>
      <c r="AA86" s="310" t="s">
        <v>5681</v>
      </c>
      <c r="AB86" s="229"/>
      <c r="AC86" s="354" t="s">
        <v>5511</v>
      </c>
      <c r="AD86" s="233" t="s">
        <v>6055</v>
      </c>
      <c r="AE86" s="233" t="s">
        <v>6053</v>
      </c>
      <c r="AF86" s="233" t="s">
        <v>6058</v>
      </c>
      <c r="AG86" s="233" t="s">
        <v>6057</v>
      </c>
      <c r="AH86" s="233" t="s">
        <v>6054</v>
      </c>
      <c r="AI86" s="349" t="s">
        <v>6405</v>
      </c>
      <c r="AJ86" s="233" t="s">
        <v>6056</v>
      </c>
      <c r="AK86" s="345"/>
    </row>
    <row r="87" spans="1:37" ht="52.5">
      <c r="A87" s="222" t="s">
        <v>5687</v>
      </c>
      <c r="B87" s="258" t="s">
        <v>5560</v>
      </c>
      <c r="C87" s="341" t="s">
        <v>5322</v>
      </c>
      <c r="D87" s="668" t="s">
        <v>5406</v>
      </c>
      <c r="E87" s="310" t="s">
        <v>1060</v>
      </c>
      <c r="F87" s="229" t="s">
        <v>1231</v>
      </c>
      <c r="G87" s="350" t="s">
        <v>1318</v>
      </c>
      <c r="H87" s="341" t="s">
        <v>5314</v>
      </c>
      <c r="I87" s="352" t="s">
        <v>5661</v>
      </c>
      <c r="J87" s="353">
        <v>42767</v>
      </c>
      <c r="K87" s="353">
        <v>43100</v>
      </c>
      <c r="L87" s="334"/>
      <c r="M87" s="334"/>
      <c r="N87" s="229"/>
      <c r="O87" s="229"/>
      <c r="P87" s="343">
        <f t="shared" ca="1" si="11"/>
        <v>264.84127800926217</v>
      </c>
      <c r="Q87" s="257" t="str">
        <f t="shared" ca="1" si="10"/>
        <v>ACTIVE</v>
      </c>
      <c r="R87" s="667">
        <v>2808750</v>
      </c>
      <c r="S87" s="667">
        <v>775000</v>
      </c>
      <c r="T87" s="667"/>
      <c r="U87" s="667"/>
      <c r="V87" s="667"/>
      <c r="W87" s="667"/>
      <c r="X87" s="310" t="s">
        <v>1054</v>
      </c>
      <c r="Y87" s="673" t="s">
        <v>6408</v>
      </c>
      <c r="Z87" s="673">
        <f t="shared" si="8"/>
        <v>2000000</v>
      </c>
      <c r="AA87" s="310" t="s">
        <v>5681</v>
      </c>
      <c r="AB87" s="229"/>
      <c r="AC87" s="354" t="s">
        <v>5510</v>
      </c>
      <c r="AD87" s="233" t="s">
        <v>6029</v>
      </c>
      <c r="AE87" s="233" t="s">
        <v>6032</v>
      </c>
      <c r="AF87" s="233" t="s">
        <v>6031</v>
      </c>
      <c r="AG87" s="233" t="s">
        <v>5794</v>
      </c>
      <c r="AH87" s="233"/>
      <c r="AI87" s="349" t="s">
        <v>6030</v>
      </c>
      <c r="AJ87" s="684" t="s">
        <v>6481</v>
      </c>
      <c r="AK87" s="345"/>
    </row>
    <row r="88" spans="1:37" ht="52.5">
      <c r="A88" s="222" t="s">
        <v>5688</v>
      </c>
      <c r="B88" s="258" t="s">
        <v>5561</v>
      </c>
      <c r="C88" s="341" t="s">
        <v>5321</v>
      </c>
      <c r="D88" s="668" t="s">
        <v>5405</v>
      </c>
      <c r="E88" s="310" t="s">
        <v>1302</v>
      </c>
      <c r="F88" s="229" t="s">
        <v>1319</v>
      </c>
      <c r="G88" s="350" t="s">
        <v>1274</v>
      </c>
      <c r="H88" s="341" t="s">
        <v>5314</v>
      </c>
      <c r="I88" s="352" t="s">
        <v>5661</v>
      </c>
      <c r="J88" s="353">
        <v>42767</v>
      </c>
      <c r="K88" s="353">
        <v>43100</v>
      </c>
      <c r="L88" s="334"/>
      <c r="M88" s="334"/>
      <c r="N88" s="229"/>
      <c r="O88" s="229"/>
      <c r="P88" s="343">
        <f t="shared" ca="1" si="11"/>
        <v>264.84127800926217</v>
      </c>
      <c r="Q88" s="257" t="str">
        <f t="shared" ca="1" si="10"/>
        <v>ACTIVE</v>
      </c>
      <c r="R88" s="667">
        <v>2835000</v>
      </c>
      <c r="S88" s="667">
        <v>775000</v>
      </c>
      <c r="T88" s="667"/>
      <c r="U88" s="667"/>
      <c r="V88" s="667"/>
      <c r="W88" s="667"/>
      <c r="X88" s="310" t="s">
        <v>1054</v>
      </c>
      <c r="Y88" s="673" t="s">
        <v>6408</v>
      </c>
      <c r="Z88" s="673">
        <f t="shared" si="8"/>
        <v>2500000</v>
      </c>
      <c r="AA88" s="310" t="s">
        <v>5681</v>
      </c>
      <c r="AB88" s="229"/>
      <c r="AC88" s="354" t="s">
        <v>5509</v>
      </c>
      <c r="AD88" s="233" t="s">
        <v>6099</v>
      </c>
      <c r="AE88" s="233" t="s">
        <v>6101</v>
      </c>
      <c r="AF88" s="233" t="s">
        <v>6100</v>
      </c>
      <c r="AG88" s="233" t="s">
        <v>5794</v>
      </c>
      <c r="AH88" s="233"/>
      <c r="AI88" s="349" t="s">
        <v>6403</v>
      </c>
      <c r="AJ88" s="233" t="s">
        <v>6102</v>
      </c>
      <c r="AK88" s="345"/>
    </row>
    <row r="89" spans="1:37" ht="52.5">
      <c r="A89" s="222" t="s">
        <v>126</v>
      </c>
      <c r="B89" s="258" t="s">
        <v>5562</v>
      </c>
      <c r="C89" s="341" t="s">
        <v>5320</v>
      </c>
      <c r="D89" s="668" t="s">
        <v>5404</v>
      </c>
      <c r="E89" s="310" t="s">
        <v>1302</v>
      </c>
      <c r="F89" s="229" t="s">
        <v>1358</v>
      </c>
      <c r="G89" s="350" t="s">
        <v>5534</v>
      </c>
      <c r="H89" s="341" t="s">
        <v>5670</v>
      </c>
      <c r="I89" s="352" t="s">
        <v>5661</v>
      </c>
      <c r="J89" s="353">
        <v>42767</v>
      </c>
      <c r="K89" s="353">
        <v>43100</v>
      </c>
      <c r="L89" s="334"/>
      <c r="M89" s="334"/>
      <c r="N89" s="229"/>
      <c r="O89" s="229"/>
      <c r="P89" s="343">
        <f t="shared" ca="1" si="11"/>
        <v>264.84127800926217</v>
      </c>
      <c r="Q89" s="257" t="str">
        <f t="shared" ca="1" si="10"/>
        <v>ACTIVE</v>
      </c>
      <c r="R89" s="667">
        <v>3741034</v>
      </c>
      <c r="S89" s="667">
        <v>775000</v>
      </c>
      <c r="T89" s="667">
        <v>150000</v>
      </c>
      <c r="U89" s="667"/>
      <c r="V89" s="667"/>
      <c r="W89" s="667"/>
      <c r="X89" s="310" t="s">
        <v>1054</v>
      </c>
      <c r="Y89" s="673" t="s">
        <v>6408</v>
      </c>
      <c r="Z89" s="673">
        <f t="shared" si="8"/>
        <v>2250000</v>
      </c>
      <c r="AA89" s="310" t="s">
        <v>5681</v>
      </c>
      <c r="AB89" s="229"/>
      <c r="AC89" s="354" t="s">
        <v>5508</v>
      </c>
      <c r="AD89" s="233" t="s">
        <v>6108</v>
      </c>
      <c r="AE89" s="233" t="s">
        <v>6113</v>
      </c>
      <c r="AF89" s="233" t="s">
        <v>6111</v>
      </c>
      <c r="AG89" s="233" t="s">
        <v>6110</v>
      </c>
      <c r="AH89" s="233"/>
      <c r="AI89" s="349" t="s">
        <v>6112</v>
      </c>
      <c r="AJ89" s="233" t="s">
        <v>6109</v>
      </c>
      <c r="AK89" s="345"/>
    </row>
    <row r="90" spans="1:37" ht="52.5">
      <c r="A90" s="222" t="s">
        <v>3678</v>
      </c>
      <c r="B90" s="258" t="s">
        <v>5563</v>
      </c>
      <c r="C90" s="341" t="s">
        <v>5319</v>
      </c>
      <c r="D90" s="668" t="s">
        <v>5403</v>
      </c>
      <c r="E90" s="310" t="s">
        <v>1302</v>
      </c>
      <c r="F90" s="229" t="s">
        <v>1231</v>
      </c>
      <c r="G90" s="350" t="s">
        <v>5534</v>
      </c>
      <c r="H90" s="341" t="s">
        <v>5670</v>
      </c>
      <c r="I90" s="352" t="s">
        <v>5661</v>
      </c>
      <c r="J90" s="353">
        <v>42767</v>
      </c>
      <c r="K90" s="353">
        <v>43100</v>
      </c>
      <c r="L90" s="334"/>
      <c r="M90" s="334"/>
      <c r="N90" s="229"/>
      <c r="O90" s="229"/>
      <c r="P90" s="343">
        <f t="shared" ca="1" si="11"/>
        <v>264.84127800926217</v>
      </c>
      <c r="Q90" s="257" t="str">
        <f t="shared" ca="1" si="10"/>
        <v>ACTIVE</v>
      </c>
      <c r="R90" s="667">
        <v>3741034</v>
      </c>
      <c r="S90" s="667">
        <v>775000</v>
      </c>
      <c r="T90" s="667">
        <v>150000</v>
      </c>
      <c r="U90" s="667"/>
      <c r="V90" s="667"/>
      <c r="W90" s="667"/>
      <c r="X90" s="310" t="s">
        <v>1054</v>
      </c>
      <c r="Y90" s="673" t="s">
        <v>6408</v>
      </c>
      <c r="Z90" s="673">
        <f t="shared" si="8"/>
        <v>2000000</v>
      </c>
      <c r="AA90" s="310" t="s">
        <v>5681</v>
      </c>
      <c r="AB90" s="229"/>
      <c r="AC90" s="354" t="s">
        <v>5507</v>
      </c>
      <c r="AD90" s="233" t="s">
        <v>6127</v>
      </c>
      <c r="AE90" s="233" t="s">
        <v>6130</v>
      </c>
      <c r="AF90" s="233" t="s">
        <v>6131</v>
      </c>
      <c r="AG90" s="233" t="s">
        <v>6129</v>
      </c>
      <c r="AH90" s="233" t="s">
        <v>6133</v>
      </c>
      <c r="AI90" s="349" t="s">
        <v>6132</v>
      </c>
      <c r="AJ90" s="233" t="s">
        <v>6128</v>
      </c>
      <c r="AK90" s="345"/>
    </row>
    <row r="91" spans="1:37" ht="52.5">
      <c r="A91" s="222" t="s">
        <v>5689</v>
      </c>
      <c r="B91" s="258" t="s">
        <v>5564</v>
      </c>
      <c r="C91" s="341" t="s">
        <v>5318</v>
      </c>
      <c r="D91" s="668" t="s">
        <v>5402</v>
      </c>
      <c r="E91" s="310" t="s">
        <v>1302</v>
      </c>
      <c r="F91" s="229" t="s">
        <v>1231</v>
      </c>
      <c r="G91" s="350" t="s">
        <v>5540</v>
      </c>
      <c r="H91" s="341" t="s">
        <v>5671</v>
      </c>
      <c r="I91" s="352" t="s">
        <v>5661</v>
      </c>
      <c r="J91" s="353">
        <v>42767</v>
      </c>
      <c r="K91" s="353">
        <v>43100</v>
      </c>
      <c r="L91" s="334"/>
      <c r="M91" s="334"/>
      <c r="N91" s="229"/>
      <c r="O91" s="229"/>
      <c r="P91" s="343">
        <f t="shared" ca="1" si="11"/>
        <v>264.84127800926217</v>
      </c>
      <c r="Q91" s="257" t="str">
        <f t="shared" ca="1" si="10"/>
        <v>ACTIVE</v>
      </c>
      <c r="R91" s="667">
        <v>8642000</v>
      </c>
      <c r="S91" s="667">
        <v>775000</v>
      </c>
      <c r="T91" s="667">
        <v>150000</v>
      </c>
      <c r="U91" s="667"/>
      <c r="V91" s="667"/>
      <c r="W91" s="667"/>
      <c r="X91" s="310" t="s">
        <v>1314</v>
      </c>
      <c r="Y91" s="673" t="s">
        <v>6408</v>
      </c>
      <c r="Z91" s="673">
        <f t="shared" si="8"/>
        <v>2000000</v>
      </c>
      <c r="AA91" s="310" t="s">
        <v>5681</v>
      </c>
      <c r="AB91" s="229"/>
      <c r="AC91" s="354" t="s">
        <v>5506</v>
      </c>
      <c r="AD91" s="233" t="s">
        <v>6120</v>
      </c>
      <c r="AE91" s="233" t="s">
        <v>6125</v>
      </c>
      <c r="AF91" s="233" t="s">
        <v>6124</v>
      </c>
      <c r="AG91" s="233" t="s">
        <v>6126</v>
      </c>
      <c r="AH91" s="233" t="s">
        <v>6122</v>
      </c>
      <c r="AI91" s="349" t="s">
        <v>6123</v>
      </c>
      <c r="AJ91" s="233" t="s">
        <v>6121</v>
      </c>
      <c r="AK91" s="345"/>
    </row>
    <row r="92" spans="1:37" ht="52.5">
      <c r="A92" s="222" t="s">
        <v>5690</v>
      </c>
      <c r="B92" s="258" t="s">
        <v>5565</v>
      </c>
      <c r="C92" s="341" t="s">
        <v>5317</v>
      </c>
      <c r="D92" s="668">
        <v>30875</v>
      </c>
      <c r="E92" s="310" t="s">
        <v>1302</v>
      </c>
      <c r="F92" s="229" t="s">
        <v>1231</v>
      </c>
      <c r="G92" s="350" t="s">
        <v>5531</v>
      </c>
      <c r="H92" s="341" t="s">
        <v>5282</v>
      </c>
      <c r="I92" s="352" t="s">
        <v>5662</v>
      </c>
      <c r="J92" s="353">
        <v>42767</v>
      </c>
      <c r="K92" s="353">
        <v>43100</v>
      </c>
      <c r="L92" s="334"/>
      <c r="M92" s="334"/>
      <c r="N92" s="229"/>
      <c r="O92" s="229"/>
      <c r="P92" s="343">
        <f t="shared" ca="1" si="11"/>
        <v>264.84127800926217</v>
      </c>
      <c r="Q92" s="257" t="str">
        <f t="shared" ca="1" si="10"/>
        <v>ACTIVE</v>
      </c>
      <c r="R92" s="667">
        <v>2703750</v>
      </c>
      <c r="S92" s="667">
        <v>775000</v>
      </c>
      <c r="T92" s="667"/>
      <c r="U92" s="667"/>
      <c r="V92" s="667"/>
      <c r="W92" s="667"/>
      <c r="X92" s="310" t="s">
        <v>1054</v>
      </c>
      <c r="Y92" s="673" t="s">
        <v>6408</v>
      </c>
      <c r="Z92" s="673">
        <f t="shared" si="8"/>
        <v>2000000</v>
      </c>
      <c r="AA92" s="310" t="s">
        <v>5681</v>
      </c>
      <c r="AB92" s="229"/>
      <c r="AC92" s="354" t="s">
        <v>5505</v>
      </c>
      <c r="AD92" s="233" t="s">
        <v>6142</v>
      </c>
      <c r="AE92" s="233" t="s">
        <v>6140</v>
      </c>
      <c r="AF92" s="233"/>
      <c r="AG92" s="233" t="s">
        <v>6141</v>
      </c>
      <c r="AH92" s="233"/>
      <c r="AI92" s="349" t="s">
        <v>6403</v>
      </c>
      <c r="AJ92" s="233" t="s">
        <v>6143</v>
      </c>
      <c r="AK92" s="345"/>
    </row>
    <row r="93" spans="1:37" ht="52.5">
      <c r="A93" s="222" t="s">
        <v>5691</v>
      </c>
      <c r="B93" s="258" t="s">
        <v>5566</v>
      </c>
      <c r="C93" s="341" t="s">
        <v>5316</v>
      </c>
      <c r="D93" s="668" t="s">
        <v>5401</v>
      </c>
      <c r="E93" s="310" t="s">
        <v>1302</v>
      </c>
      <c r="F93" s="229" t="s">
        <v>1231</v>
      </c>
      <c r="G93" s="350" t="s">
        <v>5534</v>
      </c>
      <c r="H93" s="341" t="s">
        <v>5671</v>
      </c>
      <c r="I93" s="352" t="s">
        <v>5661</v>
      </c>
      <c r="J93" s="353">
        <v>42767</v>
      </c>
      <c r="K93" s="353">
        <v>43100</v>
      </c>
      <c r="L93" s="334"/>
      <c r="M93" s="334"/>
      <c r="N93" s="229"/>
      <c r="O93" s="229"/>
      <c r="P93" s="343">
        <f t="shared" ca="1" si="11"/>
        <v>264.84127800926217</v>
      </c>
      <c r="Q93" s="257" t="str">
        <f t="shared" ca="1" si="10"/>
        <v>ACTIVE</v>
      </c>
      <c r="R93" s="667">
        <v>3810312</v>
      </c>
      <c r="S93" s="667">
        <v>775000</v>
      </c>
      <c r="T93" s="667">
        <v>150000</v>
      </c>
      <c r="U93" s="667"/>
      <c r="V93" s="667"/>
      <c r="W93" s="667"/>
      <c r="X93" s="310" t="s">
        <v>1054</v>
      </c>
      <c r="Y93" s="673" t="s">
        <v>6408</v>
      </c>
      <c r="Z93" s="673">
        <f t="shared" si="8"/>
        <v>2000000</v>
      </c>
      <c r="AA93" s="310" t="s">
        <v>5681</v>
      </c>
      <c r="AB93" s="229"/>
      <c r="AC93" s="354" t="s">
        <v>5504</v>
      </c>
      <c r="AD93" s="233" t="s">
        <v>6183</v>
      </c>
      <c r="AE93" s="233" t="s">
        <v>6182</v>
      </c>
      <c r="AF93" s="233" t="s">
        <v>6181</v>
      </c>
      <c r="AG93" s="233" t="s">
        <v>6185</v>
      </c>
      <c r="AH93" s="233" t="s">
        <v>6180</v>
      </c>
      <c r="AI93" s="349" t="s">
        <v>6403</v>
      </c>
      <c r="AJ93" s="233" t="s">
        <v>6184</v>
      </c>
      <c r="AK93" s="345"/>
    </row>
    <row r="94" spans="1:37" ht="52.5">
      <c r="A94" s="222" t="s">
        <v>5692</v>
      </c>
      <c r="B94" s="258" t="s">
        <v>5567</v>
      </c>
      <c r="C94" s="341" t="s">
        <v>5315</v>
      </c>
      <c r="D94" s="668" t="s">
        <v>5400</v>
      </c>
      <c r="E94" s="310" t="s">
        <v>1302</v>
      </c>
      <c r="F94" s="229" t="s">
        <v>1358</v>
      </c>
      <c r="G94" s="350" t="s">
        <v>1274</v>
      </c>
      <c r="H94" s="341" t="s">
        <v>5314</v>
      </c>
      <c r="I94" s="352" t="s">
        <v>5661</v>
      </c>
      <c r="J94" s="353">
        <v>42767</v>
      </c>
      <c r="K94" s="353">
        <v>43100</v>
      </c>
      <c r="L94" s="334"/>
      <c r="M94" s="334"/>
      <c r="N94" s="229"/>
      <c r="O94" s="229"/>
      <c r="P94" s="343">
        <f t="shared" ca="1" si="11"/>
        <v>264.84127800926217</v>
      </c>
      <c r="Q94" s="257" t="str">
        <f t="shared" ca="1" si="10"/>
        <v>ACTIVE</v>
      </c>
      <c r="R94" s="667">
        <v>2808750</v>
      </c>
      <c r="S94" s="667">
        <v>775000</v>
      </c>
      <c r="T94" s="667"/>
      <c r="U94" s="667"/>
      <c r="V94" s="667"/>
      <c r="W94" s="667"/>
      <c r="X94" s="310" t="s">
        <v>1054</v>
      </c>
      <c r="Y94" s="673" t="s">
        <v>6408</v>
      </c>
      <c r="Z94" s="673">
        <f t="shared" si="8"/>
        <v>2250000</v>
      </c>
      <c r="AA94" s="310" t="s">
        <v>5681</v>
      </c>
      <c r="AB94" s="229"/>
      <c r="AC94" s="354" t="s">
        <v>5503</v>
      </c>
      <c r="AD94" s="233" t="s">
        <v>6187</v>
      </c>
      <c r="AE94" s="233" t="s">
        <v>6190</v>
      </c>
      <c r="AF94" s="233" t="s">
        <v>6186</v>
      </c>
      <c r="AG94" s="233" t="s">
        <v>5794</v>
      </c>
      <c r="AH94" s="233"/>
      <c r="AI94" s="349" t="s">
        <v>6189</v>
      </c>
      <c r="AJ94" s="233" t="s">
        <v>6188</v>
      </c>
      <c r="AK94" s="345"/>
    </row>
    <row r="95" spans="1:37" ht="52.5">
      <c r="A95" s="222" t="s">
        <v>5693</v>
      </c>
      <c r="B95" s="258" t="s">
        <v>5568</v>
      </c>
      <c r="C95" s="341" t="s">
        <v>5314</v>
      </c>
      <c r="D95" s="668" t="s">
        <v>5399</v>
      </c>
      <c r="E95" s="310" t="s">
        <v>1302</v>
      </c>
      <c r="F95" s="229" t="s">
        <v>1231</v>
      </c>
      <c r="G95" s="350" t="s">
        <v>5543</v>
      </c>
      <c r="H95" s="341" t="s">
        <v>5672</v>
      </c>
      <c r="I95" s="352" t="s">
        <v>5661</v>
      </c>
      <c r="J95" s="353">
        <v>42767</v>
      </c>
      <c r="K95" s="353">
        <v>43100</v>
      </c>
      <c r="L95" s="334"/>
      <c r="M95" s="334"/>
      <c r="N95" s="229"/>
      <c r="O95" s="229"/>
      <c r="P95" s="343">
        <f t="shared" ca="1" si="11"/>
        <v>264.84127800926217</v>
      </c>
      <c r="Q95" s="257" t="str">
        <f t="shared" ca="1" si="10"/>
        <v>ACTIVE</v>
      </c>
      <c r="R95" s="667">
        <v>9092325</v>
      </c>
      <c r="S95" s="667">
        <v>775000</v>
      </c>
      <c r="T95" s="667"/>
      <c r="U95" s="667"/>
      <c r="V95" s="667"/>
      <c r="W95" s="667"/>
      <c r="X95" s="310" t="s">
        <v>1314</v>
      </c>
      <c r="Y95" s="673" t="s">
        <v>6408</v>
      </c>
      <c r="Z95" s="673">
        <f t="shared" si="8"/>
        <v>2000000</v>
      </c>
      <c r="AA95" s="310" t="s">
        <v>5681</v>
      </c>
      <c r="AB95" s="229"/>
      <c r="AC95" s="354" t="s">
        <v>5502</v>
      </c>
      <c r="AD95" s="233" t="s">
        <v>6392</v>
      </c>
      <c r="AE95" s="233" t="s">
        <v>6395</v>
      </c>
      <c r="AF95" s="233" t="s">
        <v>6394</v>
      </c>
      <c r="AG95" s="233" t="s">
        <v>5794</v>
      </c>
      <c r="AH95" s="233"/>
      <c r="AI95" s="349" t="s">
        <v>6396</v>
      </c>
      <c r="AJ95" s="233" t="s">
        <v>6393</v>
      </c>
      <c r="AK95" s="345"/>
    </row>
    <row r="96" spans="1:37" ht="52.5">
      <c r="A96" s="222" t="s">
        <v>5694</v>
      </c>
      <c r="B96" s="258" t="s">
        <v>5569</v>
      </c>
      <c r="C96" s="341" t="s">
        <v>5313</v>
      </c>
      <c r="D96" s="668">
        <v>30374</v>
      </c>
      <c r="E96" s="310" t="s">
        <v>1302</v>
      </c>
      <c r="F96" s="229" t="s">
        <v>1280</v>
      </c>
      <c r="G96" s="350" t="s">
        <v>1929</v>
      </c>
      <c r="H96" s="341" t="s">
        <v>5666</v>
      </c>
      <c r="I96" s="352" t="s">
        <v>5662</v>
      </c>
      <c r="J96" s="353">
        <v>42767</v>
      </c>
      <c r="K96" s="353">
        <v>43100</v>
      </c>
      <c r="L96" s="334"/>
      <c r="M96" s="334"/>
      <c r="N96" s="229"/>
      <c r="O96" s="229"/>
      <c r="P96" s="343">
        <f t="shared" ca="1" si="11"/>
        <v>264.84127800926217</v>
      </c>
      <c r="Q96" s="257" t="str">
        <f t="shared" ca="1" si="10"/>
        <v>ACTIVE</v>
      </c>
      <c r="R96" s="667">
        <v>3226646</v>
      </c>
      <c r="S96" s="667">
        <v>775000</v>
      </c>
      <c r="T96" s="667"/>
      <c r="U96" s="667"/>
      <c r="V96" s="667"/>
      <c r="W96" s="667"/>
      <c r="X96" s="310" t="s">
        <v>1054</v>
      </c>
      <c r="Y96" s="673" t="s">
        <v>6408</v>
      </c>
      <c r="Z96" s="673">
        <f t="shared" si="8"/>
        <v>1750000</v>
      </c>
      <c r="AA96" s="310" t="s">
        <v>5681</v>
      </c>
      <c r="AB96" s="229"/>
      <c r="AC96" s="354" t="s">
        <v>5501</v>
      </c>
      <c r="AD96" s="233" t="s">
        <v>6397</v>
      </c>
      <c r="AE96" s="233" t="s">
        <v>6401</v>
      </c>
      <c r="AF96" s="233" t="s">
        <v>6400</v>
      </c>
      <c r="AG96" s="233" t="s">
        <v>6399</v>
      </c>
      <c r="AH96" s="233"/>
      <c r="AI96" s="349" t="s">
        <v>6404</v>
      </c>
      <c r="AJ96" s="233" t="s">
        <v>6398</v>
      </c>
      <c r="AK96" s="345"/>
    </row>
    <row r="97" spans="1:37" ht="52.5">
      <c r="A97" s="222" t="s">
        <v>5695</v>
      </c>
      <c r="B97" s="258" t="s">
        <v>5570</v>
      </c>
      <c r="C97" s="341" t="s">
        <v>5312</v>
      </c>
      <c r="D97" s="668" t="s">
        <v>5398</v>
      </c>
      <c r="E97" s="310" t="s">
        <v>1302</v>
      </c>
      <c r="F97" s="229" t="s">
        <v>1319</v>
      </c>
      <c r="G97" s="350" t="s">
        <v>5542</v>
      </c>
      <c r="H97" s="341" t="s">
        <v>5673</v>
      </c>
      <c r="I97" s="352" t="s">
        <v>5661</v>
      </c>
      <c r="J97" s="353">
        <v>42767</v>
      </c>
      <c r="K97" s="353">
        <v>43100</v>
      </c>
      <c r="L97" s="334"/>
      <c r="M97" s="334"/>
      <c r="N97" s="229"/>
      <c r="O97" s="229"/>
      <c r="P97" s="343">
        <f t="shared" ca="1" si="11"/>
        <v>264.84127800926217</v>
      </c>
      <c r="Q97" s="257" t="str">
        <f t="shared" ca="1" si="10"/>
        <v>ACTIVE</v>
      </c>
      <c r="R97" s="667">
        <v>13825635</v>
      </c>
      <c r="S97" s="667">
        <v>775000</v>
      </c>
      <c r="T97" s="667"/>
      <c r="U97" s="667"/>
      <c r="V97" s="667"/>
      <c r="W97" s="667">
        <v>40000000</v>
      </c>
      <c r="X97" s="310" t="s">
        <v>1314</v>
      </c>
      <c r="Y97" s="673" t="s">
        <v>6409</v>
      </c>
      <c r="Z97" s="673" t="s">
        <v>6410</v>
      </c>
      <c r="AA97" s="310" t="s">
        <v>5682</v>
      </c>
      <c r="AB97" s="229"/>
      <c r="AC97" s="354" t="s">
        <v>5500</v>
      </c>
      <c r="AD97" s="233" t="s">
        <v>6103</v>
      </c>
      <c r="AE97" s="233" t="s">
        <v>6106</v>
      </c>
      <c r="AF97" s="233" t="s">
        <v>6107</v>
      </c>
      <c r="AG97" s="233" t="s">
        <v>5794</v>
      </c>
      <c r="AH97" s="233"/>
      <c r="AI97" s="349" t="s">
        <v>6104</v>
      </c>
      <c r="AJ97" s="233" t="s">
        <v>6105</v>
      </c>
      <c r="AK97" s="345"/>
    </row>
    <row r="98" spans="1:37" ht="52.5">
      <c r="A98" s="222" t="s">
        <v>5696</v>
      </c>
      <c r="B98" s="258" t="s">
        <v>5571</v>
      </c>
      <c r="C98" s="341" t="s">
        <v>5311</v>
      </c>
      <c r="D98" s="668" t="s">
        <v>5397</v>
      </c>
      <c r="E98" s="310" t="s">
        <v>1302</v>
      </c>
      <c r="F98" s="229" t="s">
        <v>1358</v>
      </c>
      <c r="G98" s="350" t="s">
        <v>5531</v>
      </c>
      <c r="H98" s="341" t="s">
        <v>5666</v>
      </c>
      <c r="I98" s="352" t="s">
        <v>5660</v>
      </c>
      <c r="J98" s="353">
        <v>42767</v>
      </c>
      <c r="K98" s="353">
        <v>43100</v>
      </c>
      <c r="L98" s="334"/>
      <c r="M98" s="334"/>
      <c r="N98" s="229"/>
      <c r="O98" s="229"/>
      <c r="P98" s="343">
        <f t="shared" ca="1" si="11"/>
        <v>264.84127800926217</v>
      </c>
      <c r="Q98" s="257" t="str">
        <f t="shared" ca="1" si="10"/>
        <v>ACTIVE</v>
      </c>
      <c r="R98" s="667">
        <v>2703750</v>
      </c>
      <c r="S98" s="667">
        <v>775000</v>
      </c>
      <c r="T98" s="667"/>
      <c r="U98" s="667"/>
      <c r="V98" s="667"/>
      <c r="W98" s="667"/>
      <c r="X98" s="310" t="s">
        <v>1054</v>
      </c>
      <c r="Y98" s="673" t="s">
        <v>6408</v>
      </c>
      <c r="Z98" s="673">
        <f t="shared" ref="Z98:Z142" si="12">IF(F98="S",1500000,IF(F98="M0",1750000,IF(F98="M1",2000000,IF(F98="M2",2250000,IF(F98="M3",2500000,IF(F98="S1",2000000,IF(F98="S2",2250000,IF(F98="S3",2500000,0))))))))</f>
        <v>2250000</v>
      </c>
      <c r="AA98" s="310" t="s">
        <v>5681</v>
      </c>
      <c r="AB98" s="229"/>
      <c r="AC98" s="354" t="s">
        <v>5499</v>
      </c>
      <c r="AD98" s="233" t="s">
        <v>6366</v>
      </c>
      <c r="AE98" s="233" t="s">
        <v>6369</v>
      </c>
      <c r="AF98" s="233" t="s">
        <v>6368</v>
      </c>
      <c r="AG98" s="233" t="s">
        <v>5794</v>
      </c>
      <c r="AH98" s="233"/>
      <c r="AI98" s="349" t="s">
        <v>5978</v>
      </c>
      <c r="AJ98" s="233" t="s">
        <v>6367</v>
      </c>
      <c r="AK98" s="345"/>
    </row>
    <row r="99" spans="1:37" ht="52.5">
      <c r="A99" s="222" t="s">
        <v>5697</v>
      </c>
      <c r="B99" s="258" t="s">
        <v>5572</v>
      </c>
      <c r="C99" s="341" t="s">
        <v>5310</v>
      </c>
      <c r="D99" s="668" t="s">
        <v>5396</v>
      </c>
      <c r="E99" s="310" t="s">
        <v>1302</v>
      </c>
      <c r="F99" s="229" t="s">
        <v>1276</v>
      </c>
      <c r="G99" s="350" t="s">
        <v>5518</v>
      </c>
      <c r="H99" s="341" t="s">
        <v>5665</v>
      </c>
      <c r="I99" s="352" t="s">
        <v>5661</v>
      </c>
      <c r="J99" s="353">
        <v>42767</v>
      </c>
      <c r="K99" s="353">
        <v>43100</v>
      </c>
      <c r="L99" s="334"/>
      <c r="M99" s="334"/>
      <c r="N99" s="229"/>
      <c r="O99" s="229"/>
      <c r="P99" s="343">
        <f t="shared" ca="1" si="11"/>
        <v>264.84127800926217</v>
      </c>
      <c r="Q99" s="257" t="str">
        <f t="shared" ca="1" si="10"/>
        <v>ACTIVE</v>
      </c>
      <c r="R99" s="667">
        <v>2835000</v>
      </c>
      <c r="S99" s="667">
        <v>775000</v>
      </c>
      <c r="T99" s="667"/>
      <c r="U99" s="667"/>
      <c r="V99" s="667"/>
      <c r="W99" s="667"/>
      <c r="X99" s="310" t="s">
        <v>1054</v>
      </c>
      <c r="Y99" s="673" t="s">
        <v>6408</v>
      </c>
      <c r="Z99" s="673">
        <f t="shared" si="12"/>
        <v>1500000</v>
      </c>
      <c r="AA99" s="310" t="s">
        <v>5681</v>
      </c>
      <c r="AB99" s="229"/>
      <c r="AC99" s="354" t="s">
        <v>5498</v>
      </c>
      <c r="AD99" s="233" t="s">
        <v>6380</v>
      </c>
      <c r="AE99" s="233" t="s">
        <v>6382</v>
      </c>
      <c r="AF99" s="233" t="s">
        <v>6383</v>
      </c>
      <c r="AG99" s="233" t="s">
        <v>6384</v>
      </c>
      <c r="AH99" s="233"/>
      <c r="AI99" s="349" t="s">
        <v>6542</v>
      </c>
      <c r="AJ99" s="233" t="s">
        <v>6381</v>
      </c>
      <c r="AK99" s="345"/>
    </row>
    <row r="100" spans="1:37" ht="52.5">
      <c r="A100" s="222" t="s">
        <v>5698</v>
      </c>
      <c r="B100" s="258" t="s">
        <v>5573</v>
      </c>
      <c r="C100" s="341" t="s">
        <v>3734</v>
      </c>
      <c r="D100" s="668">
        <v>29863</v>
      </c>
      <c r="E100" s="310" t="s">
        <v>1302</v>
      </c>
      <c r="F100" s="229" t="s">
        <v>1280</v>
      </c>
      <c r="G100" s="350" t="s">
        <v>5531</v>
      </c>
      <c r="H100" s="341" t="s">
        <v>5282</v>
      </c>
      <c r="I100" s="352" t="s">
        <v>5662</v>
      </c>
      <c r="J100" s="353">
        <v>42767</v>
      </c>
      <c r="K100" s="353">
        <v>43100</v>
      </c>
      <c r="L100" s="334"/>
      <c r="M100" s="334"/>
      <c r="N100" s="229"/>
      <c r="O100" s="229"/>
      <c r="P100" s="343">
        <f t="shared" ca="1" si="11"/>
        <v>264.84127800926217</v>
      </c>
      <c r="Q100" s="257" t="str">
        <f t="shared" ca="1" si="10"/>
        <v>ACTIVE</v>
      </c>
      <c r="R100" s="667">
        <v>2703750</v>
      </c>
      <c r="S100" s="667">
        <v>775000</v>
      </c>
      <c r="T100" s="667"/>
      <c r="U100" s="667"/>
      <c r="V100" s="667"/>
      <c r="W100" s="667"/>
      <c r="X100" s="310" t="s">
        <v>1054</v>
      </c>
      <c r="Y100" s="673" t="s">
        <v>6408</v>
      </c>
      <c r="Z100" s="673">
        <f t="shared" si="12"/>
        <v>1750000</v>
      </c>
      <c r="AA100" s="310" t="s">
        <v>5681</v>
      </c>
      <c r="AB100" s="229"/>
      <c r="AC100" s="354" t="s">
        <v>5497</v>
      </c>
      <c r="AD100" s="233" t="s">
        <v>6362</v>
      </c>
      <c r="AE100" s="233" t="s">
        <v>6365</v>
      </c>
      <c r="AF100" s="233" t="s">
        <v>6364</v>
      </c>
      <c r="AG100" s="233" t="s">
        <v>5794</v>
      </c>
      <c r="AH100" s="233"/>
      <c r="AI100" s="349" t="s">
        <v>6406</v>
      </c>
      <c r="AJ100" s="233" t="s">
        <v>6363</v>
      </c>
      <c r="AK100" s="345"/>
    </row>
    <row r="101" spans="1:37" ht="52.5">
      <c r="A101" s="222" t="s">
        <v>5699</v>
      </c>
      <c r="B101" s="258" t="s">
        <v>5574</v>
      </c>
      <c r="C101" s="341" t="s">
        <v>5309</v>
      </c>
      <c r="D101" s="668" t="s">
        <v>5395</v>
      </c>
      <c r="E101" s="310" t="s">
        <v>1302</v>
      </c>
      <c r="F101" s="229" t="s">
        <v>1231</v>
      </c>
      <c r="G101" s="350" t="s">
        <v>5518</v>
      </c>
      <c r="H101" s="341" t="s">
        <v>5665</v>
      </c>
      <c r="I101" s="352" t="s">
        <v>5661</v>
      </c>
      <c r="J101" s="353">
        <v>42767</v>
      </c>
      <c r="K101" s="353">
        <v>43100</v>
      </c>
      <c r="L101" s="334"/>
      <c r="M101" s="334"/>
      <c r="N101" s="229"/>
      <c r="O101" s="229"/>
      <c r="P101" s="343">
        <f t="shared" ca="1" si="11"/>
        <v>264.84127800926217</v>
      </c>
      <c r="Q101" s="257" t="str">
        <f t="shared" ca="1" si="10"/>
        <v>ACTIVE</v>
      </c>
      <c r="R101" s="667">
        <v>2887500</v>
      </c>
      <c r="S101" s="667">
        <v>775000</v>
      </c>
      <c r="T101" s="667"/>
      <c r="U101" s="667"/>
      <c r="V101" s="667"/>
      <c r="W101" s="667"/>
      <c r="X101" s="310" t="s">
        <v>1054</v>
      </c>
      <c r="Y101" s="673" t="s">
        <v>6408</v>
      </c>
      <c r="Z101" s="673">
        <f t="shared" si="12"/>
        <v>2000000</v>
      </c>
      <c r="AA101" s="310" t="s">
        <v>5681</v>
      </c>
      <c r="AB101" s="229"/>
      <c r="AC101" s="354" t="s">
        <v>5496</v>
      </c>
      <c r="AD101" s="233" t="s">
        <v>6377</v>
      </c>
      <c r="AE101" s="233" t="s">
        <v>6375</v>
      </c>
      <c r="AF101" s="233" t="s">
        <v>6376</v>
      </c>
      <c r="AG101" s="233" t="s">
        <v>5794</v>
      </c>
      <c r="AH101" s="233"/>
      <c r="AI101" s="349" t="s">
        <v>6379</v>
      </c>
      <c r="AJ101" s="233" t="s">
        <v>6378</v>
      </c>
      <c r="AK101" s="345"/>
    </row>
    <row r="102" spans="1:37" ht="52.5">
      <c r="A102" s="222" t="s">
        <v>5700</v>
      </c>
      <c r="B102" s="258" t="s">
        <v>5575</v>
      </c>
      <c r="C102" s="341" t="s">
        <v>5308</v>
      </c>
      <c r="D102" s="668" t="s">
        <v>5394</v>
      </c>
      <c r="E102" s="310" t="s">
        <v>1302</v>
      </c>
      <c r="F102" s="229" t="s">
        <v>1319</v>
      </c>
      <c r="G102" s="350" t="s">
        <v>5534</v>
      </c>
      <c r="H102" s="341" t="s">
        <v>5670</v>
      </c>
      <c r="I102" s="352" t="s">
        <v>5661</v>
      </c>
      <c r="J102" s="353">
        <v>42767</v>
      </c>
      <c r="K102" s="353">
        <v>43100</v>
      </c>
      <c r="L102" s="334"/>
      <c r="M102" s="334"/>
      <c r="N102" s="229"/>
      <c r="O102" s="229"/>
      <c r="P102" s="343">
        <f t="shared" ca="1" si="11"/>
        <v>264.84127800926217</v>
      </c>
      <c r="Q102" s="257" t="str">
        <f t="shared" ca="1" si="10"/>
        <v>ACTIVE</v>
      </c>
      <c r="R102" s="667">
        <v>4973826</v>
      </c>
      <c r="S102" s="667">
        <v>775000</v>
      </c>
      <c r="T102" s="667">
        <v>150000</v>
      </c>
      <c r="U102" s="667"/>
      <c r="V102" s="667"/>
      <c r="W102" s="667"/>
      <c r="X102" s="310" t="s">
        <v>1054</v>
      </c>
      <c r="Y102" s="673" t="s">
        <v>6408</v>
      </c>
      <c r="Z102" s="673">
        <f t="shared" si="12"/>
        <v>2500000</v>
      </c>
      <c r="AA102" s="310" t="s">
        <v>5681</v>
      </c>
      <c r="AB102" s="229"/>
      <c r="AC102" s="354" t="s">
        <v>5495</v>
      </c>
      <c r="AD102" s="233" t="s">
        <v>6352</v>
      </c>
      <c r="AE102" s="233" t="s">
        <v>6355</v>
      </c>
      <c r="AF102" s="233" t="s">
        <v>6354</v>
      </c>
      <c r="AG102" s="233" t="s">
        <v>5794</v>
      </c>
      <c r="AH102" s="233" t="s">
        <v>6351</v>
      </c>
      <c r="AI102" s="349" t="s">
        <v>6356</v>
      </c>
      <c r="AJ102" s="233" t="s">
        <v>6353</v>
      </c>
      <c r="AK102" s="345"/>
    </row>
    <row r="103" spans="1:37" ht="52.5">
      <c r="A103" s="222" t="s">
        <v>5701</v>
      </c>
      <c r="B103" s="258" t="s">
        <v>5576</v>
      </c>
      <c r="C103" s="341" t="s">
        <v>5307</v>
      </c>
      <c r="D103" s="668" t="s">
        <v>5393</v>
      </c>
      <c r="E103" s="310" t="s">
        <v>1060</v>
      </c>
      <c r="F103" s="229" t="s">
        <v>1276</v>
      </c>
      <c r="G103" s="350" t="s">
        <v>5541</v>
      </c>
      <c r="H103" s="341" t="s">
        <v>5666</v>
      </c>
      <c r="I103" s="352" t="s">
        <v>5660</v>
      </c>
      <c r="J103" s="353">
        <v>42767</v>
      </c>
      <c r="K103" s="353">
        <v>43100</v>
      </c>
      <c r="L103" s="334"/>
      <c r="M103" s="334"/>
      <c r="N103" s="229"/>
      <c r="O103" s="229"/>
      <c r="P103" s="343">
        <f t="shared" ca="1" si="11"/>
        <v>264.84127800926217</v>
      </c>
      <c r="Q103" s="257" t="str">
        <f t="shared" ca="1" si="10"/>
        <v>ACTIVE</v>
      </c>
      <c r="R103" s="667">
        <v>4520750</v>
      </c>
      <c r="S103" s="667">
        <v>775000</v>
      </c>
      <c r="T103" s="667"/>
      <c r="U103" s="667"/>
      <c r="V103" s="667"/>
      <c r="W103" s="667"/>
      <c r="X103" s="310" t="s">
        <v>1314</v>
      </c>
      <c r="Y103" s="673" t="s">
        <v>6408</v>
      </c>
      <c r="Z103" s="673">
        <f t="shared" si="12"/>
        <v>1500000</v>
      </c>
      <c r="AA103" s="310" t="s">
        <v>5681</v>
      </c>
      <c r="AB103" s="229"/>
      <c r="AC103" s="354" t="s">
        <v>5494</v>
      </c>
      <c r="AD103" s="233" t="s">
        <v>6337</v>
      </c>
      <c r="AE103" s="233" t="s">
        <v>6338</v>
      </c>
      <c r="AF103" s="233" t="s">
        <v>6334</v>
      </c>
      <c r="AG103" s="233" t="s">
        <v>5794</v>
      </c>
      <c r="AH103" s="233" t="s">
        <v>6335</v>
      </c>
      <c r="AI103" s="349" t="s">
        <v>6547</v>
      </c>
      <c r="AJ103" s="233" t="s">
        <v>6336</v>
      </c>
      <c r="AK103" s="345"/>
    </row>
    <row r="104" spans="1:37" ht="52.5">
      <c r="A104" s="222" t="s">
        <v>5702</v>
      </c>
      <c r="B104" s="258" t="s">
        <v>5577</v>
      </c>
      <c r="C104" s="341" t="s">
        <v>5306</v>
      </c>
      <c r="D104" s="668">
        <v>30590</v>
      </c>
      <c r="E104" s="310" t="s">
        <v>1302</v>
      </c>
      <c r="F104" s="229" t="s">
        <v>1280</v>
      </c>
      <c r="G104" s="350" t="s">
        <v>5531</v>
      </c>
      <c r="H104" s="341" t="s">
        <v>5282</v>
      </c>
      <c r="I104" s="352" t="s">
        <v>5662</v>
      </c>
      <c r="J104" s="353">
        <v>42767</v>
      </c>
      <c r="K104" s="353">
        <v>43100</v>
      </c>
      <c r="L104" s="334"/>
      <c r="M104" s="334"/>
      <c r="N104" s="229"/>
      <c r="O104" s="229"/>
      <c r="P104" s="343">
        <f t="shared" ca="1" si="11"/>
        <v>264.84127800926217</v>
      </c>
      <c r="Q104" s="257" t="str">
        <f t="shared" ca="1" si="10"/>
        <v>ACTIVE</v>
      </c>
      <c r="R104" s="667">
        <v>2703750</v>
      </c>
      <c r="S104" s="667">
        <v>775000</v>
      </c>
      <c r="T104" s="667"/>
      <c r="U104" s="667"/>
      <c r="V104" s="667"/>
      <c r="W104" s="667"/>
      <c r="X104" s="310" t="s">
        <v>1054</v>
      </c>
      <c r="Y104" s="673" t="s">
        <v>6408</v>
      </c>
      <c r="Z104" s="673">
        <f t="shared" si="12"/>
        <v>1750000</v>
      </c>
      <c r="AA104" s="310" t="s">
        <v>5681</v>
      </c>
      <c r="AB104" s="229"/>
      <c r="AC104" s="354" t="s">
        <v>5493</v>
      </c>
      <c r="AD104" s="233" t="s">
        <v>6348</v>
      </c>
      <c r="AE104" s="233" t="s">
        <v>6350</v>
      </c>
      <c r="AF104" s="233" t="s">
        <v>6347</v>
      </c>
      <c r="AG104" s="233" t="s">
        <v>5794</v>
      </c>
      <c r="AH104" s="233" t="s">
        <v>6000</v>
      </c>
      <c r="AI104" s="349" t="s">
        <v>6403</v>
      </c>
      <c r="AJ104" s="233" t="s">
        <v>6349</v>
      </c>
      <c r="AK104" s="345"/>
    </row>
    <row r="105" spans="1:37" ht="52.5">
      <c r="A105" s="222" t="s">
        <v>5703</v>
      </c>
      <c r="B105" s="258" t="s">
        <v>5578</v>
      </c>
      <c r="C105" s="341" t="s">
        <v>5305</v>
      </c>
      <c r="D105" s="668">
        <v>33031</v>
      </c>
      <c r="E105" s="310" t="s">
        <v>1302</v>
      </c>
      <c r="F105" s="229" t="s">
        <v>1276</v>
      </c>
      <c r="G105" s="350" t="s">
        <v>5518</v>
      </c>
      <c r="H105" s="341" t="s">
        <v>5665</v>
      </c>
      <c r="I105" s="352" t="s">
        <v>5661</v>
      </c>
      <c r="J105" s="353">
        <v>42767</v>
      </c>
      <c r="K105" s="353">
        <v>43100</v>
      </c>
      <c r="L105" s="334"/>
      <c r="M105" s="334"/>
      <c r="N105" s="229"/>
      <c r="O105" s="229"/>
      <c r="P105" s="343">
        <f t="shared" ca="1" si="11"/>
        <v>264.84127800926217</v>
      </c>
      <c r="Q105" s="257" t="str">
        <f t="shared" ca="1" si="10"/>
        <v>ACTIVE</v>
      </c>
      <c r="R105" s="667">
        <v>2835000</v>
      </c>
      <c r="S105" s="667">
        <v>775000</v>
      </c>
      <c r="T105" s="667"/>
      <c r="U105" s="667"/>
      <c r="V105" s="667"/>
      <c r="W105" s="667"/>
      <c r="X105" s="310" t="s">
        <v>1054</v>
      </c>
      <c r="Y105" s="673" t="s">
        <v>6408</v>
      </c>
      <c r="Z105" s="673">
        <f t="shared" si="12"/>
        <v>1500000</v>
      </c>
      <c r="AA105" s="310" t="s">
        <v>5681</v>
      </c>
      <c r="AB105" s="229"/>
      <c r="AC105" s="354" t="s">
        <v>5492</v>
      </c>
      <c r="AD105" s="233" t="s">
        <v>6321</v>
      </c>
      <c r="AE105" s="233" t="s">
        <v>6320</v>
      </c>
      <c r="AF105" s="233" t="s">
        <v>6319</v>
      </c>
      <c r="AG105" s="233" t="s">
        <v>6318</v>
      </c>
      <c r="AH105" s="233"/>
      <c r="AI105" s="349" t="s">
        <v>6323</v>
      </c>
      <c r="AJ105" s="233" t="s">
        <v>6322</v>
      </c>
      <c r="AK105" s="345"/>
    </row>
    <row r="106" spans="1:37" ht="52.5">
      <c r="A106" s="222" t="s">
        <v>5704</v>
      </c>
      <c r="B106" s="258" t="s">
        <v>5579</v>
      </c>
      <c r="C106" s="341" t="s">
        <v>5304</v>
      </c>
      <c r="D106" s="668">
        <v>28310</v>
      </c>
      <c r="E106" s="310" t="s">
        <v>1302</v>
      </c>
      <c r="F106" s="229" t="s">
        <v>1231</v>
      </c>
      <c r="G106" s="350" t="s">
        <v>5531</v>
      </c>
      <c r="H106" s="341" t="s">
        <v>5282</v>
      </c>
      <c r="I106" s="352" t="s">
        <v>5662</v>
      </c>
      <c r="J106" s="353">
        <v>42767</v>
      </c>
      <c r="K106" s="353">
        <v>43100</v>
      </c>
      <c r="L106" s="334"/>
      <c r="M106" s="334"/>
      <c r="N106" s="229"/>
      <c r="O106" s="229"/>
      <c r="P106" s="343">
        <f t="shared" ca="1" si="11"/>
        <v>264.84127800926217</v>
      </c>
      <c r="Q106" s="257" t="str">
        <f t="shared" ca="1" si="10"/>
        <v>ACTIVE</v>
      </c>
      <c r="R106" s="667">
        <v>2808750</v>
      </c>
      <c r="S106" s="667">
        <v>775000</v>
      </c>
      <c r="T106" s="667"/>
      <c r="U106" s="667">
        <v>300000</v>
      </c>
      <c r="V106" s="667"/>
      <c r="W106" s="667"/>
      <c r="X106" s="310" t="s">
        <v>1054</v>
      </c>
      <c r="Y106" s="673" t="s">
        <v>6408</v>
      </c>
      <c r="Z106" s="673">
        <f t="shared" si="12"/>
        <v>2000000</v>
      </c>
      <c r="AA106" s="310" t="s">
        <v>5683</v>
      </c>
      <c r="AB106" s="229"/>
      <c r="AC106" s="354" t="s">
        <v>5491</v>
      </c>
      <c r="AD106" s="233" t="s">
        <v>6309</v>
      </c>
      <c r="AE106" s="233" t="s">
        <v>6312</v>
      </c>
      <c r="AF106" s="233" t="s">
        <v>6311</v>
      </c>
      <c r="AG106" s="233" t="s">
        <v>5794</v>
      </c>
      <c r="AH106" s="233" t="s">
        <v>6052</v>
      </c>
      <c r="AI106" s="349" t="s">
        <v>6403</v>
      </c>
      <c r="AJ106" s="233" t="s">
        <v>6310</v>
      </c>
      <c r="AK106" s="345"/>
    </row>
    <row r="107" spans="1:37" ht="52.5">
      <c r="A107" s="222" t="s">
        <v>5705</v>
      </c>
      <c r="B107" s="258" t="s">
        <v>5580</v>
      </c>
      <c r="C107" s="341" t="s">
        <v>5303</v>
      </c>
      <c r="D107" s="668">
        <v>25659</v>
      </c>
      <c r="E107" s="310" t="s">
        <v>1302</v>
      </c>
      <c r="F107" s="229" t="s">
        <v>1358</v>
      </c>
      <c r="G107" s="350" t="s">
        <v>5531</v>
      </c>
      <c r="H107" s="341" t="s">
        <v>5282</v>
      </c>
      <c r="I107" s="352" t="s">
        <v>5662</v>
      </c>
      <c r="J107" s="353">
        <v>42767</v>
      </c>
      <c r="K107" s="353">
        <v>43100</v>
      </c>
      <c r="L107" s="334"/>
      <c r="M107" s="334"/>
      <c r="N107" s="229"/>
      <c r="O107" s="229"/>
      <c r="P107" s="343">
        <f t="shared" ca="1" si="11"/>
        <v>264.84127800926217</v>
      </c>
      <c r="Q107" s="257" t="str">
        <f t="shared" ca="1" si="10"/>
        <v>ACTIVE</v>
      </c>
      <c r="R107" s="667">
        <v>2835000</v>
      </c>
      <c r="S107" s="667">
        <v>775000</v>
      </c>
      <c r="T107" s="667"/>
      <c r="U107" s="667">
        <v>300000</v>
      </c>
      <c r="V107" s="667"/>
      <c r="W107" s="667"/>
      <c r="X107" s="310" t="s">
        <v>1054</v>
      </c>
      <c r="Y107" s="673" t="s">
        <v>6408</v>
      </c>
      <c r="Z107" s="673">
        <f t="shared" si="12"/>
        <v>2250000</v>
      </c>
      <c r="AA107" s="310" t="s">
        <v>5681</v>
      </c>
      <c r="AB107" s="229"/>
      <c r="AC107" s="354" t="s">
        <v>5490</v>
      </c>
      <c r="AD107" s="233" t="s">
        <v>6304</v>
      </c>
      <c r="AE107" s="233" t="s">
        <v>6306</v>
      </c>
      <c r="AF107" s="233" t="s">
        <v>6307</v>
      </c>
      <c r="AG107" s="233" t="s">
        <v>5794</v>
      </c>
      <c r="AH107" s="233" t="s">
        <v>6308</v>
      </c>
      <c r="AI107" s="349" t="s">
        <v>6305</v>
      </c>
      <c r="AJ107" s="684" t="s">
        <v>6483</v>
      </c>
      <c r="AK107" s="345"/>
    </row>
    <row r="108" spans="1:37" ht="52.5">
      <c r="A108" s="222" t="s">
        <v>5706</v>
      </c>
      <c r="B108" s="258" t="s">
        <v>5581</v>
      </c>
      <c r="C108" s="341" t="s">
        <v>5302</v>
      </c>
      <c r="D108" s="668" t="s">
        <v>5392</v>
      </c>
      <c r="E108" s="310" t="s">
        <v>1302</v>
      </c>
      <c r="F108" s="229" t="s">
        <v>1276</v>
      </c>
      <c r="G108" s="350" t="s">
        <v>5540</v>
      </c>
      <c r="H108" s="341" t="s">
        <v>5671</v>
      </c>
      <c r="I108" s="352" t="s">
        <v>5661</v>
      </c>
      <c r="J108" s="353">
        <v>42767</v>
      </c>
      <c r="K108" s="353">
        <v>43100</v>
      </c>
      <c r="L108" s="334"/>
      <c r="M108" s="334"/>
      <c r="N108" s="229"/>
      <c r="O108" s="229"/>
      <c r="P108" s="343">
        <f t="shared" ca="1" si="11"/>
        <v>264.84127800926217</v>
      </c>
      <c r="Q108" s="257" t="str">
        <f t="shared" ca="1" si="10"/>
        <v>ACTIVE</v>
      </c>
      <c r="R108" s="667">
        <v>8642000</v>
      </c>
      <c r="S108" s="667">
        <v>775000</v>
      </c>
      <c r="T108" s="667">
        <v>150000</v>
      </c>
      <c r="U108" s="667"/>
      <c r="V108" s="667"/>
      <c r="W108" s="667"/>
      <c r="X108" s="310" t="s">
        <v>1314</v>
      </c>
      <c r="Y108" s="673" t="s">
        <v>6408</v>
      </c>
      <c r="Z108" s="673">
        <f t="shared" si="12"/>
        <v>1500000</v>
      </c>
      <c r="AA108" s="310" t="s">
        <v>5681</v>
      </c>
      <c r="AB108" s="229"/>
      <c r="AC108" s="354" t="s">
        <v>5489</v>
      </c>
      <c r="AD108" s="233" t="s">
        <v>6299</v>
      </c>
      <c r="AE108" s="233" t="s">
        <v>6302</v>
      </c>
      <c r="AF108" s="233" t="s">
        <v>6301</v>
      </c>
      <c r="AG108" s="233" t="s">
        <v>5794</v>
      </c>
      <c r="AH108" s="233"/>
      <c r="AI108" s="349" t="s">
        <v>6303</v>
      </c>
      <c r="AJ108" s="233" t="s">
        <v>6300</v>
      </c>
      <c r="AK108" s="345"/>
    </row>
    <row r="109" spans="1:37" ht="52.5">
      <c r="A109" s="222" t="s">
        <v>5707</v>
      </c>
      <c r="B109" s="258" t="s">
        <v>5582</v>
      </c>
      <c r="C109" s="341" t="s">
        <v>5301</v>
      </c>
      <c r="D109" s="668" t="s">
        <v>5391</v>
      </c>
      <c r="E109" s="310" t="s">
        <v>1302</v>
      </c>
      <c r="F109" s="229" t="s">
        <v>1280</v>
      </c>
      <c r="G109" s="350" t="s">
        <v>1274</v>
      </c>
      <c r="H109" s="341" t="s">
        <v>5314</v>
      </c>
      <c r="I109" s="352" t="s">
        <v>5661</v>
      </c>
      <c r="J109" s="353">
        <v>42767</v>
      </c>
      <c r="K109" s="353">
        <v>43100</v>
      </c>
      <c r="L109" s="334"/>
      <c r="M109" s="334"/>
      <c r="N109" s="229"/>
      <c r="O109" s="229"/>
      <c r="P109" s="343">
        <f t="shared" ca="1" si="11"/>
        <v>264.84127800926217</v>
      </c>
      <c r="Q109" s="257" t="str">
        <f t="shared" ca="1" si="10"/>
        <v>ACTIVE</v>
      </c>
      <c r="R109" s="667">
        <v>2835000</v>
      </c>
      <c r="S109" s="667">
        <v>775000</v>
      </c>
      <c r="T109" s="667"/>
      <c r="U109" s="667"/>
      <c r="V109" s="667"/>
      <c r="W109" s="667"/>
      <c r="X109" s="310" t="s">
        <v>1054</v>
      </c>
      <c r="Y109" s="673" t="s">
        <v>6408</v>
      </c>
      <c r="Z109" s="673">
        <f t="shared" si="12"/>
        <v>1750000</v>
      </c>
      <c r="AA109" s="310" t="s">
        <v>5681</v>
      </c>
      <c r="AB109" s="229"/>
      <c r="AC109" s="354" t="s">
        <v>5488</v>
      </c>
      <c r="AD109" s="233" t="s">
        <v>6296</v>
      </c>
      <c r="AE109" s="233" t="s">
        <v>6294</v>
      </c>
      <c r="AF109" s="233" t="s">
        <v>6295</v>
      </c>
      <c r="AG109" s="233" t="s">
        <v>5794</v>
      </c>
      <c r="AH109" s="233" t="s">
        <v>6298</v>
      </c>
      <c r="AI109" s="349" t="s">
        <v>6403</v>
      </c>
      <c r="AJ109" s="233" t="s">
        <v>6297</v>
      </c>
      <c r="AK109" s="345"/>
    </row>
    <row r="110" spans="1:37" ht="52.5">
      <c r="A110" s="222" t="s">
        <v>5708</v>
      </c>
      <c r="B110" s="258" t="s">
        <v>5583</v>
      </c>
      <c r="C110" s="341" t="s">
        <v>5300</v>
      </c>
      <c r="D110" s="668">
        <v>31672</v>
      </c>
      <c r="E110" s="310" t="s">
        <v>1302</v>
      </c>
      <c r="F110" s="229" t="s">
        <v>1231</v>
      </c>
      <c r="G110" s="350" t="s">
        <v>5518</v>
      </c>
      <c r="H110" s="341" t="s">
        <v>5665</v>
      </c>
      <c r="I110" s="352" t="s">
        <v>5661</v>
      </c>
      <c r="J110" s="353">
        <v>42767</v>
      </c>
      <c r="K110" s="353">
        <v>43100</v>
      </c>
      <c r="L110" s="334"/>
      <c r="M110" s="334"/>
      <c r="N110" s="229"/>
      <c r="O110" s="229"/>
      <c r="P110" s="343">
        <f t="shared" ca="1" si="11"/>
        <v>264.84127800926217</v>
      </c>
      <c r="Q110" s="257" t="str">
        <f t="shared" ca="1" si="10"/>
        <v>ACTIVE</v>
      </c>
      <c r="R110" s="667">
        <v>2808750</v>
      </c>
      <c r="S110" s="667">
        <v>775000</v>
      </c>
      <c r="T110" s="667"/>
      <c r="U110" s="667"/>
      <c r="V110" s="667"/>
      <c r="W110" s="667"/>
      <c r="X110" s="310" t="s">
        <v>1054</v>
      </c>
      <c r="Y110" s="673" t="s">
        <v>6408</v>
      </c>
      <c r="Z110" s="673">
        <f t="shared" si="12"/>
        <v>2000000</v>
      </c>
      <c r="AA110" s="310" t="s">
        <v>5681</v>
      </c>
      <c r="AB110" s="229"/>
      <c r="AC110" s="354" t="s">
        <v>5487</v>
      </c>
      <c r="AD110" s="233" t="s">
        <v>6284</v>
      </c>
      <c r="AE110" s="233" t="s">
        <v>6287</v>
      </c>
      <c r="AF110" s="233" t="s">
        <v>6285</v>
      </c>
      <c r="AG110" s="233" t="s">
        <v>6286</v>
      </c>
      <c r="AH110" s="233"/>
      <c r="AI110" s="349" t="s">
        <v>6288</v>
      </c>
      <c r="AJ110" s="233" t="s">
        <v>6289</v>
      </c>
      <c r="AK110" s="345"/>
    </row>
    <row r="111" spans="1:37" ht="52.5">
      <c r="A111" s="222" t="s">
        <v>5709</v>
      </c>
      <c r="B111" s="258" t="s">
        <v>5584</v>
      </c>
      <c r="C111" s="341" t="s">
        <v>5299</v>
      </c>
      <c r="D111" s="668">
        <v>26740</v>
      </c>
      <c r="E111" s="310" t="s">
        <v>1302</v>
      </c>
      <c r="F111" s="229" t="s">
        <v>1231</v>
      </c>
      <c r="G111" s="350" t="s">
        <v>5531</v>
      </c>
      <c r="H111" s="341" t="s">
        <v>5282</v>
      </c>
      <c r="I111" s="352" t="s">
        <v>5662</v>
      </c>
      <c r="J111" s="353">
        <v>42767</v>
      </c>
      <c r="K111" s="353">
        <v>43100</v>
      </c>
      <c r="L111" s="334"/>
      <c r="M111" s="334"/>
      <c r="N111" s="229"/>
      <c r="O111" s="229"/>
      <c r="P111" s="343">
        <f t="shared" ca="1" si="11"/>
        <v>264.84127800926217</v>
      </c>
      <c r="Q111" s="257" t="str">
        <f t="shared" ca="1" si="10"/>
        <v>ACTIVE</v>
      </c>
      <c r="R111" s="667">
        <v>2835000</v>
      </c>
      <c r="S111" s="667">
        <v>775000</v>
      </c>
      <c r="T111" s="667"/>
      <c r="U111" s="667">
        <v>700000</v>
      </c>
      <c r="V111" s="667"/>
      <c r="W111" s="667"/>
      <c r="X111" s="310" t="s">
        <v>1054</v>
      </c>
      <c r="Y111" s="673" t="s">
        <v>6408</v>
      </c>
      <c r="Z111" s="673">
        <f t="shared" si="12"/>
        <v>2000000</v>
      </c>
      <c r="AA111" s="310" t="s">
        <v>5681</v>
      </c>
      <c r="AB111" s="229"/>
      <c r="AC111" s="354" t="s">
        <v>5486</v>
      </c>
      <c r="AD111" s="233" t="s">
        <v>6278</v>
      </c>
      <c r="AE111" s="233" t="s">
        <v>6282</v>
      </c>
      <c r="AF111" s="233" t="s">
        <v>6280</v>
      </c>
      <c r="AG111" s="233" t="s">
        <v>6281</v>
      </c>
      <c r="AH111" s="233" t="s">
        <v>6283</v>
      </c>
      <c r="AI111" s="349" t="s">
        <v>6403</v>
      </c>
      <c r="AJ111" s="233" t="s">
        <v>6279</v>
      </c>
      <c r="AK111" s="345"/>
    </row>
    <row r="112" spans="1:37" ht="52.5">
      <c r="A112" s="222" t="s">
        <v>5710</v>
      </c>
      <c r="B112" s="258" t="s">
        <v>5585</v>
      </c>
      <c r="C112" s="341" t="s">
        <v>5298</v>
      </c>
      <c r="D112" s="668" t="s">
        <v>5390</v>
      </c>
      <c r="E112" s="310" t="s">
        <v>1302</v>
      </c>
      <c r="F112" s="229" t="s">
        <v>1276</v>
      </c>
      <c r="G112" s="350" t="s">
        <v>1929</v>
      </c>
      <c r="H112" s="341" t="s">
        <v>5666</v>
      </c>
      <c r="I112" s="352" t="s">
        <v>5660</v>
      </c>
      <c r="J112" s="353">
        <v>42767</v>
      </c>
      <c r="K112" s="353">
        <v>43100</v>
      </c>
      <c r="L112" s="334"/>
      <c r="M112" s="334"/>
      <c r="N112" s="229"/>
      <c r="O112" s="229"/>
      <c r="P112" s="343">
        <f t="shared" ca="1" si="11"/>
        <v>264.84127800926217</v>
      </c>
      <c r="Q112" s="257" t="str">
        <f t="shared" ca="1" si="10"/>
        <v>ACTIVE</v>
      </c>
      <c r="R112" s="667">
        <v>3478140</v>
      </c>
      <c r="S112" s="667">
        <v>775000</v>
      </c>
      <c r="T112" s="667"/>
      <c r="U112" s="667"/>
      <c r="V112" s="667"/>
      <c r="W112" s="667"/>
      <c r="X112" s="310" t="s">
        <v>1314</v>
      </c>
      <c r="Y112" s="673" t="s">
        <v>6408</v>
      </c>
      <c r="Z112" s="673">
        <f t="shared" si="12"/>
        <v>1500000</v>
      </c>
      <c r="AA112" s="310" t="s">
        <v>5681</v>
      </c>
      <c r="AB112" s="229"/>
      <c r="AC112" s="354" t="s">
        <v>5485</v>
      </c>
      <c r="AD112" s="233" t="s">
        <v>6236</v>
      </c>
      <c r="AE112" s="233" t="s">
        <v>6238</v>
      </c>
      <c r="AF112" s="233" t="s">
        <v>6239</v>
      </c>
      <c r="AG112" s="233" t="s">
        <v>5794</v>
      </c>
      <c r="AH112" s="233"/>
      <c r="AI112" s="349" t="s">
        <v>6240</v>
      </c>
      <c r="AJ112" s="233" t="s">
        <v>6237</v>
      </c>
      <c r="AK112" s="345"/>
    </row>
    <row r="113" spans="1:37" ht="52.5">
      <c r="A113" s="222" t="s">
        <v>5711</v>
      </c>
      <c r="B113" s="258" t="s">
        <v>5586</v>
      </c>
      <c r="C113" s="341" t="s">
        <v>5297</v>
      </c>
      <c r="D113" s="668" t="s">
        <v>5389</v>
      </c>
      <c r="E113" s="310" t="s">
        <v>1302</v>
      </c>
      <c r="F113" s="229" t="s">
        <v>1231</v>
      </c>
      <c r="G113" s="350" t="s">
        <v>5539</v>
      </c>
      <c r="H113" s="341" t="s">
        <v>5670</v>
      </c>
      <c r="I113" s="352" t="s">
        <v>5661</v>
      </c>
      <c r="J113" s="353">
        <v>42767</v>
      </c>
      <c r="K113" s="353">
        <v>43100</v>
      </c>
      <c r="L113" s="334"/>
      <c r="M113" s="334"/>
      <c r="N113" s="229"/>
      <c r="O113" s="229"/>
      <c r="P113" s="343">
        <f t="shared" ca="1" si="11"/>
        <v>264.84127800926217</v>
      </c>
      <c r="Q113" s="257" t="str">
        <f t="shared" ca="1" si="10"/>
        <v>ACTIVE</v>
      </c>
      <c r="R113" s="667">
        <v>9300000</v>
      </c>
      <c r="S113" s="667">
        <v>775000</v>
      </c>
      <c r="T113" s="667">
        <v>150000</v>
      </c>
      <c r="U113" s="667"/>
      <c r="V113" s="667"/>
      <c r="W113" s="667"/>
      <c r="X113" s="310" t="s">
        <v>1314</v>
      </c>
      <c r="Y113" s="673" t="s">
        <v>6408</v>
      </c>
      <c r="Z113" s="673">
        <f t="shared" si="12"/>
        <v>2000000</v>
      </c>
      <c r="AA113" s="310" t="s">
        <v>5681</v>
      </c>
      <c r="AB113" s="229"/>
      <c r="AC113" s="354" t="s">
        <v>5484</v>
      </c>
      <c r="AD113" s="233" t="s">
        <v>6271</v>
      </c>
      <c r="AE113" s="233" t="s">
        <v>6276</v>
      </c>
      <c r="AF113" s="233" t="s">
        <v>6273</v>
      </c>
      <c r="AG113" s="233" t="s">
        <v>6274</v>
      </c>
      <c r="AH113" s="233" t="s">
        <v>6277</v>
      </c>
      <c r="AI113" s="349" t="s">
        <v>6275</v>
      </c>
      <c r="AJ113" s="233" t="s">
        <v>6272</v>
      </c>
      <c r="AK113" s="345"/>
    </row>
    <row r="114" spans="1:37" ht="52.5">
      <c r="A114" s="222" t="s">
        <v>5712</v>
      </c>
      <c r="B114" s="258" t="s">
        <v>5587</v>
      </c>
      <c r="C114" s="341" t="s">
        <v>5296</v>
      </c>
      <c r="D114" s="668" t="s">
        <v>5388</v>
      </c>
      <c r="E114" s="310" t="s">
        <v>1302</v>
      </c>
      <c r="F114" s="229" t="s">
        <v>1231</v>
      </c>
      <c r="G114" s="350" t="s">
        <v>5534</v>
      </c>
      <c r="H114" s="341" t="s">
        <v>5670</v>
      </c>
      <c r="I114" s="352" t="s">
        <v>5661</v>
      </c>
      <c r="J114" s="353">
        <v>42767</v>
      </c>
      <c r="K114" s="353">
        <v>43100</v>
      </c>
      <c r="L114" s="334"/>
      <c r="M114" s="334"/>
      <c r="N114" s="229"/>
      <c r="O114" s="229"/>
      <c r="P114" s="343">
        <f t="shared" ca="1" si="11"/>
        <v>264.84127800926217</v>
      </c>
      <c r="Q114" s="257" t="str">
        <f t="shared" ca="1" si="10"/>
        <v>ACTIVE</v>
      </c>
      <c r="R114" s="667">
        <v>3741034</v>
      </c>
      <c r="S114" s="667">
        <v>775000</v>
      </c>
      <c r="T114" s="667">
        <v>150000</v>
      </c>
      <c r="U114" s="667"/>
      <c r="V114" s="667"/>
      <c r="W114" s="667"/>
      <c r="X114" s="310" t="s">
        <v>1054</v>
      </c>
      <c r="Y114" s="673" t="s">
        <v>6408</v>
      </c>
      <c r="Z114" s="673">
        <f t="shared" si="12"/>
        <v>2000000</v>
      </c>
      <c r="AA114" s="310" t="s">
        <v>5681</v>
      </c>
      <c r="AB114" s="229"/>
      <c r="AC114" s="354" t="s">
        <v>5483</v>
      </c>
      <c r="AD114" s="233" t="s">
        <v>6241</v>
      </c>
      <c r="AE114" s="233" t="s">
        <v>6244</v>
      </c>
      <c r="AF114" s="233" t="s">
        <v>6243</v>
      </c>
      <c r="AG114" s="233" t="s">
        <v>6245</v>
      </c>
      <c r="AH114" s="233" t="s">
        <v>6246</v>
      </c>
      <c r="AI114" s="349" t="s">
        <v>6403</v>
      </c>
      <c r="AJ114" s="233" t="s">
        <v>6242</v>
      </c>
      <c r="AK114" s="345"/>
    </row>
    <row r="115" spans="1:37" ht="52.5">
      <c r="A115" s="222" t="s">
        <v>5713</v>
      </c>
      <c r="B115" s="258" t="s">
        <v>5548</v>
      </c>
      <c r="C115" s="341" t="s">
        <v>5295</v>
      </c>
      <c r="D115" s="668" t="s">
        <v>5387</v>
      </c>
      <c r="E115" s="310" t="s">
        <v>1302</v>
      </c>
      <c r="F115" s="229" t="s">
        <v>1231</v>
      </c>
      <c r="G115" s="350" t="s">
        <v>5538</v>
      </c>
      <c r="H115" s="341" t="s">
        <v>5665</v>
      </c>
      <c r="I115" s="352" t="s">
        <v>5661</v>
      </c>
      <c r="J115" s="353">
        <v>42767</v>
      </c>
      <c r="K115" s="353">
        <v>43100</v>
      </c>
      <c r="L115" s="334"/>
      <c r="M115" s="334"/>
      <c r="N115" s="229"/>
      <c r="O115" s="229"/>
      <c r="P115" s="343">
        <f t="shared" ca="1" si="11"/>
        <v>264.84127800926217</v>
      </c>
      <c r="Q115" s="257" t="str">
        <f t="shared" ca="1" si="10"/>
        <v>ACTIVE</v>
      </c>
      <c r="R115" s="667">
        <v>3710575</v>
      </c>
      <c r="S115" s="667">
        <v>775000</v>
      </c>
      <c r="T115" s="667"/>
      <c r="U115" s="667"/>
      <c r="V115" s="667"/>
      <c r="W115" s="667"/>
      <c r="X115" s="310" t="s">
        <v>1054</v>
      </c>
      <c r="Y115" s="673" t="s">
        <v>6408</v>
      </c>
      <c r="Z115" s="673">
        <f t="shared" si="12"/>
        <v>2000000</v>
      </c>
      <c r="AA115" s="310" t="s">
        <v>5681</v>
      </c>
      <c r="AB115" s="229"/>
      <c r="AC115" s="354" t="s">
        <v>5482</v>
      </c>
      <c r="AD115" s="233" t="s">
        <v>6263</v>
      </c>
      <c r="AE115" s="233" t="s">
        <v>6262</v>
      </c>
      <c r="AF115" s="233" t="s">
        <v>6261</v>
      </c>
      <c r="AG115" s="233" t="s">
        <v>6260</v>
      </c>
      <c r="AH115" s="233"/>
      <c r="AI115" s="349" t="s">
        <v>6403</v>
      </c>
      <c r="AJ115" s="233" t="s">
        <v>6264</v>
      </c>
      <c r="AK115" s="345"/>
    </row>
    <row r="116" spans="1:37" ht="52.5">
      <c r="A116" s="222" t="s">
        <v>5714</v>
      </c>
      <c r="B116" s="258" t="s">
        <v>5588</v>
      </c>
      <c r="C116" s="341" t="s">
        <v>5294</v>
      </c>
      <c r="D116" s="668">
        <v>29151</v>
      </c>
      <c r="E116" s="310" t="s">
        <v>1302</v>
      </c>
      <c r="F116" s="229" t="s">
        <v>1231</v>
      </c>
      <c r="G116" s="350" t="s">
        <v>5531</v>
      </c>
      <c r="H116" s="341" t="s">
        <v>5666</v>
      </c>
      <c r="I116" s="352" t="s">
        <v>5660</v>
      </c>
      <c r="J116" s="353">
        <v>42767</v>
      </c>
      <c r="K116" s="353">
        <v>43100</v>
      </c>
      <c r="L116" s="334"/>
      <c r="M116" s="334"/>
      <c r="N116" s="229"/>
      <c r="O116" s="229"/>
      <c r="P116" s="343">
        <f t="shared" ca="1" si="11"/>
        <v>264.84127800926217</v>
      </c>
      <c r="Q116" s="257" t="str">
        <f t="shared" ca="1" si="10"/>
        <v>ACTIVE</v>
      </c>
      <c r="R116" s="667">
        <v>2703750</v>
      </c>
      <c r="S116" s="667">
        <v>775000</v>
      </c>
      <c r="T116" s="667"/>
      <c r="U116" s="667"/>
      <c r="V116" s="667"/>
      <c r="W116" s="667"/>
      <c r="X116" s="310" t="s">
        <v>1054</v>
      </c>
      <c r="Y116" s="673" t="s">
        <v>6408</v>
      </c>
      <c r="Z116" s="673">
        <f t="shared" si="12"/>
        <v>2000000</v>
      </c>
      <c r="AA116" s="310" t="s">
        <v>5681</v>
      </c>
      <c r="AB116" s="229"/>
      <c r="AC116" s="354" t="s">
        <v>5481</v>
      </c>
      <c r="AD116" s="233" t="s">
        <v>6293</v>
      </c>
      <c r="AE116" s="233" t="s">
        <v>6290</v>
      </c>
      <c r="AF116" s="233" t="s">
        <v>6292</v>
      </c>
      <c r="AG116" s="233" t="s">
        <v>6291</v>
      </c>
      <c r="AH116" s="233" t="s">
        <v>5976</v>
      </c>
      <c r="AI116" s="349" t="s">
        <v>5977</v>
      </c>
      <c r="AJ116" s="233"/>
      <c r="AK116" s="345"/>
    </row>
    <row r="117" spans="1:37" ht="52.5">
      <c r="A117" s="222" t="s">
        <v>5715</v>
      </c>
      <c r="B117" s="258" t="s">
        <v>5589</v>
      </c>
      <c r="C117" s="341" t="s">
        <v>5293</v>
      </c>
      <c r="D117" s="668" t="s">
        <v>5386</v>
      </c>
      <c r="E117" s="310" t="s">
        <v>1302</v>
      </c>
      <c r="F117" s="229" t="s">
        <v>1319</v>
      </c>
      <c r="G117" s="350" t="s">
        <v>1258</v>
      </c>
      <c r="H117" s="341" t="s">
        <v>5314</v>
      </c>
      <c r="I117" s="352" t="s">
        <v>5661</v>
      </c>
      <c r="J117" s="353">
        <v>42767</v>
      </c>
      <c r="K117" s="353">
        <v>43100</v>
      </c>
      <c r="L117" s="334"/>
      <c r="M117" s="334"/>
      <c r="N117" s="229"/>
      <c r="O117" s="229"/>
      <c r="P117" s="343">
        <f t="shared" ca="1" si="11"/>
        <v>264.84127800926217</v>
      </c>
      <c r="Q117" s="257" t="str">
        <f t="shared" ca="1" si="10"/>
        <v>ACTIVE</v>
      </c>
      <c r="R117" s="667">
        <v>2782500</v>
      </c>
      <c r="S117" s="667">
        <v>775000</v>
      </c>
      <c r="T117" s="667"/>
      <c r="U117" s="667"/>
      <c r="V117" s="667"/>
      <c r="W117" s="667"/>
      <c r="X117" s="310" t="s">
        <v>1054</v>
      </c>
      <c r="Y117" s="673" t="s">
        <v>6408</v>
      </c>
      <c r="Z117" s="673">
        <f t="shared" si="12"/>
        <v>2500000</v>
      </c>
      <c r="AA117" s="310" t="s">
        <v>5681</v>
      </c>
      <c r="AB117" s="229"/>
      <c r="AC117" s="354" t="s">
        <v>5480</v>
      </c>
      <c r="AD117" s="233" t="s">
        <v>6266</v>
      </c>
      <c r="AE117" s="233" t="s">
        <v>6270</v>
      </c>
      <c r="AF117" s="233" t="s">
        <v>6265</v>
      </c>
      <c r="AG117" s="233" t="s">
        <v>5794</v>
      </c>
      <c r="AH117" s="233" t="s">
        <v>6269</v>
      </c>
      <c r="AI117" s="349" t="s">
        <v>6268</v>
      </c>
      <c r="AJ117" s="233" t="s">
        <v>6267</v>
      </c>
      <c r="AK117" s="345"/>
    </row>
    <row r="118" spans="1:37" ht="52.5">
      <c r="A118" s="222" t="s">
        <v>5716</v>
      </c>
      <c r="B118" s="258" t="s">
        <v>5590</v>
      </c>
      <c r="C118" s="341" t="s">
        <v>5292</v>
      </c>
      <c r="D118" s="668" t="s">
        <v>5385</v>
      </c>
      <c r="E118" s="310" t="s">
        <v>1060</v>
      </c>
      <c r="F118" s="229" t="s">
        <v>1231</v>
      </c>
      <c r="G118" s="350" t="s">
        <v>5518</v>
      </c>
      <c r="H118" s="341" t="s">
        <v>5665</v>
      </c>
      <c r="I118" s="352" t="s">
        <v>5661</v>
      </c>
      <c r="J118" s="353">
        <v>42767</v>
      </c>
      <c r="K118" s="353">
        <v>43100</v>
      </c>
      <c r="L118" s="334"/>
      <c r="M118" s="334"/>
      <c r="N118" s="229"/>
      <c r="O118" s="229"/>
      <c r="P118" s="343">
        <f t="shared" ca="1" si="11"/>
        <v>264.84127800926217</v>
      </c>
      <c r="Q118" s="257" t="str">
        <f t="shared" ca="1" si="10"/>
        <v>ACTIVE</v>
      </c>
      <c r="R118" s="667">
        <v>3768070</v>
      </c>
      <c r="S118" s="667">
        <v>775000</v>
      </c>
      <c r="T118" s="667"/>
      <c r="U118" s="667"/>
      <c r="V118" s="667"/>
      <c r="W118" s="667"/>
      <c r="X118" s="310" t="s">
        <v>1054</v>
      </c>
      <c r="Y118" s="673" t="s">
        <v>6408</v>
      </c>
      <c r="Z118" s="673">
        <f t="shared" si="12"/>
        <v>2000000</v>
      </c>
      <c r="AA118" s="310" t="s">
        <v>5681</v>
      </c>
      <c r="AB118" s="229"/>
      <c r="AC118" s="354" t="s">
        <v>5479</v>
      </c>
      <c r="AD118" s="233" t="s">
        <v>6225</v>
      </c>
      <c r="AE118" s="233" t="s">
        <v>6222</v>
      </c>
      <c r="AF118" s="233" t="s">
        <v>6221</v>
      </c>
      <c r="AG118" s="233" t="s">
        <v>5794</v>
      </c>
      <c r="AH118" s="233" t="s">
        <v>6402</v>
      </c>
      <c r="AI118" s="349" t="s">
        <v>6223</v>
      </c>
      <c r="AJ118" s="233" t="s">
        <v>6224</v>
      </c>
      <c r="AK118" s="345"/>
    </row>
    <row r="119" spans="1:37" ht="52.5">
      <c r="A119" s="222" t="s">
        <v>5717</v>
      </c>
      <c r="B119" s="258" t="s">
        <v>5591</v>
      </c>
      <c r="C119" s="341" t="s">
        <v>5291</v>
      </c>
      <c r="D119" s="668" t="s">
        <v>5384</v>
      </c>
      <c r="E119" s="310" t="s">
        <v>1060</v>
      </c>
      <c r="F119" s="229" t="s">
        <v>1231</v>
      </c>
      <c r="G119" s="350" t="s">
        <v>5537</v>
      </c>
      <c r="H119" s="341" t="s">
        <v>5672</v>
      </c>
      <c r="I119" s="352" t="s">
        <v>5661</v>
      </c>
      <c r="J119" s="353">
        <v>42767</v>
      </c>
      <c r="K119" s="353">
        <v>43100</v>
      </c>
      <c r="L119" s="334"/>
      <c r="M119" s="334"/>
      <c r="N119" s="229"/>
      <c r="O119" s="229"/>
      <c r="P119" s="343">
        <f t="shared" ca="1" si="11"/>
        <v>264.84127800926217</v>
      </c>
      <c r="Q119" s="257" t="str">
        <f t="shared" ca="1" si="10"/>
        <v>ACTIVE</v>
      </c>
      <c r="R119" s="667">
        <v>2808750</v>
      </c>
      <c r="S119" s="667">
        <v>775000</v>
      </c>
      <c r="T119" s="667"/>
      <c r="U119" s="667"/>
      <c r="V119" s="667"/>
      <c r="W119" s="667"/>
      <c r="X119" s="310" t="s">
        <v>1314</v>
      </c>
      <c r="Y119" s="673" t="s">
        <v>6408</v>
      </c>
      <c r="Z119" s="673">
        <f t="shared" si="12"/>
        <v>2000000</v>
      </c>
      <c r="AA119" s="310" t="s">
        <v>5681</v>
      </c>
      <c r="AB119" s="229"/>
      <c r="AC119" s="354" t="s">
        <v>5478</v>
      </c>
      <c r="AD119" s="233" t="s">
        <v>6215</v>
      </c>
      <c r="AE119" s="233" t="s">
        <v>6217</v>
      </c>
      <c r="AF119" s="233" t="s">
        <v>6219</v>
      </c>
      <c r="AG119" s="233" t="s">
        <v>5794</v>
      </c>
      <c r="AH119" s="233" t="s">
        <v>6218</v>
      </c>
      <c r="AI119" s="349" t="s">
        <v>6220</v>
      </c>
      <c r="AJ119" s="233" t="s">
        <v>6216</v>
      </c>
      <c r="AK119" s="345"/>
    </row>
    <row r="120" spans="1:37" ht="52.5">
      <c r="A120" s="222" t="s">
        <v>5718</v>
      </c>
      <c r="B120" s="258" t="s">
        <v>5592</v>
      </c>
      <c r="C120" s="341" t="s">
        <v>5290</v>
      </c>
      <c r="D120" s="668">
        <v>31404</v>
      </c>
      <c r="E120" s="310" t="s">
        <v>1302</v>
      </c>
      <c r="F120" s="229" t="s">
        <v>1358</v>
      </c>
      <c r="G120" s="350" t="s">
        <v>5534</v>
      </c>
      <c r="H120" s="341" t="s">
        <v>5670</v>
      </c>
      <c r="I120" s="352" t="s">
        <v>5661</v>
      </c>
      <c r="J120" s="353">
        <v>42767</v>
      </c>
      <c r="K120" s="353">
        <v>43100</v>
      </c>
      <c r="L120" s="334"/>
      <c r="M120" s="334"/>
      <c r="N120" s="229"/>
      <c r="O120" s="229"/>
      <c r="P120" s="343">
        <f t="shared" ca="1" si="11"/>
        <v>264.84127800926217</v>
      </c>
      <c r="Q120" s="257" t="str">
        <f t="shared" ca="1" si="10"/>
        <v>ACTIVE</v>
      </c>
      <c r="R120" s="667">
        <v>3810312</v>
      </c>
      <c r="S120" s="667">
        <v>775000</v>
      </c>
      <c r="T120" s="667">
        <v>150000</v>
      </c>
      <c r="U120" s="667"/>
      <c r="V120" s="667"/>
      <c r="W120" s="667"/>
      <c r="X120" s="310" t="s">
        <v>1054</v>
      </c>
      <c r="Y120" s="673" t="s">
        <v>6408</v>
      </c>
      <c r="Z120" s="673">
        <f t="shared" si="12"/>
        <v>2250000</v>
      </c>
      <c r="AA120" s="310" t="s">
        <v>5681</v>
      </c>
      <c r="AB120" s="229"/>
      <c r="AC120" s="354" t="s">
        <v>5477</v>
      </c>
      <c r="AD120" s="233" t="s">
        <v>6200</v>
      </c>
      <c r="AE120" s="233" t="s">
        <v>6206</v>
      </c>
      <c r="AF120" s="233" t="s">
        <v>6203</v>
      </c>
      <c r="AG120" s="233" t="s">
        <v>5794</v>
      </c>
      <c r="AH120" s="233" t="s">
        <v>6204</v>
      </c>
      <c r="AI120" s="349" t="s">
        <v>6202</v>
      </c>
      <c r="AJ120" s="233" t="s">
        <v>6201</v>
      </c>
      <c r="AK120" s="345"/>
    </row>
    <row r="121" spans="1:37" ht="52.5">
      <c r="A121" s="222" t="s">
        <v>5719</v>
      </c>
      <c r="B121" s="258" t="s">
        <v>5593</v>
      </c>
      <c r="C121" s="341" t="s">
        <v>1024</v>
      </c>
      <c r="D121" s="668">
        <v>28171</v>
      </c>
      <c r="E121" s="310" t="s">
        <v>1302</v>
      </c>
      <c r="F121" s="229" t="s">
        <v>1358</v>
      </c>
      <c r="G121" s="350" t="s">
        <v>5531</v>
      </c>
      <c r="H121" s="341" t="s">
        <v>5282</v>
      </c>
      <c r="I121" s="352" t="s">
        <v>5662</v>
      </c>
      <c r="J121" s="353">
        <v>42767</v>
      </c>
      <c r="K121" s="353">
        <v>43100</v>
      </c>
      <c r="L121" s="334"/>
      <c r="M121" s="334"/>
      <c r="N121" s="229"/>
      <c r="O121" s="229"/>
      <c r="P121" s="343">
        <f t="shared" ca="1" si="11"/>
        <v>264.84127800926217</v>
      </c>
      <c r="Q121" s="257" t="str">
        <f t="shared" ca="1" si="10"/>
        <v>ACTIVE</v>
      </c>
      <c r="R121" s="667">
        <v>2703750</v>
      </c>
      <c r="S121" s="667">
        <v>775000</v>
      </c>
      <c r="T121" s="667"/>
      <c r="U121" s="667"/>
      <c r="V121" s="667"/>
      <c r="W121" s="667"/>
      <c r="X121" s="310" t="s">
        <v>1054</v>
      </c>
      <c r="Y121" s="673" t="s">
        <v>6408</v>
      </c>
      <c r="Z121" s="673">
        <f t="shared" si="12"/>
        <v>2250000</v>
      </c>
      <c r="AA121" s="310" t="s">
        <v>5681</v>
      </c>
      <c r="AB121" s="229"/>
      <c r="AC121" s="354" t="s">
        <v>5476</v>
      </c>
      <c r="AD121" s="233" t="s">
        <v>6207</v>
      </c>
      <c r="AE121" s="233" t="s">
        <v>6209</v>
      </c>
      <c r="AF121" s="233" t="s">
        <v>6205</v>
      </c>
      <c r="AG121" s="233" t="s">
        <v>5794</v>
      </c>
      <c r="AH121" s="233"/>
      <c r="AI121" s="349" t="s">
        <v>6403</v>
      </c>
      <c r="AJ121" s="233" t="s">
        <v>6208</v>
      </c>
      <c r="AK121" s="345"/>
    </row>
    <row r="122" spans="1:37" ht="52.5">
      <c r="A122" s="222" t="s">
        <v>5720</v>
      </c>
      <c r="B122" s="258" t="s">
        <v>5594</v>
      </c>
      <c r="C122" s="341" t="s">
        <v>5289</v>
      </c>
      <c r="D122" s="668">
        <v>31146</v>
      </c>
      <c r="E122" s="310" t="s">
        <v>1302</v>
      </c>
      <c r="F122" s="229" t="s">
        <v>1319</v>
      </c>
      <c r="G122" s="350" t="s">
        <v>5531</v>
      </c>
      <c r="H122" s="341" t="s">
        <v>5282</v>
      </c>
      <c r="I122" s="352" t="s">
        <v>5662</v>
      </c>
      <c r="J122" s="353">
        <v>42767</v>
      </c>
      <c r="K122" s="353">
        <v>43100</v>
      </c>
      <c r="L122" s="334"/>
      <c r="M122" s="334"/>
      <c r="N122" s="229"/>
      <c r="O122" s="229"/>
      <c r="P122" s="343">
        <f t="shared" ca="1" si="11"/>
        <v>264.84127800926217</v>
      </c>
      <c r="Q122" s="257" t="str">
        <f t="shared" ca="1" si="10"/>
        <v>ACTIVE</v>
      </c>
      <c r="R122" s="667">
        <v>2703750</v>
      </c>
      <c r="S122" s="667">
        <v>775000</v>
      </c>
      <c r="T122" s="667"/>
      <c r="U122" s="667"/>
      <c r="V122" s="667"/>
      <c r="W122" s="667"/>
      <c r="X122" s="310" t="s">
        <v>1054</v>
      </c>
      <c r="Y122" s="673" t="s">
        <v>6408</v>
      </c>
      <c r="Z122" s="673">
        <f t="shared" si="12"/>
        <v>2500000</v>
      </c>
      <c r="AA122" s="310" t="s">
        <v>5681</v>
      </c>
      <c r="AB122" s="229"/>
      <c r="AC122" s="354" t="s">
        <v>5475</v>
      </c>
      <c r="AD122" s="233" t="s">
        <v>5965</v>
      </c>
      <c r="AE122" s="233" t="s">
        <v>5967</v>
      </c>
      <c r="AF122" s="233" t="s">
        <v>5966</v>
      </c>
      <c r="AG122" s="233" t="s">
        <v>5968</v>
      </c>
      <c r="AH122" s="233" t="s">
        <v>5969</v>
      </c>
      <c r="AI122" s="721" t="s">
        <v>6577</v>
      </c>
      <c r="AJ122" s="233" t="s">
        <v>6748</v>
      </c>
      <c r="AK122" s="345"/>
    </row>
    <row r="123" spans="1:37" ht="52.5">
      <c r="A123" s="222" t="s">
        <v>5721</v>
      </c>
      <c r="B123" s="258" t="s">
        <v>5595</v>
      </c>
      <c r="C123" s="341" t="s">
        <v>5288</v>
      </c>
      <c r="D123" s="668" t="s">
        <v>5383</v>
      </c>
      <c r="E123" s="310" t="s">
        <v>1302</v>
      </c>
      <c r="F123" s="229" t="s">
        <v>1358</v>
      </c>
      <c r="G123" s="350" t="s">
        <v>5534</v>
      </c>
      <c r="H123" s="341" t="s">
        <v>5671</v>
      </c>
      <c r="I123" s="352" t="s">
        <v>5661</v>
      </c>
      <c r="J123" s="353">
        <v>42767</v>
      </c>
      <c r="K123" s="353">
        <v>43100</v>
      </c>
      <c r="L123" s="334"/>
      <c r="M123" s="334"/>
      <c r="N123" s="229"/>
      <c r="O123" s="229"/>
      <c r="P123" s="343">
        <f t="shared" ca="1" si="11"/>
        <v>264.84127800926217</v>
      </c>
      <c r="Q123" s="257" t="str">
        <f t="shared" ca="1" si="10"/>
        <v>ACTIVE</v>
      </c>
      <c r="R123" s="667">
        <v>4163205</v>
      </c>
      <c r="S123" s="667">
        <v>775000</v>
      </c>
      <c r="T123" s="667">
        <v>150000</v>
      </c>
      <c r="U123" s="667"/>
      <c r="V123" s="667"/>
      <c r="W123" s="667"/>
      <c r="X123" s="310" t="s">
        <v>1054</v>
      </c>
      <c r="Y123" s="673" t="s">
        <v>6408</v>
      </c>
      <c r="Z123" s="673">
        <f t="shared" si="12"/>
        <v>2250000</v>
      </c>
      <c r="AA123" s="310" t="s">
        <v>5681</v>
      </c>
      <c r="AB123" s="229"/>
      <c r="AC123" s="354" t="s">
        <v>5474</v>
      </c>
      <c r="AD123" s="233" t="s">
        <v>5971</v>
      </c>
      <c r="AE123" s="233" t="s">
        <v>5970</v>
      </c>
      <c r="AF123" s="233" t="s">
        <v>5975</v>
      </c>
      <c r="AG123" s="233" t="s">
        <v>5794</v>
      </c>
      <c r="AH123" s="233" t="s">
        <v>5973</v>
      </c>
      <c r="AI123" s="349" t="s">
        <v>5974</v>
      </c>
      <c r="AJ123" s="233" t="s">
        <v>5972</v>
      </c>
      <c r="AK123" s="345"/>
    </row>
    <row r="124" spans="1:37" ht="52.5">
      <c r="A124" s="222" t="s">
        <v>5722</v>
      </c>
      <c r="B124" s="258" t="s">
        <v>5596</v>
      </c>
      <c r="C124" s="341" t="s">
        <v>5287</v>
      </c>
      <c r="D124" s="668" t="s">
        <v>5382</v>
      </c>
      <c r="E124" s="310" t="s">
        <v>1302</v>
      </c>
      <c r="F124" s="229" t="s">
        <v>1358</v>
      </c>
      <c r="G124" s="350" t="s">
        <v>1274</v>
      </c>
      <c r="H124" s="341" t="s">
        <v>5314</v>
      </c>
      <c r="I124" s="352" t="s">
        <v>5661</v>
      </c>
      <c r="J124" s="353">
        <v>42767</v>
      </c>
      <c r="K124" s="353">
        <v>43100</v>
      </c>
      <c r="L124" s="334"/>
      <c r="M124" s="334"/>
      <c r="N124" s="229"/>
      <c r="O124" s="229"/>
      <c r="P124" s="343">
        <f t="shared" ca="1" si="11"/>
        <v>264.84127800926217</v>
      </c>
      <c r="Q124" s="257" t="str">
        <f t="shared" ca="1" si="10"/>
        <v>ACTIVE</v>
      </c>
      <c r="R124" s="667">
        <v>2835000</v>
      </c>
      <c r="S124" s="667">
        <v>775000</v>
      </c>
      <c r="T124" s="667"/>
      <c r="U124" s="667"/>
      <c r="V124" s="667"/>
      <c r="W124" s="667"/>
      <c r="X124" s="310" t="s">
        <v>1054</v>
      </c>
      <c r="Y124" s="673" t="s">
        <v>6408</v>
      </c>
      <c r="Z124" s="673">
        <f t="shared" si="12"/>
        <v>2250000</v>
      </c>
      <c r="AA124" s="310" t="s">
        <v>5681</v>
      </c>
      <c r="AB124" s="229"/>
      <c r="AC124" s="354" t="s">
        <v>5473</v>
      </c>
      <c r="AD124" s="233" t="s">
        <v>5958</v>
      </c>
      <c r="AE124" s="233" t="s">
        <v>5955</v>
      </c>
      <c r="AF124" s="233" t="s">
        <v>5956</v>
      </c>
      <c r="AG124" s="233" t="s">
        <v>5794</v>
      </c>
      <c r="AH124" s="233"/>
      <c r="AI124" s="349" t="s">
        <v>5957</v>
      </c>
      <c r="AJ124" s="233" t="s">
        <v>5959</v>
      </c>
      <c r="AK124" s="345"/>
    </row>
    <row r="125" spans="1:37" ht="52.5">
      <c r="A125" s="222" t="s">
        <v>5723</v>
      </c>
      <c r="B125" s="258" t="s">
        <v>5597</v>
      </c>
      <c r="C125" s="341" t="s">
        <v>1673</v>
      </c>
      <c r="D125" s="668" t="s">
        <v>5381</v>
      </c>
      <c r="E125" s="310" t="s">
        <v>1302</v>
      </c>
      <c r="F125" s="229" t="s">
        <v>1358</v>
      </c>
      <c r="G125" s="350" t="s">
        <v>5534</v>
      </c>
      <c r="H125" s="341" t="s">
        <v>5671</v>
      </c>
      <c r="I125" s="352" t="s">
        <v>5661</v>
      </c>
      <c r="J125" s="353">
        <v>42767</v>
      </c>
      <c r="K125" s="353">
        <v>43100</v>
      </c>
      <c r="L125" s="334"/>
      <c r="M125" s="334"/>
      <c r="N125" s="229"/>
      <c r="O125" s="229"/>
      <c r="P125" s="343">
        <f t="shared" ca="1" si="11"/>
        <v>264.84127800926217</v>
      </c>
      <c r="Q125" s="257" t="str">
        <f t="shared" ca="1" si="10"/>
        <v>ACTIVE</v>
      </c>
      <c r="R125" s="667">
        <v>4209277</v>
      </c>
      <c r="S125" s="667">
        <v>775000</v>
      </c>
      <c r="T125" s="667">
        <v>150000</v>
      </c>
      <c r="U125" s="667"/>
      <c r="V125" s="667"/>
      <c r="W125" s="667"/>
      <c r="X125" s="310" t="s">
        <v>1054</v>
      </c>
      <c r="Y125" s="673" t="s">
        <v>6408</v>
      </c>
      <c r="Z125" s="673">
        <f t="shared" si="12"/>
        <v>2250000</v>
      </c>
      <c r="AA125" s="310" t="s">
        <v>5681</v>
      </c>
      <c r="AB125" s="229"/>
      <c r="AC125" s="354" t="s">
        <v>5472</v>
      </c>
      <c r="AD125" s="233" t="s">
        <v>5960</v>
      </c>
      <c r="AE125" s="233" t="s">
        <v>5961</v>
      </c>
      <c r="AF125" s="233" t="s">
        <v>5962</v>
      </c>
      <c r="AG125" s="233" t="s">
        <v>5794</v>
      </c>
      <c r="AH125" s="233"/>
      <c r="AI125" s="349" t="s">
        <v>5963</v>
      </c>
      <c r="AJ125" s="233" t="s">
        <v>5964</v>
      </c>
      <c r="AK125" s="345"/>
    </row>
    <row r="126" spans="1:37" ht="52.5">
      <c r="A126" s="222" t="s">
        <v>5724</v>
      </c>
      <c r="B126" s="258" t="s">
        <v>5598</v>
      </c>
      <c r="C126" s="341" t="s">
        <v>5286</v>
      </c>
      <c r="D126" s="668" t="s">
        <v>5380</v>
      </c>
      <c r="E126" s="310" t="s">
        <v>1302</v>
      </c>
      <c r="F126" s="229" t="s">
        <v>1276</v>
      </c>
      <c r="G126" s="350" t="s">
        <v>5531</v>
      </c>
      <c r="H126" s="341" t="s">
        <v>5670</v>
      </c>
      <c r="I126" s="352" t="s">
        <v>5660</v>
      </c>
      <c r="J126" s="353">
        <v>42767</v>
      </c>
      <c r="K126" s="353">
        <v>43100</v>
      </c>
      <c r="L126" s="334"/>
      <c r="M126" s="334"/>
      <c r="N126" s="229"/>
      <c r="O126" s="229"/>
      <c r="P126" s="343">
        <f t="shared" ca="1" si="11"/>
        <v>264.84127800926217</v>
      </c>
      <c r="Q126" s="257" t="str">
        <f t="shared" ca="1" si="10"/>
        <v>ACTIVE</v>
      </c>
      <c r="R126" s="667">
        <v>2703750</v>
      </c>
      <c r="S126" s="667">
        <v>775000</v>
      </c>
      <c r="T126" s="667"/>
      <c r="U126" s="667"/>
      <c r="V126" s="667"/>
      <c r="W126" s="667"/>
      <c r="X126" s="310" t="s">
        <v>1054</v>
      </c>
      <c r="Y126" s="673" t="s">
        <v>6408</v>
      </c>
      <c r="Z126" s="673">
        <f t="shared" si="12"/>
        <v>1500000</v>
      </c>
      <c r="AA126" s="310" t="s">
        <v>5681</v>
      </c>
      <c r="AB126" s="229"/>
      <c r="AC126" s="354" t="s">
        <v>5471</v>
      </c>
      <c r="AD126" s="233" t="s">
        <v>5931</v>
      </c>
      <c r="AE126" s="233" t="s">
        <v>5930</v>
      </c>
      <c r="AF126" s="233" t="s">
        <v>5929</v>
      </c>
      <c r="AG126" s="233" t="s">
        <v>5927</v>
      </c>
      <c r="AH126" s="233" t="s">
        <v>5928</v>
      </c>
      <c r="AI126" s="349" t="s">
        <v>5933</v>
      </c>
      <c r="AJ126" s="233" t="s">
        <v>5932</v>
      </c>
      <c r="AK126" s="345"/>
    </row>
    <row r="127" spans="1:37" ht="52.5">
      <c r="A127" s="222" t="s">
        <v>5725</v>
      </c>
      <c r="B127" s="258" t="s">
        <v>5549</v>
      </c>
      <c r="C127" s="341" t="s">
        <v>5285</v>
      </c>
      <c r="D127" s="668" t="s">
        <v>5379</v>
      </c>
      <c r="E127" s="310" t="s">
        <v>1060</v>
      </c>
      <c r="F127" s="229" t="s">
        <v>1276</v>
      </c>
      <c r="G127" s="350" t="s">
        <v>5536</v>
      </c>
      <c r="H127" s="341" t="s">
        <v>5666</v>
      </c>
      <c r="I127" s="352" t="s">
        <v>5660</v>
      </c>
      <c r="J127" s="353">
        <v>42767</v>
      </c>
      <c r="K127" s="353">
        <v>43100</v>
      </c>
      <c r="L127" s="334"/>
      <c r="M127" s="334"/>
      <c r="N127" s="229"/>
      <c r="O127" s="229"/>
      <c r="P127" s="343">
        <f t="shared" ca="1" si="11"/>
        <v>264.84127800926217</v>
      </c>
      <c r="Q127" s="257" t="str">
        <f t="shared" ca="1" si="10"/>
        <v>ACTIVE</v>
      </c>
      <c r="R127" s="667">
        <v>8228552</v>
      </c>
      <c r="S127" s="667">
        <v>775000</v>
      </c>
      <c r="T127" s="667"/>
      <c r="U127" s="667"/>
      <c r="V127" s="667"/>
      <c r="W127" s="667"/>
      <c r="X127" s="310" t="s">
        <v>1314</v>
      </c>
      <c r="Y127" s="673" t="s">
        <v>6408</v>
      </c>
      <c r="Z127" s="673">
        <f t="shared" si="12"/>
        <v>1500000</v>
      </c>
      <c r="AA127" s="310" t="s">
        <v>5681</v>
      </c>
      <c r="AB127" s="229"/>
      <c r="AC127" s="354" t="s">
        <v>5470</v>
      </c>
      <c r="AD127" s="233" t="s">
        <v>5893</v>
      </c>
      <c r="AE127" s="233" t="s">
        <v>5895</v>
      </c>
      <c r="AF127" s="233" t="s">
        <v>5896</v>
      </c>
      <c r="AG127" s="233" t="s">
        <v>5794</v>
      </c>
      <c r="AH127" s="233"/>
      <c r="AI127" s="349" t="s">
        <v>5897</v>
      </c>
      <c r="AJ127" s="233" t="s">
        <v>5894</v>
      </c>
      <c r="AK127" s="345"/>
    </row>
    <row r="128" spans="1:37" ht="52.5">
      <c r="A128" s="222" t="s">
        <v>5726</v>
      </c>
      <c r="B128" s="258" t="s">
        <v>5599</v>
      </c>
      <c r="C128" s="341" t="s">
        <v>5284</v>
      </c>
      <c r="D128" s="668" t="s">
        <v>5378</v>
      </c>
      <c r="E128" s="310" t="s">
        <v>1060</v>
      </c>
      <c r="F128" s="229" t="s">
        <v>1231</v>
      </c>
      <c r="G128" s="350" t="s">
        <v>5518</v>
      </c>
      <c r="H128" s="341" t="s">
        <v>5665</v>
      </c>
      <c r="I128" s="352" t="s">
        <v>5661</v>
      </c>
      <c r="J128" s="353">
        <v>42767</v>
      </c>
      <c r="K128" s="353">
        <v>43100</v>
      </c>
      <c r="L128" s="334"/>
      <c r="M128" s="334"/>
      <c r="N128" s="229"/>
      <c r="O128" s="229"/>
      <c r="P128" s="343">
        <f t="shared" ca="1" si="11"/>
        <v>264.84127800926217</v>
      </c>
      <c r="Q128" s="257" t="str">
        <f t="shared" ca="1" si="10"/>
        <v>ACTIVE</v>
      </c>
      <c r="R128" s="667">
        <v>2835000</v>
      </c>
      <c r="S128" s="667">
        <v>775000</v>
      </c>
      <c r="T128" s="667"/>
      <c r="U128" s="667"/>
      <c r="V128" s="667"/>
      <c r="W128" s="667"/>
      <c r="X128" s="310" t="s">
        <v>1054</v>
      </c>
      <c r="Y128" s="673" t="s">
        <v>6408</v>
      </c>
      <c r="Z128" s="673">
        <f t="shared" si="12"/>
        <v>2000000</v>
      </c>
      <c r="AA128" s="310" t="s">
        <v>5681</v>
      </c>
      <c r="AB128" s="229"/>
      <c r="AC128" s="354" t="s">
        <v>5870</v>
      </c>
      <c r="AD128" s="233" t="s">
        <v>5872</v>
      </c>
      <c r="AE128" s="233" t="s">
        <v>5868</v>
      </c>
      <c r="AF128" s="233" t="s">
        <v>5869</v>
      </c>
      <c r="AG128" s="233" t="s">
        <v>5794</v>
      </c>
      <c r="AH128" s="233" t="s">
        <v>5873</v>
      </c>
      <c r="AI128" s="349" t="s">
        <v>6403</v>
      </c>
      <c r="AJ128" s="233" t="s">
        <v>5871</v>
      </c>
      <c r="AK128" s="345"/>
    </row>
    <row r="129" spans="1:37" ht="52.5">
      <c r="A129" s="222" t="s">
        <v>5727</v>
      </c>
      <c r="B129" s="258" t="s">
        <v>5600</v>
      </c>
      <c r="C129" s="341" t="s">
        <v>5283</v>
      </c>
      <c r="D129" s="668" t="s">
        <v>5377</v>
      </c>
      <c r="E129" s="310" t="s">
        <v>1302</v>
      </c>
      <c r="F129" s="229" t="s">
        <v>1231</v>
      </c>
      <c r="G129" s="350" t="s">
        <v>5534</v>
      </c>
      <c r="H129" s="341" t="s">
        <v>5671</v>
      </c>
      <c r="I129" s="352" t="s">
        <v>5661</v>
      </c>
      <c r="J129" s="353">
        <v>42767</v>
      </c>
      <c r="K129" s="353">
        <v>43100</v>
      </c>
      <c r="L129" s="334"/>
      <c r="M129" s="334"/>
      <c r="N129" s="229"/>
      <c r="O129" s="229"/>
      <c r="P129" s="343">
        <f t="shared" ca="1" si="11"/>
        <v>264.84127800926217</v>
      </c>
      <c r="Q129" s="257" t="str">
        <f t="shared" ca="1" si="10"/>
        <v>ACTIVE</v>
      </c>
      <c r="R129" s="667">
        <v>3741034</v>
      </c>
      <c r="S129" s="667">
        <v>775000</v>
      </c>
      <c r="T129" s="667">
        <v>150000</v>
      </c>
      <c r="U129" s="667"/>
      <c r="V129" s="667"/>
      <c r="W129" s="667"/>
      <c r="X129" s="310" t="s">
        <v>1054</v>
      </c>
      <c r="Y129" s="673" t="s">
        <v>6408</v>
      </c>
      <c r="Z129" s="673">
        <f t="shared" si="12"/>
        <v>2000000</v>
      </c>
      <c r="AA129" s="310" t="s">
        <v>5681</v>
      </c>
      <c r="AB129" s="229"/>
      <c r="AC129" s="354" t="s">
        <v>5469</v>
      </c>
      <c r="AD129" s="233" t="s">
        <v>5861</v>
      </c>
      <c r="AE129" s="233" t="s">
        <v>5865</v>
      </c>
      <c r="AF129" s="233" t="s">
        <v>5866</v>
      </c>
      <c r="AG129" s="233" t="s">
        <v>5863</v>
      </c>
      <c r="AH129" s="233" t="s">
        <v>5864</v>
      </c>
      <c r="AI129" s="349" t="s">
        <v>5867</v>
      </c>
      <c r="AJ129" s="233" t="s">
        <v>5862</v>
      </c>
      <c r="AK129" s="345"/>
    </row>
    <row r="130" spans="1:37" ht="52.5">
      <c r="A130" s="222" t="s">
        <v>5728</v>
      </c>
      <c r="B130" s="258" t="s">
        <v>5601</v>
      </c>
      <c r="C130" s="341" t="s">
        <v>5282</v>
      </c>
      <c r="D130" s="668">
        <v>28708</v>
      </c>
      <c r="E130" s="310" t="s">
        <v>1302</v>
      </c>
      <c r="F130" s="229" t="s">
        <v>1358</v>
      </c>
      <c r="G130" s="350" t="s">
        <v>5535</v>
      </c>
      <c r="H130" s="341" t="s">
        <v>5312</v>
      </c>
      <c r="I130" s="352" t="s">
        <v>5662</v>
      </c>
      <c r="J130" s="353">
        <v>42767</v>
      </c>
      <c r="K130" s="353">
        <v>43100</v>
      </c>
      <c r="L130" s="334"/>
      <c r="M130" s="334"/>
      <c r="N130" s="229"/>
      <c r="O130" s="229"/>
      <c r="P130" s="343">
        <f t="shared" ca="1" si="11"/>
        <v>264.84127800926217</v>
      </c>
      <c r="Q130" s="257" t="str">
        <f t="shared" ca="1" si="10"/>
        <v>ACTIVE</v>
      </c>
      <c r="R130" s="667">
        <v>10250000</v>
      </c>
      <c r="S130" s="667">
        <v>775000</v>
      </c>
      <c r="T130" s="667"/>
      <c r="U130" s="667"/>
      <c r="V130" s="667"/>
      <c r="W130" s="667"/>
      <c r="X130" s="310" t="s">
        <v>1314</v>
      </c>
      <c r="Y130" s="673" t="s">
        <v>6408</v>
      </c>
      <c r="Z130" s="673">
        <f t="shared" si="12"/>
        <v>2250000</v>
      </c>
      <c r="AA130" s="310" t="s">
        <v>5681</v>
      </c>
      <c r="AB130" s="229"/>
      <c r="AC130" s="354" t="s">
        <v>5887</v>
      </c>
      <c r="AD130" s="233" t="s">
        <v>5885</v>
      </c>
      <c r="AE130" s="233" t="s">
        <v>5881</v>
      </c>
      <c r="AF130" s="233" t="s">
        <v>5882</v>
      </c>
      <c r="AG130" s="233" t="s">
        <v>5883</v>
      </c>
      <c r="AH130" s="233" t="s">
        <v>5886</v>
      </c>
      <c r="AI130" s="349" t="s">
        <v>6403</v>
      </c>
      <c r="AJ130" s="233" t="s">
        <v>5884</v>
      </c>
      <c r="AK130" s="345"/>
    </row>
    <row r="131" spans="1:37" ht="52.5">
      <c r="A131" s="222" t="s">
        <v>5729</v>
      </c>
      <c r="B131" s="258" t="s">
        <v>5602</v>
      </c>
      <c r="C131" s="341" t="s">
        <v>5281</v>
      </c>
      <c r="D131" s="668" t="s">
        <v>5376</v>
      </c>
      <c r="E131" s="310" t="s">
        <v>1302</v>
      </c>
      <c r="F131" s="229" t="s">
        <v>1231</v>
      </c>
      <c r="G131" s="350" t="s">
        <v>5534</v>
      </c>
      <c r="H131" s="341" t="s">
        <v>5671</v>
      </c>
      <c r="I131" s="352" t="s">
        <v>5661</v>
      </c>
      <c r="J131" s="353">
        <v>42767</v>
      </c>
      <c r="K131" s="353">
        <v>43100</v>
      </c>
      <c r="L131" s="334"/>
      <c r="M131" s="334"/>
      <c r="N131" s="229"/>
      <c r="O131" s="229"/>
      <c r="P131" s="343">
        <f t="shared" ca="1" si="11"/>
        <v>264.84127800926217</v>
      </c>
      <c r="Q131" s="257" t="str">
        <f t="shared" ca="1" si="10"/>
        <v>ACTIVE</v>
      </c>
      <c r="R131" s="667">
        <v>3810312</v>
      </c>
      <c r="S131" s="667">
        <v>775000</v>
      </c>
      <c r="T131" s="667">
        <v>150000</v>
      </c>
      <c r="U131" s="667"/>
      <c r="V131" s="667"/>
      <c r="W131" s="667"/>
      <c r="X131" s="310" t="s">
        <v>1054</v>
      </c>
      <c r="Y131" s="673" t="s">
        <v>6408</v>
      </c>
      <c r="Z131" s="673">
        <f t="shared" si="12"/>
        <v>2000000</v>
      </c>
      <c r="AA131" s="310" t="s">
        <v>5681</v>
      </c>
      <c r="AB131" s="229"/>
      <c r="AC131" s="354" t="s">
        <v>5468</v>
      </c>
      <c r="AD131" s="233" t="s">
        <v>5904</v>
      </c>
      <c r="AE131" s="233" t="s">
        <v>5907</v>
      </c>
      <c r="AF131" s="233" t="s">
        <v>5908</v>
      </c>
      <c r="AG131" s="233" t="s">
        <v>5909</v>
      </c>
      <c r="AH131" s="233" t="s">
        <v>5910</v>
      </c>
      <c r="AI131" s="349" t="s">
        <v>5905</v>
      </c>
      <c r="AJ131" s="233" t="s">
        <v>5906</v>
      </c>
      <c r="AK131" s="345"/>
    </row>
    <row r="132" spans="1:37" ht="52.5">
      <c r="A132" s="222" t="s">
        <v>5730</v>
      </c>
      <c r="B132" s="258" t="s">
        <v>5603</v>
      </c>
      <c r="C132" s="341" t="s">
        <v>821</v>
      </c>
      <c r="D132" s="668" t="s">
        <v>5375</v>
      </c>
      <c r="E132" s="310" t="s">
        <v>1302</v>
      </c>
      <c r="F132" s="229" t="s">
        <v>1358</v>
      </c>
      <c r="G132" s="350" t="s">
        <v>5531</v>
      </c>
      <c r="H132" s="341" t="s">
        <v>5666</v>
      </c>
      <c r="I132" s="352" t="s">
        <v>5660</v>
      </c>
      <c r="J132" s="353">
        <v>42767</v>
      </c>
      <c r="K132" s="353">
        <v>43100</v>
      </c>
      <c r="L132" s="334"/>
      <c r="M132" s="334"/>
      <c r="N132" s="229"/>
      <c r="O132" s="229"/>
      <c r="P132" s="343">
        <f t="shared" ca="1" si="11"/>
        <v>264.84127800926217</v>
      </c>
      <c r="Q132" s="257" t="str">
        <f t="shared" ca="1" si="10"/>
        <v>ACTIVE</v>
      </c>
      <c r="R132" s="667">
        <v>2703750</v>
      </c>
      <c r="S132" s="667">
        <v>775000</v>
      </c>
      <c r="T132" s="667"/>
      <c r="U132" s="667"/>
      <c r="V132" s="667"/>
      <c r="W132" s="667"/>
      <c r="X132" s="310" t="s">
        <v>1054</v>
      </c>
      <c r="Y132" s="673" t="s">
        <v>6408</v>
      </c>
      <c r="Z132" s="673">
        <f t="shared" si="12"/>
        <v>2250000</v>
      </c>
      <c r="AA132" s="310" t="s">
        <v>5681</v>
      </c>
      <c r="AB132" s="229"/>
      <c r="AC132" s="354" t="s">
        <v>5902</v>
      </c>
      <c r="AD132" s="233" t="s">
        <v>5898</v>
      </c>
      <c r="AE132" s="233" t="s">
        <v>5901</v>
      </c>
      <c r="AF132" s="233" t="s">
        <v>5900</v>
      </c>
      <c r="AG132" s="233" t="s">
        <v>5899</v>
      </c>
      <c r="AH132" s="233"/>
      <c r="AI132" s="349" t="s">
        <v>5903</v>
      </c>
      <c r="AJ132" s="684" t="s">
        <v>6485</v>
      </c>
      <c r="AK132" s="345"/>
    </row>
    <row r="133" spans="1:37" ht="52.5">
      <c r="A133" s="222" t="s">
        <v>5731</v>
      </c>
      <c r="B133" s="258" t="s">
        <v>5604</v>
      </c>
      <c r="C133" s="341" t="s">
        <v>5280</v>
      </c>
      <c r="D133" s="668" t="s">
        <v>5374</v>
      </c>
      <c r="E133" s="310" t="s">
        <v>1302</v>
      </c>
      <c r="F133" s="229" t="s">
        <v>1358</v>
      </c>
      <c r="G133" s="350" t="s">
        <v>1258</v>
      </c>
      <c r="H133" s="341" t="s">
        <v>5314</v>
      </c>
      <c r="I133" s="352" t="s">
        <v>5661</v>
      </c>
      <c r="J133" s="353">
        <v>42767</v>
      </c>
      <c r="K133" s="353">
        <v>43100</v>
      </c>
      <c r="L133" s="334"/>
      <c r="M133" s="334"/>
      <c r="N133" s="229"/>
      <c r="O133" s="229"/>
      <c r="P133" s="343">
        <f t="shared" ca="1" si="11"/>
        <v>264.84127800926217</v>
      </c>
      <c r="Q133" s="257" t="str">
        <f t="shared" ca="1" si="10"/>
        <v>ACTIVE</v>
      </c>
      <c r="R133" s="667">
        <v>2835000</v>
      </c>
      <c r="S133" s="667">
        <v>775000</v>
      </c>
      <c r="T133" s="667"/>
      <c r="U133" s="667"/>
      <c r="V133" s="667"/>
      <c r="W133" s="667"/>
      <c r="X133" s="310" t="s">
        <v>1054</v>
      </c>
      <c r="Y133" s="673" t="s">
        <v>6408</v>
      </c>
      <c r="Z133" s="673">
        <f t="shared" si="12"/>
        <v>2250000</v>
      </c>
      <c r="AA133" s="310" t="s">
        <v>5681</v>
      </c>
      <c r="AB133" s="229"/>
      <c r="AC133" s="354" t="s">
        <v>5467</v>
      </c>
      <c r="AD133" s="345" t="s">
        <v>5911</v>
      </c>
      <c r="AE133" s="345" t="s">
        <v>5912</v>
      </c>
      <c r="AF133" s="345" t="s">
        <v>5913</v>
      </c>
      <c r="AG133" s="345" t="s">
        <v>5794</v>
      </c>
      <c r="AH133" s="233" t="s">
        <v>5914</v>
      </c>
      <c r="AI133" s="349" t="s">
        <v>6403</v>
      </c>
      <c r="AJ133" s="233"/>
      <c r="AK133" s="345"/>
    </row>
    <row r="134" spans="1:37" ht="52.5">
      <c r="A134" s="222" t="s">
        <v>5732</v>
      </c>
      <c r="B134" s="258" t="s">
        <v>5605</v>
      </c>
      <c r="C134" s="341" t="s">
        <v>5279</v>
      </c>
      <c r="D134" s="668">
        <v>30371</v>
      </c>
      <c r="E134" s="310" t="s">
        <v>1302</v>
      </c>
      <c r="F134" s="229" t="s">
        <v>1280</v>
      </c>
      <c r="G134" s="350" t="s">
        <v>5531</v>
      </c>
      <c r="H134" s="341" t="s">
        <v>5282</v>
      </c>
      <c r="I134" s="352" t="s">
        <v>5662</v>
      </c>
      <c r="J134" s="353">
        <v>42767</v>
      </c>
      <c r="K134" s="353">
        <v>43100</v>
      </c>
      <c r="L134" s="334"/>
      <c r="M134" s="334"/>
      <c r="N134" s="229"/>
      <c r="O134" s="229"/>
      <c r="P134" s="343">
        <f t="shared" ca="1" si="11"/>
        <v>264.84127800926217</v>
      </c>
      <c r="Q134" s="257" t="str">
        <f t="shared" ca="1" si="10"/>
        <v>ACTIVE</v>
      </c>
      <c r="R134" s="667">
        <v>2703750</v>
      </c>
      <c r="S134" s="667">
        <v>775000</v>
      </c>
      <c r="T134" s="667"/>
      <c r="U134" s="667"/>
      <c r="V134" s="667"/>
      <c r="W134" s="667"/>
      <c r="X134" s="310" t="s">
        <v>1054</v>
      </c>
      <c r="Y134" s="673" t="s">
        <v>6408</v>
      </c>
      <c r="Z134" s="673">
        <f t="shared" si="12"/>
        <v>1750000</v>
      </c>
      <c r="AA134" s="310" t="s">
        <v>5681</v>
      </c>
      <c r="AB134" s="229"/>
      <c r="AC134" s="354" t="s">
        <v>5466</v>
      </c>
      <c r="AD134" s="233" t="s">
        <v>5888</v>
      </c>
      <c r="AE134" s="233" t="s">
        <v>5889</v>
      </c>
      <c r="AF134" s="233" t="s">
        <v>5892</v>
      </c>
      <c r="AG134" s="233" t="s">
        <v>5890</v>
      </c>
      <c r="AH134" s="233"/>
      <c r="AI134" s="349" t="s">
        <v>6403</v>
      </c>
      <c r="AJ134" s="233" t="s">
        <v>5891</v>
      </c>
      <c r="AK134" s="345"/>
    </row>
    <row r="135" spans="1:37" ht="52.5">
      <c r="A135" s="222" t="s">
        <v>5733</v>
      </c>
      <c r="B135" s="258" t="s">
        <v>5606</v>
      </c>
      <c r="C135" s="341" t="s">
        <v>5278</v>
      </c>
      <c r="D135" s="668" t="s">
        <v>5373</v>
      </c>
      <c r="E135" s="310" t="s">
        <v>1302</v>
      </c>
      <c r="F135" s="229" t="s">
        <v>1231</v>
      </c>
      <c r="G135" s="350" t="s">
        <v>5518</v>
      </c>
      <c r="H135" s="341" t="s">
        <v>5665</v>
      </c>
      <c r="I135" s="352" t="s">
        <v>5661</v>
      </c>
      <c r="J135" s="353">
        <v>42767</v>
      </c>
      <c r="K135" s="353">
        <v>43100</v>
      </c>
      <c r="L135" s="334"/>
      <c r="M135" s="334"/>
      <c r="N135" s="229"/>
      <c r="O135" s="229"/>
      <c r="P135" s="343">
        <f t="shared" ca="1" si="11"/>
        <v>264.84127800926217</v>
      </c>
      <c r="Q135" s="257" t="str">
        <f t="shared" ca="1" si="10"/>
        <v>ACTIVE</v>
      </c>
      <c r="R135" s="667">
        <v>2835000</v>
      </c>
      <c r="S135" s="667">
        <v>775000</v>
      </c>
      <c r="T135" s="667"/>
      <c r="U135" s="667"/>
      <c r="V135" s="667"/>
      <c r="W135" s="667"/>
      <c r="X135" s="310" t="s">
        <v>1054</v>
      </c>
      <c r="Y135" s="673" t="s">
        <v>6408</v>
      </c>
      <c r="Z135" s="673">
        <f t="shared" si="12"/>
        <v>2000000</v>
      </c>
      <c r="AA135" s="310" t="s">
        <v>5681</v>
      </c>
      <c r="AB135" s="229"/>
      <c r="AC135" s="354" t="s">
        <v>5465</v>
      </c>
      <c r="AD135" s="233" t="s">
        <v>5851</v>
      </c>
      <c r="AE135" s="233" t="s">
        <v>5849</v>
      </c>
      <c r="AF135" s="233" t="s">
        <v>5850</v>
      </c>
      <c r="AG135" s="723" t="s">
        <v>5794</v>
      </c>
      <c r="AH135" s="233" t="s">
        <v>5848</v>
      </c>
      <c r="AI135" s="349" t="s">
        <v>5852</v>
      </c>
      <c r="AJ135" s="233" t="s">
        <v>5853</v>
      </c>
      <c r="AK135" s="345"/>
    </row>
    <row r="136" spans="1:37" ht="52.5">
      <c r="A136" s="222" t="s">
        <v>5734</v>
      </c>
      <c r="B136" s="258" t="s">
        <v>5607</v>
      </c>
      <c r="C136" s="341" t="s">
        <v>5277</v>
      </c>
      <c r="D136" s="668" t="s">
        <v>5372</v>
      </c>
      <c r="E136" s="310" t="s">
        <v>1302</v>
      </c>
      <c r="F136" s="229" t="s">
        <v>1276</v>
      </c>
      <c r="G136" s="350" t="s">
        <v>5518</v>
      </c>
      <c r="H136" s="341" t="s">
        <v>5665</v>
      </c>
      <c r="I136" s="352" t="s">
        <v>5661</v>
      </c>
      <c r="J136" s="353">
        <v>42767</v>
      </c>
      <c r="K136" s="353">
        <v>43100</v>
      </c>
      <c r="L136" s="334"/>
      <c r="M136" s="334"/>
      <c r="N136" s="229"/>
      <c r="O136" s="229"/>
      <c r="P136" s="343">
        <f t="shared" ca="1" si="11"/>
        <v>264.84127800926217</v>
      </c>
      <c r="Q136" s="257" t="str">
        <f t="shared" ca="1" si="10"/>
        <v>ACTIVE</v>
      </c>
      <c r="R136" s="667">
        <v>2887500</v>
      </c>
      <c r="S136" s="667">
        <v>775000</v>
      </c>
      <c r="T136" s="667"/>
      <c r="U136" s="667"/>
      <c r="V136" s="667"/>
      <c r="W136" s="667"/>
      <c r="X136" s="310" t="s">
        <v>1054</v>
      </c>
      <c r="Y136" s="673" t="s">
        <v>6408</v>
      </c>
      <c r="Z136" s="673">
        <f t="shared" si="12"/>
        <v>1500000</v>
      </c>
      <c r="AA136" s="310" t="s">
        <v>5681</v>
      </c>
      <c r="AB136" s="229"/>
      <c r="AC136" s="354" t="s">
        <v>5464</v>
      </c>
      <c r="AD136" s="233" t="s">
        <v>5854</v>
      </c>
      <c r="AE136" s="233" t="s">
        <v>5844</v>
      </c>
      <c r="AF136" s="233" t="s">
        <v>5845</v>
      </c>
      <c r="AG136" s="233" t="s">
        <v>5846</v>
      </c>
      <c r="AH136" s="233"/>
      <c r="AI136" s="349" t="s">
        <v>5843</v>
      </c>
      <c r="AJ136" s="233" t="s">
        <v>5847</v>
      </c>
      <c r="AK136" s="345"/>
    </row>
    <row r="137" spans="1:37" ht="52.5">
      <c r="A137" s="222" t="s">
        <v>5735</v>
      </c>
      <c r="B137" s="258" t="s">
        <v>5608</v>
      </c>
      <c r="C137" s="341" t="s">
        <v>5276</v>
      </c>
      <c r="D137" s="668">
        <v>33595</v>
      </c>
      <c r="E137" s="310" t="s">
        <v>1302</v>
      </c>
      <c r="F137" s="229" t="s">
        <v>1276</v>
      </c>
      <c r="G137" s="350" t="s">
        <v>5531</v>
      </c>
      <c r="H137" s="341" t="s">
        <v>5282</v>
      </c>
      <c r="I137" s="352" t="s">
        <v>5662</v>
      </c>
      <c r="J137" s="353">
        <v>42767</v>
      </c>
      <c r="K137" s="353">
        <v>43100</v>
      </c>
      <c r="L137" s="334"/>
      <c r="M137" s="334"/>
      <c r="N137" s="229"/>
      <c r="O137" s="229"/>
      <c r="P137" s="343">
        <f t="shared" ca="1" si="11"/>
        <v>264.84127800926217</v>
      </c>
      <c r="Q137" s="257" t="str">
        <f t="shared" ca="1" si="10"/>
        <v>ACTIVE</v>
      </c>
      <c r="R137" s="667">
        <v>2703750</v>
      </c>
      <c r="S137" s="667">
        <v>775000</v>
      </c>
      <c r="T137" s="667"/>
      <c r="U137" s="667"/>
      <c r="V137" s="667"/>
      <c r="W137" s="667"/>
      <c r="X137" s="310" t="s">
        <v>1054</v>
      </c>
      <c r="Y137" s="673" t="s">
        <v>6408</v>
      </c>
      <c r="Z137" s="673">
        <f t="shared" si="12"/>
        <v>1500000</v>
      </c>
      <c r="AA137" s="310" t="s">
        <v>5681</v>
      </c>
      <c r="AB137" s="229"/>
      <c r="AC137" s="354" t="s">
        <v>5860</v>
      </c>
      <c r="AD137" s="233" t="s">
        <v>5859</v>
      </c>
      <c r="AE137" s="233" t="s">
        <v>5855</v>
      </c>
      <c r="AF137" s="233" t="s">
        <v>5856</v>
      </c>
      <c r="AG137" s="233" t="s">
        <v>5857</v>
      </c>
      <c r="AH137" s="233"/>
      <c r="AI137" s="349" t="s">
        <v>6403</v>
      </c>
      <c r="AJ137" s="233" t="s">
        <v>5858</v>
      </c>
      <c r="AK137" s="345"/>
    </row>
    <row r="138" spans="1:37" ht="52.5">
      <c r="A138" s="222" t="s">
        <v>5736</v>
      </c>
      <c r="B138" s="258" t="s">
        <v>5609</v>
      </c>
      <c r="C138" s="341" t="s">
        <v>5275</v>
      </c>
      <c r="D138" s="668" t="s">
        <v>5371</v>
      </c>
      <c r="E138" s="310" t="s">
        <v>1060</v>
      </c>
      <c r="F138" s="229" t="s">
        <v>1276</v>
      </c>
      <c r="G138" s="350" t="s">
        <v>1209</v>
      </c>
      <c r="H138" s="341" t="s">
        <v>5674</v>
      </c>
      <c r="I138" s="352" t="s">
        <v>5661</v>
      </c>
      <c r="J138" s="353">
        <v>42767</v>
      </c>
      <c r="K138" s="353">
        <v>43100</v>
      </c>
      <c r="L138" s="334"/>
      <c r="M138" s="334"/>
      <c r="N138" s="229"/>
      <c r="O138" s="229"/>
      <c r="P138" s="343">
        <f t="shared" ca="1" si="11"/>
        <v>264.84127800926217</v>
      </c>
      <c r="Q138" s="257" t="str">
        <f t="shared" ca="1" si="10"/>
        <v>ACTIVE</v>
      </c>
      <c r="R138" s="667">
        <v>2835000</v>
      </c>
      <c r="S138" s="667">
        <v>775000</v>
      </c>
      <c r="T138" s="667"/>
      <c r="U138" s="667"/>
      <c r="V138" s="667"/>
      <c r="W138" s="667"/>
      <c r="X138" s="310" t="s">
        <v>1054</v>
      </c>
      <c r="Y138" s="673" t="s">
        <v>6408</v>
      </c>
      <c r="Z138" s="673">
        <f t="shared" si="12"/>
        <v>1500000</v>
      </c>
      <c r="AA138" s="310" t="s">
        <v>5681</v>
      </c>
      <c r="AB138" s="229"/>
      <c r="AC138" s="354" t="s">
        <v>5463</v>
      </c>
      <c r="AD138" s="233" t="s">
        <v>5820</v>
      </c>
      <c r="AE138" s="233" t="s">
        <v>5821</v>
      </c>
      <c r="AF138" s="233" t="s">
        <v>5822</v>
      </c>
      <c r="AG138" s="233" t="s">
        <v>5794</v>
      </c>
      <c r="AH138" s="233" t="s">
        <v>5823</v>
      </c>
      <c r="AI138" s="349" t="s">
        <v>6460</v>
      </c>
      <c r="AJ138" s="233" t="s">
        <v>5824</v>
      </c>
      <c r="AK138" s="345"/>
    </row>
    <row r="139" spans="1:37" ht="52.5">
      <c r="A139" s="222" t="s">
        <v>5737</v>
      </c>
      <c r="B139" s="258" t="s">
        <v>5610</v>
      </c>
      <c r="C139" s="341" t="s">
        <v>5274</v>
      </c>
      <c r="D139" s="668">
        <v>24527</v>
      </c>
      <c r="E139" s="310" t="s">
        <v>1302</v>
      </c>
      <c r="F139" s="229" t="s">
        <v>1358</v>
      </c>
      <c r="G139" s="350" t="s">
        <v>5531</v>
      </c>
      <c r="H139" s="341" t="s">
        <v>5282</v>
      </c>
      <c r="I139" s="352" t="s">
        <v>5662</v>
      </c>
      <c r="J139" s="353">
        <v>42767</v>
      </c>
      <c r="K139" s="353">
        <v>43100</v>
      </c>
      <c r="L139" s="334"/>
      <c r="M139" s="334"/>
      <c r="N139" s="229"/>
      <c r="O139" s="229"/>
      <c r="P139" s="343">
        <f t="shared" ca="1" si="11"/>
        <v>264.84127800926217</v>
      </c>
      <c r="Q139" s="257" t="str">
        <f t="shared" ca="1" si="10"/>
        <v>ACTIVE</v>
      </c>
      <c r="R139" s="667">
        <v>2703750</v>
      </c>
      <c r="S139" s="667">
        <v>775000</v>
      </c>
      <c r="T139" s="667"/>
      <c r="U139" s="667"/>
      <c r="V139" s="667"/>
      <c r="W139" s="667"/>
      <c r="X139" s="310" t="s">
        <v>1054</v>
      </c>
      <c r="Y139" s="673" t="s">
        <v>6408</v>
      </c>
      <c r="Z139" s="673">
        <f t="shared" si="12"/>
        <v>2250000</v>
      </c>
      <c r="AA139" s="310" t="s">
        <v>5681</v>
      </c>
      <c r="AB139" s="229"/>
      <c r="AC139" s="354" t="s">
        <v>5462</v>
      </c>
      <c r="AD139" s="233" t="s">
        <v>5803</v>
      </c>
      <c r="AE139" s="233" t="s">
        <v>5800</v>
      </c>
      <c r="AF139" s="233" t="s">
        <v>5801</v>
      </c>
      <c r="AG139" s="233" t="s">
        <v>5802</v>
      </c>
      <c r="AH139" s="233"/>
      <c r="AI139" s="349" t="s">
        <v>6407</v>
      </c>
      <c r="AJ139" s="684" t="s">
        <v>6487</v>
      </c>
      <c r="AK139" s="345"/>
    </row>
    <row r="140" spans="1:37" ht="52.5">
      <c r="A140" s="222" t="s">
        <v>5738</v>
      </c>
      <c r="B140" s="258" t="s">
        <v>5611</v>
      </c>
      <c r="C140" s="341" t="s">
        <v>5273</v>
      </c>
      <c r="D140" s="668" t="s">
        <v>5370</v>
      </c>
      <c r="E140" s="310" t="s">
        <v>1060</v>
      </c>
      <c r="F140" s="229" t="s">
        <v>1231</v>
      </c>
      <c r="G140" s="350" t="s">
        <v>5518</v>
      </c>
      <c r="H140" s="341" t="s">
        <v>5665</v>
      </c>
      <c r="I140" s="352" t="s">
        <v>5661</v>
      </c>
      <c r="J140" s="353">
        <v>42767</v>
      </c>
      <c r="K140" s="353">
        <v>43100</v>
      </c>
      <c r="L140" s="334"/>
      <c r="M140" s="334"/>
      <c r="N140" s="229"/>
      <c r="O140" s="229"/>
      <c r="P140" s="343">
        <f t="shared" ca="1" si="11"/>
        <v>264.84127800926217</v>
      </c>
      <c r="Q140" s="257" t="str">
        <f t="shared" ca="1" si="10"/>
        <v>ACTIVE</v>
      </c>
      <c r="R140" s="667">
        <v>2835000</v>
      </c>
      <c r="S140" s="667">
        <v>775000</v>
      </c>
      <c r="T140" s="667"/>
      <c r="U140" s="667"/>
      <c r="V140" s="667"/>
      <c r="W140" s="667"/>
      <c r="X140" s="310" t="s">
        <v>1054</v>
      </c>
      <c r="Y140" s="673" t="s">
        <v>6408</v>
      </c>
      <c r="Z140" s="673">
        <f t="shared" si="12"/>
        <v>2000000</v>
      </c>
      <c r="AA140" s="310" t="s">
        <v>5681</v>
      </c>
      <c r="AB140" s="229"/>
      <c r="AC140" s="354" t="s">
        <v>5461</v>
      </c>
      <c r="AD140" s="233" t="s">
        <v>5812</v>
      </c>
      <c r="AE140" s="233" t="s">
        <v>5809</v>
      </c>
      <c r="AF140" s="233" t="s">
        <v>5810</v>
      </c>
      <c r="AG140" s="233" t="s">
        <v>5811</v>
      </c>
      <c r="AH140" s="233"/>
      <c r="AI140" s="349" t="s">
        <v>5813</v>
      </c>
      <c r="AJ140" s="233"/>
      <c r="AK140" s="345"/>
    </row>
    <row r="141" spans="1:37" ht="52.5">
      <c r="A141" s="222" t="s">
        <v>5739</v>
      </c>
      <c r="B141" s="258" t="s">
        <v>5612</v>
      </c>
      <c r="C141" s="341" t="s">
        <v>5272</v>
      </c>
      <c r="D141" s="668" t="s">
        <v>5369</v>
      </c>
      <c r="E141" s="310" t="s">
        <v>1060</v>
      </c>
      <c r="F141" s="229" t="s">
        <v>1231</v>
      </c>
      <c r="G141" s="350" t="s">
        <v>5533</v>
      </c>
      <c r="H141" s="341" t="s">
        <v>5674</v>
      </c>
      <c r="I141" s="352" t="s">
        <v>5661</v>
      </c>
      <c r="J141" s="353">
        <v>42767</v>
      </c>
      <c r="K141" s="353">
        <v>43100</v>
      </c>
      <c r="L141" s="334"/>
      <c r="M141" s="334"/>
      <c r="N141" s="229"/>
      <c r="O141" s="229"/>
      <c r="P141" s="343">
        <f t="shared" ca="1" si="11"/>
        <v>264.84127800926217</v>
      </c>
      <c r="Q141" s="257" t="str">
        <f t="shared" ca="1" si="10"/>
        <v>ACTIVE</v>
      </c>
      <c r="R141" s="667">
        <v>3465413</v>
      </c>
      <c r="S141" s="667">
        <v>775000</v>
      </c>
      <c r="T141" s="667"/>
      <c r="U141" s="667"/>
      <c r="V141" s="667"/>
      <c r="W141" s="667"/>
      <c r="X141" s="310" t="s">
        <v>1054</v>
      </c>
      <c r="Y141" s="673" t="s">
        <v>6408</v>
      </c>
      <c r="Z141" s="673">
        <f t="shared" si="12"/>
        <v>2000000</v>
      </c>
      <c r="AA141" s="310" t="s">
        <v>5681</v>
      </c>
      <c r="AB141" s="229"/>
      <c r="AC141" s="354" t="s">
        <v>5460</v>
      </c>
      <c r="AD141" s="233" t="s">
        <v>5791</v>
      </c>
      <c r="AE141" s="233" t="s">
        <v>5793</v>
      </c>
      <c r="AF141" s="233" t="s">
        <v>6412</v>
      </c>
      <c r="AG141" s="233" t="s">
        <v>5794</v>
      </c>
      <c r="AH141" s="233"/>
      <c r="AI141" s="349" t="s">
        <v>5790</v>
      </c>
      <c r="AJ141" s="233" t="s">
        <v>5792</v>
      </c>
      <c r="AK141" s="345"/>
    </row>
    <row r="142" spans="1:37" ht="52.5">
      <c r="A142" s="222" t="s">
        <v>5741</v>
      </c>
      <c r="B142" s="258" t="s">
        <v>5614</v>
      </c>
      <c r="C142" s="341" t="s">
        <v>842</v>
      </c>
      <c r="D142" s="668" t="s">
        <v>5367</v>
      </c>
      <c r="E142" s="310" t="s">
        <v>1302</v>
      </c>
      <c r="F142" s="229" t="s">
        <v>1358</v>
      </c>
      <c r="G142" s="350" t="s">
        <v>5518</v>
      </c>
      <c r="H142" s="341" t="s">
        <v>5665</v>
      </c>
      <c r="I142" s="352" t="s">
        <v>5661</v>
      </c>
      <c r="J142" s="353">
        <v>42767</v>
      </c>
      <c r="K142" s="353">
        <v>43100</v>
      </c>
      <c r="L142" s="334"/>
      <c r="M142" s="334"/>
      <c r="N142" s="229"/>
      <c r="O142" s="229"/>
      <c r="P142" s="343">
        <f t="shared" ca="1" si="11"/>
        <v>264.84127800926217</v>
      </c>
      <c r="Q142" s="257" t="str">
        <f t="shared" ca="1" si="10"/>
        <v>ACTIVE</v>
      </c>
      <c r="R142" s="667">
        <v>2835000</v>
      </c>
      <c r="S142" s="667">
        <v>775000</v>
      </c>
      <c r="T142" s="667"/>
      <c r="U142" s="667"/>
      <c r="V142" s="667"/>
      <c r="W142" s="667"/>
      <c r="X142" s="310" t="s">
        <v>1054</v>
      </c>
      <c r="Y142" s="673" t="s">
        <v>6408</v>
      </c>
      <c r="Z142" s="673">
        <f t="shared" si="12"/>
        <v>2250000</v>
      </c>
      <c r="AA142" s="310" t="s">
        <v>5681</v>
      </c>
      <c r="AB142" s="229"/>
      <c r="AC142" s="354" t="s">
        <v>5458</v>
      </c>
      <c r="AD142" s="233" t="s">
        <v>6071</v>
      </c>
      <c r="AE142" s="233" t="s">
        <v>6069</v>
      </c>
      <c r="AF142" s="233" t="s">
        <v>6070</v>
      </c>
      <c r="AG142" s="233" t="s">
        <v>5794</v>
      </c>
      <c r="AH142" s="233"/>
      <c r="AI142" s="349" t="s">
        <v>6072</v>
      </c>
      <c r="AJ142" s="233" t="s">
        <v>6073</v>
      </c>
      <c r="AK142" s="345"/>
    </row>
    <row r="143" spans="1:37" ht="52.5">
      <c r="A143" s="222" t="s">
        <v>5742</v>
      </c>
      <c r="B143" s="258" t="s">
        <v>5615</v>
      </c>
      <c r="C143" s="341" t="s">
        <v>5270</v>
      </c>
      <c r="D143" s="668" t="s">
        <v>5366</v>
      </c>
      <c r="E143" s="310" t="s">
        <v>1060</v>
      </c>
      <c r="F143" s="229" t="s">
        <v>1276</v>
      </c>
      <c r="G143" s="350" t="s">
        <v>5530</v>
      </c>
      <c r="H143" s="341" t="s">
        <v>5675</v>
      </c>
      <c r="I143" s="352" t="s">
        <v>5663</v>
      </c>
      <c r="J143" s="353">
        <v>42767</v>
      </c>
      <c r="K143" s="353">
        <v>43100</v>
      </c>
      <c r="L143" s="334"/>
      <c r="M143" s="334"/>
      <c r="N143" s="229"/>
      <c r="O143" s="229"/>
      <c r="P143" s="343">
        <f t="shared" ca="1" si="11"/>
        <v>264.84127800926217</v>
      </c>
      <c r="Q143" s="257" t="str">
        <f t="shared" ca="1" si="10"/>
        <v>ACTIVE</v>
      </c>
      <c r="R143" s="667">
        <v>8854684</v>
      </c>
      <c r="S143" s="667">
        <v>935000</v>
      </c>
      <c r="T143" s="667"/>
      <c r="U143" s="667"/>
      <c r="V143" s="667"/>
      <c r="W143" s="667">
        <v>19242300</v>
      </c>
      <c r="X143" s="310" t="s">
        <v>1314</v>
      </c>
      <c r="Y143" s="673" t="s">
        <v>6409</v>
      </c>
      <c r="Z143" s="673" t="s">
        <v>6410</v>
      </c>
      <c r="AA143" s="310" t="s">
        <v>5682</v>
      </c>
      <c r="AB143" s="229"/>
      <c r="AC143" s="354" t="s">
        <v>5457</v>
      </c>
      <c r="AD143" s="233" t="s">
        <v>6153</v>
      </c>
      <c r="AE143" s="233" t="s">
        <v>6155</v>
      </c>
      <c r="AF143" s="233" t="s">
        <v>6150</v>
      </c>
      <c r="AG143" s="233" t="s">
        <v>6151</v>
      </c>
      <c r="AH143" s="233"/>
      <c r="AI143" s="349" t="s">
        <v>6152</v>
      </c>
      <c r="AJ143" s="233" t="s">
        <v>6154</v>
      </c>
      <c r="AK143" s="345"/>
    </row>
    <row r="144" spans="1:37" ht="52.5">
      <c r="A144" s="222" t="s">
        <v>5743</v>
      </c>
      <c r="B144" s="258" t="s">
        <v>5616</v>
      </c>
      <c r="C144" s="341" t="s">
        <v>5269</v>
      </c>
      <c r="D144" s="668" t="s">
        <v>5365</v>
      </c>
      <c r="E144" s="310" t="s">
        <v>1302</v>
      </c>
      <c r="F144" s="229" t="s">
        <v>1276</v>
      </c>
      <c r="G144" s="350" t="s">
        <v>5518</v>
      </c>
      <c r="H144" s="341" t="s">
        <v>5665</v>
      </c>
      <c r="I144" s="352" t="s">
        <v>5661</v>
      </c>
      <c r="J144" s="353">
        <v>42767</v>
      </c>
      <c r="K144" s="353">
        <v>43100</v>
      </c>
      <c r="L144" s="334"/>
      <c r="M144" s="334"/>
      <c r="N144" s="229"/>
      <c r="O144" s="229"/>
      <c r="P144" s="343">
        <f t="shared" ca="1" si="11"/>
        <v>264.84127800926217</v>
      </c>
      <c r="Q144" s="257" t="str">
        <f t="shared" ref="Q144:Q190" ca="1" si="13">IF(P144&lt;=40,"WARNING","ACTIVE")</f>
        <v>ACTIVE</v>
      </c>
      <c r="R144" s="667">
        <v>2835000</v>
      </c>
      <c r="S144" s="667">
        <v>775000</v>
      </c>
      <c r="T144" s="667"/>
      <c r="U144" s="667"/>
      <c r="V144" s="667"/>
      <c r="W144" s="667"/>
      <c r="X144" s="310" t="s">
        <v>1054</v>
      </c>
      <c r="Y144" s="673" t="s">
        <v>6408</v>
      </c>
      <c r="Z144" s="673">
        <f t="shared" ref="Z144:Z149" si="14">IF(F144="S",1500000,IF(F144="M0",1750000,IF(F144="M1",2000000,IF(F144="M2",2250000,IF(F144="M3",2500000,IF(F144="S1",2000000,IF(F144="S2",2250000,IF(F144="S3",2500000,0))))))))</f>
        <v>1500000</v>
      </c>
      <c r="AA144" s="310" t="s">
        <v>5681</v>
      </c>
      <c r="AB144" s="229"/>
      <c r="AC144" s="354" t="s">
        <v>5456</v>
      </c>
      <c r="AD144" s="233" t="s">
        <v>6170</v>
      </c>
      <c r="AE144" s="233" t="s">
        <v>6171</v>
      </c>
      <c r="AF144" s="233" t="s">
        <v>6172</v>
      </c>
      <c r="AG144" s="233" t="s">
        <v>6169</v>
      </c>
      <c r="AH144" s="233"/>
      <c r="AI144" s="349" t="s">
        <v>6173</v>
      </c>
      <c r="AJ144" s="233"/>
      <c r="AK144" s="345"/>
    </row>
    <row r="145" spans="1:37" ht="52.5">
      <c r="A145" s="222" t="s">
        <v>5744</v>
      </c>
      <c r="B145" s="258" t="s">
        <v>5617</v>
      </c>
      <c r="C145" s="341" t="s">
        <v>5268</v>
      </c>
      <c r="D145" s="668" t="s">
        <v>5364</v>
      </c>
      <c r="E145" s="310" t="s">
        <v>1302</v>
      </c>
      <c r="F145" s="229" t="s">
        <v>1276</v>
      </c>
      <c r="G145" s="350" t="s">
        <v>6545</v>
      </c>
      <c r="H145" s="341" t="s">
        <v>5665</v>
      </c>
      <c r="I145" s="352" t="s">
        <v>5661</v>
      </c>
      <c r="J145" s="353">
        <v>42767</v>
      </c>
      <c r="K145" s="353">
        <v>43100</v>
      </c>
      <c r="L145" s="334"/>
      <c r="M145" s="334"/>
      <c r="N145" s="229"/>
      <c r="O145" s="229"/>
      <c r="P145" s="343">
        <f t="shared" ref="P145:P190" ca="1" si="15">SUM(K145-NOW())</f>
        <v>264.84127800926217</v>
      </c>
      <c r="Q145" s="257" t="str">
        <f t="shared" ca="1" si="13"/>
        <v>ACTIVE</v>
      </c>
      <c r="R145" s="667">
        <v>2835000</v>
      </c>
      <c r="S145" s="667">
        <v>775000</v>
      </c>
      <c r="T145" s="667"/>
      <c r="U145" s="667"/>
      <c r="V145" s="667"/>
      <c r="W145" s="667"/>
      <c r="X145" s="310" t="s">
        <v>1054</v>
      </c>
      <c r="Y145" s="673" t="s">
        <v>6408</v>
      </c>
      <c r="Z145" s="673">
        <f t="shared" si="14"/>
        <v>1500000</v>
      </c>
      <c r="AA145" s="310" t="s">
        <v>5681</v>
      </c>
      <c r="AB145" s="229" t="s">
        <v>6546</v>
      </c>
      <c r="AC145" s="354" t="s">
        <v>5455</v>
      </c>
      <c r="AD145" s="233" t="s">
        <v>6174</v>
      </c>
      <c r="AE145" s="233" t="s">
        <v>6178</v>
      </c>
      <c r="AF145" s="233" t="s">
        <v>6177</v>
      </c>
      <c r="AG145" s="233" t="s">
        <v>6179</v>
      </c>
      <c r="AH145" s="233"/>
      <c r="AI145" s="349" t="s">
        <v>6176</v>
      </c>
      <c r="AJ145" s="233" t="s">
        <v>6175</v>
      </c>
      <c r="AK145" s="345"/>
    </row>
    <row r="146" spans="1:37" ht="52.5">
      <c r="A146" s="222" t="s">
        <v>5745</v>
      </c>
      <c r="B146" s="258" t="s">
        <v>5618</v>
      </c>
      <c r="C146" s="341" t="s">
        <v>5267</v>
      </c>
      <c r="D146" s="668" t="s">
        <v>5363</v>
      </c>
      <c r="E146" s="310" t="s">
        <v>1302</v>
      </c>
      <c r="F146" s="229" t="s">
        <v>1319</v>
      </c>
      <c r="G146" s="350" t="s">
        <v>5532</v>
      </c>
      <c r="H146" s="341" t="s">
        <v>5669</v>
      </c>
      <c r="I146" s="352" t="s">
        <v>5661</v>
      </c>
      <c r="J146" s="353">
        <v>42767</v>
      </c>
      <c r="K146" s="353">
        <v>43100</v>
      </c>
      <c r="L146" s="334"/>
      <c r="M146" s="334"/>
      <c r="N146" s="229"/>
      <c r="O146" s="229"/>
      <c r="P146" s="343">
        <f t="shared" ca="1" si="15"/>
        <v>264.84127800926217</v>
      </c>
      <c r="Q146" s="257" t="str">
        <f t="shared" ca="1" si="13"/>
        <v>ACTIVE</v>
      </c>
      <c r="R146" s="667">
        <v>7269887</v>
      </c>
      <c r="S146" s="667">
        <v>775000</v>
      </c>
      <c r="T146" s="667"/>
      <c r="U146" s="667"/>
      <c r="V146" s="667"/>
      <c r="W146" s="667"/>
      <c r="X146" s="310" t="s">
        <v>1314</v>
      </c>
      <c r="Y146" s="673" t="s">
        <v>6408</v>
      </c>
      <c r="Z146" s="673">
        <f t="shared" si="14"/>
        <v>2500000</v>
      </c>
      <c r="AA146" s="310" t="s">
        <v>5681</v>
      </c>
      <c r="AB146" s="229"/>
      <c r="AC146" s="354" t="s">
        <v>5454</v>
      </c>
      <c r="AD146" s="233" t="s">
        <v>6343</v>
      </c>
      <c r="AE146" s="233" t="s">
        <v>6342</v>
      </c>
      <c r="AF146" s="233" t="s">
        <v>6339</v>
      </c>
      <c r="AG146" s="233" t="s">
        <v>5794</v>
      </c>
      <c r="AH146" s="233" t="s">
        <v>6340</v>
      </c>
      <c r="AI146" s="349" t="s">
        <v>6341</v>
      </c>
      <c r="AJ146" s="233" t="s">
        <v>6344</v>
      </c>
      <c r="AK146" s="345"/>
    </row>
    <row r="147" spans="1:37" ht="52.5">
      <c r="A147" s="222" t="s">
        <v>5746</v>
      </c>
      <c r="B147" s="258" t="s">
        <v>5619</v>
      </c>
      <c r="C147" s="341" t="s">
        <v>5266</v>
      </c>
      <c r="D147" s="668">
        <v>30682</v>
      </c>
      <c r="E147" s="310" t="s">
        <v>1302</v>
      </c>
      <c r="F147" s="229" t="s">
        <v>1231</v>
      </c>
      <c r="G147" s="350" t="s">
        <v>5531</v>
      </c>
      <c r="H147" s="341" t="s">
        <v>5282</v>
      </c>
      <c r="I147" s="352" t="s">
        <v>5662</v>
      </c>
      <c r="J147" s="353">
        <v>42767</v>
      </c>
      <c r="K147" s="353">
        <v>43100</v>
      </c>
      <c r="L147" s="334"/>
      <c r="M147" s="334"/>
      <c r="N147" s="229"/>
      <c r="O147" s="229"/>
      <c r="P147" s="343">
        <f t="shared" ca="1" si="15"/>
        <v>264.84127800926217</v>
      </c>
      <c r="Q147" s="257" t="str">
        <f t="shared" ca="1" si="13"/>
        <v>ACTIVE</v>
      </c>
      <c r="R147" s="667">
        <v>2703750</v>
      </c>
      <c r="S147" s="667">
        <v>775000</v>
      </c>
      <c r="T147" s="667"/>
      <c r="U147" s="667"/>
      <c r="V147" s="667"/>
      <c r="W147" s="667"/>
      <c r="X147" s="310" t="s">
        <v>1054</v>
      </c>
      <c r="Y147" s="673" t="s">
        <v>6408</v>
      </c>
      <c r="Z147" s="673">
        <f t="shared" si="14"/>
        <v>2000000</v>
      </c>
      <c r="AA147" s="310" t="s">
        <v>5681</v>
      </c>
      <c r="AB147" s="229"/>
      <c r="AC147" s="354" t="s">
        <v>5453</v>
      </c>
      <c r="AD147" s="233" t="s">
        <v>6062</v>
      </c>
      <c r="AE147" s="233" t="s">
        <v>6060</v>
      </c>
      <c r="AF147" s="233" t="s">
        <v>6059</v>
      </c>
      <c r="AG147" s="233" t="s">
        <v>6061</v>
      </c>
      <c r="AH147" s="233"/>
      <c r="AI147" s="349" t="s">
        <v>6403</v>
      </c>
      <c r="AJ147" s="233" t="s">
        <v>6063</v>
      </c>
      <c r="AK147" s="345"/>
    </row>
    <row r="148" spans="1:37" ht="52.5">
      <c r="A148" s="222" t="s">
        <v>5747</v>
      </c>
      <c r="B148" s="258" t="s">
        <v>5620</v>
      </c>
      <c r="C148" s="341" t="s">
        <v>5265</v>
      </c>
      <c r="D148" s="668">
        <v>29743</v>
      </c>
      <c r="E148" s="310" t="s">
        <v>1302</v>
      </c>
      <c r="F148" s="356" t="s">
        <v>1319</v>
      </c>
      <c r="G148" s="350" t="s">
        <v>5531</v>
      </c>
      <c r="H148" s="341" t="s">
        <v>5282</v>
      </c>
      <c r="I148" s="352" t="s">
        <v>5662</v>
      </c>
      <c r="J148" s="353">
        <v>42767</v>
      </c>
      <c r="K148" s="353">
        <v>43100</v>
      </c>
      <c r="L148" s="334"/>
      <c r="M148" s="334"/>
      <c r="N148" s="229"/>
      <c r="O148" s="229"/>
      <c r="P148" s="343">
        <f t="shared" ca="1" si="15"/>
        <v>264.84127800926217</v>
      </c>
      <c r="Q148" s="257" t="str">
        <f t="shared" ca="1" si="13"/>
        <v>ACTIVE</v>
      </c>
      <c r="R148" s="667">
        <v>2703750</v>
      </c>
      <c r="S148" s="667">
        <v>775000</v>
      </c>
      <c r="T148" s="667"/>
      <c r="U148" s="667"/>
      <c r="V148" s="667"/>
      <c r="W148" s="667"/>
      <c r="X148" s="310" t="s">
        <v>1054</v>
      </c>
      <c r="Y148" s="673" t="s">
        <v>6408</v>
      </c>
      <c r="Z148" s="673">
        <f t="shared" si="14"/>
        <v>2500000</v>
      </c>
      <c r="AA148" s="310" t="s">
        <v>5681</v>
      </c>
      <c r="AB148" s="229"/>
      <c r="AC148" s="354" t="s">
        <v>5453</v>
      </c>
      <c r="AD148" s="233" t="s">
        <v>6345</v>
      </c>
      <c r="AE148" s="233" t="s">
        <v>6346</v>
      </c>
      <c r="AF148" s="723" t="s">
        <v>6667</v>
      </c>
      <c r="AG148" s="233" t="s">
        <v>5794</v>
      </c>
      <c r="AH148" s="233"/>
      <c r="AI148" s="349" t="s">
        <v>6403</v>
      </c>
      <c r="AJ148" s="684" t="s">
        <v>6482</v>
      </c>
      <c r="AK148" s="345"/>
    </row>
    <row r="149" spans="1:37" ht="52.5">
      <c r="A149" s="222" t="s">
        <v>5748</v>
      </c>
      <c r="B149" s="258" t="s">
        <v>5621</v>
      </c>
      <c r="C149" s="341" t="s">
        <v>5264</v>
      </c>
      <c r="D149" s="668" t="s">
        <v>5362</v>
      </c>
      <c r="E149" s="310" t="s">
        <v>1302</v>
      </c>
      <c r="F149" s="229" t="s">
        <v>1319</v>
      </c>
      <c r="G149" s="350" t="s">
        <v>5518</v>
      </c>
      <c r="H149" s="341" t="s">
        <v>5665</v>
      </c>
      <c r="I149" s="352" t="s">
        <v>5661</v>
      </c>
      <c r="J149" s="353">
        <v>42767</v>
      </c>
      <c r="K149" s="353">
        <v>43100</v>
      </c>
      <c r="L149" s="334"/>
      <c r="M149" s="334"/>
      <c r="N149" s="229"/>
      <c r="O149" s="229"/>
      <c r="P149" s="343">
        <f t="shared" ca="1" si="15"/>
        <v>264.84127800926217</v>
      </c>
      <c r="Q149" s="257" t="str">
        <f t="shared" ca="1" si="13"/>
        <v>ACTIVE</v>
      </c>
      <c r="R149" s="667">
        <v>2835000</v>
      </c>
      <c r="S149" s="667">
        <v>775000</v>
      </c>
      <c r="T149" s="667"/>
      <c r="U149" s="667"/>
      <c r="V149" s="667"/>
      <c r="W149" s="667"/>
      <c r="X149" s="310" t="s">
        <v>1054</v>
      </c>
      <c r="Y149" s="673" t="s">
        <v>6408</v>
      </c>
      <c r="Z149" s="673">
        <f t="shared" si="14"/>
        <v>2500000</v>
      </c>
      <c r="AA149" s="310" t="s">
        <v>5681</v>
      </c>
      <c r="AB149" s="229"/>
      <c r="AC149" s="354" t="s">
        <v>5452</v>
      </c>
      <c r="AD149" s="233" t="s">
        <v>6358</v>
      </c>
      <c r="AE149" s="233" t="s">
        <v>6361</v>
      </c>
      <c r="AF149" s="233" t="s">
        <v>6357</v>
      </c>
      <c r="AG149" s="233" t="s">
        <v>5794</v>
      </c>
      <c r="AH149" s="233"/>
      <c r="AI149" s="349" t="s">
        <v>6360</v>
      </c>
      <c r="AJ149" s="233" t="s">
        <v>6359</v>
      </c>
      <c r="AK149" s="345"/>
    </row>
    <row r="150" spans="1:37" ht="52.5">
      <c r="A150" s="222" t="s">
        <v>5749</v>
      </c>
      <c r="B150" s="258" t="s">
        <v>5622</v>
      </c>
      <c r="C150" s="341" t="s">
        <v>5263</v>
      </c>
      <c r="D150" s="668" t="s">
        <v>5361</v>
      </c>
      <c r="E150" s="310" t="s">
        <v>1302</v>
      </c>
      <c r="F150" s="229" t="s">
        <v>1276</v>
      </c>
      <c r="G150" s="350" t="s">
        <v>5520</v>
      </c>
      <c r="H150" s="341" t="s">
        <v>5676</v>
      </c>
      <c r="I150" s="352" t="s">
        <v>5661</v>
      </c>
      <c r="J150" s="353">
        <v>42767</v>
      </c>
      <c r="K150" s="353">
        <v>43100</v>
      </c>
      <c r="L150" s="334"/>
      <c r="M150" s="334"/>
      <c r="N150" s="229"/>
      <c r="O150" s="229"/>
      <c r="P150" s="343">
        <f t="shared" ca="1" si="15"/>
        <v>264.84127800926217</v>
      </c>
      <c r="Q150" s="257" t="str">
        <f t="shared" ca="1" si="13"/>
        <v>ACTIVE</v>
      </c>
      <c r="R150" s="667">
        <v>5913600</v>
      </c>
      <c r="S150" s="667">
        <v>935000</v>
      </c>
      <c r="T150" s="667"/>
      <c r="U150" s="667"/>
      <c r="V150" s="667"/>
      <c r="W150" s="667">
        <v>14280000</v>
      </c>
      <c r="X150" s="310" t="s">
        <v>1314</v>
      </c>
      <c r="Y150" s="673" t="s">
        <v>6409</v>
      </c>
      <c r="Z150" s="673" t="s">
        <v>6410</v>
      </c>
      <c r="AA150" s="310" t="s">
        <v>5682</v>
      </c>
      <c r="AB150" s="229"/>
      <c r="AC150" s="354" t="s">
        <v>5921</v>
      </c>
      <c r="AD150" s="233" t="s">
        <v>5917</v>
      </c>
      <c r="AE150" s="233" t="s">
        <v>5920</v>
      </c>
      <c r="AF150" s="233" t="s">
        <v>5916</v>
      </c>
      <c r="AG150" s="233" t="s">
        <v>5915</v>
      </c>
      <c r="AH150" s="233"/>
      <c r="AI150" s="349" t="s">
        <v>5918</v>
      </c>
      <c r="AJ150" s="233" t="s">
        <v>5919</v>
      </c>
      <c r="AK150" s="345"/>
    </row>
    <row r="151" spans="1:37" ht="52.5">
      <c r="A151" s="222" t="s">
        <v>5750</v>
      </c>
      <c r="B151" s="258" t="s">
        <v>5623</v>
      </c>
      <c r="C151" s="341" t="s">
        <v>5262</v>
      </c>
      <c r="D151" s="668" t="s">
        <v>5360</v>
      </c>
      <c r="E151" s="310" t="s">
        <v>1302</v>
      </c>
      <c r="F151" s="229" t="s">
        <v>1280</v>
      </c>
      <c r="G151" s="350" t="s">
        <v>5518</v>
      </c>
      <c r="H151" s="341" t="s">
        <v>5665</v>
      </c>
      <c r="I151" s="352" t="s">
        <v>5661</v>
      </c>
      <c r="J151" s="353">
        <v>42767</v>
      </c>
      <c r="K151" s="353">
        <v>43100</v>
      </c>
      <c r="L151" s="334"/>
      <c r="M151" s="334"/>
      <c r="N151" s="229"/>
      <c r="O151" s="229"/>
      <c r="P151" s="343">
        <f t="shared" ca="1" si="15"/>
        <v>264.84127800926217</v>
      </c>
      <c r="Q151" s="257" t="str">
        <f t="shared" ca="1" si="13"/>
        <v>ACTIVE</v>
      </c>
      <c r="R151" s="667">
        <v>2835000</v>
      </c>
      <c r="S151" s="667">
        <v>775000</v>
      </c>
      <c r="T151" s="667"/>
      <c r="U151" s="667"/>
      <c r="V151" s="667"/>
      <c r="W151" s="667"/>
      <c r="X151" s="310" t="s">
        <v>1054</v>
      </c>
      <c r="Y151" s="673" t="s">
        <v>6408</v>
      </c>
      <c r="Z151" s="673">
        <f>IF(F151="S",1500000,IF(F151="M0",1750000,IF(F151="M1",2000000,IF(F151="M2",2250000,IF(F151="M3",2500000,IF(F151="S1",2000000,IF(F151="S2",2250000,IF(F151="S3",2500000,0))))))))</f>
        <v>1750000</v>
      </c>
      <c r="AA151" s="310" t="s">
        <v>5681</v>
      </c>
      <c r="AB151" s="229"/>
      <c r="AC151" s="354" t="s">
        <v>5451</v>
      </c>
      <c r="AD151" s="233" t="s">
        <v>5825</v>
      </c>
      <c r="AE151" s="233" t="s">
        <v>5826</v>
      </c>
      <c r="AF151" s="233" t="s">
        <v>5827</v>
      </c>
      <c r="AG151" s="233" t="s">
        <v>5828</v>
      </c>
      <c r="AH151" s="233"/>
      <c r="AI151" s="349" t="s">
        <v>6486</v>
      </c>
      <c r="AJ151" s="684" t="s">
        <v>6758</v>
      </c>
      <c r="AK151" s="345"/>
    </row>
    <row r="152" spans="1:37" ht="52.5">
      <c r="A152" s="222" t="s">
        <v>5751</v>
      </c>
      <c r="B152" s="258" t="s">
        <v>5624</v>
      </c>
      <c r="C152" s="341" t="s">
        <v>5261</v>
      </c>
      <c r="D152" s="668">
        <v>33354</v>
      </c>
      <c r="E152" s="310" t="s">
        <v>1302</v>
      </c>
      <c r="F152" s="229" t="s">
        <v>1276</v>
      </c>
      <c r="G152" s="350" t="s">
        <v>5521</v>
      </c>
      <c r="H152" s="341" t="s">
        <v>5677</v>
      </c>
      <c r="I152" s="352" t="s">
        <v>5661</v>
      </c>
      <c r="J152" s="353">
        <v>42767</v>
      </c>
      <c r="K152" s="353">
        <v>43100</v>
      </c>
      <c r="L152" s="334"/>
      <c r="M152" s="334"/>
      <c r="N152" s="229"/>
      <c r="O152" s="229"/>
      <c r="P152" s="343">
        <f t="shared" ca="1" si="15"/>
        <v>264.84127800926217</v>
      </c>
      <c r="Q152" s="257" t="str">
        <f t="shared" ca="1" si="13"/>
        <v>ACTIVE</v>
      </c>
      <c r="R152" s="667">
        <v>5868341</v>
      </c>
      <c r="S152" s="667">
        <v>775000</v>
      </c>
      <c r="T152" s="667"/>
      <c r="U152" s="667"/>
      <c r="V152" s="667"/>
      <c r="W152" s="667"/>
      <c r="X152" s="310" t="s">
        <v>1314</v>
      </c>
      <c r="Y152" s="673" t="s">
        <v>6408</v>
      </c>
      <c r="Z152" s="673">
        <f>IF(F152="S",1500000,IF(F152="M0",1750000,IF(F152="M1",2000000,IF(F152="M2",2250000,IF(F152="M3",2500000,IF(F152="S1",2000000,IF(F152="S2",2250000,IF(F152="S3",2500000,0))))))))</f>
        <v>1500000</v>
      </c>
      <c r="AA152" s="310" t="s">
        <v>5681</v>
      </c>
      <c r="AB152" s="229"/>
      <c r="AC152" s="354" t="s">
        <v>5450</v>
      </c>
      <c r="AD152" s="233" t="s">
        <v>6330</v>
      </c>
      <c r="AE152" s="233" t="s">
        <v>6332</v>
      </c>
      <c r="AF152" s="233" t="s">
        <v>6328</v>
      </c>
      <c r="AG152" s="233" t="s">
        <v>5794</v>
      </c>
      <c r="AH152" s="233" t="s">
        <v>6329</v>
      </c>
      <c r="AI152" s="349" t="s">
        <v>6333</v>
      </c>
      <c r="AJ152" s="233" t="s">
        <v>6331</v>
      </c>
      <c r="AK152" s="345"/>
    </row>
    <row r="153" spans="1:37" ht="52.5">
      <c r="A153" s="222" t="s">
        <v>5752</v>
      </c>
      <c r="B153" s="258" t="s">
        <v>5625</v>
      </c>
      <c r="C153" s="341" t="s">
        <v>5260</v>
      </c>
      <c r="D153" s="668" t="s">
        <v>5359</v>
      </c>
      <c r="E153" s="310" t="s">
        <v>1302</v>
      </c>
      <c r="F153" s="229" t="s">
        <v>1231</v>
      </c>
      <c r="G153" s="350" t="s">
        <v>5531</v>
      </c>
      <c r="H153" s="341" t="s">
        <v>5666</v>
      </c>
      <c r="I153" s="352" t="s">
        <v>5660</v>
      </c>
      <c r="J153" s="353">
        <v>42767</v>
      </c>
      <c r="K153" s="353">
        <v>43100</v>
      </c>
      <c r="L153" s="334"/>
      <c r="M153" s="334"/>
      <c r="N153" s="229"/>
      <c r="O153" s="229"/>
      <c r="P153" s="343">
        <f t="shared" ca="1" si="15"/>
        <v>264.84127800926217</v>
      </c>
      <c r="Q153" s="257" t="str">
        <f t="shared" ca="1" si="13"/>
        <v>ACTIVE</v>
      </c>
      <c r="R153" s="667">
        <v>2703750</v>
      </c>
      <c r="S153" s="667">
        <v>775000</v>
      </c>
      <c r="T153" s="667"/>
      <c r="U153" s="667"/>
      <c r="V153" s="667"/>
      <c r="W153" s="667"/>
      <c r="X153" s="310" t="s">
        <v>1054</v>
      </c>
      <c r="Y153" s="673" t="s">
        <v>6408</v>
      </c>
      <c r="Z153" s="673">
        <f>IF(F153="S",1500000,IF(F153="M0",1750000,IF(F153="M1",2000000,IF(F153="M2",2250000,IF(F153="M3",2500000,IF(F153="S1",2000000,IF(F153="S2",2250000,IF(F153="S3",2500000,0))))))))</f>
        <v>2000000</v>
      </c>
      <c r="AA153" s="310" t="s">
        <v>5681</v>
      </c>
      <c r="AB153" s="229"/>
      <c r="AC153" s="354" t="s">
        <v>5449</v>
      </c>
      <c r="AD153" s="233" t="s">
        <v>6372</v>
      </c>
      <c r="AE153" s="233" t="s">
        <v>6371</v>
      </c>
      <c r="AF153" s="233" t="s">
        <v>6370</v>
      </c>
      <c r="AG153" s="233" t="s">
        <v>5794</v>
      </c>
      <c r="AH153" s="233"/>
      <c r="AI153" s="349" t="s">
        <v>6374</v>
      </c>
      <c r="AJ153" s="233" t="s">
        <v>6373</v>
      </c>
      <c r="AK153" s="345"/>
    </row>
    <row r="154" spans="1:37" ht="52.5">
      <c r="A154" s="222" t="s">
        <v>5753</v>
      </c>
      <c r="B154" s="258" t="s">
        <v>5626</v>
      </c>
      <c r="C154" s="341" t="s">
        <v>5259</v>
      </c>
      <c r="D154" s="668" t="s">
        <v>5358</v>
      </c>
      <c r="E154" s="310" t="s">
        <v>1302</v>
      </c>
      <c r="F154" s="229" t="s">
        <v>1231</v>
      </c>
      <c r="G154" s="350" t="s">
        <v>5530</v>
      </c>
      <c r="H154" s="341" t="s">
        <v>5675</v>
      </c>
      <c r="I154" s="352" t="s">
        <v>5664</v>
      </c>
      <c r="J154" s="353">
        <v>42767</v>
      </c>
      <c r="K154" s="353">
        <v>43100</v>
      </c>
      <c r="L154" s="334"/>
      <c r="M154" s="334"/>
      <c r="N154" s="229"/>
      <c r="O154" s="229"/>
      <c r="P154" s="343">
        <f t="shared" ca="1" si="15"/>
        <v>264.84127800926217</v>
      </c>
      <c r="Q154" s="257" t="str">
        <f t="shared" ca="1" si="13"/>
        <v>ACTIVE</v>
      </c>
      <c r="R154" s="667">
        <v>10004500</v>
      </c>
      <c r="S154" s="667">
        <v>935000</v>
      </c>
      <c r="T154" s="667"/>
      <c r="U154" s="667"/>
      <c r="V154" s="667"/>
      <c r="W154" s="667">
        <v>19635000</v>
      </c>
      <c r="X154" s="310" t="s">
        <v>1314</v>
      </c>
      <c r="Y154" s="673" t="s">
        <v>6409</v>
      </c>
      <c r="Z154" s="673" t="s">
        <v>6410</v>
      </c>
      <c r="AA154" s="310" t="s">
        <v>5682</v>
      </c>
      <c r="AB154" s="229"/>
      <c r="AC154" s="354" t="s">
        <v>5448</v>
      </c>
      <c r="AD154" s="233" t="s">
        <v>6033</v>
      </c>
      <c r="AE154" s="233"/>
      <c r="AF154" s="233" t="s">
        <v>6037</v>
      </c>
      <c r="AG154" s="233" t="s">
        <v>6036</v>
      </c>
      <c r="AH154" s="233" t="s">
        <v>6035</v>
      </c>
      <c r="AI154" s="349" t="s">
        <v>6038</v>
      </c>
      <c r="AJ154" s="233" t="s">
        <v>6034</v>
      </c>
      <c r="AK154" s="345"/>
    </row>
    <row r="155" spans="1:37" ht="52.5">
      <c r="A155" s="222" t="s">
        <v>5754</v>
      </c>
      <c r="B155" s="258" t="s">
        <v>5627</v>
      </c>
      <c r="C155" s="341" t="s">
        <v>5258</v>
      </c>
      <c r="D155" s="668" t="s">
        <v>5357</v>
      </c>
      <c r="E155" s="310" t="s">
        <v>1060</v>
      </c>
      <c r="F155" s="229" t="s">
        <v>1190</v>
      </c>
      <c r="G155" s="350" t="s">
        <v>1263</v>
      </c>
      <c r="H155" s="341" t="s">
        <v>5674</v>
      </c>
      <c r="I155" s="352" t="s">
        <v>5661</v>
      </c>
      <c r="J155" s="353">
        <v>42767</v>
      </c>
      <c r="K155" s="353">
        <v>43100</v>
      </c>
      <c r="L155" s="334"/>
      <c r="M155" s="334"/>
      <c r="N155" s="229"/>
      <c r="O155" s="229"/>
      <c r="P155" s="343">
        <f t="shared" ca="1" si="15"/>
        <v>264.84127800926217</v>
      </c>
      <c r="Q155" s="257" t="str">
        <f t="shared" ca="1" si="13"/>
        <v>ACTIVE</v>
      </c>
      <c r="R155" s="667">
        <v>3049500</v>
      </c>
      <c r="S155" s="667">
        <v>775000</v>
      </c>
      <c r="T155" s="667"/>
      <c r="U155" s="667"/>
      <c r="V155" s="667"/>
      <c r="W155" s="667"/>
      <c r="X155" s="310" t="s">
        <v>1054</v>
      </c>
      <c r="Y155" s="673" t="s">
        <v>6408</v>
      </c>
      <c r="Z155" s="673">
        <f>IF(F155="S",1500000,IF(F155="M0",1750000,IF(F155="M1",2000000,IF(F155="M2",2250000,IF(F155="M3",2500000,IF(F155="S1",2000000,IF(F155="S2",2250000,IF(F155="S3",2500000,0))))))))</f>
        <v>2250000</v>
      </c>
      <c r="AA155" s="310" t="s">
        <v>5681</v>
      </c>
      <c r="AB155" s="229"/>
      <c r="AC155" s="354" t="s">
        <v>5447</v>
      </c>
      <c r="AD155" s="233" t="s">
        <v>6210</v>
      </c>
      <c r="AE155" s="233" t="s">
        <v>6213</v>
      </c>
      <c r="AF155" s="233" t="s">
        <v>6214</v>
      </c>
      <c r="AG155" s="233" t="s">
        <v>5794</v>
      </c>
      <c r="AH155" s="233"/>
      <c r="AI155" s="349" t="s">
        <v>6211</v>
      </c>
      <c r="AJ155" s="233" t="s">
        <v>6212</v>
      </c>
      <c r="AK155" s="345"/>
    </row>
    <row r="156" spans="1:37" ht="52.5">
      <c r="A156" s="222" t="s">
        <v>5755</v>
      </c>
      <c r="B156" s="258" t="s">
        <v>5628</v>
      </c>
      <c r="C156" s="341" t="s">
        <v>5257</v>
      </c>
      <c r="D156" s="668" t="s">
        <v>5356</v>
      </c>
      <c r="E156" s="310" t="s">
        <v>1060</v>
      </c>
      <c r="F156" s="229" t="s">
        <v>1276</v>
      </c>
      <c r="G156" s="350" t="s">
        <v>5530</v>
      </c>
      <c r="H156" s="341" t="s">
        <v>5675</v>
      </c>
      <c r="I156" s="352" t="s">
        <v>5663</v>
      </c>
      <c r="J156" s="353">
        <v>42767</v>
      </c>
      <c r="K156" s="353">
        <v>43100</v>
      </c>
      <c r="L156" s="334"/>
      <c r="M156" s="334"/>
      <c r="N156" s="229"/>
      <c r="O156" s="229"/>
      <c r="P156" s="343">
        <f t="shared" ca="1" si="15"/>
        <v>264.84127800926217</v>
      </c>
      <c r="Q156" s="257" t="str">
        <f t="shared" ca="1" si="13"/>
        <v>ACTIVE</v>
      </c>
      <c r="R156" s="667">
        <v>7871850</v>
      </c>
      <c r="S156" s="667">
        <v>935000</v>
      </c>
      <c r="T156" s="667"/>
      <c r="U156" s="667"/>
      <c r="V156" s="667"/>
      <c r="W156" s="667">
        <v>16868250</v>
      </c>
      <c r="X156" s="310" t="s">
        <v>1314</v>
      </c>
      <c r="Y156" s="673" t="s">
        <v>6409</v>
      </c>
      <c r="Z156" s="673" t="s">
        <v>6410</v>
      </c>
      <c r="AA156" s="310" t="s">
        <v>5682</v>
      </c>
      <c r="AB156" s="229"/>
      <c r="AC156" s="354" t="s">
        <v>5446</v>
      </c>
      <c r="AD156" s="233" t="s">
        <v>6390</v>
      </c>
      <c r="AE156" s="233" t="s">
        <v>6391</v>
      </c>
      <c r="AF156" s="233" t="s">
        <v>6385</v>
      </c>
      <c r="AG156" s="233" t="s">
        <v>6386</v>
      </c>
      <c r="AH156" s="233" t="s">
        <v>6387</v>
      </c>
      <c r="AI156" s="349" t="s">
        <v>6388</v>
      </c>
      <c r="AJ156" s="233" t="s">
        <v>6389</v>
      </c>
      <c r="AK156" s="345"/>
    </row>
    <row r="157" spans="1:37" ht="52.5">
      <c r="A157" s="222" t="s">
        <v>5756</v>
      </c>
      <c r="B157" s="258" t="s">
        <v>5629</v>
      </c>
      <c r="C157" s="341" t="s">
        <v>5256</v>
      </c>
      <c r="D157" s="668" t="s">
        <v>5355</v>
      </c>
      <c r="E157" s="310" t="s">
        <v>1060</v>
      </c>
      <c r="F157" s="229" t="s">
        <v>1358</v>
      </c>
      <c r="G157" s="350" t="s">
        <v>5529</v>
      </c>
      <c r="H157" s="341" t="s">
        <v>5674</v>
      </c>
      <c r="I157" s="352" t="s">
        <v>5661</v>
      </c>
      <c r="J157" s="353">
        <v>42767</v>
      </c>
      <c r="K157" s="353">
        <v>43100</v>
      </c>
      <c r="L157" s="334"/>
      <c r="M157" s="334"/>
      <c r="N157" s="229"/>
      <c r="O157" s="229"/>
      <c r="P157" s="343">
        <f t="shared" ca="1" si="15"/>
        <v>264.84127800926217</v>
      </c>
      <c r="Q157" s="257" t="str">
        <f t="shared" ca="1" si="13"/>
        <v>ACTIVE</v>
      </c>
      <c r="R157" s="667">
        <v>3636930</v>
      </c>
      <c r="S157" s="667">
        <v>775000</v>
      </c>
      <c r="T157" s="667"/>
      <c r="U157" s="667"/>
      <c r="V157" s="667"/>
      <c r="W157" s="667"/>
      <c r="X157" s="310" t="s">
        <v>1054</v>
      </c>
      <c r="Y157" s="673" t="s">
        <v>6408</v>
      </c>
      <c r="Z157" s="673">
        <f>IF(F157="S",1500000,IF(F157="M0",1750000,IF(F157="M1",2000000,IF(F157="M2",2250000,IF(F157="M3",2500000,IF(F157="S1",2000000,IF(F157="S2",2250000,IF(F157="S3",2500000,0))))))))</f>
        <v>2250000</v>
      </c>
      <c r="AA157" s="310" t="s">
        <v>5681</v>
      </c>
      <c r="AB157" s="229"/>
      <c r="AC157" s="354" t="s">
        <v>5445</v>
      </c>
      <c r="AD157" s="233" t="s">
        <v>5814</v>
      </c>
      <c r="AE157" s="233" t="s">
        <v>5815</v>
      </c>
      <c r="AF157" s="233" t="s">
        <v>5816</v>
      </c>
      <c r="AG157" s="233" t="s">
        <v>5794</v>
      </c>
      <c r="AH157" s="233" t="s">
        <v>5819</v>
      </c>
      <c r="AI157" s="349" t="s">
        <v>5817</v>
      </c>
      <c r="AJ157" s="233" t="s">
        <v>5818</v>
      </c>
      <c r="AK157" s="345"/>
    </row>
    <row r="158" spans="1:37" ht="52.5">
      <c r="A158" s="222" t="s">
        <v>5757</v>
      </c>
      <c r="B158" s="258" t="s">
        <v>5630</v>
      </c>
      <c r="C158" s="341" t="s">
        <v>5255</v>
      </c>
      <c r="D158" s="668" t="s">
        <v>5354</v>
      </c>
      <c r="E158" s="310" t="s">
        <v>1060</v>
      </c>
      <c r="F158" s="229" t="s">
        <v>1276</v>
      </c>
      <c r="G158" s="350" t="s">
        <v>1929</v>
      </c>
      <c r="H158" s="341" t="s">
        <v>5666</v>
      </c>
      <c r="I158" s="352" t="s">
        <v>5660</v>
      </c>
      <c r="J158" s="353">
        <v>42767</v>
      </c>
      <c r="K158" s="353">
        <v>43100</v>
      </c>
      <c r="L158" s="334"/>
      <c r="M158" s="334"/>
      <c r="N158" s="229"/>
      <c r="O158" s="229"/>
      <c r="P158" s="343">
        <f t="shared" ca="1" si="15"/>
        <v>264.84127800926217</v>
      </c>
      <c r="Q158" s="257" t="str">
        <f t="shared" ca="1" si="13"/>
        <v>ACTIVE</v>
      </c>
      <c r="R158" s="667">
        <v>3737500</v>
      </c>
      <c r="S158" s="667">
        <v>775000</v>
      </c>
      <c r="T158" s="667"/>
      <c r="U158" s="667"/>
      <c r="V158" s="667"/>
      <c r="W158" s="667"/>
      <c r="X158" s="310" t="s">
        <v>1314</v>
      </c>
      <c r="Y158" s="673" t="s">
        <v>6408</v>
      </c>
      <c r="Z158" s="673">
        <f>IF(F158="S",1500000,IF(F158="M0",1750000,IF(F158="M1",2000000,IF(F158="M2",2250000,IF(F158="M3",2500000,IF(F158="S1",2000000,IF(F158="S2",2250000,IF(F158="S3",2500000,0))))))))</f>
        <v>1500000</v>
      </c>
      <c r="AA158" s="310" t="s">
        <v>5681</v>
      </c>
      <c r="AB158" s="229"/>
      <c r="AC158" s="354" t="s">
        <v>5444</v>
      </c>
      <c r="AD158" s="233" t="s">
        <v>6157</v>
      </c>
      <c r="AE158" s="233" t="s">
        <v>6160</v>
      </c>
      <c r="AF158" s="233" t="s">
        <v>6156</v>
      </c>
      <c r="AG158" s="233" t="s">
        <v>5794</v>
      </c>
      <c r="AH158" s="233" t="s">
        <v>6161</v>
      </c>
      <c r="AI158" s="349" t="s">
        <v>6159</v>
      </c>
      <c r="AJ158" s="233" t="s">
        <v>6158</v>
      </c>
      <c r="AK158" s="345"/>
    </row>
    <row r="159" spans="1:37" ht="52.5">
      <c r="A159" s="222" t="s">
        <v>5758</v>
      </c>
      <c r="B159" s="258" t="s">
        <v>5550</v>
      </c>
      <c r="C159" s="341" t="s">
        <v>5254</v>
      </c>
      <c r="D159" s="668" t="s">
        <v>5353</v>
      </c>
      <c r="E159" s="310" t="s">
        <v>1060</v>
      </c>
      <c r="F159" s="229" t="s">
        <v>1358</v>
      </c>
      <c r="G159" s="350" t="s">
        <v>5528</v>
      </c>
      <c r="H159" s="341" t="s">
        <v>5293</v>
      </c>
      <c r="I159" s="352" t="s">
        <v>5661</v>
      </c>
      <c r="J159" s="353">
        <v>42767</v>
      </c>
      <c r="K159" s="353">
        <v>43100</v>
      </c>
      <c r="L159" s="334"/>
      <c r="M159" s="334"/>
      <c r="N159" s="229"/>
      <c r="O159" s="229"/>
      <c r="P159" s="343">
        <f t="shared" ca="1" si="15"/>
        <v>264.84127800926217</v>
      </c>
      <c r="Q159" s="257" t="str">
        <f t="shared" ca="1" si="13"/>
        <v>ACTIVE</v>
      </c>
      <c r="R159" s="667">
        <v>3536136</v>
      </c>
      <c r="S159" s="667">
        <v>775000</v>
      </c>
      <c r="T159" s="667"/>
      <c r="U159" s="667"/>
      <c r="V159" s="667"/>
      <c r="W159" s="667"/>
      <c r="X159" s="310" t="s">
        <v>1314</v>
      </c>
      <c r="Y159" s="673" t="s">
        <v>6408</v>
      </c>
      <c r="Z159" s="673">
        <f>IF(F159="S",1500000,IF(F159="M0",1750000,IF(F159="M1",2000000,IF(F159="M2",2250000,IF(F159="M3",2500000,IF(F159="S1",2000000,IF(F159="S2",2250000,IF(F159="S3",2500000,0))))))))</f>
        <v>2250000</v>
      </c>
      <c r="AA159" s="310" t="s">
        <v>5681</v>
      </c>
      <c r="AB159" s="229"/>
      <c r="AC159" s="354" t="s">
        <v>5443</v>
      </c>
      <c r="AD159" s="233" t="s">
        <v>5939</v>
      </c>
      <c r="AE159" s="233" t="s">
        <v>5942</v>
      </c>
      <c r="AF159" s="233" t="s">
        <v>5941</v>
      </c>
      <c r="AG159" s="233" t="s">
        <v>5794</v>
      </c>
      <c r="AH159" s="233"/>
      <c r="AI159" s="349" t="s">
        <v>5943</v>
      </c>
      <c r="AJ159" s="233" t="s">
        <v>5940</v>
      </c>
      <c r="AK159" s="345"/>
    </row>
    <row r="160" spans="1:37" ht="52.5">
      <c r="A160" s="222" t="s">
        <v>5759</v>
      </c>
      <c r="B160" s="258" t="s">
        <v>5631</v>
      </c>
      <c r="C160" s="341" t="s">
        <v>5253</v>
      </c>
      <c r="D160" s="668" t="s">
        <v>5352</v>
      </c>
      <c r="E160" s="310" t="s">
        <v>1302</v>
      </c>
      <c r="F160" s="229" t="s">
        <v>1280</v>
      </c>
      <c r="G160" s="350" t="s">
        <v>5518</v>
      </c>
      <c r="H160" s="341" t="s">
        <v>5665</v>
      </c>
      <c r="I160" s="352" t="s">
        <v>5661</v>
      </c>
      <c r="J160" s="353">
        <v>42767</v>
      </c>
      <c r="K160" s="353">
        <v>43100</v>
      </c>
      <c r="L160" s="334"/>
      <c r="M160" s="334"/>
      <c r="N160" s="229"/>
      <c r="O160" s="229"/>
      <c r="P160" s="343">
        <f t="shared" ca="1" si="15"/>
        <v>264.84127800926217</v>
      </c>
      <c r="Q160" s="257" t="str">
        <f t="shared" ca="1" si="13"/>
        <v>ACTIVE</v>
      </c>
      <c r="R160" s="667">
        <v>2887500</v>
      </c>
      <c r="S160" s="667">
        <v>775000</v>
      </c>
      <c r="T160" s="667"/>
      <c r="U160" s="667"/>
      <c r="V160" s="667"/>
      <c r="W160" s="667"/>
      <c r="X160" s="310" t="s">
        <v>1054</v>
      </c>
      <c r="Y160" s="673" t="s">
        <v>6408</v>
      </c>
      <c r="Z160" s="673">
        <f>IF(F160="S",1500000,IF(F160="M0",1750000,IF(F160="M1",2000000,IF(F160="M2",2250000,IF(F160="M3",2500000,IF(F160="S1",2000000,IF(F160="S2",2250000,IF(F160="S3",2500000,0))))))))</f>
        <v>1750000</v>
      </c>
      <c r="AA160" s="310" t="s">
        <v>5681</v>
      </c>
      <c r="AB160" s="229"/>
      <c r="AC160" s="354" t="s">
        <v>5442</v>
      </c>
      <c r="AD160" s="233" t="s">
        <v>5950</v>
      </c>
      <c r="AE160" s="233" t="s">
        <v>5949</v>
      </c>
      <c r="AF160" s="233" t="s">
        <v>5953</v>
      </c>
      <c r="AG160" s="233" t="s">
        <v>5954</v>
      </c>
      <c r="AH160" s="233"/>
      <c r="AI160" s="349" t="s">
        <v>5952</v>
      </c>
      <c r="AJ160" s="233" t="s">
        <v>5951</v>
      </c>
      <c r="AK160" s="345"/>
    </row>
    <row r="161" spans="1:37" ht="52.5">
      <c r="A161" s="222" t="s">
        <v>5760</v>
      </c>
      <c r="B161" s="258" t="s">
        <v>5632</v>
      </c>
      <c r="C161" s="341" t="s">
        <v>5252</v>
      </c>
      <c r="D161" s="668" t="s">
        <v>5351</v>
      </c>
      <c r="E161" s="310" t="s">
        <v>1060</v>
      </c>
      <c r="F161" s="229" t="s">
        <v>930</v>
      </c>
      <c r="G161" s="350" t="s">
        <v>5518</v>
      </c>
      <c r="H161" s="341" t="s">
        <v>5665</v>
      </c>
      <c r="I161" s="352" t="s">
        <v>5661</v>
      </c>
      <c r="J161" s="353">
        <v>42767</v>
      </c>
      <c r="K161" s="353">
        <v>43100</v>
      </c>
      <c r="L161" s="334"/>
      <c r="M161" s="334"/>
      <c r="N161" s="229"/>
      <c r="O161" s="229"/>
      <c r="P161" s="343">
        <f t="shared" ca="1" si="15"/>
        <v>264.84127800926217</v>
      </c>
      <c r="Q161" s="257" t="str">
        <f t="shared" ca="1" si="13"/>
        <v>ACTIVE</v>
      </c>
      <c r="R161" s="667">
        <v>2835000</v>
      </c>
      <c r="S161" s="667">
        <v>775000</v>
      </c>
      <c r="T161" s="667"/>
      <c r="U161" s="667"/>
      <c r="V161" s="667"/>
      <c r="W161" s="667"/>
      <c r="X161" s="310" t="s">
        <v>1054</v>
      </c>
      <c r="Y161" s="673" t="s">
        <v>6408</v>
      </c>
      <c r="Z161" s="673">
        <f>IF(F161="S",1500000,IF(F161="M0",1750000,IF(F161="M1",2000000,IF(F161="M2",2250000,IF(F161="M3",2500000,IF(F161="S1",2000000,IF(F161="S2",2250000,IF(F161="S3",2500000,0))))))))</f>
        <v>2000000</v>
      </c>
      <c r="AA161" s="310" t="s">
        <v>5681</v>
      </c>
      <c r="AB161" s="229"/>
      <c r="AC161" s="354" t="s">
        <v>5441</v>
      </c>
      <c r="AD161" s="233" t="s">
        <v>6074</v>
      </c>
      <c r="AE161" s="233" t="s">
        <v>6076</v>
      </c>
      <c r="AF161" s="233" t="s">
        <v>6077</v>
      </c>
      <c r="AG161" s="233" t="s">
        <v>6078</v>
      </c>
      <c r="AH161" s="233"/>
      <c r="AI161" s="349" t="s">
        <v>6079</v>
      </c>
      <c r="AJ161" s="233" t="s">
        <v>6075</v>
      </c>
      <c r="AK161" s="345"/>
    </row>
    <row r="162" spans="1:37" ht="52.5">
      <c r="A162" s="222" t="s">
        <v>5761</v>
      </c>
      <c r="B162" s="258" t="s">
        <v>5633</v>
      </c>
      <c r="C162" s="341" t="s">
        <v>5251</v>
      </c>
      <c r="D162" s="668" t="s">
        <v>5350</v>
      </c>
      <c r="E162" s="310" t="s">
        <v>1302</v>
      </c>
      <c r="F162" s="229" t="s">
        <v>1276</v>
      </c>
      <c r="G162" s="350" t="s">
        <v>5520</v>
      </c>
      <c r="H162" s="341" t="s">
        <v>5676</v>
      </c>
      <c r="I162" s="352" t="s">
        <v>5661</v>
      </c>
      <c r="J162" s="353">
        <v>42767</v>
      </c>
      <c r="K162" s="353">
        <v>43100</v>
      </c>
      <c r="L162" s="334"/>
      <c r="M162" s="334"/>
      <c r="N162" s="229"/>
      <c r="O162" s="229"/>
      <c r="P162" s="343">
        <f t="shared" ca="1" si="15"/>
        <v>264.84127800926217</v>
      </c>
      <c r="Q162" s="257" t="str">
        <f t="shared" ca="1" si="13"/>
        <v>ACTIVE</v>
      </c>
      <c r="R162" s="667">
        <v>5621200</v>
      </c>
      <c r="S162" s="667">
        <v>935000</v>
      </c>
      <c r="T162" s="667"/>
      <c r="U162" s="667"/>
      <c r="V162" s="667"/>
      <c r="W162" s="667">
        <v>13231440</v>
      </c>
      <c r="X162" s="310" t="s">
        <v>1314</v>
      </c>
      <c r="Y162" s="673" t="s">
        <v>6409</v>
      </c>
      <c r="Z162" s="673" t="s">
        <v>6410</v>
      </c>
      <c r="AA162" s="310" t="s">
        <v>5682</v>
      </c>
      <c r="AB162" s="229"/>
      <c r="AC162" s="354" t="s">
        <v>5440</v>
      </c>
      <c r="AD162" s="233" t="s">
        <v>6044</v>
      </c>
      <c r="AE162" s="233" t="s">
        <v>6043</v>
      </c>
      <c r="AF162" s="233" t="s">
        <v>6046</v>
      </c>
      <c r="AG162" s="233" t="s">
        <v>6045</v>
      </c>
      <c r="AH162" s="233"/>
      <c r="AI162" s="349" t="s">
        <v>6543</v>
      </c>
      <c r="AJ162" s="233" t="s">
        <v>6047</v>
      </c>
      <c r="AK162" s="345"/>
    </row>
    <row r="163" spans="1:37" ht="52.5">
      <c r="A163" s="222" t="s">
        <v>5762</v>
      </c>
      <c r="B163" s="258" t="s">
        <v>5634</v>
      </c>
      <c r="C163" s="341" t="s">
        <v>5250</v>
      </c>
      <c r="D163" s="668" t="s">
        <v>5349</v>
      </c>
      <c r="E163" s="310" t="s">
        <v>1302</v>
      </c>
      <c r="F163" s="229" t="s">
        <v>1276</v>
      </c>
      <c r="G163" s="350" t="s">
        <v>1929</v>
      </c>
      <c r="H163" s="341" t="s">
        <v>5666</v>
      </c>
      <c r="I163" s="352" t="s">
        <v>5660</v>
      </c>
      <c r="J163" s="353">
        <v>42767</v>
      </c>
      <c r="K163" s="353">
        <v>43100</v>
      </c>
      <c r="L163" s="334"/>
      <c r="M163" s="334"/>
      <c r="N163" s="229"/>
      <c r="O163" s="229"/>
      <c r="P163" s="343">
        <f t="shared" ca="1" si="15"/>
        <v>264.84127800926217</v>
      </c>
      <c r="Q163" s="257" t="str">
        <f t="shared" ca="1" si="13"/>
        <v>ACTIVE</v>
      </c>
      <c r="R163" s="667">
        <v>3308750</v>
      </c>
      <c r="S163" s="667">
        <v>775000</v>
      </c>
      <c r="T163" s="667"/>
      <c r="U163" s="667"/>
      <c r="V163" s="667"/>
      <c r="W163" s="667"/>
      <c r="X163" s="310" t="s">
        <v>1314</v>
      </c>
      <c r="Y163" s="673" t="s">
        <v>6408</v>
      </c>
      <c r="Z163" s="673">
        <f>IF(F163="S",1500000,IF(F163="M0",1750000,IF(F163="M1",2000000,IF(F163="M2",2250000,IF(F163="M3",2500000,IF(F163="S1",2000000,IF(F163="S2",2250000,IF(F163="S3",2500000,0))))))))</f>
        <v>1500000</v>
      </c>
      <c r="AA163" s="310" t="s">
        <v>5681</v>
      </c>
      <c r="AB163" s="229"/>
      <c r="AC163" s="354" t="s">
        <v>5439</v>
      </c>
      <c r="AD163" s="233" t="s">
        <v>6231</v>
      </c>
      <c r="AE163" s="233" t="s">
        <v>6235</v>
      </c>
      <c r="AF163" s="233" t="s">
        <v>6233</v>
      </c>
      <c r="AG163" s="233" t="s">
        <v>5794</v>
      </c>
      <c r="AH163" s="233" t="s">
        <v>6052</v>
      </c>
      <c r="AI163" s="349" t="s">
        <v>6234</v>
      </c>
      <c r="AJ163" s="233" t="s">
        <v>6232</v>
      </c>
      <c r="AK163" s="345"/>
    </row>
    <row r="164" spans="1:37" ht="52.5">
      <c r="A164" s="222" t="s">
        <v>5763</v>
      </c>
      <c r="B164" s="258" t="s">
        <v>5551</v>
      </c>
      <c r="C164" s="341" t="s">
        <v>5249</v>
      </c>
      <c r="D164" s="668">
        <v>29148</v>
      </c>
      <c r="E164" s="310" t="s">
        <v>1302</v>
      </c>
      <c r="F164" s="229" t="s">
        <v>1231</v>
      </c>
      <c r="G164" s="350" t="s">
        <v>5527</v>
      </c>
      <c r="H164" s="341" t="s">
        <v>5667</v>
      </c>
      <c r="I164" s="352" t="s">
        <v>5661</v>
      </c>
      <c r="J164" s="353">
        <v>42767</v>
      </c>
      <c r="K164" s="353">
        <v>43100</v>
      </c>
      <c r="L164" s="334"/>
      <c r="M164" s="334"/>
      <c r="N164" s="229"/>
      <c r="O164" s="229"/>
      <c r="P164" s="343">
        <f t="shared" ca="1" si="15"/>
        <v>264.84127800926217</v>
      </c>
      <c r="Q164" s="257" t="str">
        <f t="shared" ca="1" si="13"/>
        <v>ACTIVE</v>
      </c>
      <c r="R164" s="667">
        <v>5459950</v>
      </c>
      <c r="S164" s="667">
        <v>775000</v>
      </c>
      <c r="T164" s="667"/>
      <c r="U164" s="667"/>
      <c r="V164" s="667"/>
      <c r="W164" s="667"/>
      <c r="X164" s="310" t="s">
        <v>1314</v>
      </c>
      <c r="Y164" s="673" t="s">
        <v>6408</v>
      </c>
      <c r="Z164" s="673">
        <f>IF(F164="S",1500000,IF(F164="M0",1750000,IF(F164="M1",2000000,IF(F164="M2",2250000,IF(F164="M3",2500000,IF(F164="S1",2000000,IF(F164="S2",2250000,IF(F164="S3",2500000,0))))))))</f>
        <v>2000000</v>
      </c>
      <c r="AA164" s="310" t="s">
        <v>5681</v>
      </c>
      <c r="AB164" s="229"/>
      <c r="AC164" s="354" t="s">
        <v>5438</v>
      </c>
      <c r="AD164" s="233" t="s">
        <v>5934</v>
      </c>
      <c r="AE164" s="233" t="s">
        <v>5936</v>
      </c>
      <c r="AF164" s="233" t="s">
        <v>5937</v>
      </c>
      <c r="AG164" s="233" t="s">
        <v>5938</v>
      </c>
      <c r="AH164" s="233" t="s">
        <v>5886</v>
      </c>
      <c r="AI164" s="349" t="s">
        <v>6403</v>
      </c>
      <c r="AJ164" s="233" t="s">
        <v>5935</v>
      </c>
      <c r="AK164" s="345"/>
    </row>
    <row r="165" spans="1:37" ht="52.5">
      <c r="A165" s="222" t="s">
        <v>5764</v>
      </c>
      <c r="B165" s="258" t="s">
        <v>5636</v>
      </c>
      <c r="C165" s="341" t="s">
        <v>5247</v>
      </c>
      <c r="D165" s="668" t="s">
        <v>5348</v>
      </c>
      <c r="E165" s="310" t="s">
        <v>1302</v>
      </c>
      <c r="F165" s="229" t="s">
        <v>1231</v>
      </c>
      <c r="G165" s="350" t="s">
        <v>5526</v>
      </c>
      <c r="H165" s="341" t="s">
        <v>5678</v>
      </c>
      <c r="I165" s="352" t="s">
        <v>5663</v>
      </c>
      <c r="J165" s="353">
        <v>42767</v>
      </c>
      <c r="K165" s="353">
        <v>43100</v>
      </c>
      <c r="L165" s="334"/>
      <c r="M165" s="334"/>
      <c r="N165" s="229"/>
      <c r="O165" s="229"/>
      <c r="P165" s="343">
        <f t="shared" ca="1" si="15"/>
        <v>264.84127800926217</v>
      </c>
      <c r="Q165" s="257" t="str">
        <f t="shared" ca="1" si="13"/>
        <v>ACTIVE</v>
      </c>
      <c r="R165" s="667">
        <v>6032000</v>
      </c>
      <c r="S165" s="667">
        <v>935000</v>
      </c>
      <c r="T165" s="667"/>
      <c r="U165" s="667"/>
      <c r="V165" s="667"/>
      <c r="W165" s="667">
        <v>16771860</v>
      </c>
      <c r="X165" s="310" t="s">
        <v>1314</v>
      </c>
      <c r="Y165" s="673" t="s">
        <v>6409</v>
      </c>
      <c r="Z165" s="673" t="s">
        <v>6410</v>
      </c>
      <c r="AA165" s="310" t="s">
        <v>5682</v>
      </c>
      <c r="AB165" s="229"/>
      <c r="AC165" s="354" t="s">
        <v>5436</v>
      </c>
      <c r="AD165" s="233" t="s">
        <v>5806</v>
      </c>
      <c r="AE165" s="233" t="s">
        <v>5807</v>
      </c>
      <c r="AF165" s="233" t="s">
        <v>5808</v>
      </c>
      <c r="AG165" s="233" t="s">
        <v>5794</v>
      </c>
      <c r="AH165" s="233"/>
      <c r="AI165" s="349" t="s">
        <v>5804</v>
      </c>
      <c r="AJ165" s="233" t="s">
        <v>5805</v>
      </c>
      <c r="AK165" s="253"/>
    </row>
    <row r="166" spans="1:37" ht="52.5">
      <c r="A166" s="222" t="s">
        <v>5765</v>
      </c>
      <c r="B166" s="258" t="s">
        <v>5637</v>
      </c>
      <c r="C166" s="341" t="s">
        <v>5246</v>
      </c>
      <c r="D166" s="668" t="s">
        <v>5347</v>
      </c>
      <c r="E166" s="310" t="s">
        <v>1302</v>
      </c>
      <c r="F166" s="229" t="s">
        <v>1276</v>
      </c>
      <c r="G166" s="350" t="s">
        <v>5518</v>
      </c>
      <c r="H166" s="341" t="s">
        <v>5665</v>
      </c>
      <c r="I166" s="352" t="s">
        <v>5661</v>
      </c>
      <c r="J166" s="353">
        <v>42767</v>
      </c>
      <c r="K166" s="353">
        <v>43100</v>
      </c>
      <c r="L166" s="334"/>
      <c r="M166" s="334"/>
      <c r="N166" s="229"/>
      <c r="O166" s="229"/>
      <c r="P166" s="343">
        <f t="shared" ca="1" si="15"/>
        <v>264.84127800926217</v>
      </c>
      <c r="Q166" s="257" t="str">
        <f t="shared" ca="1" si="13"/>
        <v>ACTIVE</v>
      </c>
      <c r="R166" s="667">
        <v>2835000</v>
      </c>
      <c r="S166" s="667">
        <v>775000</v>
      </c>
      <c r="T166" s="667"/>
      <c r="U166" s="667"/>
      <c r="V166" s="667"/>
      <c r="W166" s="667"/>
      <c r="X166" s="310" t="s">
        <v>1054</v>
      </c>
      <c r="Y166" s="673" t="s">
        <v>6408</v>
      </c>
      <c r="Z166" s="673">
        <f>IF(F166="S",1500000,IF(F166="M0",1750000,IF(F166="M1",2000000,IF(F166="M2",2250000,IF(F166="M3",2500000,IF(F166="S1",2000000,IF(F166="S2",2250000,IF(F166="S3",2500000,0))))))))</f>
        <v>1500000</v>
      </c>
      <c r="AA166" s="310" t="s">
        <v>5681</v>
      </c>
      <c r="AB166" s="229"/>
      <c r="AC166" s="354" t="s">
        <v>5435</v>
      </c>
      <c r="AD166" s="233" t="s">
        <v>5880</v>
      </c>
      <c r="AE166" s="233" t="s">
        <v>5874</v>
      </c>
      <c r="AF166" s="233" t="s">
        <v>5875</v>
      </c>
      <c r="AG166" s="233" t="s">
        <v>5876</v>
      </c>
      <c r="AH166" s="233" t="s">
        <v>5877</v>
      </c>
      <c r="AI166" s="349" t="s">
        <v>5878</v>
      </c>
      <c r="AJ166" s="233" t="s">
        <v>5879</v>
      </c>
      <c r="AK166" s="345"/>
    </row>
    <row r="167" spans="1:37" ht="52.5">
      <c r="A167" s="222" t="s">
        <v>5766</v>
      </c>
      <c r="B167" s="258" t="s">
        <v>5638</v>
      </c>
      <c r="C167" s="341" t="s">
        <v>5245</v>
      </c>
      <c r="D167" s="668" t="s">
        <v>5346</v>
      </c>
      <c r="E167" s="310" t="s">
        <v>1302</v>
      </c>
      <c r="F167" s="229" t="s">
        <v>1280</v>
      </c>
      <c r="G167" s="350" t="s">
        <v>5518</v>
      </c>
      <c r="H167" s="341" t="s">
        <v>5665</v>
      </c>
      <c r="I167" s="352" t="s">
        <v>5661</v>
      </c>
      <c r="J167" s="353">
        <v>42767</v>
      </c>
      <c r="K167" s="353">
        <v>43100</v>
      </c>
      <c r="L167" s="334"/>
      <c r="M167" s="334"/>
      <c r="N167" s="229"/>
      <c r="O167" s="229"/>
      <c r="P167" s="343">
        <f t="shared" ca="1" si="15"/>
        <v>264.84127800926217</v>
      </c>
      <c r="Q167" s="257" t="str">
        <f t="shared" ca="1" si="13"/>
        <v>ACTIVE</v>
      </c>
      <c r="R167" s="667">
        <v>2835000</v>
      </c>
      <c r="S167" s="667">
        <v>775000</v>
      </c>
      <c r="T167" s="667"/>
      <c r="U167" s="667"/>
      <c r="V167" s="667"/>
      <c r="W167" s="667"/>
      <c r="X167" s="310" t="s">
        <v>1054</v>
      </c>
      <c r="Y167" s="673" t="s">
        <v>6408</v>
      </c>
      <c r="Z167" s="673">
        <f>IF(F167="S",1500000,IF(F167="M0",1750000,IF(F167="M1",2000000,IF(F167="M2",2250000,IF(F167="M3",2500000,IF(F167="S1",2000000,IF(F167="S2",2250000,IF(F167="S3",2500000,0))))))))</f>
        <v>1750000</v>
      </c>
      <c r="AA167" s="310" t="s">
        <v>5681</v>
      </c>
      <c r="AB167" s="229"/>
      <c r="AC167" s="354" t="s">
        <v>5434</v>
      </c>
      <c r="AD167" s="233" t="s">
        <v>5829</v>
      </c>
      <c r="AE167" s="233" t="s">
        <v>5832</v>
      </c>
      <c r="AF167" s="233" t="s">
        <v>5831</v>
      </c>
      <c r="AG167" s="233" t="s">
        <v>5833</v>
      </c>
      <c r="AH167" s="233"/>
      <c r="AI167" s="349" t="s">
        <v>5834</v>
      </c>
      <c r="AJ167" s="233" t="s">
        <v>5830</v>
      </c>
      <c r="AK167" s="253"/>
    </row>
    <row r="168" spans="1:37" ht="52.5">
      <c r="A168" s="222" t="s">
        <v>5767</v>
      </c>
      <c r="B168" s="258" t="s">
        <v>5639</v>
      </c>
      <c r="C168" s="341" t="s">
        <v>5244</v>
      </c>
      <c r="D168" s="668" t="s">
        <v>5345</v>
      </c>
      <c r="E168" s="310" t="s">
        <v>1302</v>
      </c>
      <c r="F168" s="229" t="s">
        <v>1231</v>
      </c>
      <c r="G168" s="350" t="s">
        <v>5525</v>
      </c>
      <c r="H168" s="341" t="s">
        <v>5678</v>
      </c>
      <c r="I168" s="352" t="s">
        <v>5663</v>
      </c>
      <c r="J168" s="353">
        <v>42767</v>
      </c>
      <c r="K168" s="353">
        <v>43100</v>
      </c>
      <c r="L168" s="334"/>
      <c r="M168" s="334"/>
      <c r="N168" s="229"/>
      <c r="O168" s="229"/>
      <c r="P168" s="343">
        <f t="shared" ca="1" si="15"/>
        <v>264.84127800926217</v>
      </c>
      <c r="Q168" s="257" t="str">
        <f t="shared" ca="1" si="13"/>
        <v>ACTIVE</v>
      </c>
      <c r="R168" s="667">
        <v>6954200</v>
      </c>
      <c r="S168" s="667">
        <v>935000</v>
      </c>
      <c r="T168" s="667"/>
      <c r="U168" s="667"/>
      <c r="V168" s="667"/>
      <c r="W168" s="667">
        <v>11118000</v>
      </c>
      <c r="X168" s="310" t="s">
        <v>1314</v>
      </c>
      <c r="Y168" s="673" t="s">
        <v>6409</v>
      </c>
      <c r="Z168" s="673" t="s">
        <v>6410</v>
      </c>
      <c r="AA168" s="310" t="s">
        <v>5682</v>
      </c>
      <c r="AB168" s="229"/>
      <c r="AC168" s="354" t="s">
        <v>5433</v>
      </c>
      <c r="AD168" s="233" t="s">
        <v>6194</v>
      </c>
      <c r="AE168" s="233" t="s">
        <v>6195</v>
      </c>
      <c r="AF168" s="233" t="s">
        <v>6191</v>
      </c>
      <c r="AG168" s="723" t="s">
        <v>6789</v>
      </c>
      <c r="AH168" s="233"/>
      <c r="AI168" s="349" t="s">
        <v>6192</v>
      </c>
      <c r="AJ168" s="233" t="s">
        <v>6193</v>
      </c>
      <c r="AK168" s="345"/>
    </row>
    <row r="169" spans="1:37" ht="52.5">
      <c r="A169" s="222" t="s">
        <v>5768</v>
      </c>
      <c r="B169" s="258" t="s">
        <v>5640</v>
      </c>
      <c r="C169" s="341" t="s">
        <v>5243</v>
      </c>
      <c r="D169" s="668" t="s">
        <v>5344</v>
      </c>
      <c r="E169" s="310" t="s">
        <v>1302</v>
      </c>
      <c r="F169" s="229" t="s">
        <v>1358</v>
      </c>
      <c r="G169" s="350" t="s">
        <v>5519</v>
      </c>
      <c r="H169" s="341" t="s">
        <v>5679</v>
      </c>
      <c r="I169" s="352" t="s">
        <v>5661</v>
      </c>
      <c r="J169" s="353">
        <v>42767</v>
      </c>
      <c r="K169" s="353">
        <v>43100</v>
      </c>
      <c r="L169" s="334"/>
      <c r="M169" s="334"/>
      <c r="N169" s="229"/>
      <c r="O169" s="229"/>
      <c r="P169" s="343">
        <f t="shared" ca="1" si="15"/>
        <v>264.84127800926217</v>
      </c>
      <c r="Q169" s="257" t="str">
        <f t="shared" ca="1" si="13"/>
        <v>ACTIVE</v>
      </c>
      <c r="R169" s="667">
        <v>4103460</v>
      </c>
      <c r="S169" s="667">
        <v>775000</v>
      </c>
      <c r="T169" s="667"/>
      <c r="U169" s="667"/>
      <c r="V169" s="667"/>
      <c r="W169" s="667"/>
      <c r="X169" s="310" t="s">
        <v>1314</v>
      </c>
      <c r="Y169" s="673" t="s">
        <v>6408</v>
      </c>
      <c r="Z169" s="673">
        <f>IF(F169="S",1500000,IF(F169="M0",1750000,IF(F169="M1",2000000,IF(F169="M2",2250000,IF(F169="M3",2500000,IF(F169="S1",2000000,IF(F169="S2",2250000,IF(F169="S3",2500000,0))))))))</f>
        <v>2250000</v>
      </c>
      <c r="AA169" s="310" t="s">
        <v>5681</v>
      </c>
      <c r="AB169" s="229"/>
      <c r="AC169" s="354" t="s">
        <v>5432</v>
      </c>
      <c r="AD169" s="233" t="s">
        <v>6247</v>
      </c>
      <c r="AE169" s="233" t="s">
        <v>6252</v>
      </c>
      <c r="AF169" s="233" t="s">
        <v>6250</v>
      </c>
      <c r="AG169" s="233" t="s">
        <v>5794</v>
      </c>
      <c r="AH169" s="233" t="s">
        <v>6249</v>
      </c>
      <c r="AI169" s="349" t="s">
        <v>6251</v>
      </c>
      <c r="AJ169" s="233" t="s">
        <v>6248</v>
      </c>
      <c r="AK169" s="345"/>
    </row>
    <row r="170" spans="1:37" ht="52.5">
      <c r="A170" s="222" t="s">
        <v>5769</v>
      </c>
      <c r="B170" s="258" t="s">
        <v>5641</v>
      </c>
      <c r="C170" s="341" t="s">
        <v>5242</v>
      </c>
      <c r="D170" s="668">
        <v>29849</v>
      </c>
      <c r="E170" s="310" t="s">
        <v>1302</v>
      </c>
      <c r="F170" s="229" t="s">
        <v>1280</v>
      </c>
      <c r="G170" s="350" t="s">
        <v>5522</v>
      </c>
      <c r="H170" s="341" t="s">
        <v>5293</v>
      </c>
      <c r="I170" s="352" t="s">
        <v>5661</v>
      </c>
      <c r="J170" s="353">
        <v>42767</v>
      </c>
      <c r="K170" s="353">
        <v>43100</v>
      </c>
      <c r="L170" s="334"/>
      <c r="M170" s="334"/>
      <c r="N170" s="229"/>
      <c r="O170" s="229"/>
      <c r="P170" s="343">
        <f t="shared" ca="1" si="15"/>
        <v>264.84127800926217</v>
      </c>
      <c r="Q170" s="257" t="str">
        <f t="shared" ca="1" si="13"/>
        <v>ACTIVE</v>
      </c>
      <c r="R170" s="667">
        <v>16971390</v>
      </c>
      <c r="S170" s="667">
        <v>1150000</v>
      </c>
      <c r="T170" s="667"/>
      <c r="U170" s="667"/>
      <c r="V170" s="667"/>
      <c r="W170" s="667">
        <v>79753800</v>
      </c>
      <c r="X170" s="310" t="s">
        <v>1314</v>
      </c>
      <c r="Y170" s="673" t="s">
        <v>6409</v>
      </c>
      <c r="Z170" s="673" t="s">
        <v>6410</v>
      </c>
      <c r="AA170" s="722" t="s">
        <v>5682</v>
      </c>
      <c r="AB170" s="229"/>
      <c r="AC170" s="354" t="s">
        <v>5431</v>
      </c>
      <c r="AD170" s="233" t="s">
        <v>6007</v>
      </c>
      <c r="AE170" s="233" t="s">
        <v>6011</v>
      </c>
      <c r="AF170" s="233" t="s">
        <v>6010</v>
      </c>
      <c r="AG170" s="233" t="s">
        <v>6000</v>
      </c>
      <c r="AH170" s="233" t="s">
        <v>6000</v>
      </c>
      <c r="AI170" s="349" t="s">
        <v>6009</v>
      </c>
      <c r="AJ170" s="233" t="s">
        <v>6008</v>
      </c>
      <c r="AK170" s="345"/>
    </row>
    <row r="171" spans="1:37" ht="52.5">
      <c r="A171" s="222" t="s">
        <v>5770</v>
      </c>
      <c r="B171" s="258" t="s">
        <v>5642</v>
      </c>
      <c r="C171" s="341" t="s">
        <v>5241</v>
      </c>
      <c r="D171" s="668" t="s">
        <v>5343</v>
      </c>
      <c r="E171" s="310" t="s">
        <v>1302</v>
      </c>
      <c r="F171" s="229" t="s">
        <v>1280</v>
      </c>
      <c r="G171" s="350" t="s">
        <v>5523</v>
      </c>
      <c r="H171" s="341" t="s">
        <v>5675</v>
      </c>
      <c r="I171" s="352" t="s">
        <v>5661</v>
      </c>
      <c r="J171" s="353">
        <v>42767</v>
      </c>
      <c r="K171" s="353">
        <v>43100</v>
      </c>
      <c r="L171" s="334"/>
      <c r="M171" s="334"/>
      <c r="N171" s="229"/>
      <c r="O171" s="229"/>
      <c r="P171" s="343">
        <f t="shared" ca="1" si="15"/>
        <v>264.84127800926217</v>
      </c>
      <c r="Q171" s="257" t="str">
        <f t="shared" ca="1" si="13"/>
        <v>ACTIVE</v>
      </c>
      <c r="R171" s="667">
        <v>21481200</v>
      </c>
      <c r="S171" s="667">
        <v>935000</v>
      </c>
      <c r="T171" s="667"/>
      <c r="U171" s="667"/>
      <c r="V171" s="667"/>
      <c r="W171" s="667">
        <v>33048000</v>
      </c>
      <c r="X171" s="310" t="s">
        <v>1314</v>
      </c>
      <c r="Y171" s="673" t="s">
        <v>6409</v>
      </c>
      <c r="Z171" s="673" t="s">
        <v>6410</v>
      </c>
      <c r="AA171" s="310" t="s">
        <v>5685</v>
      </c>
      <c r="AB171" s="229"/>
      <c r="AC171" s="354" t="s">
        <v>5430</v>
      </c>
      <c r="AD171" s="233" t="s">
        <v>6115</v>
      </c>
      <c r="AE171" s="233" t="s">
        <v>6119</v>
      </c>
      <c r="AF171" s="233" t="s">
        <v>6117</v>
      </c>
      <c r="AG171" s="233" t="s">
        <v>6116</v>
      </c>
      <c r="AH171" s="233" t="s">
        <v>6052</v>
      </c>
      <c r="AI171" s="349" t="s">
        <v>6118</v>
      </c>
      <c r="AJ171" s="233" t="s">
        <v>6114</v>
      </c>
      <c r="AK171" s="345"/>
    </row>
    <row r="172" spans="1:37" ht="52.5">
      <c r="A172" s="222" t="s">
        <v>5771</v>
      </c>
      <c r="B172" s="258" t="s">
        <v>5643</v>
      </c>
      <c r="C172" s="341" t="s">
        <v>5240</v>
      </c>
      <c r="D172" s="668" t="s">
        <v>5342</v>
      </c>
      <c r="E172" s="310" t="s">
        <v>1302</v>
      </c>
      <c r="F172" s="229" t="s">
        <v>1276</v>
      </c>
      <c r="G172" s="350" t="s">
        <v>5524</v>
      </c>
      <c r="H172" s="341" t="s">
        <v>5665</v>
      </c>
      <c r="I172" s="352" t="s">
        <v>5661</v>
      </c>
      <c r="J172" s="353">
        <v>42767</v>
      </c>
      <c r="K172" s="353">
        <v>43100</v>
      </c>
      <c r="L172" s="334"/>
      <c r="M172" s="334"/>
      <c r="N172" s="229"/>
      <c r="O172" s="229"/>
      <c r="P172" s="343">
        <f t="shared" ca="1" si="15"/>
        <v>264.84127800926217</v>
      </c>
      <c r="Q172" s="257" t="str">
        <f t="shared" ca="1" si="13"/>
        <v>ACTIVE</v>
      </c>
      <c r="R172" s="667">
        <v>2835000</v>
      </c>
      <c r="S172" s="667">
        <v>775000</v>
      </c>
      <c r="T172" s="667"/>
      <c r="U172" s="667"/>
      <c r="V172" s="667"/>
      <c r="W172" s="667"/>
      <c r="X172" s="310" t="s">
        <v>1054</v>
      </c>
      <c r="Y172" s="673" t="s">
        <v>6408</v>
      </c>
      <c r="Z172" s="673">
        <f>IF(F172="S",1500000,IF(F172="M0",1750000,IF(F172="M1",2000000,IF(F172="M2",2250000,IF(F172="M3",2500000,IF(F172="S1",2000000,IF(F172="S2",2250000,IF(F172="S3",2500000,0))))))))</f>
        <v>1500000</v>
      </c>
      <c r="AA172" s="310" t="s">
        <v>5681</v>
      </c>
      <c r="AB172" s="229"/>
      <c r="AC172" s="354" t="s">
        <v>5429</v>
      </c>
      <c r="AD172" s="233" t="s">
        <v>6324</v>
      </c>
      <c r="AE172" s="233" t="s">
        <v>6327</v>
      </c>
      <c r="AF172" s="233" t="s">
        <v>6325</v>
      </c>
      <c r="AG172" s="233" t="s">
        <v>6484</v>
      </c>
      <c r="AH172" s="233"/>
      <c r="AI172" s="349" t="s">
        <v>6403</v>
      </c>
      <c r="AJ172" s="233" t="s">
        <v>6326</v>
      </c>
      <c r="AK172" s="345"/>
    </row>
    <row r="173" spans="1:37" ht="52.5">
      <c r="A173" s="222" t="s">
        <v>5772</v>
      </c>
      <c r="B173" s="258" t="s">
        <v>5644</v>
      </c>
      <c r="C173" s="341" t="s">
        <v>5239</v>
      </c>
      <c r="D173" s="668">
        <v>32079</v>
      </c>
      <c r="E173" s="310" t="s">
        <v>1302</v>
      </c>
      <c r="F173" s="229" t="s">
        <v>1231</v>
      </c>
      <c r="G173" s="350" t="s">
        <v>5524</v>
      </c>
      <c r="H173" s="341" t="s">
        <v>5665</v>
      </c>
      <c r="I173" s="352" t="s">
        <v>5661</v>
      </c>
      <c r="J173" s="353">
        <v>42767</v>
      </c>
      <c r="K173" s="353">
        <v>43100</v>
      </c>
      <c r="L173" s="334"/>
      <c r="M173" s="334"/>
      <c r="N173" s="229"/>
      <c r="O173" s="229"/>
      <c r="P173" s="343">
        <f t="shared" ca="1" si="15"/>
        <v>264.84127800926217</v>
      </c>
      <c r="Q173" s="257" t="str">
        <f t="shared" ca="1" si="13"/>
        <v>ACTIVE</v>
      </c>
      <c r="R173" s="667">
        <v>2887500</v>
      </c>
      <c r="S173" s="667">
        <v>775000</v>
      </c>
      <c r="T173" s="667"/>
      <c r="U173" s="667"/>
      <c r="V173" s="667"/>
      <c r="W173" s="667"/>
      <c r="X173" s="310" t="s">
        <v>1054</v>
      </c>
      <c r="Y173" s="673" t="s">
        <v>6408</v>
      </c>
      <c r="Z173" s="673">
        <f>IF(F173="S",1500000,IF(F173="M0",1750000,IF(F173="M1",2000000,IF(F173="M2",2250000,IF(F173="M3",2500000,IF(F173="S1",2000000,IF(F173="S2",2250000,IF(F173="S3",2500000,0))))))))</f>
        <v>2000000</v>
      </c>
      <c r="AA173" s="310" t="s">
        <v>5681</v>
      </c>
      <c r="AB173" s="229"/>
      <c r="AC173" s="354" t="s">
        <v>5428</v>
      </c>
      <c r="AD173" s="233" t="s">
        <v>5947</v>
      </c>
      <c r="AE173" s="233" t="s">
        <v>5944</v>
      </c>
      <c r="AF173" s="233" t="s">
        <v>5945</v>
      </c>
      <c r="AG173" s="233" t="s">
        <v>5946</v>
      </c>
      <c r="AH173" s="233"/>
      <c r="AI173" s="349" t="s">
        <v>6403</v>
      </c>
      <c r="AJ173" s="233" t="s">
        <v>5948</v>
      </c>
      <c r="AK173" s="345"/>
    </row>
    <row r="174" spans="1:37" ht="52.5">
      <c r="A174" s="222" t="s">
        <v>5773</v>
      </c>
      <c r="B174" s="258" t="s">
        <v>5645</v>
      </c>
      <c r="C174" s="341" t="s">
        <v>5238</v>
      </c>
      <c r="D174" s="668" t="s">
        <v>5341</v>
      </c>
      <c r="E174" s="310" t="s">
        <v>1302</v>
      </c>
      <c r="F174" s="229" t="s">
        <v>1276</v>
      </c>
      <c r="G174" s="350" t="s">
        <v>5523</v>
      </c>
      <c r="H174" s="341" t="s">
        <v>5675</v>
      </c>
      <c r="I174" s="352" t="s">
        <v>5661</v>
      </c>
      <c r="J174" s="353">
        <v>42767</v>
      </c>
      <c r="K174" s="353">
        <v>43100</v>
      </c>
      <c r="L174" s="334"/>
      <c r="M174" s="334"/>
      <c r="N174" s="229"/>
      <c r="O174" s="229"/>
      <c r="P174" s="343">
        <f t="shared" ca="1" si="15"/>
        <v>264.84127800926217</v>
      </c>
      <c r="Q174" s="257" t="str">
        <f t="shared" ca="1" si="13"/>
        <v>ACTIVE</v>
      </c>
      <c r="R174" s="667">
        <v>16129800</v>
      </c>
      <c r="S174" s="667">
        <v>935000</v>
      </c>
      <c r="T174" s="667"/>
      <c r="U174" s="667"/>
      <c r="V174" s="667"/>
      <c r="W174" s="667">
        <v>27540000</v>
      </c>
      <c r="X174" s="310" t="s">
        <v>1314</v>
      </c>
      <c r="Y174" s="673" t="s">
        <v>6409</v>
      </c>
      <c r="Z174" s="673" t="s">
        <v>6410</v>
      </c>
      <c r="AA174" s="310" t="s">
        <v>5684</v>
      </c>
      <c r="AB174" s="229"/>
      <c r="AC174" s="354" t="s">
        <v>5427</v>
      </c>
      <c r="AD174" s="233" t="s">
        <v>6006</v>
      </c>
      <c r="AE174" s="233" t="s">
        <v>6003</v>
      </c>
      <c r="AF174" s="233" t="s">
        <v>6002</v>
      </c>
      <c r="AG174" s="233" t="s">
        <v>6001</v>
      </c>
      <c r="AH174" s="233"/>
      <c r="AI174" s="349" t="s">
        <v>6004</v>
      </c>
      <c r="AJ174" s="233" t="s">
        <v>6005</v>
      </c>
      <c r="AK174" s="345"/>
    </row>
    <row r="175" spans="1:37" ht="52.5">
      <c r="A175" s="222" t="s">
        <v>5774</v>
      </c>
      <c r="B175" s="258" t="s">
        <v>5646</v>
      </c>
      <c r="C175" s="341" t="s">
        <v>5237</v>
      </c>
      <c r="D175" s="668" t="s">
        <v>5340</v>
      </c>
      <c r="E175" s="310" t="s">
        <v>1302</v>
      </c>
      <c r="F175" s="229" t="s">
        <v>1190</v>
      </c>
      <c r="G175" s="350" t="s">
        <v>5519</v>
      </c>
      <c r="H175" s="341" t="s">
        <v>5679</v>
      </c>
      <c r="I175" s="352" t="s">
        <v>5661</v>
      </c>
      <c r="J175" s="353">
        <v>42767</v>
      </c>
      <c r="K175" s="353">
        <v>43100</v>
      </c>
      <c r="L175" s="334"/>
      <c r="M175" s="334"/>
      <c r="N175" s="229"/>
      <c r="O175" s="229"/>
      <c r="P175" s="343">
        <f t="shared" ca="1" si="15"/>
        <v>264.84127800926217</v>
      </c>
      <c r="Q175" s="257" t="str">
        <f t="shared" ca="1" si="13"/>
        <v>ACTIVE</v>
      </c>
      <c r="R175" s="667">
        <v>4488000</v>
      </c>
      <c r="S175" s="667">
        <v>775000</v>
      </c>
      <c r="T175" s="667"/>
      <c r="U175" s="667"/>
      <c r="V175" s="667"/>
      <c r="W175" s="667"/>
      <c r="X175" s="310" t="s">
        <v>1314</v>
      </c>
      <c r="Y175" s="673" t="s">
        <v>6408</v>
      </c>
      <c r="Z175" s="673">
        <f>IF(F175="S",1500000,IF(F175="M0",1750000,IF(F175="M1",2000000,IF(F175="M2",2250000,IF(F175="M3",2500000,IF(F175="S1",2000000,IF(F175="S2",2250000,IF(F175="S3",2500000,0))))))))</f>
        <v>2250000</v>
      </c>
      <c r="AA175" s="310" t="s">
        <v>5681</v>
      </c>
      <c r="AB175" s="229"/>
      <c r="AC175" s="354" t="s">
        <v>5426</v>
      </c>
      <c r="AD175" s="233" t="s">
        <v>5998</v>
      </c>
      <c r="AE175" s="233" t="s">
        <v>5995</v>
      </c>
      <c r="AF175" s="233" t="s">
        <v>5996</v>
      </c>
      <c r="AG175" s="233" t="s">
        <v>6000</v>
      </c>
      <c r="AH175" s="233" t="s">
        <v>6000</v>
      </c>
      <c r="AI175" s="349" t="s">
        <v>5997</v>
      </c>
      <c r="AJ175" s="233" t="s">
        <v>5999</v>
      </c>
      <c r="AK175" s="345"/>
    </row>
    <row r="176" spans="1:37" ht="52.5">
      <c r="A176" s="222" t="s">
        <v>5775</v>
      </c>
      <c r="B176" s="258" t="s">
        <v>5647</v>
      </c>
      <c r="C176" s="341" t="s">
        <v>5236</v>
      </c>
      <c r="D176" s="668" t="s">
        <v>5339</v>
      </c>
      <c r="E176" s="310" t="s">
        <v>1302</v>
      </c>
      <c r="F176" s="356" t="s">
        <v>1358</v>
      </c>
      <c r="G176" s="350" t="s">
        <v>1258</v>
      </c>
      <c r="H176" s="341" t="s">
        <v>5314</v>
      </c>
      <c r="I176" s="352" t="s">
        <v>5660</v>
      </c>
      <c r="J176" s="353">
        <v>42767</v>
      </c>
      <c r="K176" s="353">
        <v>43100</v>
      </c>
      <c r="L176" s="334"/>
      <c r="M176" s="334"/>
      <c r="N176" s="229"/>
      <c r="O176" s="229"/>
      <c r="P176" s="343">
        <f t="shared" ca="1" si="15"/>
        <v>264.84127800926217</v>
      </c>
      <c r="Q176" s="257" t="str">
        <f t="shared" ca="1" si="13"/>
        <v>ACTIVE</v>
      </c>
      <c r="R176" s="667">
        <v>2782500</v>
      </c>
      <c r="S176" s="667">
        <v>775000</v>
      </c>
      <c r="T176" s="667"/>
      <c r="U176" s="667"/>
      <c r="V176" s="667"/>
      <c r="W176" s="667"/>
      <c r="X176" s="310" t="s">
        <v>1054</v>
      </c>
      <c r="Y176" s="673" t="s">
        <v>6408</v>
      </c>
      <c r="Z176" s="673">
        <f>IF(F176="S",1500000,IF(F176="M0",1750000,IF(F176="M1",2000000,IF(F176="M2",2250000,IF(F176="M3",2500000,IF(F176="S1",2000000,IF(F176="S2",2250000,IF(F176="S3",2500000,0))))))))</f>
        <v>2250000</v>
      </c>
      <c r="AA176" s="310" t="s">
        <v>5681</v>
      </c>
      <c r="AB176" s="229"/>
      <c r="AC176" s="354" t="s">
        <v>5425</v>
      </c>
      <c r="AD176" s="233" t="s">
        <v>6013</v>
      </c>
      <c r="AE176" s="233" t="s">
        <v>6012</v>
      </c>
      <c r="AF176" s="233" t="s">
        <v>6480</v>
      </c>
      <c r="AG176" s="233" t="s">
        <v>5794</v>
      </c>
      <c r="AH176" s="233"/>
      <c r="AI176" s="349" t="s">
        <v>6403</v>
      </c>
      <c r="AJ176" s="233" t="s">
        <v>6014</v>
      </c>
      <c r="AK176" s="345"/>
    </row>
    <row r="177" spans="1:37" ht="52.5">
      <c r="A177" s="222" t="s">
        <v>5776</v>
      </c>
      <c r="B177" s="258" t="s">
        <v>5648</v>
      </c>
      <c r="C177" s="341" t="s">
        <v>5235</v>
      </c>
      <c r="D177" s="668" t="s">
        <v>5338</v>
      </c>
      <c r="E177" s="310" t="s">
        <v>1060</v>
      </c>
      <c r="F177" s="229" t="s">
        <v>1276</v>
      </c>
      <c r="G177" s="350" t="s">
        <v>5522</v>
      </c>
      <c r="H177" s="341" t="s">
        <v>5680</v>
      </c>
      <c r="I177" s="352" t="s">
        <v>5661</v>
      </c>
      <c r="J177" s="353">
        <v>42767</v>
      </c>
      <c r="K177" s="353">
        <v>43100</v>
      </c>
      <c r="L177" s="334"/>
      <c r="M177" s="334"/>
      <c r="N177" s="229"/>
      <c r="O177" s="229"/>
      <c r="P177" s="343">
        <f t="shared" ca="1" si="15"/>
        <v>264.84127800926217</v>
      </c>
      <c r="Q177" s="257" t="str">
        <f t="shared" ca="1" si="13"/>
        <v>ACTIVE</v>
      </c>
      <c r="R177" s="667">
        <v>4819500</v>
      </c>
      <c r="S177" s="667">
        <v>1150000</v>
      </c>
      <c r="T177" s="667">
        <f>R177-4590000</f>
        <v>229500</v>
      </c>
      <c r="U177" s="667"/>
      <c r="V177" s="667">
        <v>3650000</v>
      </c>
      <c r="W177" s="667">
        <v>16320000</v>
      </c>
      <c r="X177" s="310" t="s">
        <v>1314</v>
      </c>
      <c r="Y177" s="673" t="s">
        <v>6409</v>
      </c>
      <c r="Z177" s="673" t="s">
        <v>6410</v>
      </c>
      <c r="AA177" s="310" t="s">
        <v>5682</v>
      </c>
      <c r="AB177" s="229"/>
      <c r="AC177" s="354" t="s">
        <v>5424</v>
      </c>
      <c r="AD177" s="233" t="s">
        <v>5798</v>
      </c>
      <c r="AE177" s="233" t="s">
        <v>5796</v>
      </c>
      <c r="AF177" s="233" t="s">
        <v>5795</v>
      </c>
      <c r="AG177" s="233" t="s">
        <v>5794</v>
      </c>
      <c r="AH177" s="233"/>
      <c r="AI177" s="349" t="s">
        <v>5797</v>
      </c>
      <c r="AJ177" s="233" t="s">
        <v>5799</v>
      </c>
      <c r="AK177" s="345"/>
    </row>
    <row r="178" spans="1:37" ht="52.5">
      <c r="A178" s="222" t="s">
        <v>5777</v>
      </c>
      <c r="B178" s="258" t="s">
        <v>5649</v>
      </c>
      <c r="C178" s="341" t="s">
        <v>5234</v>
      </c>
      <c r="D178" s="668" t="s">
        <v>5337</v>
      </c>
      <c r="E178" s="310" t="s">
        <v>1302</v>
      </c>
      <c r="F178" s="229" t="s">
        <v>1276</v>
      </c>
      <c r="G178" s="350" t="s">
        <v>5520</v>
      </c>
      <c r="H178" s="341" t="s">
        <v>5675</v>
      </c>
      <c r="I178" s="352" t="s">
        <v>5661</v>
      </c>
      <c r="J178" s="353">
        <v>42767</v>
      </c>
      <c r="K178" s="353">
        <v>43100</v>
      </c>
      <c r="L178" s="334"/>
      <c r="M178" s="334"/>
      <c r="N178" s="229"/>
      <c r="O178" s="229"/>
      <c r="P178" s="343">
        <f t="shared" ca="1" si="15"/>
        <v>264.84127800926217</v>
      </c>
      <c r="Q178" s="257" t="str">
        <f t="shared" ca="1" si="13"/>
        <v>ACTIVE</v>
      </c>
      <c r="R178" s="667">
        <v>5250000</v>
      </c>
      <c r="S178" s="667">
        <v>935000</v>
      </c>
      <c r="T178" s="667"/>
      <c r="U178" s="667"/>
      <c r="V178" s="667"/>
      <c r="W178" s="667">
        <v>8400000</v>
      </c>
      <c r="X178" s="310" t="s">
        <v>1314</v>
      </c>
      <c r="Y178" s="673" t="s">
        <v>6409</v>
      </c>
      <c r="Z178" s="673" t="s">
        <v>6410</v>
      </c>
      <c r="AA178" s="310" t="s">
        <v>5682</v>
      </c>
      <c r="AB178" s="229"/>
      <c r="AC178" s="354" t="s">
        <v>5423</v>
      </c>
      <c r="AD178" s="233" t="s">
        <v>5922</v>
      </c>
      <c r="AE178" s="233" t="s">
        <v>5923</v>
      </c>
      <c r="AF178" s="233" t="s">
        <v>5924</v>
      </c>
      <c r="AG178" s="233" t="s">
        <v>5925</v>
      </c>
      <c r="AH178" s="233"/>
      <c r="AI178" s="349" t="s">
        <v>6411</v>
      </c>
      <c r="AJ178" s="233" t="s">
        <v>5926</v>
      </c>
      <c r="AK178" s="345"/>
    </row>
    <row r="179" spans="1:37" ht="52.5">
      <c r="A179" s="222" t="s">
        <v>5778</v>
      </c>
      <c r="B179" s="258" t="s">
        <v>5650</v>
      </c>
      <c r="C179" s="341" t="s">
        <v>5233</v>
      </c>
      <c r="D179" s="668" t="s">
        <v>5980</v>
      </c>
      <c r="E179" s="310" t="s">
        <v>1302</v>
      </c>
      <c r="F179" s="229" t="s">
        <v>1276</v>
      </c>
      <c r="G179" s="350" t="s">
        <v>5521</v>
      </c>
      <c r="H179" s="341" t="s">
        <v>5677</v>
      </c>
      <c r="I179" s="352" t="s">
        <v>5661</v>
      </c>
      <c r="J179" s="353">
        <v>42767</v>
      </c>
      <c r="K179" s="353">
        <v>43100</v>
      </c>
      <c r="L179" s="334"/>
      <c r="M179" s="334"/>
      <c r="N179" s="229"/>
      <c r="O179" s="229"/>
      <c r="P179" s="343">
        <f t="shared" ca="1" si="15"/>
        <v>264.84127800926217</v>
      </c>
      <c r="Q179" s="257" t="str">
        <f t="shared" ca="1" si="13"/>
        <v>ACTIVE</v>
      </c>
      <c r="R179" s="667">
        <v>4406400</v>
      </c>
      <c r="S179" s="667">
        <v>775000</v>
      </c>
      <c r="T179" s="667"/>
      <c r="U179" s="667"/>
      <c r="V179" s="667"/>
      <c r="W179" s="667"/>
      <c r="X179" s="310" t="s">
        <v>1314</v>
      </c>
      <c r="Y179" s="673" t="s">
        <v>6408</v>
      </c>
      <c r="Z179" s="673">
        <f>IF(F179="S",1500000,IF(F179="M0",1750000,IF(F179="M1",2000000,IF(F179="M2",2250000,IF(F179="M3",2500000,IF(F179="S1",2000000,IF(F179="S2",2250000,IF(F179="S3",2500000,0))))))))</f>
        <v>1500000</v>
      </c>
      <c r="AA179" s="310" t="s">
        <v>5681</v>
      </c>
      <c r="AB179" s="229"/>
      <c r="AC179" s="354" t="s">
        <v>5422</v>
      </c>
      <c r="AD179" s="233" t="s">
        <v>5987</v>
      </c>
      <c r="AE179" s="233" t="s">
        <v>5986</v>
      </c>
      <c r="AF179" s="233" t="s">
        <v>5982</v>
      </c>
      <c r="AG179" s="233" t="s">
        <v>5983</v>
      </c>
      <c r="AH179" s="233" t="s">
        <v>5984</v>
      </c>
      <c r="AI179" s="349" t="s">
        <v>5981</v>
      </c>
      <c r="AJ179" s="233" t="s">
        <v>5985</v>
      </c>
      <c r="AK179" s="345"/>
    </row>
    <row r="180" spans="1:37" ht="52.5">
      <c r="A180" s="222" t="s">
        <v>5779</v>
      </c>
      <c r="B180" s="258" t="s">
        <v>5651</v>
      </c>
      <c r="C180" s="341" t="s">
        <v>5232</v>
      </c>
      <c r="D180" s="668" t="s">
        <v>5336</v>
      </c>
      <c r="E180" s="310" t="s">
        <v>1302</v>
      </c>
      <c r="F180" s="229" t="s">
        <v>1276</v>
      </c>
      <c r="G180" s="350" t="s">
        <v>5520</v>
      </c>
      <c r="H180" s="341" t="s">
        <v>5676</v>
      </c>
      <c r="I180" s="352" t="s">
        <v>5661</v>
      </c>
      <c r="J180" s="353">
        <v>42767</v>
      </c>
      <c r="K180" s="353">
        <v>43100</v>
      </c>
      <c r="L180" s="334"/>
      <c r="M180" s="334"/>
      <c r="N180" s="229"/>
      <c r="O180" s="229"/>
      <c r="P180" s="343">
        <f t="shared" ca="1" si="15"/>
        <v>264.84127800926217</v>
      </c>
      <c r="Q180" s="257" t="str">
        <f t="shared" ca="1" si="13"/>
        <v>ACTIVE</v>
      </c>
      <c r="R180" s="667">
        <v>4312000</v>
      </c>
      <c r="S180" s="667">
        <v>935000</v>
      </c>
      <c r="T180" s="667"/>
      <c r="U180" s="667"/>
      <c r="V180" s="667"/>
      <c r="W180" s="667">
        <v>12936000</v>
      </c>
      <c r="X180" s="310" t="s">
        <v>1314</v>
      </c>
      <c r="Y180" s="673" t="s">
        <v>6409</v>
      </c>
      <c r="Z180" s="673" t="s">
        <v>6410</v>
      </c>
      <c r="AA180" s="310" t="s">
        <v>5682</v>
      </c>
      <c r="AB180" s="229"/>
      <c r="AC180" s="354" t="s">
        <v>5421</v>
      </c>
      <c r="AD180" s="233" t="s">
        <v>6027</v>
      </c>
      <c r="AE180" s="233" t="s">
        <v>6022</v>
      </c>
      <c r="AF180" s="233" t="s">
        <v>6025</v>
      </c>
      <c r="AG180" s="233" t="s">
        <v>6023</v>
      </c>
      <c r="AH180" s="233" t="s">
        <v>6024</v>
      </c>
      <c r="AI180" s="349" t="s">
        <v>6026</v>
      </c>
      <c r="AJ180" s="233" t="s">
        <v>6028</v>
      </c>
      <c r="AK180" s="345"/>
    </row>
    <row r="181" spans="1:37" ht="52.5">
      <c r="A181" s="222" t="s">
        <v>5780</v>
      </c>
      <c r="B181" s="258" t="s">
        <v>5652</v>
      </c>
      <c r="C181" s="341" t="s">
        <v>5231</v>
      </c>
      <c r="D181" s="668" t="s">
        <v>5335</v>
      </c>
      <c r="E181" s="310" t="s">
        <v>1302</v>
      </c>
      <c r="F181" s="229" t="s">
        <v>1276</v>
      </c>
      <c r="G181" s="350" t="s">
        <v>5520</v>
      </c>
      <c r="H181" s="341" t="s">
        <v>5676</v>
      </c>
      <c r="I181" s="352" t="s">
        <v>5661</v>
      </c>
      <c r="J181" s="353">
        <v>42767</v>
      </c>
      <c r="K181" s="353">
        <v>43100</v>
      </c>
      <c r="L181" s="334"/>
      <c r="M181" s="334"/>
      <c r="N181" s="229"/>
      <c r="O181" s="229"/>
      <c r="P181" s="343">
        <f t="shared" ca="1" si="15"/>
        <v>264.84127800926217</v>
      </c>
      <c r="Q181" s="257" t="str">
        <f t="shared" ca="1" si="13"/>
        <v>ACTIVE</v>
      </c>
      <c r="R181" s="667">
        <v>4096400</v>
      </c>
      <c r="S181" s="667">
        <v>935000</v>
      </c>
      <c r="T181" s="667"/>
      <c r="U181" s="667"/>
      <c r="V181" s="667"/>
      <c r="W181" s="667">
        <v>9702000</v>
      </c>
      <c r="X181" s="310" t="s">
        <v>1314</v>
      </c>
      <c r="Y181" s="673" t="s">
        <v>6409</v>
      </c>
      <c r="Z181" s="673" t="s">
        <v>6410</v>
      </c>
      <c r="AA181" s="310" t="s">
        <v>5682</v>
      </c>
      <c r="AB181" s="229"/>
      <c r="AC181" s="354" t="s">
        <v>5420</v>
      </c>
      <c r="AD181" s="233" t="s">
        <v>6316</v>
      </c>
      <c r="AE181" s="233" t="s">
        <v>6315</v>
      </c>
      <c r="AF181" s="233" t="s">
        <v>6314</v>
      </c>
      <c r="AG181" s="233" t="s">
        <v>6313</v>
      </c>
      <c r="AH181" s="233"/>
      <c r="AI181" s="349" t="s">
        <v>6403</v>
      </c>
      <c r="AJ181" s="233" t="s">
        <v>6317</v>
      </c>
      <c r="AK181" s="345"/>
    </row>
    <row r="182" spans="1:37" ht="52.5">
      <c r="A182" s="222" t="s">
        <v>5781</v>
      </c>
      <c r="B182" s="258" t="s">
        <v>5552</v>
      </c>
      <c r="C182" s="341" t="s">
        <v>5230</v>
      </c>
      <c r="D182" s="668">
        <v>33603</v>
      </c>
      <c r="E182" s="310" t="s">
        <v>1302</v>
      </c>
      <c r="F182" s="229" t="s">
        <v>1276</v>
      </c>
      <c r="G182" s="350" t="s">
        <v>5520</v>
      </c>
      <c r="H182" s="341" t="s">
        <v>5668</v>
      </c>
      <c r="I182" s="352" t="s">
        <v>5661</v>
      </c>
      <c r="J182" s="353">
        <v>42767</v>
      </c>
      <c r="K182" s="353">
        <v>43100</v>
      </c>
      <c r="L182" s="334"/>
      <c r="M182" s="334"/>
      <c r="N182" s="229"/>
      <c r="O182" s="229"/>
      <c r="P182" s="343">
        <f t="shared" ca="1" si="15"/>
        <v>264.84127800926217</v>
      </c>
      <c r="Q182" s="257" t="str">
        <f t="shared" ca="1" si="13"/>
        <v>ACTIVE</v>
      </c>
      <c r="R182" s="667">
        <v>4527600</v>
      </c>
      <c r="S182" s="667">
        <v>935000</v>
      </c>
      <c r="T182" s="667"/>
      <c r="U182" s="667"/>
      <c r="V182" s="667"/>
      <c r="W182" s="667">
        <v>10780000</v>
      </c>
      <c r="X182" s="310" t="s">
        <v>1314</v>
      </c>
      <c r="Y182" s="673" t="s">
        <v>6409</v>
      </c>
      <c r="Z182" s="673" t="s">
        <v>6410</v>
      </c>
      <c r="AA182" s="310" t="s">
        <v>5682</v>
      </c>
      <c r="AB182" s="229"/>
      <c r="AC182" s="354" t="s">
        <v>5419</v>
      </c>
      <c r="AD182" s="233" t="s">
        <v>6066</v>
      </c>
      <c r="AE182" s="233" t="s">
        <v>6064</v>
      </c>
      <c r="AF182" s="233" t="s">
        <v>6412</v>
      </c>
      <c r="AG182" s="233" t="s">
        <v>6068</v>
      </c>
      <c r="AH182" s="233"/>
      <c r="AI182" s="349" t="s">
        <v>6065</v>
      </c>
      <c r="AJ182" s="233" t="s">
        <v>6067</v>
      </c>
      <c r="AK182" s="345"/>
    </row>
    <row r="183" spans="1:37" ht="52.5">
      <c r="A183" s="222" t="s">
        <v>5782</v>
      </c>
      <c r="B183" s="258" t="s">
        <v>5653</v>
      </c>
      <c r="C183" s="341" t="s">
        <v>5229</v>
      </c>
      <c r="D183" s="668" t="s">
        <v>5334</v>
      </c>
      <c r="E183" s="310" t="s">
        <v>1302</v>
      </c>
      <c r="F183" s="229" t="s">
        <v>1280</v>
      </c>
      <c r="G183" s="350" t="s">
        <v>5519</v>
      </c>
      <c r="H183" s="341" t="s">
        <v>5679</v>
      </c>
      <c r="I183" s="352" t="s">
        <v>5661</v>
      </c>
      <c r="J183" s="353">
        <v>42767</v>
      </c>
      <c r="K183" s="353">
        <v>43100</v>
      </c>
      <c r="L183" s="334"/>
      <c r="M183" s="334"/>
      <c r="N183" s="229"/>
      <c r="O183" s="229"/>
      <c r="P183" s="343">
        <f t="shared" ca="1" si="15"/>
        <v>264.84127800926217</v>
      </c>
      <c r="Q183" s="257" t="str">
        <f t="shared" ca="1" si="13"/>
        <v>ACTIVE</v>
      </c>
      <c r="R183" s="667">
        <v>2916000</v>
      </c>
      <c r="S183" s="667">
        <v>775000</v>
      </c>
      <c r="T183" s="667"/>
      <c r="U183" s="667"/>
      <c r="V183" s="667"/>
      <c r="W183" s="667"/>
      <c r="X183" s="310" t="s">
        <v>1314</v>
      </c>
      <c r="Y183" s="673" t="s">
        <v>6408</v>
      </c>
      <c r="Z183" s="673">
        <f t="shared" ref="Z183:Z190" si="16">IF(F183="S",1500000,IF(F183="M0",1750000,IF(F183="M1",2000000,IF(F183="M2",2250000,IF(F183="M3",2500000,IF(F183="S1",2000000,IF(F183="S2",2250000,IF(F183="S3",2500000,0))))))))</f>
        <v>1750000</v>
      </c>
      <c r="AA183" s="310" t="s">
        <v>5681</v>
      </c>
      <c r="AB183" s="229"/>
      <c r="AC183" s="354" t="s">
        <v>5418</v>
      </c>
      <c r="AD183" s="233" t="s">
        <v>6144</v>
      </c>
      <c r="AE183" s="233" t="s">
        <v>6147</v>
      </c>
      <c r="AF183" s="233" t="s">
        <v>6149</v>
      </c>
      <c r="AG183" s="233" t="s">
        <v>6146</v>
      </c>
      <c r="AH183" s="233"/>
      <c r="AI183" s="349" t="s">
        <v>6148</v>
      </c>
      <c r="AJ183" s="233" t="s">
        <v>6145</v>
      </c>
      <c r="AK183" s="345"/>
    </row>
    <row r="184" spans="1:37" ht="52.5">
      <c r="A184" s="222" t="s">
        <v>5783</v>
      </c>
      <c r="B184" s="258" t="s">
        <v>5654</v>
      </c>
      <c r="C184" s="341" t="s">
        <v>5228</v>
      </c>
      <c r="D184" s="668" t="s">
        <v>5333</v>
      </c>
      <c r="E184" s="310" t="s">
        <v>1302</v>
      </c>
      <c r="F184" s="229" t="s">
        <v>1276</v>
      </c>
      <c r="G184" s="350" t="s">
        <v>1258</v>
      </c>
      <c r="H184" s="341" t="s">
        <v>5314</v>
      </c>
      <c r="I184" s="352" t="s">
        <v>5660</v>
      </c>
      <c r="J184" s="353">
        <v>42767</v>
      </c>
      <c r="K184" s="353">
        <v>43100</v>
      </c>
      <c r="L184" s="334"/>
      <c r="M184" s="334"/>
      <c r="N184" s="229"/>
      <c r="O184" s="229"/>
      <c r="P184" s="343">
        <f t="shared" ca="1" si="15"/>
        <v>264.84127800926217</v>
      </c>
      <c r="Q184" s="257" t="str">
        <f t="shared" ca="1" si="13"/>
        <v>ACTIVE</v>
      </c>
      <c r="R184" s="667">
        <v>2782500</v>
      </c>
      <c r="S184" s="667">
        <v>775000</v>
      </c>
      <c r="T184" s="667"/>
      <c r="U184" s="667"/>
      <c r="V184" s="667"/>
      <c r="W184" s="667"/>
      <c r="X184" s="310" t="s">
        <v>1054</v>
      </c>
      <c r="Y184" s="673" t="s">
        <v>6408</v>
      </c>
      <c r="Z184" s="673">
        <f t="shared" si="16"/>
        <v>1500000</v>
      </c>
      <c r="AA184" s="310" t="s">
        <v>5681</v>
      </c>
      <c r="AB184" s="229"/>
      <c r="AC184" s="354" t="s">
        <v>5417</v>
      </c>
      <c r="AD184" s="233" t="s">
        <v>6040</v>
      </c>
      <c r="AE184" s="233" t="s">
        <v>6039</v>
      </c>
      <c r="AF184" s="233" t="s">
        <v>6412</v>
      </c>
      <c r="AG184" s="233" t="s">
        <v>6488</v>
      </c>
      <c r="AH184" s="233"/>
      <c r="AI184" s="233" t="s">
        <v>6403</v>
      </c>
      <c r="AJ184" s="233"/>
      <c r="AK184" s="345"/>
    </row>
    <row r="185" spans="1:37" ht="52.5">
      <c r="A185" s="222" t="s">
        <v>5784</v>
      </c>
      <c r="B185" s="258" t="s">
        <v>5553</v>
      </c>
      <c r="C185" s="341" t="s">
        <v>5227</v>
      </c>
      <c r="D185" s="668" t="s">
        <v>5332</v>
      </c>
      <c r="E185" s="310" t="s">
        <v>1302</v>
      </c>
      <c r="F185" s="229" t="s">
        <v>1276</v>
      </c>
      <c r="G185" s="350" t="s">
        <v>5518</v>
      </c>
      <c r="H185" s="341" t="s">
        <v>5665</v>
      </c>
      <c r="I185" s="352" t="s">
        <v>5661</v>
      </c>
      <c r="J185" s="353">
        <v>42767</v>
      </c>
      <c r="K185" s="353">
        <v>43100</v>
      </c>
      <c r="L185" s="334"/>
      <c r="M185" s="334"/>
      <c r="N185" s="229"/>
      <c r="O185" s="229"/>
      <c r="P185" s="343">
        <f t="shared" ca="1" si="15"/>
        <v>264.84127800926217</v>
      </c>
      <c r="Q185" s="257" t="str">
        <f t="shared" ca="1" si="13"/>
        <v>ACTIVE</v>
      </c>
      <c r="R185" s="667">
        <v>2887500</v>
      </c>
      <c r="S185" s="667">
        <v>775000</v>
      </c>
      <c r="T185" s="667"/>
      <c r="U185" s="667"/>
      <c r="V185" s="667"/>
      <c r="W185" s="667"/>
      <c r="X185" s="310" t="s">
        <v>1054</v>
      </c>
      <c r="Y185" s="673" t="s">
        <v>6408</v>
      </c>
      <c r="Z185" s="673">
        <f t="shared" si="16"/>
        <v>1500000</v>
      </c>
      <c r="AA185" s="310" t="s">
        <v>5681</v>
      </c>
      <c r="AB185" s="229"/>
      <c r="AC185" s="354" t="s">
        <v>5416</v>
      </c>
      <c r="AD185" s="233" t="s">
        <v>6253</v>
      </c>
      <c r="AE185" s="233" t="s">
        <v>6259</v>
      </c>
      <c r="AF185" s="233" t="s">
        <v>6255</v>
      </c>
      <c r="AG185" s="233" t="s">
        <v>6256</v>
      </c>
      <c r="AH185" s="233" t="s">
        <v>6257</v>
      </c>
      <c r="AI185" s="349" t="s">
        <v>6258</v>
      </c>
      <c r="AJ185" s="233" t="s">
        <v>6254</v>
      </c>
      <c r="AK185" s="345"/>
    </row>
    <row r="186" spans="1:37" ht="52.5">
      <c r="A186" s="222" t="s">
        <v>5785</v>
      </c>
      <c r="B186" s="258" t="s">
        <v>5655</v>
      </c>
      <c r="C186" s="341" t="s">
        <v>5226</v>
      </c>
      <c r="D186" s="668" t="s">
        <v>5331</v>
      </c>
      <c r="E186" s="310" t="s">
        <v>1302</v>
      </c>
      <c r="F186" s="229" t="s">
        <v>1276</v>
      </c>
      <c r="G186" s="350" t="s">
        <v>5518</v>
      </c>
      <c r="H186" s="341" t="s">
        <v>5665</v>
      </c>
      <c r="I186" s="352" t="s">
        <v>5661</v>
      </c>
      <c r="J186" s="353">
        <v>42767</v>
      </c>
      <c r="K186" s="353">
        <v>43100</v>
      </c>
      <c r="L186" s="334"/>
      <c r="M186" s="334"/>
      <c r="N186" s="229"/>
      <c r="O186" s="229"/>
      <c r="P186" s="343">
        <f t="shared" ca="1" si="15"/>
        <v>264.84127800926217</v>
      </c>
      <c r="Q186" s="257" t="str">
        <f t="shared" ca="1" si="13"/>
        <v>ACTIVE</v>
      </c>
      <c r="R186" s="667">
        <v>2835000</v>
      </c>
      <c r="S186" s="667">
        <v>775000</v>
      </c>
      <c r="T186" s="667"/>
      <c r="U186" s="667"/>
      <c r="V186" s="667"/>
      <c r="W186" s="667"/>
      <c r="X186" s="310" t="s">
        <v>1054</v>
      </c>
      <c r="Y186" s="673" t="s">
        <v>6408</v>
      </c>
      <c r="Z186" s="673">
        <f t="shared" si="16"/>
        <v>1500000</v>
      </c>
      <c r="AA186" s="310" t="s">
        <v>5681</v>
      </c>
      <c r="AB186" s="229"/>
      <c r="AC186" s="354" t="s">
        <v>5415</v>
      </c>
      <c r="AD186" s="233" t="s">
        <v>6092</v>
      </c>
      <c r="AE186" s="233" t="s">
        <v>6098</v>
      </c>
      <c r="AF186" s="233" t="s">
        <v>6096</v>
      </c>
      <c r="AG186" s="233" t="s">
        <v>6095</v>
      </c>
      <c r="AH186" s="233" t="s">
        <v>6094</v>
      </c>
      <c r="AI186" s="349" t="s">
        <v>6097</v>
      </c>
      <c r="AJ186" s="233" t="s">
        <v>6093</v>
      </c>
      <c r="AK186" s="345"/>
    </row>
    <row r="187" spans="1:37" ht="52.5">
      <c r="A187" s="222" t="s">
        <v>5786</v>
      </c>
      <c r="B187" s="258" t="s">
        <v>5656</v>
      </c>
      <c r="C187" s="341" t="s">
        <v>5225</v>
      </c>
      <c r="D187" s="668" t="s">
        <v>5330</v>
      </c>
      <c r="E187" s="310" t="s">
        <v>1060</v>
      </c>
      <c r="F187" s="229" t="s">
        <v>1276</v>
      </c>
      <c r="G187" s="350" t="s">
        <v>1929</v>
      </c>
      <c r="H187" s="341" t="s">
        <v>5666</v>
      </c>
      <c r="I187" s="352" t="s">
        <v>5660</v>
      </c>
      <c r="J187" s="353">
        <v>42767</v>
      </c>
      <c r="K187" s="353">
        <v>43100</v>
      </c>
      <c r="L187" s="334"/>
      <c r="M187" s="334"/>
      <c r="N187" s="229"/>
      <c r="O187" s="229"/>
      <c r="P187" s="343">
        <f t="shared" ca="1" si="15"/>
        <v>264.84127800926217</v>
      </c>
      <c r="Q187" s="257" t="str">
        <f t="shared" ca="1" si="13"/>
        <v>ACTIVE</v>
      </c>
      <c r="R187" s="667">
        <v>3308750</v>
      </c>
      <c r="S187" s="667">
        <v>775000</v>
      </c>
      <c r="T187" s="667"/>
      <c r="U187" s="667"/>
      <c r="V187" s="667"/>
      <c r="W187" s="667"/>
      <c r="X187" s="310" t="s">
        <v>1314</v>
      </c>
      <c r="Y187" s="673" t="s">
        <v>6408</v>
      </c>
      <c r="Z187" s="673">
        <f t="shared" si="16"/>
        <v>1500000</v>
      </c>
      <c r="AA187" s="310" t="s">
        <v>5681</v>
      </c>
      <c r="AB187" s="229"/>
      <c r="AC187" s="354" t="s">
        <v>5414</v>
      </c>
      <c r="AD187" s="233" t="s">
        <v>6137</v>
      </c>
      <c r="AE187" s="233" t="s">
        <v>6135</v>
      </c>
      <c r="AF187" s="233" t="s">
        <v>6136</v>
      </c>
      <c r="AG187" s="233" t="s">
        <v>6134</v>
      </c>
      <c r="AH187" s="233"/>
      <c r="AI187" s="349" t="s">
        <v>6139</v>
      </c>
      <c r="AJ187" s="233" t="s">
        <v>6138</v>
      </c>
      <c r="AK187" s="345"/>
    </row>
    <row r="188" spans="1:37" ht="52.5">
      <c r="A188" s="222" t="s">
        <v>5787</v>
      </c>
      <c r="B188" s="258" t="s">
        <v>5657</v>
      </c>
      <c r="C188" s="341" t="s">
        <v>5224</v>
      </c>
      <c r="D188" s="668" t="s">
        <v>5329</v>
      </c>
      <c r="E188" s="310" t="s">
        <v>1060</v>
      </c>
      <c r="F188" s="229" t="s">
        <v>1276</v>
      </c>
      <c r="G188" s="350" t="s">
        <v>1929</v>
      </c>
      <c r="H188" s="341" t="s">
        <v>5666</v>
      </c>
      <c r="I188" s="352" t="s">
        <v>5660</v>
      </c>
      <c r="J188" s="353">
        <v>42767</v>
      </c>
      <c r="K188" s="353">
        <v>43100</v>
      </c>
      <c r="L188" s="334"/>
      <c r="M188" s="334"/>
      <c r="N188" s="229"/>
      <c r="O188" s="229"/>
      <c r="P188" s="343">
        <f t="shared" ca="1" si="15"/>
        <v>264.84127800926217</v>
      </c>
      <c r="Q188" s="257" t="str">
        <f t="shared" ca="1" si="13"/>
        <v>ACTIVE</v>
      </c>
      <c r="R188" s="667">
        <v>3308750</v>
      </c>
      <c r="S188" s="667">
        <v>775000</v>
      </c>
      <c r="T188" s="667"/>
      <c r="U188" s="667"/>
      <c r="V188" s="667"/>
      <c r="W188" s="667"/>
      <c r="X188" s="310" t="s">
        <v>1314</v>
      </c>
      <c r="Y188" s="673" t="s">
        <v>6408</v>
      </c>
      <c r="Z188" s="673">
        <f t="shared" si="16"/>
        <v>1500000</v>
      </c>
      <c r="AA188" s="310" t="s">
        <v>5681</v>
      </c>
      <c r="AB188" s="229"/>
      <c r="AC188" s="354" t="s">
        <v>5413</v>
      </c>
      <c r="AD188" s="233" t="s">
        <v>6228</v>
      </c>
      <c r="AE188" s="233" t="s">
        <v>6230</v>
      </c>
      <c r="AF188" s="233" t="s">
        <v>6226</v>
      </c>
      <c r="AG188" s="233" t="s">
        <v>6484</v>
      </c>
      <c r="AH188" s="233"/>
      <c r="AI188" s="349" t="s">
        <v>6227</v>
      </c>
      <c r="AJ188" s="233" t="s">
        <v>6229</v>
      </c>
      <c r="AK188" s="345"/>
    </row>
    <row r="189" spans="1:37" ht="52.5">
      <c r="A189" s="222" t="s">
        <v>5788</v>
      </c>
      <c r="B189" s="258" t="s">
        <v>5658</v>
      </c>
      <c r="C189" s="341" t="s">
        <v>5223</v>
      </c>
      <c r="D189" s="668" t="s">
        <v>5328</v>
      </c>
      <c r="E189" s="310" t="s">
        <v>1060</v>
      </c>
      <c r="F189" s="229" t="s">
        <v>1276</v>
      </c>
      <c r="G189" s="350" t="s">
        <v>5517</v>
      </c>
      <c r="H189" s="341" t="s">
        <v>5314</v>
      </c>
      <c r="I189" s="352" t="s">
        <v>5661</v>
      </c>
      <c r="J189" s="353">
        <v>42767</v>
      </c>
      <c r="K189" s="353">
        <v>43100</v>
      </c>
      <c r="L189" s="334"/>
      <c r="M189" s="334"/>
      <c r="N189" s="229"/>
      <c r="O189" s="229"/>
      <c r="P189" s="343">
        <f t="shared" ca="1" si="15"/>
        <v>264.84127800926217</v>
      </c>
      <c r="Q189" s="257" t="str">
        <f t="shared" ca="1" si="13"/>
        <v>ACTIVE</v>
      </c>
      <c r="R189" s="667">
        <v>2782500</v>
      </c>
      <c r="S189" s="667">
        <v>775000</v>
      </c>
      <c r="T189" s="667"/>
      <c r="U189" s="667"/>
      <c r="V189" s="667"/>
      <c r="W189" s="667"/>
      <c r="X189" s="310" t="s">
        <v>1314</v>
      </c>
      <c r="Y189" s="673" t="s">
        <v>6408</v>
      </c>
      <c r="Z189" s="673">
        <f t="shared" si="16"/>
        <v>1500000</v>
      </c>
      <c r="AA189" s="310" t="s">
        <v>5681</v>
      </c>
      <c r="AB189" s="229"/>
      <c r="AC189" s="354" t="s">
        <v>5412</v>
      </c>
      <c r="AD189" s="233" t="s">
        <v>5837</v>
      </c>
      <c r="AE189" s="233" t="s">
        <v>5835</v>
      </c>
      <c r="AF189" s="233" t="s">
        <v>6412</v>
      </c>
      <c r="AG189" s="233" t="s">
        <v>5836</v>
      </c>
      <c r="AH189" s="233" t="s">
        <v>1203</v>
      </c>
      <c r="AI189" s="349" t="s">
        <v>5839</v>
      </c>
      <c r="AJ189" s="233" t="s">
        <v>5838</v>
      </c>
      <c r="AK189" s="345"/>
    </row>
    <row r="190" spans="1:37" ht="52.5">
      <c r="A190" s="222" t="s">
        <v>5789</v>
      </c>
      <c r="B190" s="258" t="s">
        <v>5659</v>
      </c>
      <c r="C190" s="341" t="s">
        <v>5222</v>
      </c>
      <c r="D190" s="668">
        <v>33595</v>
      </c>
      <c r="E190" s="310" t="s">
        <v>1302</v>
      </c>
      <c r="F190" s="229" t="s">
        <v>1276</v>
      </c>
      <c r="G190" s="350" t="s">
        <v>1929</v>
      </c>
      <c r="H190" s="341" t="s">
        <v>5282</v>
      </c>
      <c r="I190" s="352" t="s">
        <v>5662</v>
      </c>
      <c r="J190" s="353">
        <v>42767</v>
      </c>
      <c r="K190" s="353">
        <v>43100</v>
      </c>
      <c r="L190" s="334"/>
      <c r="M190" s="334"/>
      <c r="N190" s="229"/>
      <c r="O190" s="229"/>
      <c r="P190" s="343">
        <f t="shared" ca="1" si="15"/>
        <v>264.84127800926217</v>
      </c>
      <c r="Q190" s="257" t="str">
        <f t="shared" ca="1" si="13"/>
        <v>ACTIVE</v>
      </c>
      <c r="R190" s="667">
        <v>2703750</v>
      </c>
      <c r="S190" s="667">
        <v>775000</v>
      </c>
      <c r="T190" s="667"/>
      <c r="U190" s="667"/>
      <c r="V190" s="667"/>
      <c r="W190" s="667"/>
      <c r="X190" s="310" t="s">
        <v>1054</v>
      </c>
      <c r="Y190" s="673" t="s">
        <v>6408</v>
      </c>
      <c r="Z190" s="673">
        <f t="shared" si="16"/>
        <v>1500000</v>
      </c>
      <c r="AA190" s="310" t="s">
        <v>5681</v>
      </c>
      <c r="AB190" s="229"/>
      <c r="AC190" s="354" t="s">
        <v>5411</v>
      </c>
      <c r="AD190" s="233" t="s">
        <v>6048</v>
      </c>
      <c r="AE190" s="233" t="s">
        <v>6051</v>
      </c>
      <c r="AF190" s="233" t="s">
        <v>6551</v>
      </c>
      <c r="AG190" s="233" t="s">
        <v>6050</v>
      </c>
      <c r="AH190" s="233" t="s">
        <v>6052</v>
      </c>
      <c r="AI190" s="349" t="s">
        <v>6403</v>
      </c>
      <c r="AJ190" s="233" t="s">
        <v>6049</v>
      </c>
      <c r="AK190" s="345"/>
    </row>
    <row r="201" spans="1:37" ht="11.25" thickBot="1"/>
    <row r="202" spans="1:37" ht="11.25" thickBot="1">
      <c r="A202" s="373" t="s">
        <v>1365</v>
      </c>
      <c r="B202" s="359"/>
    </row>
    <row r="203" spans="1:37" ht="15.95" customHeight="1">
      <c r="A203" s="360">
        <v>63</v>
      </c>
      <c r="B203" s="360"/>
      <c r="C203" s="361" t="s">
        <v>3704</v>
      </c>
      <c r="D203" s="362" t="s">
        <v>3705</v>
      </c>
      <c r="E203" s="363"/>
      <c r="F203" s="246"/>
      <c r="G203" s="364" t="s">
        <v>2162</v>
      </c>
      <c r="H203" s="364"/>
      <c r="I203" s="362" t="s">
        <v>2148</v>
      </c>
      <c r="J203" s="365">
        <v>42515</v>
      </c>
      <c r="K203" s="365">
        <v>42606</v>
      </c>
      <c r="L203" s="246"/>
      <c r="M203" s="246"/>
      <c r="N203" s="246" t="s">
        <v>1324</v>
      </c>
      <c r="O203" s="246"/>
      <c r="P203" s="366">
        <f ca="1">SUM(K203-NOW())</f>
        <v>-229.15872199073783</v>
      </c>
      <c r="Q203" s="257" t="str">
        <f ca="1">IF(P203&lt;=40,"WARNING","ACTIVE")</f>
        <v>WARNING</v>
      </c>
      <c r="R203" s="367">
        <v>2330000</v>
      </c>
      <c r="S203" s="367">
        <v>775000</v>
      </c>
      <c r="T203" s="363"/>
      <c r="U203" s="363"/>
      <c r="V203" s="363"/>
      <c r="W203" s="363"/>
      <c r="X203" s="363"/>
      <c r="Y203" s="675"/>
      <c r="Z203" s="675"/>
      <c r="AA203" s="363" t="s">
        <v>2599</v>
      </c>
      <c r="AB203" s="246"/>
      <c r="AC203" s="368" t="s">
        <v>3706</v>
      </c>
      <c r="AD203" s="369"/>
      <c r="AE203" s="369"/>
      <c r="AF203" s="250"/>
      <c r="AG203" s="250"/>
      <c r="AH203" s="250"/>
      <c r="AI203" s="670"/>
      <c r="AJ203" s="251"/>
      <c r="AK203" s="256" t="s">
        <v>1281</v>
      </c>
    </row>
    <row r="204" spans="1:37" ht="15.95" customHeight="1">
      <c r="A204" s="360">
        <v>66</v>
      </c>
      <c r="B204" s="360"/>
      <c r="C204" s="361" t="s">
        <v>3714</v>
      </c>
      <c r="D204" s="362" t="s">
        <v>3715</v>
      </c>
      <c r="E204" s="363"/>
      <c r="F204" s="246"/>
      <c r="G204" s="364" t="s">
        <v>3713</v>
      </c>
      <c r="H204" s="364"/>
      <c r="I204" s="362" t="s">
        <v>2148</v>
      </c>
      <c r="J204" s="365">
        <v>42515</v>
      </c>
      <c r="K204" s="365">
        <v>42606</v>
      </c>
      <c r="L204" s="246"/>
      <c r="M204" s="246"/>
      <c r="N204" s="246" t="s">
        <v>1324</v>
      </c>
      <c r="O204" s="246"/>
      <c r="P204" s="366">
        <f ca="1">SUM(K204-NOW())</f>
        <v>-229.15872199073783</v>
      </c>
      <c r="Q204" s="257" t="str">
        <f ca="1">IF(P204&lt;=40,"WARNING","ACTIVE")</f>
        <v>WARNING</v>
      </c>
      <c r="R204" s="367">
        <v>2330000</v>
      </c>
      <c r="S204" s="367">
        <v>775000</v>
      </c>
      <c r="T204" s="363"/>
      <c r="U204" s="363"/>
      <c r="V204" s="363"/>
      <c r="W204" s="363"/>
      <c r="X204" s="363"/>
      <c r="Y204" s="675"/>
      <c r="Z204" s="675"/>
      <c r="AA204" s="363" t="s">
        <v>2599</v>
      </c>
      <c r="AB204" s="246"/>
      <c r="AC204" s="368" t="s">
        <v>3716</v>
      </c>
      <c r="AD204" s="369"/>
      <c r="AE204" s="369"/>
      <c r="AF204" s="250"/>
      <c r="AG204" s="250"/>
      <c r="AH204" s="250"/>
      <c r="AI204" s="670"/>
      <c r="AJ204" s="251"/>
      <c r="AK204" s="256" t="s">
        <v>1281</v>
      </c>
    </row>
    <row r="205" spans="1:37" ht="15.95" customHeight="1">
      <c r="A205" s="239" t="s">
        <v>1180</v>
      </c>
      <c r="B205" s="360" t="s">
        <v>2211</v>
      </c>
      <c r="C205" s="361" t="s">
        <v>1024</v>
      </c>
      <c r="D205" s="361" t="s">
        <v>2212</v>
      </c>
      <c r="E205" s="363" t="s">
        <v>1302</v>
      </c>
      <c r="F205" s="360" t="s">
        <v>1358</v>
      </c>
      <c r="G205" s="361" t="s">
        <v>2162</v>
      </c>
      <c r="H205" s="361" t="s">
        <v>3898</v>
      </c>
      <c r="I205" s="361" t="s">
        <v>2148</v>
      </c>
      <c r="J205" s="371">
        <v>42401</v>
      </c>
      <c r="K205" s="371">
        <v>42766</v>
      </c>
      <c r="L205" s="360"/>
      <c r="M205" s="360"/>
      <c r="N205" s="256"/>
      <c r="O205" s="256"/>
      <c r="P205" s="366">
        <f ca="1">SUM(K205-NOW())</f>
        <v>-69.158721990737831</v>
      </c>
      <c r="Q205" s="296" t="str">
        <f ca="1">IF(P205&lt;=40,"WARNING","ACTIVE")</f>
        <v>WARNING</v>
      </c>
      <c r="R205" s="278">
        <v>2330000</v>
      </c>
      <c r="S205" s="278">
        <v>775000</v>
      </c>
      <c r="T205" s="363" t="s">
        <v>1324</v>
      </c>
      <c r="U205" s="363"/>
      <c r="V205" s="363"/>
      <c r="W205" s="363"/>
      <c r="X205" s="363" t="s">
        <v>1314</v>
      </c>
      <c r="Y205" s="676"/>
      <c r="Z205" s="676"/>
      <c r="AA205" s="363" t="s">
        <v>2599</v>
      </c>
      <c r="AB205" s="256"/>
      <c r="AC205" s="361" t="s">
        <v>2213</v>
      </c>
      <c r="AD205" s="372" t="s">
        <v>2430</v>
      </c>
      <c r="AE205" s="372" t="s">
        <v>2661</v>
      </c>
      <c r="AF205" s="370" t="s">
        <v>2514</v>
      </c>
      <c r="AG205" s="370" t="s">
        <v>2627</v>
      </c>
      <c r="AH205" s="375" t="s">
        <v>3042</v>
      </c>
      <c r="AI205" s="670" t="s">
        <v>2479</v>
      </c>
      <c r="AJ205" s="251" t="s">
        <v>2568</v>
      </c>
      <c r="AK205" s="256" t="s">
        <v>4286</v>
      </c>
    </row>
    <row r="206" spans="1:37" ht="15.95" customHeight="1">
      <c r="A206" s="239" t="s">
        <v>1200</v>
      </c>
      <c r="B206" s="360" t="s">
        <v>2259</v>
      </c>
      <c r="C206" s="361" t="s">
        <v>2260</v>
      </c>
      <c r="D206" s="361" t="s">
        <v>2261</v>
      </c>
      <c r="E206" s="363" t="s">
        <v>1302</v>
      </c>
      <c r="F206" s="360" t="s">
        <v>1276</v>
      </c>
      <c r="G206" s="361" t="s">
        <v>2246</v>
      </c>
      <c r="H206" s="364" t="s">
        <v>3899</v>
      </c>
      <c r="I206" s="361" t="s">
        <v>2148</v>
      </c>
      <c r="J206" s="371">
        <v>42401</v>
      </c>
      <c r="K206" s="371">
        <v>42766</v>
      </c>
      <c r="L206" s="360"/>
      <c r="M206" s="360"/>
      <c r="N206" s="256"/>
      <c r="O206" s="256"/>
      <c r="P206" s="366">
        <f ca="1">SUM(K206-NOW())</f>
        <v>-69.158721990737831</v>
      </c>
      <c r="Q206" s="296" t="str">
        <f ca="1">IF(P206&lt;=40,"WARNING","ACTIVE")</f>
        <v>WARNING</v>
      </c>
      <c r="R206" s="278">
        <v>2330000</v>
      </c>
      <c r="S206" s="278">
        <v>775000</v>
      </c>
      <c r="T206" s="278">
        <v>150000</v>
      </c>
      <c r="U206" s="278"/>
      <c r="V206" s="278"/>
      <c r="W206" s="278"/>
      <c r="X206" s="363" t="s">
        <v>1054</v>
      </c>
      <c r="Y206" s="676"/>
      <c r="Z206" s="676"/>
      <c r="AA206" s="363" t="s">
        <v>2599</v>
      </c>
      <c r="AB206" s="256"/>
      <c r="AC206" s="361" t="s">
        <v>2262</v>
      </c>
      <c r="AD206" s="372" t="s">
        <v>2441</v>
      </c>
      <c r="AE206" s="372" t="s">
        <v>2608</v>
      </c>
      <c r="AF206" s="370" t="s">
        <v>2526</v>
      </c>
      <c r="AG206" s="370">
        <v>15038026694</v>
      </c>
      <c r="AH206" s="375" t="s">
        <v>3334</v>
      </c>
      <c r="AI206" s="670" t="s">
        <v>2738</v>
      </c>
      <c r="AJ206" s="251" t="s">
        <v>3888</v>
      </c>
      <c r="AK206" s="256" t="s">
        <v>4290</v>
      </c>
    </row>
    <row r="207" spans="1:37" ht="15.95" customHeight="1">
      <c r="A207" s="239" t="s">
        <v>1164</v>
      </c>
      <c r="B207" s="360" t="s">
        <v>2144</v>
      </c>
      <c r="C207" s="361" t="s">
        <v>2145</v>
      </c>
      <c r="D207" s="361" t="s">
        <v>2146</v>
      </c>
      <c r="E207" s="363" t="s">
        <v>1060</v>
      </c>
      <c r="F207" s="360" t="s">
        <v>1280</v>
      </c>
      <c r="G207" s="361" t="s">
        <v>2149</v>
      </c>
      <c r="H207" s="361" t="s">
        <v>3897</v>
      </c>
      <c r="I207" s="361" t="s">
        <v>2148</v>
      </c>
      <c r="J207" s="371">
        <v>42401</v>
      </c>
      <c r="K207" s="371">
        <v>42766</v>
      </c>
      <c r="L207" s="360"/>
      <c r="M207" s="360"/>
      <c r="N207" s="256"/>
      <c r="O207" s="256"/>
      <c r="P207" s="366">
        <v>-16.394640277780127</v>
      </c>
      <c r="Q207" s="296" t="s">
        <v>1099</v>
      </c>
      <c r="R207" s="278">
        <v>2346000</v>
      </c>
      <c r="S207" s="278">
        <v>775000</v>
      </c>
      <c r="T207" s="363" t="s">
        <v>1324</v>
      </c>
      <c r="U207" s="363"/>
      <c r="V207" s="363"/>
      <c r="W207" s="363"/>
      <c r="X207" s="363" t="s">
        <v>1314</v>
      </c>
      <c r="Y207" s="676"/>
      <c r="Z207" s="676"/>
      <c r="AA207" s="310" t="s">
        <v>5681</v>
      </c>
      <c r="AB207" s="300"/>
      <c r="AC207" s="361" t="s">
        <v>2147</v>
      </c>
      <c r="AD207" s="372" t="s">
        <v>2414</v>
      </c>
      <c r="AE207" s="372" t="s">
        <v>2651</v>
      </c>
      <c r="AF207" s="370" t="s">
        <v>2500</v>
      </c>
      <c r="AG207" s="370" t="s">
        <v>2627</v>
      </c>
      <c r="AH207" s="375" t="s">
        <v>3312</v>
      </c>
      <c r="AI207" s="670" t="s">
        <v>2473</v>
      </c>
      <c r="AJ207" s="250" t="s">
        <v>2554</v>
      </c>
      <c r="AK207" s="370" t="s">
        <v>5097</v>
      </c>
    </row>
    <row r="208" spans="1:37" ht="15.95" customHeight="1">
      <c r="A208" s="239" t="s">
        <v>1108</v>
      </c>
      <c r="B208" s="360" t="s">
        <v>2296</v>
      </c>
      <c r="C208" s="361" t="s">
        <v>2297</v>
      </c>
      <c r="D208" s="361" t="s">
        <v>2298</v>
      </c>
      <c r="E208" s="363" t="s">
        <v>1302</v>
      </c>
      <c r="F208" s="360" t="s">
        <v>1276</v>
      </c>
      <c r="G208" s="361" t="s">
        <v>2246</v>
      </c>
      <c r="H208" s="364" t="s">
        <v>3899</v>
      </c>
      <c r="I208" s="361" t="s">
        <v>2148</v>
      </c>
      <c r="J208" s="371">
        <v>42401</v>
      </c>
      <c r="K208" s="371">
        <v>42766</v>
      </c>
      <c r="L208" s="648"/>
      <c r="M208" s="648"/>
      <c r="N208" s="256"/>
      <c r="O208" s="256"/>
      <c r="P208" s="366">
        <v>-16.394640277780127</v>
      </c>
      <c r="Q208" s="296" t="s">
        <v>1099</v>
      </c>
      <c r="R208" s="619">
        <v>2808750</v>
      </c>
      <c r="S208" s="278">
        <v>775000</v>
      </c>
      <c r="T208" s="278">
        <v>150000</v>
      </c>
      <c r="U208" s="278"/>
      <c r="V208" s="278"/>
      <c r="W208" s="278"/>
      <c r="X208" s="363" t="s">
        <v>1054</v>
      </c>
      <c r="Y208" s="676"/>
      <c r="Z208" s="676"/>
      <c r="AA208" s="310" t="s">
        <v>5681</v>
      </c>
      <c r="AB208" s="658" t="s">
        <v>5191</v>
      </c>
      <c r="AC208" s="361" t="s">
        <v>2299</v>
      </c>
      <c r="AD208" s="372" t="s">
        <v>2451</v>
      </c>
      <c r="AE208" s="372" t="s">
        <v>2657</v>
      </c>
      <c r="AF208" s="370" t="s">
        <v>2535</v>
      </c>
      <c r="AG208" s="370">
        <v>12011733396</v>
      </c>
      <c r="AH208" s="375" t="s">
        <v>3342</v>
      </c>
      <c r="AI208" s="670" t="s">
        <v>2703</v>
      </c>
      <c r="AJ208" s="250" t="s">
        <v>2835</v>
      </c>
      <c r="AK208" s="370" t="s">
        <v>5053</v>
      </c>
    </row>
    <row r="209" spans="1:37" ht="15.95" customHeight="1">
      <c r="A209" s="239" t="s">
        <v>5764</v>
      </c>
      <c r="B209" s="360" t="s">
        <v>5635</v>
      </c>
      <c r="C209" s="361" t="s">
        <v>5248</v>
      </c>
      <c r="D209" s="681">
        <v>33087</v>
      </c>
      <c r="E209" s="363" t="s">
        <v>1302</v>
      </c>
      <c r="F209" s="246" t="s">
        <v>1276</v>
      </c>
      <c r="G209" s="364" t="s">
        <v>5521</v>
      </c>
      <c r="H209" s="361" t="s">
        <v>5677</v>
      </c>
      <c r="I209" s="362" t="s">
        <v>5661</v>
      </c>
      <c r="J209" s="365">
        <v>42767</v>
      </c>
      <c r="K209" s="365">
        <v>43100</v>
      </c>
      <c r="L209" s="648"/>
      <c r="M209" s="648"/>
      <c r="N209" s="246"/>
      <c r="O209" s="246"/>
      <c r="P209" s="366">
        <f ca="1">SUM(K209-NOW())</f>
        <v>264.84127800926217</v>
      </c>
      <c r="Q209" s="296" t="str">
        <f ca="1">IF(P209&lt;=40,"WARNING","ACTIVE")</f>
        <v>ACTIVE</v>
      </c>
      <c r="R209" s="675">
        <v>4891920</v>
      </c>
      <c r="S209" s="675">
        <v>775000</v>
      </c>
      <c r="T209" s="675"/>
      <c r="U209" s="675"/>
      <c r="V209" s="675"/>
      <c r="W209" s="675"/>
      <c r="X209" s="363" t="s">
        <v>1314</v>
      </c>
      <c r="Y209" s="676" t="s">
        <v>6408</v>
      </c>
      <c r="Z209" s="676">
        <f>IF(F209="S",1250000,IF(F209="M0",1500000,IF(F209="M1",1750000,IF(F209="M2",2000000,IF(F209="M3",2250000,0)))))</f>
        <v>1250000</v>
      </c>
      <c r="AA209" s="363" t="s">
        <v>5681</v>
      </c>
      <c r="AB209" s="246"/>
      <c r="AC209" s="368" t="s">
        <v>5437</v>
      </c>
      <c r="AD209" s="250" t="s">
        <v>6413</v>
      </c>
      <c r="AE209" s="250" t="s">
        <v>6415</v>
      </c>
      <c r="AF209" s="250" t="s">
        <v>6414</v>
      </c>
      <c r="AG209" s="250" t="s">
        <v>5794</v>
      </c>
      <c r="AH209" s="250"/>
      <c r="AI209" s="670" t="s">
        <v>6416</v>
      </c>
      <c r="AJ209" s="250" t="s">
        <v>6417</v>
      </c>
      <c r="AK209" s="370" t="s">
        <v>6418</v>
      </c>
    </row>
    <row r="210" spans="1:37" ht="14.1" customHeight="1">
      <c r="A210" s="239" t="s">
        <v>5740</v>
      </c>
      <c r="B210" s="360" t="s">
        <v>5613</v>
      </c>
      <c r="C210" s="361" t="s">
        <v>5271</v>
      </c>
      <c r="D210" s="681" t="s">
        <v>5368</v>
      </c>
      <c r="E210" s="363" t="s">
        <v>1302</v>
      </c>
      <c r="F210" s="246" t="s">
        <v>1276</v>
      </c>
      <c r="G210" s="364" t="s">
        <v>5518</v>
      </c>
      <c r="H210" s="361" t="s">
        <v>5665</v>
      </c>
      <c r="I210" s="362" t="s">
        <v>5661</v>
      </c>
      <c r="J210" s="365">
        <v>42767</v>
      </c>
      <c r="K210" s="365">
        <v>43100</v>
      </c>
      <c r="L210" s="648"/>
      <c r="M210" s="648"/>
      <c r="N210" s="246"/>
      <c r="O210" s="246"/>
      <c r="P210" s="366">
        <f ca="1">SUM(K210-NOW())</f>
        <v>264.84127800926217</v>
      </c>
      <c r="Q210" s="296" t="str">
        <f ca="1">IF(P210&lt;=40,"WARNING","ACTIVE")</f>
        <v>ACTIVE</v>
      </c>
      <c r="R210" s="675">
        <v>2835000</v>
      </c>
      <c r="S210" s="675">
        <v>775000</v>
      </c>
      <c r="T210" s="675"/>
      <c r="U210" s="675"/>
      <c r="V210" s="675"/>
      <c r="W210" s="675"/>
      <c r="X210" s="363" t="s">
        <v>1054</v>
      </c>
      <c r="Y210" s="676" t="s">
        <v>6408</v>
      </c>
      <c r="Z210" s="676">
        <f>IF(F210="S",1500000,IF(F210="M0",1750000,IF(F210="M1",2000000,IF(F210="M2",2250000,IF(F210="M3",2500000,IF(F210="S1",2000000,IF(F210="S2",2250000,IF(F210="S3",2500000,0))))))))</f>
        <v>1500000</v>
      </c>
      <c r="AA210" s="363" t="s">
        <v>5681</v>
      </c>
      <c r="AB210" s="246"/>
      <c r="AC210" s="368" t="s">
        <v>5459</v>
      </c>
      <c r="AD210" s="250" t="s">
        <v>6165</v>
      </c>
      <c r="AE210" s="250" t="s">
        <v>6167</v>
      </c>
      <c r="AF210" s="250" t="s">
        <v>6163</v>
      </c>
      <c r="AG210" s="250" t="s">
        <v>6162</v>
      </c>
      <c r="AH210" s="250" t="s">
        <v>6164</v>
      </c>
      <c r="AI210" s="670" t="s">
        <v>6168</v>
      </c>
      <c r="AJ210" s="250" t="s">
        <v>6166</v>
      </c>
      <c r="AK210" s="370" t="s">
        <v>6885</v>
      </c>
    </row>
  </sheetData>
  <mergeCells count="36">
    <mergeCell ref="S4:S5"/>
    <mergeCell ref="W4:W5"/>
    <mergeCell ref="AA4:AA5"/>
    <mergeCell ref="A1:AD1"/>
    <mergeCell ref="A2:AD2"/>
    <mergeCell ref="A4:A5"/>
    <mergeCell ref="B4:B5"/>
    <mergeCell ref="C4:C5"/>
    <mergeCell ref="D4:D5"/>
    <mergeCell ref="E4:E5"/>
    <mergeCell ref="F4:F5"/>
    <mergeCell ref="G4:G5"/>
    <mergeCell ref="I4:I5"/>
    <mergeCell ref="J4:K4"/>
    <mergeCell ref="N4:O4"/>
    <mergeCell ref="Y4:Y5"/>
    <mergeCell ref="Q4:Q5"/>
    <mergeCell ref="H4:H5"/>
    <mergeCell ref="P4:P5"/>
    <mergeCell ref="L4:M4"/>
    <mergeCell ref="R4:R5"/>
    <mergeCell ref="AK4:AK5"/>
    <mergeCell ref="T4:T5"/>
    <mergeCell ref="X4:X5"/>
    <mergeCell ref="AB4:AB5"/>
    <mergeCell ref="AC4:AC5"/>
    <mergeCell ref="AD4:AD5"/>
    <mergeCell ref="AE4:AE5"/>
    <mergeCell ref="AF4:AF5"/>
    <mergeCell ref="AG4:AG5"/>
    <mergeCell ref="AI4:AI5"/>
    <mergeCell ref="AJ4:AJ5"/>
    <mergeCell ref="AH4:AH5"/>
    <mergeCell ref="Z4:Z5"/>
    <mergeCell ref="U4:U5"/>
    <mergeCell ref="V4:V5"/>
  </mergeCells>
  <conditionalFormatting sqref="Q65:Q72 P64:Q68 P76:Q76 P67:P75 P203:Q204 P6:P65 Q6:Q63">
    <cfRule type="expression" dxfId="3115" priority="165" stopIfTrue="1">
      <formula>IF($Q6="warning",TRUE,FALSE)</formula>
    </cfRule>
  </conditionalFormatting>
  <conditionalFormatting sqref="Q62:Q63">
    <cfRule type="expression" dxfId="3114" priority="164" stopIfTrue="1">
      <formula>IF($Q62="warning",TRUE,FALSE)</formula>
    </cfRule>
  </conditionalFormatting>
  <conditionalFormatting sqref="Q69:Q72">
    <cfRule type="expression" dxfId="3113" priority="161" stopIfTrue="1">
      <formula>IF($Q69="warning",TRUE,FALSE)</formula>
    </cfRule>
  </conditionalFormatting>
  <conditionalFormatting sqref="Q69:Q72">
    <cfRule type="expression" dxfId="3112" priority="160" stopIfTrue="1">
      <formula>IF($Q69="warning",TRUE,FALSE)</formula>
    </cfRule>
  </conditionalFormatting>
  <conditionalFormatting sqref="Q69:Q72">
    <cfRule type="expression" dxfId="3111" priority="159" stopIfTrue="1">
      <formula>IF($Q69="warning",TRUE,FALSE)</formula>
    </cfRule>
  </conditionalFormatting>
  <conditionalFormatting sqref="Q69:Q72">
    <cfRule type="expression" dxfId="3110" priority="158" stopIfTrue="1">
      <formula>IF($Q69="warning",TRUE,FALSE)</formula>
    </cfRule>
  </conditionalFormatting>
  <conditionalFormatting sqref="Q72">
    <cfRule type="expression" dxfId="3109" priority="157" stopIfTrue="1">
      <formula>IF($Q72="warning",TRUE,FALSE)</formula>
    </cfRule>
  </conditionalFormatting>
  <conditionalFormatting sqref="Q72">
    <cfRule type="expression" dxfId="3108" priority="156" stopIfTrue="1">
      <formula>IF($Q72="warning",TRUE,FALSE)</formula>
    </cfRule>
  </conditionalFormatting>
  <conditionalFormatting sqref="Q72">
    <cfRule type="expression" dxfId="3107" priority="155" stopIfTrue="1">
      <formula>IF($Q72="warning",TRUE,FALSE)</formula>
    </cfRule>
  </conditionalFormatting>
  <conditionalFormatting sqref="Q72">
    <cfRule type="expression" dxfId="3106" priority="154" stopIfTrue="1">
      <formula>IF($Q72="warning",TRUE,FALSE)</formula>
    </cfRule>
  </conditionalFormatting>
  <conditionalFormatting sqref="C73">
    <cfRule type="duplicateValues" dxfId="3105" priority="143"/>
  </conditionalFormatting>
  <conditionalFormatting sqref="C74">
    <cfRule type="duplicateValues" dxfId="3104" priority="124"/>
  </conditionalFormatting>
  <conditionalFormatting sqref="C75">
    <cfRule type="duplicateValues" dxfId="3103" priority="105"/>
  </conditionalFormatting>
  <conditionalFormatting sqref="C77">
    <cfRule type="duplicateValues" dxfId="3102" priority="18"/>
  </conditionalFormatting>
  <conditionalFormatting sqref="C78 C81">
    <cfRule type="duplicateValues" dxfId="3101" priority="16"/>
  </conditionalFormatting>
  <conditionalFormatting sqref="C79">
    <cfRule type="duplicateValues" dxfId="3100" priority="15"/>
  </conditionalFormatting>
  <conditionalFormatting sqref="C80">
    <cfRule type="duplicateValues" dxfId="3099" priority="14"/>
  </conditionalFormatting>
  <conditionalFormatting sqref="C205">
    <cfRule type="duplicateValues" dxfId="3098" priority="12"/>
  </conditionalFormatting>
  <conditionalFormatting sqref="C206">
    <cfRule type="duplicateValues" dxfId="3097" priority="10"/>
  </conditionalFormatting>
  <conditionalFormatting sqref="C76 C1:C72 C82:C88 C94:C187 C193:C204 C207:C65535">
    <cfRule type="duplicateValues" dxfId="3096" priority="178"/>
  </conditionalFormatting>
  <conditionalFormatting sqref="C81">
    <cfRule type="duplicateValues" dxfId="3095" priority="9"/>
  </conditionalFormatting>
  <conditionalFormatting sqref="C82:C190 C209:C210">
    <cfRule type="duplicateValues" dxfId="3094" priority="8"/>
  </conditionalFormatting>
  <hyperlinks>
    <hyperlink ref="AJ40" r:id="rId1"/>
    <hyperlink ref="AJ45" r:id="rId2"/>
    <hyperlink ref="AJ41" r:id="rId3"/>
    <hyperlink ref="AJ58" r:id="rId4"/>
    <hyperlink ref="AJ61" r:id="rId5"/>
    <hyperlink ref="AJ59" r:id="rId6"/>
    <hyperlink ref="AJ37" r:id="rId7" display="faizul.rokhma.fr@gmail.com"/>
    <hyperlink ref="AJ35" r:id="rId8"/>
    <hyperlink ref="AJ32" r:id="rId9" display="budiseptiadi1989@yahoo.com"/>
    <hyperlink ref="AJ30" r:id="rId10"/>
    <hyperlink ref="AJ46" r:id="rId11" display="apake.sahril20@yahoo.co.id"/>
    <hyperlink ref="AJ13" r:id="rId12"/>
    <hyperlink ref="AJ15" r:id="rId13"/>
    <hyperlink ref="AJ9" r:id="rId14"/>
    <hyperlink ref="AJ12" r:id="rId15"/>
    <hyperlink ref="AJ17" r:id="rId16"/>
    <hyperlink ref="AJ26" r:id="rId17"/>
    <hyperlink ref="AJ7" r:id="rId18" display="rianhdyt17@yahoo.co.id"/>
    <hyperlink ref="AJ8" r:id="rId19"/>
    <hyperlink ref="AJ6" r:id="rId20"/>
    <hyperlink ref="AJ34" r:id="rId21" display="desmontbriliant@gmail.com"/>
    <hyperlink ref="AJ48" r:id="rId22"/>
    <hyperlink ref="AJ51" r:id="rId23"/>
    <hyperlink ref="AJ47" r:id="rId24"/>
    <hyperlink ref="AJ16" r:id="rId25"/>
    <hyperlink ref="AJ53" r:id="rId26"/>
    <hyperlink ref="AJ25" r:id="rId27"/>
    <hyperlink ref="AJ10" r:id="rId28"/>
    <hyperlink ref="AJ20" r:id="rId29"/>
    <hyperlink ref="AJ19" r:id="rId30"/>
    <hyperlink ref="AJ18" r:id="rId31"/>
    <hyperlink ref="AJ27" r:id="rId32"/>
    <hyperlink ref="AJ21" r:id="rId33"/>
    <hyperlink ref="AJ23" r:id="rId34"/>
    <hyperlink ref="AJ14" r:id="rId35"/>
    <hyperlink ref="AJ24" r:id="rId36"/>
    <hyperlink ref="AJ22" r:id="rId37"/>
    <hyperlink ref="AJ36" r:id="rId38"/>
    <hyperlink ref="AJ28" r:id="rId39"/>
    <hyperlink ref="AJ52" r:id="rId40"/>
    <hyperlink ref="AJ49" r:id="rId41" display="suryadi.suryadi@service.division.com"/>
    <hyperlink ref="AJ42" r:id="rId42"/>
    <hyperlink ref="AJ50" r:id="rId43"/>
    <hyperlink ref="AJ33" r:id="rId44"/>
    <hyperlink ref="AJ39" r:id="rId45"/>
    <hyperlink ref="AJ29" r:id="rId46"/>
    <hyperlink ref="AJ44" r:id="rId47"/>
    <hyperlink ref="AJ11" r:id="rId48"/>
    <hyperlink ref="AJ56" r:id="rId49"/>
    <hyperlink ref="AJ62" r:id="rId50"/>
    <hyperlink ref="AJ63" r:id="rId51"/>
    <hyperlink ref="AJ69" r:id="rId52"/>
    <hyperlink ref="AJ71" r:id="rId53"/>
    <hyperlink ref="AJ70" r:id="rId54"/>
    <hyperlink ref="AJ66" r:id="rId55"/>
    <hyperlink ref="AJ68" r:id="rId56"/>
    <hyperlink ref="AJ67" r:id="rId57"/>
    <hyperlink ref="AJ65" r:id="rId58"/>
    <hyperlink ref="AJ64" r:id="rId59"/>
    <hyperlink ref="AJ72" r:id="rId60"/>
    <hyperlink ref="AJ73" r:id="rId61"/>
    <hyperlink ref="AJ74" r:id="rId62"/>
    <hyperlink ref="AJ75" r:id="rId63"/>
    <hyperlink ref="AJ76" r:id="rId64" display="ucha.farae@gmail.com"/>
    <hyperlink ref="AJ78" r:id="rId65"/>
    <hyperlink ref="AJ77" r:id="rId66"/>
    <hyperlink ref="AJ79" r:id="rId67"/>
    <hyperlink ref="AJ205" r:id="rId68"/>
    <hyperlink ref="AJ206" r:id="rId69" display="pace_shaggo@yahoo.com"/>
    <hyperlink ref="AJ80" r:id="rId70" display="hasansetiawan859@gmail.com"/>
    <hyperlink ref="AJ177" r:id="rId71"/>
    <hyperlink ref="AJ165" r:id="rId72"/>
    <hyperlink ref="AJ157" r:id="rId73"/>
    <hyperlink ref="AJ151" r:id="rId74"/>
    <hyperlink ref="AJ167" r:id="rId75"/>
    <hyperlink ref="AJ189" r:id="rId76"/>
    <hyperlink ref="AJ136" r:id="rId77"/>
    <hyperlink ref="AJ135" r:id="rId78"/>
    <hyperlink ref="AJ137" r:id="rId79"/>
    <hyperlink ref="AJ129" r:id="rId80"/>
    <hyperlink ref="AJ128" r:id="rId81"/>
    <hyperlink ref="AJ166" r:id="rId82"/>
    <hyperlink ref="AJ134" r:id="rId83"/>
    <hyperlink ref="AJ127" r:id="rId84"/>
    <hyperlink ref="AJ131" r:id="rId85"/>
    <hyperlink ref="AJ150" r:id="rId86"/>
    <hyperlink ref="AJ178" r:id="rId87"/>
    <hyperlink ref="AJ126" r:id="rId88"/>
    <hyperlink ref="AJ164" r:id="rId89"/>
    <hyperlink ref="AJ159" r:id="rId90"/>
    <hyperlink ref="AJ173" r:id="rId91"/>
    <hyperlink ref="AJ160" r:id="rId92"/>
    <hyperlink ref="AJ124" r:id="rId93"/>
    <hyperlink ref="AJ122" r:id="rId94" display="COCKRIKI49@GMAIL.COM"/>
    <hyperlink ref="AJ123" r:id="rId95"/>
    <hyperlink ref="AJ207" r:id="rId96"/>
    <hyperlink ref="AJ179" r:id="rId97"/>
    <hyperlink ref="AJ174" r:id="rId98"/>
    <hyperlink ref="AJ170" r:id="rId99"/>
    <hyperlink ref="AJ176" r:id="rId100"/>
    <hyperlink ref="AJ180" r:id="rId101"/>
    <hyperlink ref="AJ154" r:id="rId102"/>
    <hyperlink ref="AJ162" r:id="rId103"/>
    <hyperlink ref="AJ190" r:id="rId104"/>
    <hyperlink ref="AJ86" r:id="rId105"/>
    <hyperlink ref="AJ147" r:id="rId106"/>
    <hyperlink ref="AJ182" r:id="rId107"/>
    <hyperlink ref="AJ142" r:id="rId108"/>
    <hyperlink ref="AJ161" r:id="rId109"/>
    <hyperlink ref="AJ85" r:id="rId110"/>
    <hyperlink ref="AJ186" r:id="rId111"/>
    <hyperlink ref="AJ88" r:id="rId112"/>
    <hyperlink ref="AJ89" r:id="rId113"/>
    <hyperlink ref="AJ171" r:id="rId114"/>
    <hyperlink ref="AJ91" r:id="rId115"/>
    <hyperlink ref="AJ90" r:id="rId116"/>
    <hyperlink ref="AJ187" r:id="rId117"/>
    <hyperlink ref="AJ92" r:id="rId118"/>
    <hyperlink ref="AJ183" r:id="rId119"/>
    <hyperlink ref="AJ143" r:id="rId120"/>
    <hyperlink ref="AJ158" r:id="rId121"/>
    <hyperlink ref="AJ210" r:id="rId122"/>
    <hyperlink ref="AJ145" r:id="rId123"/>
    <hyperlink ref="AJ93" r:id="rId124"/>
    <hyperlink ref="AJ94" r:id="rId125"/>
    <hyperlink ref="AJ168" r:id="rId126"/>
    <hyperlink ref="AJ120" r:id="rId127"/>
    <hyperlink ref="AJ121" r:id="rId128"/>
    <hyperlink ref="AJ155" r:id="rId129"/>
    <hyperlink ref="AJ118" r:id="rId130"/>
    <hyperlink ref="AJ188" r:id="rId131"/>
    <hyperlink ref="AJ163" r:id="rId132"/>
    <hyperlink ref="AJ112" r:id="rId133"/>
    <hyperlink ref="AJ114" r:id="rId134"/>
    <hyperlink ref="AJ169" r:id="rId135"/>
    <hyperlink ref="AJ185" r:id="rId136"/>
    <hyperlink ref="AJ115" r:id="rId137"/>
    <hyperlink ref="AJ117" r:id="rId138"/>
    <hyperlink ref="AJ113" r:id="rId139"/>
    <hyperlink ref="AJ111" r:id="rId140"/>
    <hyperlink ref="AJ110" r:id="rId141"/>
    <hyperlink ref="AJ109" r:id="rId142"/>
    <hyperlink ref="AJ108" r:id="rId143"/>
    <hyperlink ref="AJ106" r:id="rId144"/>
    <hyperlink ref="AJ181" r:id="rId145" display="BONGKARKOMPI@GMAIL.COM"/>
    <hyperlink ref="AJ105" r:id="rId146"/>
    <hyperlink ref="AJ172" r:id="rId147"/>
    <hyperlink ref="AJ152" r:id="rId148"/>
    <hyperlink ref="AJ146" r:id="rId149"/>
    <hyperlink ref="AJ104" r:id="rId150"/>
    <hyperlink ref="AJ102" r:id="rId151"/>
    <hyperlink ref="AJ149" r:id="rId152"/>
    <hyperlink ref="AJ100" r:id="rId153"/>
    <hyperlink ref="AJ98" r:id="rId154"/>
    <hyperlink ref="AJ153" r:id="rId155"/>
    <hyperlink ref="AJ101" r:id="rId156"/>
    <hyperlink ref="AJ99" r:id="rId157"/>
    <hyperlink ref="AJ156" r:id="rId158"/>
    <hyperlink ref="AJ95" r:id="rId159"/>
    <hyperlink ref="AJ96" r:id="rId160"/>
    <hyperlink ref="AJ209" r:id="rId161"/>
    <hyperlink ref="AJ83" r:id="rId162"/>
    <hyperlink ref="AJ87" r:id="rId163"/>
    <hyperlink ref="AJ148" r:id="rId164"/>
    <hyperlink ref="AJ107" r:id="rId165"/>
    <hyperlink ref="AJ132" r:id="rId166"/>
    <hyperlink ref="AJ139" r:id="rId167"/>
  </hyperlinks>
  <pageMargins left="0.7" right="0.7" top="0.75" bottom="0.75" header="0.3" footer="0.3"/>
  <pageSetup paperSize="9" orientation="portrait" r:id="rId168"/>
  <drawing r:id="rId169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7">
    <tabColor rgb="FF92D050"/>
  </sheetPr>
  <dimension ref="A1:BD32"/>
  <sheetViews>
    <sheetView showGridLines="0" topLeftCell="A12" workbookViewId="0">
      <pane xSplit="3" ySplit="2" topLeftCell="AG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H13"/>
    </sheetView>
  </sheetViews>
  <sheetFormatPr defaultRowHeight="12.95" customHeight="1"/>
  <cols>
    <col min="1" max="1" width="3.85546875" style="398" customWidth="1"/>
    <col min="2" max="2" width="9.140625" style="398" bestFit="1" customWidth="1"/>
    <col min="3" max="3" width="20.7109375" style="398" bestFit="1" customWidth="1"/>
    <col min="4" max="4" width="20.28515625" style="398" bestFit="1" customWidth="1"/>
    <col min="5" max="5" width="6.7109375" style="398" bestFit="1" customWidth="1"/>
    <col min="6" max="6" width="22.28515625" style="398" bestFit="1" customWidth="1"/>
    <col min="7" max="9" width="8.5703125" style="398" bestFit="1" customWidth="1"/>
    <col min="10" max="10" width="8.42578125" style="398" bestFit="1" customWidth="1"/>
    <col min="11" max="11" width="8.28515625" style="398" bestFit="1" customWidth="1"/>
    <col min="12" max="12" width="8.5703125" style="398" bestFit="1" customWidth="1"/>
    <col min="13" max="13" width="8.42578125" style="398" bestFit="1" customWidth="1"/>
    <col min="14" max="15" width="8.28515625" style="398" bestFit="1" customWidth="1"/>
    <col min="16" max="16" width="8.85546875" style="398" customWidth="1"/>
    <col min="17" max="17" width="8.28515625" style="398" bestFit="1" customWidth="1"/>
    <col min="18" max="18" width="8.140625" style="398" bestFit="1" customWidth="1"/>
    <col min="19" max="19" width="8.42578125" style="398" bestFit="1" customWidth="1"/>
    <col min="20" max="20" width="9.5703125" style="398" bestFit="1" customWidth="1"/>
    <col min="21" max="21" width="33.140625" style="398" bestFit="1" customWidth="1"/>
    <col min="22" max="22" width="14.140625" style="398" bestFit="1" customWidth="1"/>
    <col min="23" max="23" width="95" style="398" bestFit="1" customWidth="1"/>
    <col min="24" max="24" width="6.42578125" style="398" bestFit="1" customWidth="1"/>
    <col min="25" max="25" width="22.85546875" style="398" customWidth="1"/>
    <col min="26" max="26" width="79.5703125" style="398" bestFit="1" customWidth="1"/>
    <col min="27" max="27" width="32" style="398" bestFit="1" customWidth="1"/>
    <col min="28" max="28" width="14.85546875" style="398" bestFit="1" customWidth="1"/>
    <col min="29" max="29" width="16.28515625" style="398" bestFit="1" customWidth="1"/>
    <col min="30" max="30" width="10.42578125" style="398" bestFit="1" customWidth="1"/>
    <col min="31" max="31" width="14.85546875" style="398" bestFit="1" customWidth="1"/>
    <col min="32" max="32" width="38.7109375" style="398" bestFit="1" customWidth="1"/>
    <col min="33" max="33" width="89.140625" style="398" bestFit="1" customWidth="1"/>
    <col min="34" max="34" width="31.28515625" style="398" bestFit="1" customWidth="1"/>
    <col min="35" max="35" width="10.42578125" style="398" bestFit="1" customWidth="1"/>
    <col min="36" max="46" width="9.140625" style="398"/>
    <col min="47" max="47" width="14.85546875" style="398" bestFit="1" customWidth="1"/>
    <col min="48" max="48" width="9.7109375" style="398" bestFit="1" customWidth="1"/>
    <col min="49" max="52" width="9.140625" style="398"/>
    <col min="53" max="53" width="9" style="398" bestFit="1" customWidth="1"/>
    <col min="54" max="55" width="8.28515625" style="398" bestFit="1" customWidth="1"/>
    <col min="56" max="56" width="2.7109375" style="398" bestFit="1" customWidth="1"/>
    <col min="57" max="16384" width="9.140625" style="398"/>
  </cols>
  <sheetData>
    <row r="1" spans="1:56" s="211" customFormat="1" ht="12.95" customHeight="1">
      <c r="A1" s="1150"/>
      <c r="B1" s="1150"/>
      <c r="C1" s="1150"/>
      <c r="D1" s="210"/>
      <c r="E1" s="210"/>
      <c r="AG1" s="212" t="s">
        <v>1316</v>
      </c>
    </row>
    <row r="2" spans="1:56" s="211" customFormat="1" ht="12.95" customHeight="1">
      <c r="A2" s="1150"/>
      <c r="B2" s="1150"/>
      <c r="C2" s="1150"/>
      <c r="D2" s="210"/>
      <c r="E2" s="210"/>
      <c r="AG2" s="212" t="s">
        <v>1235</v>
      </c>
    </row>
    <row r="3" spans="1:56" s="211" customFormat="1" ht="12.95" customHeight="1">
      <c r="A3" s="1150"/>
      <c r="B3" s="1150"/>
      <c r="C3" s="1150"/>
      <c r="D3" s="210"/>
      <c r="E3" s="210"/>
      <c r="AG3" s="212" t="s">
        <v>1236</v>
      </c>
    </row>
    <row r="4" spans="1:56" s="211" customFormat="1" ht="12.95" customHeight="1">
      <c r="A4" s="210"/>
      <c r="B4" s="210"/>
      <c r="C4" s="210"/>
      <c r="D4" s="210"/>
      <c r="E4" s="210"/>
      <c r="AG4" s="212" t="s">
        <v>1237</v>
      </c>
    </row>
    <row r="5" spans="1:56" s="211" customFormat="1" ht="12.95" customHeight="1">
      <c r="A5" s="210"/>
      <c r="B5" s="210"/>
      <c r="C5" s="210"/>
      <c r="D5" s="210"/>
      <c r="E5" s="210"/>
    </row>
    <row r="6" spans="1:56" s="211" customFormat="1" ht="12.95" customHeight="1">
      <c r="A6" s="1150"/>
      <c r="B6" s="1150"/>
      <c r="C6" s="1150"/>
      <c r="D6" s="210"/>
      <c r="E6" s="210"/>
      <c r="T6" s="1151"/>
      <c r="U6" s="1151"/>
      <c r="V6" s="1151"/>
      <c r="W6" s="1151"/>
      <c r="X6" s="1151"/>
      <c r="Y6" s="1151"/>
    </row>
    <row r="7" spans="1:56" s="211" customFormat="1" ht="12.95" customHeight="1">
      <c r="C7" s="210"/>
      <c r="D7" s="210"/>
      <c r="E7" s="210"/>
    </row>
    <row r="8" spans="1:56" s="211" customFormat="1" ht="12.95" customHeigh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215"/>
      <c r="AC8" s="215"/>
      <c r="AD8" s="215"/>
      <c r="AE8" s="215"/>
    </row>
    <row r="9" spans="1:56" s="211" customFormat="1" ht="12.95" customHeight="1">
      <c r="A9" s="1112" t="s">
        <v>1320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215"/>
      <c r="AC9" s="215"/>
      <c r="AD9" s="215"/>
      <c r="AE9" s="215"/>
    </row>
    <row r="10" spans="1:56" s="211" customFormat="1" ht="12.95" customHeight="1">
      <c r="A10" s="215"/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</row>
    <row r="11" spans="1:56" s="211" customFormat="1" ht="12.95" customHeight="1" thickBot="1">
      <c r="C11" s="210"/>
      <c r="D11" s="210"/>
      <c r="E11" s="210"/>
    </row>
    <row r="12" spans="1:56" s="211" customFormat="1" ht="12.95" customHeight="1" thickTop="1" thickBot="1">
      <c r="A12" s="1104" t="s">
        <v>1351</v>
      </c>
      <c r="B12" s="1104" t="s">
        <v>1352</v>
      </c>
      <c r="C12" s="1104" t="s">
        <v>1353</v>
      </c>
      <c r="D12" s="1104" t="s">
        <v>1354</v>
      </c>
      <c r="E12" s="1104" t="s">
        <v>1355</v>
      </c>
      <c r="F12" s="1104" t="s">
        <v>1356</v>
      </c>
      <c r="G12" s="1106" t="s">
        <v>1247</v>
      </c>
      <c r="H12" s="1106"/>
      <c r="I12" s="1108" t="s">
        <v>4587</v>
      </c>
      <c r="J12" s="1149"/>
      <c r="K12" s="1109"/>
      <c r="L12" s="1108" t="s">
        <v>1259</v>
      </c>
      <c r="M12" s="1109"/>
      <c r="N12" s="376" t="s">
        <v>1259</v>
      </c>
      <c r="O12" s="377"/>
      <c r="P12" s="1147" t="s">
        <v>812</v>
      </c>
      <c r="Q12" s="1148"/>
      <c r="R12" s="1104" t="s">
        <v>1260</v>
      </c>
      <c r="S12" s="1106" t="s">
        <v>1251</v>
      </c>
      <c r="T12" s="1116" t="s">
        <v>1248</v>
      </c>
      <c r="U12" s="1104" t="s">
        <v>510</v>
      </c>
      <c r="V12" s="1104" t="s">
        <v>511</v>
      </c>
      <c r="W12" s="1104" t="s">
        <v>1251</v>
      </c>
      <c r="X12" s="1104" t="s">
        <v>1252</v>
      </c>
      <c r="Y12" s="1104" t="s">
        <v>1261</v>
      </c>
      <c r="Z12" s="1097" t="s">
        <v>1253</v>
      </c>
      <c r="AA12" s="1121" t="s">
        <v>1230</v>
      </c>
      <c r="AB12" s="1121" t="s">
        <v>673</v>
      </c>
      <c r="AC12" s="1121" t="s">
        <v>1202</v>
      </c>
      <c r="AD12" s="1121" t="s">
        <v>2389</v>
      </c>
      <c r="AE12" s="1121" t="s">
        <v>3030</v>
      </c>
      <c r="AF12" s="1123" t="s">
        <v>1272</v>
      </c>
      <c r="AG12" s="1114" t="s">
        <v>2390</v>
      </c>
      <c r="AH12" s="1097" t="s">
        <v>811</v>
      </c>
    </row>
    <row r="13" spans="1:56" s="211" customFormat="1" ht="12.95" customHeight="1" thickTop="1" thickBot="1">
      <c r="A13" s="1145"/>
      <c r="B13" s="1145"/>
      <c r="C13" s="1145"/>
      <c r="D13" s="1145"/>
      <c r="E13" s="1145"/>
      <c r="F13" s="1145"/>
      <c r="G13" s="220" t="s">
        <v>1256</v>
      </c>
      <c r="H13" s="220" t="s">
        <v>1257</v>
      </c>
      <c r="I13" s="220">
        <v>1</v>
      </c>
      <c r="J13" s="220">
        <v>2</v>
      </c>
      <c r="K13" s="220">
        <v>3</v>
      </c>
      <c r="L13" s="220" t="s">
        <v>1256</v>
      </c>
      <c r="M13" s="220" t="s">
        <v>1257</v>
      </c>
      <c r="N13" s="220" t="s">
        <v>1256</v>
      </c>
      <c r="O13" s="220" t="s">
        <v>1257</v>
      </c>
      <c r="P13" s="378"/>
      <c r="Q13" s="378"/>
      <c r="R13" s="1145"/>
      <c r="S13" s="1143"/>
      <c r="T13" s="1140"/>
      <c r="U13" s="1145"/>
      <c r="V13" s="1145"/>
      <c r="W13" s="1145"/>
      <c r="X13" s="1144"/>
      <c r="Y13" s="1144"/>
      <c r="Z13" s="1139"/>
      <c r="AA13" s="1146"/>
      <c r="AB13" s="1146"/>
      <c r="AC13" s="1146"/>
      <c r="AD13" s="1146"/>
      <c r="AE13" s="1146"/>
      <c r="AF13" s="1142"/>
      <c r="AG13" s="1141"/>
      <c r="AH13" s="1139"/>
    </row>
    <row r="14" spans="1:56" s="236" customFormat="1" ht="32.25" thickTop="1">
      <c r="A14" s="222">
        <f t="shared" ref="A14:A20" si="0">ROW()-13</f>
        <v>1</v>
      </c>
      <c r="B14" s="222" t="s">
        <v>976</v>
      </c>
      <c r="C14" s="259" t="s">
        <v>973</v>
      </c>
      <c r="D14" s="227">
        <v>20322</v>
      </c>
      <c r="E14" s="228" t="s">
        <v>975</v>
      </c>
      <c r="F14" s="229" t="s">
        <v>1266</v>
      </c>
      <c r="G14" s="231">
        <v>41233</v>
      </c>
      <c r="H14" s="231">
        <v>41650</v>
      </c>
      <c r="I14" s="231">
        <v>41962</v>
      </c>
      <c r="J14" s="231"/>
      <c r="K14" s="231"/>
      <c r="L14" s="231">
        <v>41963</v>
      </c>
      <c r="M14" s="231">
        <v>42327</v>
      </c>
      <c r="N14" s="231">
        <v>42358</v>
      </c>
      <c r="O14" s="231">
        <v>43088</v>
      </c>
      <c r="P14" s="231"/>
      <c r="Q14" s="231"/>
      <c r="R14" s="379">
        <f ca="1">SUM(O14-NOW())</f>
        <v>252.84127800926217</v>
      </c>
      <c r="S14" s="231" t="str">
        <f ca="1">IF(R14&lt;=45,"WARNING","ACTIVE")</f>
        <v>ACTIVE</v>
      </c>
      <c r="T14" s="706">
        <v>3355750</v>
      </c>
      <c r="U14" s="230">
        <v>18000</v>
      </c>
      <c r="V14" s="230" t="s">
        <v>4586</v>
      </c>
      <c r="W14" s="229" t="s">
        <v>5100</v>
      </c>
      <c r="X14" s="230"/>
      <c r="Y14" s="230" t="s">
        <v>6692</v>
      </c>
      <c r="Z14" s="229" t="s">
        <v>974</v>
      </c>
      <c r="AA14" s="229" t="s">
        <v>932</v>
      </c>
      <c r="AB14" s="233"/>
      <c r="AC14" s="233" t="s">
        <v>3045</v>
      </c>
      <c r="AD14" s="233"/>
      <c r="AE14" s="380" t="s">
        <v>3360</v>
      </c>
      <c r="AF14" s="233" t="s">
        <v>979</v>
      </c>
      <c r="AG14" s="233"/>
      <c r="AH14" s="233"/>
      <c r="AU14" s="381"/>
      <c r="BA14" s="382" t="e">
        <f>LEFT(AH14,FIND(" ",AH14,1)-1)</f>
        <v>#VALUE!</v>
      </c>
      <c r="BB14" s="299">
        <v>41286</v>
      </c>
      <c r="BC14" s="299">
        <f>MAX(G14:Q14)</f>
        <v>43088</v>
      </c>
      <c r="BD14" s="694">
        <f>ROUNDDOWN((BC14-BB14)/360,0)*12+ROUNDDOWN(MOD(BC14-BB14,360)/30,0)</f>
        <v>60</v>
      </c>
    </row>
    <row r="15" spans="1:56" s="236" customFormat="1" ht="21">
      <c r="A15" s="222">
        <f t="shared" si="0"/>
        <v>2</v>
      </c>
      <c r="B15" s="222" t="s">
        <v>596</v>
      </c>
      <c r="C15" s="259" t="s">
        <v>593</v>
      </c>
      <c r="D15" s="224" t="s">
        <v>595</v>
      </c>
      <c r="E15" s="228" t="s">
        <v>1276</v>
      </c>
      <c r="F15" s="229" t="s">
        <v>1267</v>
      </c>
      <c r="G15" s="231">
        <v>41911</v>
      </c>
      <c r="H15" s="231">
        <v>42001</v>
      </c>
      <c r="I15" s="231">
        <v>42091</v>
      </c>
      <c r="J15" s="231">
        <v>42275</v>
      </c>
      <c r="K15" s="231">
        <v>42641</v>
      </c>
      <c r="L15" s="231">
        <v>42642</v>
      </c>
      <c r="M15" s="231">
        <v>43006</v>
      </c>
      <c r="N15" s="231"/>
      <c r="O15" s="231"/>
      <c r="P15" s="231"/>
      <c r="Q15" s="231"/>
      <c r="R15" s="379">
        <f ca="1">SUM(M15-NOW())</f>
        <v>170.84127800926217</v>
      </c>
      <c r="S15" s="231" t="str">
        <f ca="1">IF(R15&lt;=45,"WARNING","ACTIVE")</f>
        <v>ACTIVE</v>
      </c>
      <c r="T15" s="706">
        <v>3355750</v>
      </c>
      <c r="U15" s="230">
        <v>18000</v>
      </c>
      <c r="V15" s="230">
        <v>12000</v>
      </c>
      <c r="W15" s="229" t="s">
        <v>5101</v>
      </c>
      <c r="X15" s="230"/>
      <c r="Y15" s="230" t="s">
        <v>6693</v>
      </c>
      <c r="Z15" s="229" t="s">
        <v>594</v>
      </c>
      <c r="AA15" s="229" t="s">
        <v>474</v>
      </c>
      <c r="AB15" s="233" t="s">
        <v>3049</v>
      </c>
      <c r="AC15" s="233"/>
      <c r="AD15" s="233"/>
      <c r="AE15" s="380" t="s">
        <v>3363</v>
      </c>
      <c r="AF15" s="233" t="s">
        <v>2706</v>
      </c>
      <c r="AG15" s="383" t="s">
        <v>3937</v>
      </c>
      <c r="AH15" s="233"/>
    </row>
    <row r="16" spans="1:56" s="236" customFormat="1" ht="21">
      <c r="A16" s="222">
        <f t="shared" si="0"/>
        <v>3</v>
      </c>
      <c r="B16" s="222" t="s">
        <v>357</v>
      </c>
      <c r="C16" s="259" t="s">
        <v>349</v>
      </c>
      <c r="D16" s="224" t="s">
        <v>351</v>
      </c>
      <c r="E16" s="228" t="s">
        <v>1276</v>
      </c>
      <c r="F16" s="229" t="s">
        <v>1258</v>
      </c>
      <c r="G16" s="257">
        <v>42006</v>
      </c>
      <c r="H16" s="257">
        <v>42185</v>
      </c>
      <c r="I16" s="257">
        <v>42551</v>
      </c>
      <c r="J16" s="257">
        <v>42735</v>
      </c>
      <c r="K16" s="257"/>
      <c r="L16" s="257">
        <v>42736</v>
      </c>
      <c r="M16" s="257">
        <v>42916</v>
      </c>
      <c r="N16" s="257"/>
      <c r="O16" s="257"/>
      <c r="P16" s="257"/>
      <c r="Q16" s="257"/>
      <c r="R16" s="343">
        <f ca="1">SUM(M16-NOW())</f>
        <v>80.841278009262169</v>
      </c>
      <c r="S16" s="231" t="str">
        <f ca="1">IF(R16&lt;=45,"WARNING","ACTIVE")</f>
        <v>ACTIVE</v>
      </c>
      <c r="T16" s="706">
        <v>3355750</v>
      </c>
      <c r="U16" s="260">
        <v>18000</v>
      </c>
      <c r="V16" s="260">
        <v>12000</v>
      </c>
      <c r="W16" s="229" t="s">
        <v>5102</v>
      </c>
      <c r="X16" s="260"/>
      <c r="Y16" s="230" t="s">
        <v>6693</v>
      </c>
      <c r="Z16" s="229" t="s">
        <v>350</v>
      </c>
      <c r="AA16" s="229" t="s">
        <v>359</v>
      </c>
      <c r="AB16" s="233" t="s">
        <v>3050</v>
      </c>
      <c r="AC16" s="233"/>
      <c r="AD16" s="233" t="s">
        <v>3054</v>
      </c>
      <c r="AE16" s="380" t="s">
        <v>3364</v>
      </c>
      <c r="AF16" s="233" t="s">
        <v>65</v>
      </c>
      <c r="AG16" s="383" t="s">
        <v>3044</v>
      </c>
      <c r="AH16" s="233"/>
    </row>
    <row r="17" spans="1:56" s="236" customFormat="1" ht="64.5" customHeight="1">
      <c r="A17" s="222">
        <f t="shared" si="0"/>
        <v>4</v>
      </c>
      <c r="B17" s="253" t="s">
        <v>2595</v>
      </c>
      <c r="C17" s="259" t="s">
        <v>2410</v>
      </c>
      <c r="D17" s="229" t="s">
        <v>2412</v>
      </c>
      <c r="E17" s="228" t="s">
        <v>1276</v>
      </c>
      <c r="F17" s="229" t="s">
        <v>2413</v>
      </c>
      <c r="G17" s="386">
        <v>42402</v>
      </c>
      <c r="H17" s="386">
        <v>42583</v>
      </c>
      <c r="I17" s="386">
        <v>42948</v>
      </c>
      <c r="J17" s="235"/>
      <c r="K17" s="235"/>
      <c r="L17" s="235"/>
      <c r="M17" s="235"/>
      <c r="N17" s="235"/>
      <c r="O17" s="235"/>
      <c r="P17" s="235"/>
      <c r="Q17" s="235"/>
      <c r="R17" s="343">
        <f ca="1">SUM(I17-NOW())</f>
        <v>112.84127800926217</v>
      </c>
      <c r="S17" s="231" t="str">
        <f ca="1">IF(R17&lt;=45,"WARNING","ACTIVE")</f>
        <v>ACTIVE</v>
      </c>
      <c r="T17" s="707">
        <v>3680500</v>
      </c>
      <c r="U17" s="260">
        <v>18000</v>
      </c>
      <c r="V17" s="260">
        <v>12000</v>
      </c>
      <c r="W17" s="253" t="s">
        <v>5103</v>
      </c>
      <c r="X17" s="235"/>
      <c r="Y17" s="230" t="s">
        <v>6692</v>
      </c>
      <c r="Z17" s="229" t="s">
        <v>2411</v>
      </c>
      <c r="AA17" s="340" t="s">
        <v>2773</v>
      </c>
      <c r="AB17" s="233" t="s">
        <v>3051</v>
      </c>
      <c r="AC17" s="233" t="s">
        <v>3053</v>
      </c>
      <c r="AD17" s="233"/>
      <c r="AE17" s="380" t="s">
        <v>3541</v>
      </c>
      <c r="AF17" s="233" t="s">
        <v>2774</v>
      </c>
      <c r="AG17" s="388" t="s">
        <v>3043</v>
      </c>
      <c r="AH17" s="233"/>
    </row>
    <row r="18" spans="1:56" s="269" customFormat="1" ht="21">
      <c r="A18" s="222">
        <f t="shared" si="0"/>
        <v>5</v>
      </c>
      <c r="B18" s="229" t="s">
        <v>2909</v>
      </c>
      <c r="C18" s="385" t="s">
        <v>2906</v>
      </c>
      <c r="D18" s="389" t="s">
        <v>2911</v>
      </c>
      <c r="E18" s="229" t="s">
        <v>1276</v>
      </c>
      <c r="F18" s="229" t="s">
        <v>2908</v>
      </c>
      <c r="G18" s="390">
        <v>42450</v>
      </c>
      <c r="H18" s="390">
        <v>42814</v>
      </c>
      <c r="I18" s="714">
        <v>43179</v>
      </c>
      <c r="J18" s="229"/>
      <c r="K18" s="229"/>
      <c r="L18" s="229"/>
      <c r="M18" s="229"/>
      <c r="N18" s="229"/>
      <c r="O18" s="229"/>
      <c r="P18" s="229"/>
      <c r="Q18" s="229"/>
      <c r="R18" s="343">
        <f ca="1">SUM(I18-NOW())</f>
        <v>343.84127800926217</v>
      </c>
      <c r="S18" s="231" t="str">
        <f ca="1">IF(R18&lt;=45,"WARNING","ACTIVE")</f>
        <v>ACTIVE</v>
      </c>
      <c r="T18" s="728">
        <v>4328000</v>
      </c>
      <c r="U18" s="391">
        <v>18000</v>
      </c>
      <c r="V18" s="391">
        <v>12000</v>
      </c>
      <c r="W18" s="356" t="s">
        <v>6752</v>
      </c>
      <c r="X18" s="229"/>
      <c r="Y18" s="230" t="s">
        <v>6693</v>
      </c>
      <c r="Z18" s="389" t="s">
        <v>2907</v>
      </c>
      <c r="AA18" s="237" t="s">
        <v>2910</v>
      </c>
      <c r="AB18" s="233" t="s">
        <v>3052</v>
      </c>
      <c r="AC18" s="233"/>
      <c r="AD18" s="233"/>
      <c r="AE18" s="392" t="s">
        <v>4494</v>
      </c>
      <c r="AF18" s="233" t="s">
        <v>2918</v>
      </c>
      <c r="AG18" s="233" t="s">
        <v>2917</v>
      </c>
      <c r="AH18" s="233"/>
    </row>
    <row r="19" spans="1:56" s="236" customFormat="1" ht="21">
      <c r="A19" s="222">
        <f t="shared" si="0"/>
        <v>6</v>
      </c>
      <c r="B19" s="222" t="s">
        <v>1033</v>
      </c>
      <c r="C19" s="259" t="s">
        <v>1030</v>
      </c>
      <c r="D19" s="227">
        <v>30910</v>
      </c>
      <c r="E19" s="228" t="s">
        <v>1231</v>
      </c>
      <c r="F19" s="229" t="s">
        <v>1258</v>
      </c>
      <c r="G19" s="231">
        <v>42522</v>
      </c>
      <c r="H19" s="231">
        <v>42886</v>
      </c>
      <c r="I19" s="231"/>
      <c r="J19" s="231"/>
      <c r="K19" s="231"/>
      <c r="L19" s="231"/>
      <c r="M19" s="231"/>
      <c r="N19" s="231"/>
      <c r="O19" s="231"/>
      <c r="P19" s="231"/>
      <c r="Q19" s="231"/>
      <c r="R19" s="343">
        <f ca="1">SUM(H19-NOW())</f>
        <v>50.841278009262169</v>
      </c>
      <c r="S19" s="231" t="str">
        <f ca="1">IF(R19&lt;=46,"WARNING","ACTIVE")</f>
        <v>ACTIVE</v>
      </c>
      <c r="T19" s="706">
        <v>3355750</v>
      </c>
      <c r="U19" s="230">
        <v>18000</v>
      </c>
      <c r="V19" s="230">
        <v>12000</v>
      </c>
      <c r="W19" s="229" t="s">
        <v>5102</v>
      </c>
      <c r="X19" s="230"/>
      <c r="Y19" s="230" t="s">
        <v>6693</v>
      </c>
      <c r="Z19" s="229" t="s">
        <v>1031</v>
      </c>
      <c r="AA19" s="229" t="s">
        <v>360</v>
      </c>
      <c r="AB19" s="233"/>
      <c r="AC19" s="233" t="s">
        <v>3046</v>
      </c>
      <c r="AD19" s="233"/>
      <c r="AE19" s="380" t="s">
        <v>4071</v>
      </c>
      <c r="AF19" s="233" t="s">
        <v>1032</v>
      </c>
      <c r="AG19" s="233"/>
      <c r="AH19" s="233" t="s">
        <v>3796</v>
      </c>
    </row>
    <row r="20" spans="1:56" s="236" customFormat="1" ht="20.25" customHeight="1">
      <c r="A20" s="222">
        <f t="shared" si="0"/>
        <v>7</v>
      </c>
      <c r="B20" s="222" t="s">
        <v>808</v>
      </c>
      <c r="C20" s="259" t="s">
        <v>806</v>
      </c>
      <c r="D20" s="227">
        <v>26457</v>
      </c>
      <c r="E20" s="228" t="s">
        <v>1358</v>
      </c>
      <c r="F20" s="229" t="s">
        <v>1266</v>
      </c>
      <c r="G20" s="231">
        <v>42644</v>
      </c>
      <c r="H20" s="231">
        <v>43008</v>
      </c>
      <c r="I20" s="231"/>
      <c r="J20" s="231"/>
      <c r="K20" s="231"/>
      <c r="L20" s="231"/>
      <c r="M20" s="231"/>
      <c r="N20" s="231"/>
      <c r="O20" s="235"/>
      <c r="P20" s="231"/>
      <c r="Q20" s="231"/>
      <c r="R20" s="379">
        <f ca="1">SUM(H20-NOW())</f>
        <v>172.84127800926217</v>
      </c>
      <c r="S20" s="231" t="str">
        <f ca="1">IF(R20&lt;=45,"WARNING","ACTIVE")</f>
        <v>ACTIVE</v>
      </c>
      <c r="T20" s="706">
        <v>3355750</v>
      </c>
      <c r="U20" s="230">
        <v>18000</v>
      </c>
      <c r="V20" s="230">
        <v>12000</v>
      </c>
      <c r="W20" s="229" t="s">
        <v>5102</v>
      </c>
      <c r="X20" s="230"/>
      <c r="Y20" s="230" t="s">
        <v>6692</v>
      </c>
      <c r="Z20" s="229" t="s">
        <v>807</v>
      </c>
      <c r="AA20" s="237" t="s">
        <v>2708</v>
      </c>
      <c r="AB20" s="233"/>
      <c r="AC20" s="233" t="s">
        <v>3047</v>
      </c>
      <c r="AD20" s="233" t="s">
        <v>3048</v>
      </c>
      <c r="AE20" s="380" t="s">
        <v>3362</v>
      </c>
      <c r="AF20" s="233" t="s">
        <v>810</v>
      </c>
      <c r="AG20" s="233"/>
      <c r="AH20" s="233" t="s">
        <v>3796</v>
      </c>
      <c r="BA20" s="382" t="e">
        <f>LEFT(AH20,FIND(" ",AH20,1)-1)</f>
        <v>#VALUE!</v>
      </c>
      <c r="BB20" s="299">
        <f>MIN(G20:Q20)</f>
        <v>42644</v>
      </c>
      <c r="BC20" s="299">
        <f>MAX(G20:Q20)</f>
        <v>43008</v>
      </c>
      <c r="BD20" s="694">
        <f>ROUNDDOWN((BC20-BB20)/360,0)*12+ROUNDDOWN(MOD(BC20-BB20,360)/30,0)</f>
        <v>12</v>
      </c>
    </row>
    <row r="21" spans="1:56" s="236" customFormat="1" ht="10.5">
      <c r="A21" s="280"/>
      <c r="B21" s="280"/>
      <c r="C21" s="282"/>
      <c r="D21" s="393"/>
      <c r="E21" s="284"/>
      <c r="F21" s="394"/>
      <c r="G21" s="395"/>
      <c r="H21" s="395"/>
      <c r="I21" s="316"/>
      <c r="J21" s="316"/>
      <c r="K21" s="316"/>
      <c r="L21" s="316"/>
      <c r="M21" s="316"/>
      <c r="N21" s="316"/>
      <c r="O21" s="316"/>
      <c r="P21" s="316"/>
      <c r="Q21" s="316"/>
      <c r="R21" s="315"/>
      <c r="S21" s="316"/>
      <c r="T21" s="396"/>
      <c r="U21" s="285"/>
      <c r="V21" s="285"/>
      <c r="W21" s="285"/>
      <c r="X21" s="285"/>
      <c r="Y21" s="285"/>
      <c r="Z21" s="281"/>
      <c r="AA21" s="281"/>
      <c r="AB21" s="281"/>
      <c r="AC21" s="281"/>
      <c r="AD21" s="281"/>
      <c r="AE21" s="281"/>
      <c r="AF21" s="281"/>
      <c r="AG21" s="281"/>
      <c r="AH21" s="331"/>
    </row>
    <row r="22" spans="1:56" s="236" customFormat="1" ht="10.5">
      <c r="A22" s="280"/>
      <c r="B22" s="280"/>
      <c r="C22" s="282"/>
      <c r="D22" s="393"/>
      <c r="E22" s="284"/>
      <c r="F22" s="394"/>
      <c r="G22" s="395"/>
      <c r="H22" s="395"/>
      <c r="I22" s="316"/>
      <c r="J22" s="316"/>
      <c r="K22" s="316"/>
      <c r="L22" s="316"/>
      <c r="M22" s="316"/>
      <c r="N22" s="316"/>
      <c r="O22" s="316"/>
      <c r="P22" s="316"/>
      <c r="Q22" s="316"/>
      <c r="R22" s="315"/>
      <c r="S22" s="316"/>
      <c r="T22" s="396"/>
      <c r="U22" s="285"/>
      <c r="V22" s="285"/>
      <c r="W22" s="285"/>
      <c r="X22" s="285"/>
      <c r="Y22" s="285"/>
      <c r="Z22" s="281"/>
      <c r="AA22" s="281"/>
      <c r="AB22" s="281"/>
      <c r="AC22" s="281"/>
      <c r="AD22" s="281"/>
      <c r="AE22" s="281"/>
      <c r="AF22" s="281"/>
      <c r="AG22" s="281"/>
      <c r="AH22" s="331"/>
    </row>
    <row r="23" spans="1:56" s="236" customFormat="1" ht="10.5">
      <c r="A23" s="280"/>
      <c r="B23" s="280"/>
      <c r="C23" s="282"/>
      <c r="D23" s="393"/>
      <c r="E23" s="284"/>
      <c r="F23" s="394"/>
      <c r="G23" s="395"/>
      <c r="H23" s="395"/>
      <c r="I23" s="316"/>
      <c r="J23" s="316"/>
      <c r="K23" s="316"/>
      <c r="L23" s="316"/>
      <c r="M23" s="316"/>
      <c r="N23" s="316"/>
      <c r="O23" s="316"/>
      <c r="P23" s="316"/>
      <c r="Q23" s="316"/>
      <c r="R23" s="315"/>
      <c r="S23" s="316"/>
      <c r="T23" s="396"/>
      <c r="U23" s="285"/>
      <c r="V23" s="285"/>
      <c r="W23" s="285"/>
      <c r="X23" s="285"/>
      <c r="Y23" s="285"/>
      <c r="Z23" s="281"/>
      <c r="AA23" s="281"/>
      <c r="AB23" s="281"/>
      <c r="AC23" s="281"/>
      <c r="AD23" s="281"/>
      <c r="AE23" s="281"/>
      <c r="AF23" s="281"/>
      <c r="AG23" s="281"/>
      <c r="AH23" s="331"/>
    </row>
    <row r="24" spans="1:56" s="236" customFormat="1" ht="10.5">
      <c r="A24" s="280"/>
      <c r="B24" s="280"/>
      <c r="C24" s="282"/>
      <c r="D24" s="393"/>
      <c r="E24" s="284"/>
      <c r="F24" s="394"/>
      <c r="G24" s="395"/>
      <c r="H24" s="395"/>
      <c r="I24" s="316"/>
      <c r="J24" s="316"/>
      <c r="K24" s="316"/>
      <c r="L24" s="316"/>
      <c r="M24" s="316"/>
      <c r="N24" s="316"/>
      <c r="O24" s="316"/>
      <c r="P24" s="316"/>
      <c r="Q24" s="316"/>
      <c r="R24" s="315"/>
      <c r="S24" s="316"/>
      <c r="T24" s="396"/>
      <c r="U24" s="285"/>
      <c r="V24" s="285"/>
      <c r="W24" s="285"/>
      <c r="X24" s="285"/>
      <c r="Y24" s="285"/>
      <c r="Z24" s="281"/>
      <c r="AA24" s="281"/>
      <c r="AB24" s="281"/>
      <c r="AC24" s="281"/>
      <c r="AD24" s="281"/>
      <c r="AE24" s="281"/>
      <c r="AF24" s="281"/>
      <c r="AG24" s="281"/>
      <c r="AH24" s="331"/>
    </row>
    <row r="25" spans="1:56" ht="12.95" customHeight="1" thickBot="1">
      <c r="A25" s="397"/>
      <c r="F25" s="399"/>
      <c r="G25" s="399"/>
    </row>
    <row r="26" spans="1:56" s="400" customFormat="1" ht="12.95" customHeight="1" thickBot="1">
      <c r="A26" s="290" t="s">
        <v>1365</v>
      </c>
      <c r="B26" s="359"/>
    </row>
    <row r="27" spans="1:56" ht="12.95" customHeight="1">
      <c r="A27" s="239">
        <f t="shared" ref="A27:A32" si="1">ROW()-13</f>
        <v>14</v>
      </c>
      <c r="B27" s="239" t="s">
        <v>40</v>
      </c>
      <c r="C27" s="277" t="s">
        <v>36</v>
      </c>
      <c r="D27" s="241" t="s">
        <v>38</v>
      </c>
      <c r="E27" s="245" t="s">
        <v>1302</v>
      </c>
      <c r="F27" s="246" t="s">
        <v>39</v>
      </c>
      <c r="G27" s="248">
        <v>42212</v>
      </c>
      <c r="H27" s="248">
        <v>42395</v>
      </c>
      <c r="I27" s="248"/>
      <c r="J27" s="248"/>
      <c r="K27" s="248"/>
      <c r="L27" s="248"/>
      <c r="M27" s="248"/>
      <c r="N27" s="248"/>
      <c r="O27" s="248"/>
      <c r="P27" s="248"/>
      <c r="Q27" s="248"/>
      <c r="R27" s="401">
        <f ca="1">SUM(H27-NOW())</f>
        <v>-440.15872199073783</v>
      </c>
      <c r="S27" s="231" t="str">
        <f ca="1">IF(R27&lt;=46,"WARNING","ACTIVE")</f>
        <v>WARNING</v>
      </c>
      <c r="T27" s="402">
        <v>4000000</v>
      </c>
      <c r="U27" s="247">
        <v>18000</v>
      </c>
      <c r="V27" s="247">
        <v>12000</v>
      </c>
      <c r="W27" s="246"/>
      <c r="X27" s="247"/>
      <c r="Y27" s="247" t="s">
        <v>460</v>
      </c>
      <c r="Z27" s="246" t="s">
        <v>37</v>
      </c>
      <c r="AA27" s="246" t="s">
        <v>1379</v>
      </c>
      <c r="AB27" s="246"/>
      <c r="AC27" s="246"/>
      <c r="AD27" s="246"/>
      <c r="AE27" s="246"/>
      <c r="AF27" s="246" t="s">
        <v>1378</v>
      </c>
      <c r="AG27" s="251" t="s">
        <v>1480</v>
      </c>
      <c r="AH27" s="256" t="s">
        <v>2087</v>
      </c>
      <c r="AI27" s="293" t="s">
        <v>478</v>
      </c>
    </row>
    <row r="28" spans="1:56" ht="12.95" customHeight="1">
      <c r="A28" s="239">
        <f t="shared" si="1"/>
        <v>15</v>
      </c>
      <c r="B28" s="239" t="s">
        <v>419</v>
      </c>
      <c r="C28" s="277" t="s">
        <v>406</v>
      </c>
      <c r="D28" s="241" t="s">
        <v>408</v>
      </c>
      <c r="E28" s="245" t="s">
        <v>1276</v>
      </c>
      <c r="F28" s="246" t="s">
        <v>672</v>
      </c>
      <c r="G28" s="248">
        <v>42037</v>
      </c>
      <c r="H28" s="248">
        <v>42217</v>
      </c>
      <c r="I28" s="248"/>
      <c r="J28" s="248">
        <v>42401</v>
      </c>
      <c r="K28" s="248"/>
      <c r="L28" s="248"/>
      <c r="M28" s="248"/>
      <c r="N28" s="248"/>
      <c r="O28" s="248"/>
      <c r="P28" s="248"/>
      <c r="Q28" s="248"/>
      <c r="R28" s="401">
        <f ca="1">SUM(J28-NOW())</f>
        <v>-434.15872199073783</v>
      </c>
      <c r="S28" s="231" t="str">
        <f ca="1">IF(R28&lt;=46,"WARNING","ACTIVE")</f>
        <v>WARNING</v>
      </c>
      <c r="T28" s="403">
        <v>3100000</v>
      </c>
      <c r="U28" s="247">
        <v>18000</v>
      </c>
      <c r="V28" s="247">
        <v>12000</v>
      </c>
      <c r="W28" s="246"/>
      <c r="X28" s="247"/>
      <c r="Y28" s="247" t="s">
        <v>1227</v>
      </c>
      <c r="Z28" s="246" t="s">
        <v>407</v>
      </c>
      <c r="AA28" s="246" t="s">
        <v>420</v>
      </c>
      <c r="AB28" s="246"/>
      <c r="AC28" s="246"/>
      <c r="AD28" s="246"/>
      <c r="AE28" s="246"/>
      <c r="AF28" s="404" t="s">
        <v>1477</v>
      </c>
      <c r="AG28" s="246" t="s">
        <v>430</v>
      </c>
      <c r="AH28" s="405" t="s">
        <v>2760</v>
      </c>
      <c r="AI28" s="300" t="s">
        <v>477</v>
      </c>
    </row>
    <row r="29" spans="1:56" ht="12.95" customHeight="1">
      <c r="A29" s="239">
        <f t="shared" si="1"/>
        <v>16</v>
      </c>
      <c r="B29" s="239" t="s">
        <v>461</v>
      </c>
      <c r="C29" s="277" t="s">
        <v>453</v>
      </c>
      <c r="D29" s="241" t="s">
        <v>455</v>
      </c>
      <c r="E29" s="245" t="s">
        <v>1276</v>
      </c>
      <c r="F29" s="246" t="s">
        <v>456</v>
      </c>
      <c r="G29" s="296">
        <v>42079</v>
      </c>
      <c r="H29" s="296">
        <v>42444</v>
      </c>
      <c r="I29" s="296"/>
      <c r="J29" s="296"/>
      <c r="K29" s="296"/>
      <c r="L29" s="296"/>
      <c r="M29" s="296"/>
      <c r="N29" s="296"/>
      <c r="O29" s="296"/>
      <c r="P29" s="296"/>
      <c r="Q29" s="296"/>
      <c r="R29" s="366">
        <f ca="1">SUM(H29-NOW())</f>
        <v>-391.15872199073783</v>
      </c>
      <c r="S29" s="296" t="str">
        <f ca="1">IF(R29&lt;=46,"WARNING","ACTIVE")</f>
        <v>WARNING</v>
      </c>
      <c r="T29" s="406">
        <v>4340000</v>
      </c>
      <c r="U29" s="278">
        <v>18000</v>
      </c>
      <c r="V29" s="278">
        <v>12000</v>
      </c>
      <c r="W29" s="246"/>
      <c r="X29" s="278"/>
      <c r="Y29" s="278" t="s">
        <v>460</v>
      </c>
      <c r="Z29" s="246" t="s">
        <v>454</v>
      </c>
      <c r="AA29" s="255" t="s">
        <v>464</v>
      </c>
      <c r="AB29" s="255"/>
      <c r="AC29" s="255"/>
      <c r="AD29" s="255"/>
      <c r="AE29" s="255"/>
      <c r="AF29" s="246" t="s">
        <v>463</v>
      </c>
      <c r="AG29" s="246" t="s">
        <v>167</v>
      </c>
      <c r="AH29" s="407" t="s">
        <v>2804</v>
      </c>
      <c r="AI29" s="293" t="s">
        <v>477</v>
      </c>
    </row>
    <row r="30" spans="1:56" ht="12.95" customHeight="1">
      <c r="A30" s="239">
        <f t="shared" si="1"/>
        <v>17</v>
      </c>
      <c r="B30" s="239" t="s">
        <v>1033</v>
      </c>
      <c r="C30" s="277" t="s">
        <v>1030</v>
      </c>
      <c r="D30" s="244">
        <v>30910</v>
      </c>
      <c r="E30" s="245" t="s">
        <v>1231</v>
      </c>
      <c r="F30" s="246" t="s">
        <v>1258</v>
      </c>
      <c r="G30" s="248">
        <v>41395</v>
      </c>
      <c r="H30" s="248">
        <v>41759</v>
      </c>
      <c r="I30" s="248">
        <v>42124</v>
      </c>
      <c r="J30" s="248"/>
      <c r="K30" s="248"/>
      <c r="L30" s="248">
        <v>42125</v>
      </c>
      <c r="M30" s="248">
        <v>42490</v>
      </c>
      <c r="N30" s="248"/>
      <c r="O30" s="248"/>
      <c r="P30" s="248"/>
      <c r="Q30" s="248"/>
      <c r="R30" s="401">
        <f ca="1">SUM(M30-NOW())</f>
        <v>-345.15872199073783</v>
      </c>
      <c r="S30" s="248" t="str">
        <f ca="1">IF(R30&lt;=46,"WARNING","ACTIVE")</f>
        <v>WARNING</v>
      </c>
      <c r="T30" s="402">
        <v>3100000</v>
      </c>
      <c r="U30" s="247">
        <v>18000</v>
      </c>
      <c r="V30" s="247">
        <v>12000</v>
      </c>
      <c r="W30" s="246" t="s">
        <v>366</v>
      </c>
      <c r="X30" s="247" t="s">
        <v>1323</v>
      </c>
      <c r="Y30" s="247" t="s">
        <v>1227</v>
      </c>
      <c r="Z30" s="246" t="s">
        <v>1031</v>
      </c>
      <c r="AA30" s="246" t="s">
        <v>360</v>
      </c>
      <c r="AB30" s="250"/>
      <c r="AC30" s="250" t="s">
        <v>3046</v>
      </c>
      <c r="AD30" s="250"/>
      <c r="AE30" s="408" t="s">
        <v>3361</v>
      </c>
      <c r="AF30" s="250" t="s">
        <v>1032</v>
      </c>
      <c r="AG30" s="250"/>
      <c r="AH30" s="250" t="s">
        <v>3571</v>
      </c>
    </row>
    <row r="31" spans="1:56" s="236" customFormat="1" ht="15" customHeight="1">
      <c r="A31" s="239">
        <f t="shared" si="1"/>
        <v>18</v>
      </c>
      <c r="B31" s="239" t="s">
        <v>808</v>
      </c>
      <c r="C31" s="277" t="s">
        <v>806</v>
      </c>
      <c r="D31" s="244">
        <v>26457</v>
      </c>
      <c r="E31" s="245" t="s">
        <v>1358</v>
      </c>
      <c r="F31" s="246" t="s">
        <v>1266</v>
      </c>
      <c r="G31" s="248">
        <v>41521</v>
      </c>
      <c r="H31" s="248">
        <v>41639</v>
      </c>
      <c r="I31" s="248">
        <v>41885</v>
      </c>
      <c r="J31" s="248">
        <v>42249</v>
      </c>
      <c r="K31" s="248"/>
      <c r="L31" s="248">
        <v>42250</v>
      </c>
      <c r="M31" s="248">
        <v>42615</v>
      </c>
      <c r="N31" s="248"/>
      <c r="O31" s="252"/>
      <c r="P31" s="248"/>
      <c r="Q31" s="248"/>
      <c r="R31" s="401">
        <f ca="1">SUM(M31-NOW())</f>
        <v>-220.15872199073783</v>
      </c>
      <c r="S31" s="248" t="str">
        <f ca="1">IF(R31&lt;=45,"WARNING","ACTIVE")</f>
        <v>WARNING</v>
      </c>
      <c r="T31" s="402">
        <v>3100000</v>
      </c>
      <c r="U31" s="247">
        <v>18000</v>
      </c>
      <c r="V31" s="247">
        <v>12000</v>
      </c>
      <c r="W31" s="246" t="s">
        <v>366</v>
      </c>
      <c r="X31" s="247" t="s">
        <v>1323</v>
      </c>
      <c r="Y31" s="247" t="s">
        <v>1369</v>
      </c>
      <c r="Z31" s="246" t="s">
        <v>807</v>
      </c>
      <c r="AA31" s="255" t="s">
        <v>2708</v>
      </c>
      <c r="AB31" s="250"/>
      <c r="AC31" s="250" t="s">
        <v>3047</v>
      </c>
      <c r="AD31" s="250" t="s">
        <v>3048</v>
      </c>
      <c r="AE31" s="408" t="s">
        <v>3362</v>
      </c>
      <c r="AF31" s="250" t="s">
        <v>810</v>
      </c>
      <c r="AG31" s="250"/>
      <c r="AH31" s="250" t="s">
        <v>3571</v>
      </c>
      <c r="BA31" s="382" t="str">
        <f>LEFT(AH31,FIND(" ",AH31,1)-1)</f>
        <v>terminated</v>
      </c>
      <c r="BB31" s="299">
        <f>MIN(G31:Q31)</f>
        <v>41521</v>
      </c>
      <c r="BC31" s="299">
        <f>MAX(G31:Q31)</f>
        <v>42615</v>
      </c>
      <c r="BD31" s="211">
        <f>ROUNDDOWN((BC31-BB31)/360,0)*12+ROUNDDOWN(MOD(BC31-BB31,360)/30,0)</f>
        <v>36</v>
      </c>
    </row>
    <row r="32" spans="1:56" ht="12.95" customHeight="1">
      <c r="A32" s="239">
        <f t="shared" si="1"/>
        <v>19</v>
      </c>
      <c r="B32" s="246" t="s">
        <v>4149</v>
      </c>
      <c r="C32" s="598" t="s">
        <v>3669</v>
      </c>
      <c r="D32" s="599" t="s">
        <v>3671</v>
      </c>
      <c r="E32" s="246" t="s">
        <v>1276</v>
      </c>
      <c r="F32" s="246" t="s">
        <v>3672</v>
      </c>
      <c r="G32" s="600">
        <v>42507</v>
      </c>
      <c r="H32" s="600">
        <v>42871</v>
      </c>
      <c r="I32" s="246"/>
      <c r="J32" s="246"/>
      <c r="K32" s="246"/>
      <c r="L32" s="246"/>
      <c r="M32" s="246"/>
      <c r="N32" s="246"/>
      <c r="O32" s="246"/>
      <c r="P32" s="246"/>
      <c r="Q32" s="246"/>
      <c r="R32" s="366">
        <f ca="1">SUM(H32-NOW())</f>
        <v>35.841278009262169</v>
      </c>
      <c r="S32" s="248" t="str">
        <f ca="1">IF(R32&lt;=45,"WARNING","ACTIVE")</f>
        <v>WARNING</v>
      </c>
      <c r="T32" s="601">
        <v>4000000</v>
      </c>
      <c r="U32" s="601">
        <v>18000</v>
      </c>
      <c r="V32" s="601">
        <v>12000</v>
      </c>
      <c r="W32" s="246"/>
      <c r="X32" s="246"/>
      <c r="Y32" s="278" t="s">
        <v>3677</v>
      </c>
      <c r="Z32" s="599" t="s">
        <v>3670</v>
      </c>
      <c r="AA32" s="246" t="s">
        <v>3747</v>
      </c>
      <c r="AB32" s="255" t="s">
        <v>3748</v>
      </c>
      <c r="AC32" s="250" t="s">
        <v>3733</v>
      </c>
      <c r="AD32" s="250"/>
      <c r="AE32" s="602" t="s">
        <v>3692</v>
      </c>
      <c r="AF32" s="246" t="s">
        <v>3749</v>
      </c>
      <c r="AG32" s="246" t="s">
        <v>3750</v>
      </c>
      <c r="AH32" s="250" t="s">
        <v>4824</v>
      </c>
    </row>
  </sheetData>
  <mergeCells count="34">
    <mergeCell ref="A1:C1"/>
    <mergeCell ref="A2:C2"/>
    <mergeCell ref="A3:C3"/>
    <mergeCell ref="A6:C6"/>
    <mergeCell ref="A8:AA8"/>
    <mergeCell ref="T6:Y6"/>
    <mergeCell ref="B12:B13"/>
    <mergeCell ref="A9:AA9"/>
    <mergeCell ref="Z12:Z13"/>
    <mergeCell ref="U12:U13"/>
    <mergeCell ref="A12:A13"/>
    <mergeCell ref="AA12:AA13"/>
    <mergeCell ref="E12:E13"/>
    <mergeCell ref="R12:R13"/>
    <mergeCell ref="D12:D13"/>
    <mergeCell ref="C12:C13"/>
    <mergeCell ref="G12:H12"/>
    <mergeCell ref="F12:F13"/>
    <mergeCell ref="V12:V13"/>
    <mergeCell ref="P12:Q12"/>
    <mergeCell ref="I12:K12"/>
    <mergeCell ref="L12:M12"/>
    <mergeCell ref="AH12:AH13"/>
    <mergeCell ref="T12:T13"/>
    <mergeCell ref="AG12:AG13"/>
    <mergeCell ref="AF12:AF13"/>
    <mergeCell ref="S12:S13"/>
    <mergeCell ref="Y12:Y13"/>
    <mergeCell ref="W12:W13"/>
    <mergeCell ref="AB12:AB13"/>
    <mergeCell ref="AC12:AC13"/>
    <mergeCell ref="X12:X13"/>
    <mergeCell ref="AD12:AD13"/>
    <mergeCell ref="AE12:AE13"/>
  </mergeCells>
  <phoneticPr fontId="4" type="noConversion"/>
  <conditionalFormatting sqref="E17 R17:S18 AB15:AH18 B20:N20 P20:S20 B21:AH24 B14:AH16 U19:V20 X19:AH20 S15:S18 F17:F18 B19:S19 Y15:Y20">
    <cfRule type="expression" dxfId="3093" priority="48" stopIfTrue="1">
      <formula>IF(OR($BA14="not",$BA14="resign",$BA14="resign",$BA14="end",$BA14="terminated",$BA14="permanent"),"TRUE","FALSE")</formula>
    </cfRule>
  </conditionalFormatting>
  <conditionalFormatting sqref="W32 U19:V19 U21:W24 U27:W29 W19:W20 U15:W16 U17:V17">
    <cfRule type="expression" dxfId="3092" priority="46" stopIfTrue="1">
      <formula>IF(OR(#REF!="not",#REF!="resign",#REF!="resign",#REF!="end",#REF!="terminated",#REF!="permanent"),"TRUE","FALSE")</formula>
    </cfRule>
  </conditionalFormatting>
  <conditionalFormatting sqref="U27:V29 U15:V17">
    <cfRule type="expression" dxfId="3091" priority="30" stopIfTrue="1">
      <formula>IF(OR(#REF!="not",#REF!="resign",#REF!="resign",#REF!="end",#REF!="terminated",#REF!="permanent"),"TRUE","FALSE")</formula>
    </cfRule>
  </conditionalFormatting>
  <conditionalFormatting sqref="B27:AH27">
    <cfRule type="expression" dxfId="3090" priority="69" stopIfTrue="1">
      <formula>IF(OR($BA17="not",$BA17="resign",$BA17="resign",$BA17="end",$BA17="terminated",$BA17="permanent"),"TRUE","FALSE")</formula>
    </cfRule>
  </conditionalFormatting>
  <conditionalFormatting sqref="B28:AH28">
    <cfRule type="expression" dxfId="3089" priority="71" stopIfTrue="1">
      <formula>IF(OR(#REF!="not",#REF!="resign",#REF!="resign",#REF!="end",#REF!="terminated",#REF!="permanent"),"TRUE","FALSE")</formula>
    </cfRule>
  </conditionalFormatting>
  <conditionalFormatting sqref="U17:V17">
    <cfRule type="expression" dxfId="3088" priority="23" stopIfTrue="1">
      <formula>IF(OR($BA17="not",$BA17="resign",$BA17="resign",$BA17="end",$BA17="terminated",$BA17="permanent"),"TRUE","FALSE")</formula>
    </cfRule>
  </conditionalFormatting>
  <conditionalFormatting sqref="AE32">
    <cfRule type="expression" dxfId="3087" priority="22" stopIfTrue="1">
      <formula>IF(OR(#REF!="not",#REF!="resign",#REF!="resign",#REF!="end",#REF!="terminated",#REF!="permanent"),"TRUE","FALSE")</formula>
    </cfRule>
  </conditionalFormatting>
  <conditionalFormatting sqref="Y17">
    <cfRule type="expression" dxfId="3086" priority="20" stopIfTrue="1">
      <formula>IF(OR($BA17="not",$BA17="resign",$BA17="resign",$BA17="end",$BA17="terminated",$BA17="permanent"),"TRUE","FALSE")</formula>
    </cfRule>
  </conditionalFormatting>
  <conditionalFormatting sqref="Y18">
    <cfRule type="expression" dxfId="3085" priority="19" stopIfTrue="1">
      <formula>IF(OR($BA18="not",$BA18="resign",$BA18="resign",$BA18="end",$BA18="terminated",$BA18="permanent"),"TRUE","FALSE")</formula>
    </cfRule>
  </conditionalFormatting>
  <conditionalFormatting sqref="B29:AH29">
    <cfRule type="expression" dxfId="3084" priority="18" stopIfTrue="1">
      <formula>IF(OR($BA29="not",$BA29="resign",$BA29="resign",$BA29="end",$BA29="terminated",$BA29="permanent"),"TRUE","FALSE")</formula>
    </cfRule>
  </conditionalFormatting>
  <conditionalFormatting sqref="B30:AH30">
    <cfRule type="expression" dxfId="3083" priority="15" stopIfTrue="1">
      <formula>IF(OR($BA30="not",$BA30="resign",$BA30="resign",$BA30="end",$BA30="terminated",$BA30="permanent"),"TRUE","FALSE")</formula>
    </cfRule>
  </conditionalFormatting>
  <conditionalFormatting sqref="AA32:AD32 AF32:AH32 M32:S32 W32:Y32 F32">
    <cfRule type="expression" dxfId="3082" priority="14" stopIfTrue="1">
      <formula>IF(OR(#REF!="not",#REF!="resign",#REF!="resign",#REF!="end",#REF!="terminated",#REF!="permanent"),"TRUE","FALSE")</formula>
    </cfRule>
  </conditionalFormatting>
  <conditionalFormatting sqref="Y32">
    <cfRule type="expression" dxfId="3081" priority="13" stopIfTrue="1">
      <formula>IF(OR(#REF!="not",#REF!="resign",#REF!="resign",#REF!="end",#REF!="terminated",#REF!="permanent"),"TRUE","FALSE")</formula>
    </cfRule>
  </conditionalFormatting>
  <conditionalFormatting sqref="J16:M16">
    <cfRule type="expression" dxfId="3080" priority="11" stopIfTrue="1">
      <formula>IF(OR($BA16="not",$BA16="resign",$BA16="resign",$BA16="end",$BA16="terminated",$BA16="permanent"),"TRUE","FALSE")</formula>
    </cfRule>
  </conditionalFormatting>
  <conditionalFormatting sqref="AA32:AB32">
    <cfRule type="expression" dxfId="3079" priority="10" stopIfTrue="1">
      <formula>IF(OR(#REF!="not",#REF!="resign",#REF!="resign",#REF!="end",#REF!="terminated",#REF!="permanent"),"TRUE","FALSE")</formula>
    </cfRule>
  </conditionalFormatting>
  <conditionalFormatting sqref="AF32:AG32">
    <cfRule type="expression" dxfId="3078" priority="9" stopIfTrue="1">
      <formula>IF(OR(#REF!="not",#REF!="resign",#REF!="resign",#REF!="end",#REF!="terminated",#REF!="permanent"),"TRUE","FALSE")</formula>
    </cfRule>
  </conditionalFormatting>
  <conditionalFormatting sqref="B19:E19 G19:S19 X19:AH19 U19:V19">
    <cfRule type="expression" dxfId="3077" priority="8" stopIfTrue="1">
      <formula>IF(OR($BA19="not",$BA19="resign",$BA19="resign",$BA19="end",$BA19="terminated",$BA19="permanent"),"TRUE","FALSE")</formula>
    </cfRule>
  </conditionalFormatting>
  <conditionalFormatting sqref="P31:AH31 B31:N31">
    <cfRule type="expression" dxfId="3076" priority="6" stopIfTrue="1">
      <formula>IF(OR($BA31="not",$BA31="resign",$BA31="resign",$BA31="end",$BA31="terminated",$BA31="permanent"),"TRUE","FALSE")</formula>
    </cfRule>
  </conditionalFormatting>
  <conditionalFormatting sqref="AH20">
    <cfRule type="expression" dxfId="3075" priority="5" stopIfTrue="1">
      <formula>IF(OR($BA20="not",$BA20="resign",$BA20="resign",$BA20="end",$BA20="terminated",$BA20="permanent"),"TRUE","FALSE")</formula>
    </cfRule>
  </conditionalFormatting>
  <conditionalFormatting sqref="C17">
    <cfRule type="expression" dxfId="3074" priority="4" stopIfTrue="1">
      <formula>IF(OR($BA17="not",$BA17="resign",$BA17="resign",$BA17="end",$BA17="terminated",$BA17="permanent"),"TRUE","FALSE")</formula>
    </cfRule>
  </conditionalFormatting>
  <conditionalFormatting sqref="W19:W20">
    <cfRule type="expression" dxfId="3073" priority="3" stopIfTrue="1">
      <formula>IF(OR($BA19="not",$BA19="resign",$BA19="resign",$BA19="end",$BA19="terminated",$BA19="permanent"),"TRUE","FALSE")</formula>
    </cfRule>
  </conditionalFormatting>
  <conditionalFormatting sqref="T19:T20">
    <cfRule type="expression" dxfId="3072" priority="1" stopIfTrue="1">
      <formula>IF(OR($BA19="not",$BA19="resign",$BA19="resign",$BA19="end",$BA19="terminated",$BA19="permanent"),"TRUE","FALSE")</formula>
    </cfRule>
  </conditionalFormatting>
  <hyperlinks>
    <hyperlink ref="AG16" r:id="rId1"/>
    <hyperlink ref="AG28" r:id="rId2"/>
    <hyperlink ref="AG27" r:id="rId3"/>
    <hyperlink ref="AG17" r:id="rId4"/>
    <hyperlink ref="AG29" r:id="rId5" display="dianravita@hotmail.com / KTP : 3674066203900006 / NPWP : 54.598.413.0.411.000"/>
    <hyperlink ref="AD16" r:id="rId6" display="farhan_achan19@yahoo.co.id / Jamsos : 13045128157 / KTP : 3171071907930005"/>
    <hyperlink ref="AB16" r:id="rId7" display="farhan_achan19@yahoo.co.id / Jamsos : 13045128157 / KTP : 3171071907930005"/>
    <hyperlink ref="AB17" r:id="rId8" display="fransiscaindahw@gmail.com/KTP: 3275106911920008/ NPWP: 750382319447000"/>
    <hyperlink ref="AC17" r:id="rId9" display="fransiscaindahw@gmail.com/KTP: 3275106911920008/ NPWP: 750382319447000"/>
    <hyperlink ref="AG18" r:id="rId10"/>
    <hyperlink ref="AG15" r:id="rId11" display="ditasarwa23@gmail.com"/>
  </hyperlinks>
  <printOptions horizontalCentered="1"/>
  <pageMargins left="0.25" right="0.25" top="1" bottom="1" header="0.5" footer="0.5"/>
  <pageSetup paperSize="9" scale="75" orientation="landscape" r:id="rId12"/>
  <headerFooter alignWithMargins="0"/>
  <drawing r:id="rId13"/>
  <legacyDrawing r:id="rId14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5">
    <tabColor theme="7" tint="0.39997558519241921"/>
    <pageSetUpPr fitToPage="1"/>
  </sheetPr>
  <dimension ref="A1:BC42"/>
  <sheetViews>
    <sheetView showGridLines="0" topLeftCell="B1" workbookViewId="0">
      <pane xSplit="3" ySplit="13" topLeftCell="AB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I13"/>
    </sheetView>
  </sheetViews>
  <sheetFormatPr defaultRowHeight="10.5"/>
  <cols>
    <col min="1" max="1" width="5.42578125" style="398" customWidth="1"/>
    <col min="2" max="2" width="4.5703125" style="398" customWidth="1"/>
    <col min="3" max="3" width="10.85546875" style="398" customWidth="1"/>
    <col min="4" max="4" width="12.5703125" style="398" customWidth="1"/>
    <col min="5" max="5" width="24.42578125" style="398" bestFit="1" customWidth="1"/>
    <col min="6" max="6" width="5" style="398" customWidth="1"/>
    <col min="7" max="7" width="12.5703125" style="398" customWidth="1"/>
    <col min="8" max="8" width="9.85546875" style="398" customWidth="1"/>
    <col min="9" max="9" width="9.42578125" style="398" customWidth="1"/>
    <col min="10" max="10" width="8.85546875" style="398" customWidth="1"/>
    <col min="11" max="11" width="9.28515625" style="398" customWidth="1"/>
    <col min="12" max="12" width="8.42578125" style="398" customWidth="1"/>
    <col min="13" max="13" width="10.42578125" style="398" customWidth="1"/>
    <col min="14" max="14" width="8.28515625" style="236" customWidth="1"/>
    <col min="15" max="17" width="8.85546875" style="236" customWidth="1"/>
    <col min="18" max="18" width="8.85546875" style="398" customWidth="1"/>
    <col min="19" max="19" width="9.85546875" style="398" customWidth="1"/>
    <col min="20" max="20" width="18.28515625" style="398" customWidth="1"/>
    <col min="21" max="21" width="12.42578125" style="398" customWidth="1"/>
    <col min="22" max="22" width="10.140625" style="398" customWidth="1"/>
    <col min="23" max="23" width="17.28515625" style="398" customWidth="1"/>
    <col min="24" max="24" width="22.28515625" style="398" customWidth="1"/>
    <col min="25" max="25" width="30.85546875" style="398" customWidth="1"/>
    <col min="26" max="26" width="45.7109375" style="398" customWidth="1"/>
    <col min="27" max="29" width="16.28515625" style="398" customWidth="1"/>
    <col min="30" max="31" width="16.28515625" style="422" customWidth="1"/>
    <col min="32" max="32" width="23" style="398" customWidth="1"/>
    <col min="33" max="33" width="7.5703125" style="398" customWidth="1"/>
    <col min="34" max="34" width="33.140625" style="398" customWidth="1"/>
    <col min="35" max="35" width="22.5703125" style="398" customWidth="1"/>
    <col min="36" max="16384" width="9.140625" style="398"/>
  </cols>
  <sheetData>
    <row r="1" spans="1:55" s="214" customFormat="1" hidden="1">
      <c r="A1" s="1150"/>
      <c r="B1" s="1150"/>
      <c r="C1" s="1150"/>
      <c r="D1" s="1150"/>
      <c r="E1" s="210"/>
      <c r="F1" s="210"/>
      <c r="AD1" s="339"/>
      <c r="AE1" s="339"/>
      <c r="AG1" s="212" t="s">
        <v>1316</v>
      </c>
    </row>
    <row r="2" spans="1:55" s="214" customFormat="1" hidden="1">
      <c r="A2" s="1150"/>
      <c r="B2" s="1150"/>
      <c r="C2" s="1150"/>
      <c r="D2" s="1150"/>
      <c r="E2" s="210"/>
      <c r="F2" s="210"/>
      <c r="AD2" s="339"/>
      <c r="AE2" s="339"/>
      <c r="AG2" s="212" t="s">
        <v>1235</v>
      </c>
    </row>
    <row r="3" spans="1:55" s="214" customFormat="1" hidden="1">
      <c r="A3" s="1150"/>
      <c r="B3" s="1150"/>
      <c r="C3" s="1150"/>
      <c r="D3" s="1150"/>
      <c r="E3" s="210"/>
      <c r="F3" s="210"/>
      <c r="AD3" s="339"/>
      <c r="AE3" s="339"/>
      <c r="AG3" s="212" t="s">
        <v>1236</v>
      </c>
    </row>
    <row r="4" spans="1:55" s="214" customFormat="1" hidden="1">
      <c r="A4" s="210"/>
      <c r="B4" s="210"/>
      <c r="C4" s="210"/>
      <c r="D4" s="210"/>
      <c r="E4" s="210"/>
      <c r="F4" s="210"/>
      <c r="AD4" s="339"/>
      <c r="AE4" s="339"/>
      <c r="AG4" s="212" t="s">
        <v>1237</v>
      </c>
    </row>
    <row r="5" spans="1:55" s="214" customFormat="1" hidden="1">
      <c r="A5" s="210"/>
      <c r="B5" s="210"/>
      <c r="C5" s="210"/>
      <c r="D5" s="210"/>
      <c r="E5" s="210"/>
      <c r="F5" s="210"/>
      <c r="AD5" s="339"/>
      <c r="AE5" s="339"/>
    </row>
    <row r="6" spans="1:55" s="214" customFormat="1" hidden="1">
      <c r="A6" s="1150"/>
      <c r="B6" s="1150"/>
      <c r="C6" s="1150"/>
      <c r="D6" s="1150"/>
      <c r="E6" s="210"/>
      <c r="F6" s="210"/>
      <c r="T6" s="1151"/>
      <c r="U6" s="1151"/>
      <c r="V6" s="1151"/>
      <c r="W6" s="1151"/>
      <c r="X6" s="1151"/>
      <c r="AD6" s="339"/>
      <c r="AE6" s="339"/>
    </row>
    <row r="7" spans="1:55" s="214" customFormat="1" hidden="1">
      <c r="D7" s="210"/>
      <c r="E7" s="210"/>
      <c r="F7" s="210"/>
      <c r="AD7" s="339"/>
      <c r="AE7" s="339"/>
    </row>
    <row r="8" spans="1:55" s="214" customForma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215"/>
      <c r="AC8" s="215"/>
      <c r="AD8" s="338"/>
      <c r="AE8" s="338"/>
    </row>
    <row r="9" spans="1:55" s="214" customFormat="1" ht="11.25" thickBot="1">
      <c r="A9" s="1112" t="s">
        <v>1359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215"/>
      <c r="AC9" s="215"/>
      <c r="AD9" s="338"/>
      <c r="AE9" s="338"/>
    </row>
    <row r="10" spans="1:55" s="214" customFormat="1" ht="11.25" hidden="1" thickBot="1">
      <c r="A10" s="215"/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AD10" s="339"/>
      <c r="AE10" s="339"/>
    </row>
    <row r="11" spans="1:55" s="214" customFormat="1" ht="11.25" hidden="1" thickBot="1">
      <c r="D11" s="210"/>
      <c r="E11" s="210"/>
      <c r="F11" s="210"/>
      <c r="AD11" s="339"/>
      <c r="AE11" s="339"/>
    </row>
    <row r="12" spans="1:55" s="214" customFormat="1" ht="12" thickTop="1" thickBot="1">
      <c r="A12" s="1104" t="s">
        <v>1351</v>
      </c>
      <c r="B12" s="304"/>
      <c r="C12" s="1104" t="s">
        <v>1352</v>
      </c>
      <c r="D12" s="1104" t="s">
        <v>1353</v>
      </c>
      <c r="E12" s="1104" t="s">
        <v>1354</v>
      </c>
      <c r="F12" s="1104" t="s">
        <v>1355</v>
      </c>
      <c r="G12" s="1104" t="s">
        <v>1356</v>
      </c>
      <c r="H12" s="1106" t="s">
        <v>1247</v>
      </c>
      <c r="I12" s="1106"/>
      <c r="J12" s="1106" t="s">
        <v>2133</v>
      </c>
      <c r="K12" s="1106"/>
      <c r="L12" s="376"/>
      <c r="M12" s="377"/>
      <c r="N12" s="376"/>
      <c r="O12" s="377"/>
      <c r="P12" s="376"/>
      <c r="Q12" s="377"/>
      <c r="R12" s="1104" t="s">
        <v>1260</v>
      </c>
      <c r="S12" s="1106" t="s">
        <v>1251</v>
      </c>
      <c r="T12" s="1104" t="s">
        <v>1248</v>
      </c>
      <c r="U12" s="1104" t="s">
        <v>1020</v>
      </c>
      <c r="V12" s="1135" t="s">
        <v>998</v>
      </c>
      <c r="W12" s="1104" t="s">
        <v>1360</v>
      </c>
      <c r="X12" s="1104" t="s">
        <v>1261</v>
      </c>
      <c r="Y12" s="1104" t="s">
        <v>1251</v>
      </c>
      <c r="Z12" s="1097" t="s">
        <v>1253</v>
      </c>
      <c r="AA12" s="1121" t="s">
        <v>1230</v>
      </c>
      <c r="AB12" s="1121" t="s">
        <v>673</v>
      </c>
      <c r="AC12" s="1121" t="s">
        <v>1202</v>
      </c>
      <c r="AD12" s="1099" t="s">
        <v>3031</v>
      </c>
      <c r="AE12" s="1099" t="s">
        <v>3030</v>
      </c>
      <c r="AF12" s="1123" t="s">
        <v>1272</v>
      </c>
      <c r="AG12" s="1123" t="s">
        <v>1252</v>
      </c>
      <c r="AH12" s="1123" t="s">
        <v>2390</v>
      </c>
      <c r="AI12" s="1097" t="s">
        <v>811</v>
      </c>
    </row>
    <row r="13" spans="1:55" s="214" customFormat="1" ht="12" thickTop="1" thickBot="1">
      <c r="A13" s="1145"/>
      <c r="B13" s="378"/>
      <c r="C13" s="1145"/>
      <c r="D13" s="1145"/>
      <c r="E13" s="1145"/>
      <c r="F13" s="1145"/>
      <c r="G13" s="1145"/>
      <c r="H13" s="220" t="s">
        <v>1256</v>
      </c>
      <c r="I13" s="220" t="s">
        <v>1257</v>
      </c>
      <c r="J13" s="220">
        <v>1</v>
      </c>
      <c r="K13" s="220">
        <v>2</v>
      </c>
      <c r="L13" s="220">
        <v>3</v>
      </c>
      <c r="M13" s="220"/>
      <c r="N13" s="220"/>
      <c r="O13" s="220"/>
      <c r="P13" s="220"/>
      <c r="Q13" s="220"/>
      <c r="R13" s="1145"/>
      <c r="S13" s="1143"/>
      <c r="T13" s="1110"/>
      <c r="U13" s="1145"/>
      <c r="V13" s="1153" t="s">
        <v>997</v>
      </c>
      <c r="W13" s="1145"/>
      <c r="X13" s="1144"/>
      <c r="Y13" s="1144"/>
      <c r="Z13" s="1139"/>
      <c r="AA13" s="1146"/>
      <c r="AB13" s="1146"/>
      <c r="AC13" s="1146"/>
      <c r="AD13" s="1152"/>
      <c r="AE13" s="1152"/>
      <c r="AF13" s="1142"/>
      <c r="AG13" s="1142"/>
      <c r="AH13" s="1142"/>
      <c r="AI13" s="1139"/>
    </row>
    <row r="14" spans="1:55" s="236" customFormat="1" ht="32.25" thickTop="1">
      <c r="A14" s="222">
        <v>11</v>
      </c>
      <c r="B14" s="410">
        <f>ROW()-13</f>
        <v>1</v>
      </c>
      <c r="C14" s="227" t="s">
        <v>1451</v>
      </c>
      <c r="D14" s="415" t="s">
        <v>1436</v>
      </c>
      <c r="E14" s="227" t="s">
        <v>1437</v>
      </c>
      <c r="F14" s="228" t="s">
        <v>1280</v>
      </c>
      <c r="G14" s="229" t="s">
        <v>1439</v>
      </c>
      <c r="H14" s="257">
        <v>42242</v>
      </c>
      <c r="I14" s="257">
        <v>42425</v>
      </c>
      <c r="J14" s="257">
        <v>42607</v>
      </c>
      <c r="K14" s="257">
        <v>42791</v>
      </c>
      <c r="L14" s="257">
        <v>42911</v>
      </c>
      <c r="M14" s="257"/>
      <c r="N14" s="257"/>
      <c r="O14" s="257"/>
      <c r="P14" s="257"/>
      <c r="Q14" s="257"/>
      <c r="R14" s="379">
        <f ca="1">SUM(L14-NOW())</f>
        <v>75.841278009262169</v>
      </c>
      <c r="S14" s="231" t="str">
        <f ca="1">IF(R14&lt;=46,"WARNING","ACTIVE")</f>
        <v>ACTIVE</v>
      </c>
      <c r="T14" s="235"/>
      <c r="U14" s="384">
        <f>10230000*140%</f>
        <v>14322000</v>
      </c>
      <c r="V14" s="384"/>
      <c r="W14" s="384"/>
      <c r="X14" s="230" t="s">
        <v>6702</v>
      </c>
      <c r="Y14" s="260" t="s">
        <v>6492</v>
      </c>
      <c r="Z14" s="229" t="s">
        <v>1438</v>
      </c>
      <c r="AA14" s="229" t="s">
        <v>1526</v>
      </c>
      <c r="AB14" s="233" t="s">
        <v>3071</v>
      </c>
      <c r="AC14" s="229" t="s">
        <v>3060</v>
      </c>
      <c r="AD14" s="233" t="s">
        <v>3067</v>
      </c>
      <c r="AE14" s="233" t="s">
        <v>3068</v>
      </c>
      <c r="AF14" s="229" t="s">
        <v>1528</v>
      </c>
      <c r="AG14" s="229"/>
      <c r="AH14" s="238" t="s">
        <v>1527</v>
      </c>
      <c r="AI14" s="416"/>
      <c r="BC14" s="417"/>
    </row>
    <row r="15" spans="1:55" ht="15.95" customHeight="1">
      <c r="A15" s="280"/>
      <c r="B15" s="280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316"/>
      <c r="N15" s="316"/>
      <c r="O15" s="316"/>
      <c r="P15" s="316"/>
      <c r="Q15" s="316"/>
      <c r="R15" s="315"/>
      <c r="S15" s="316"/>
      <c r="T15" s="396"/>
      <c r="U15" s="396"/>
      <c r="V15" s="396"/>
      <c r="W15" s="396"/>
      <c r="X15" s="285"/>
      <c r="Y15" s="285"/>
      <c r="Z15" s="281"/>
      <c r="AA15" s="281"/>
      <c r="AB15" s="281"/>
      <c r="AC15" s="281"/>
      <c r="AD15" s="358"/>
      <c r="AE15" s="358"/>
      <c r="AF15" s="281"/>
      <c r="AG15" s="281"/>
      <c r="AH15" s="289"/>
      <c r="BC15" s="417"/>
    </row>
    <row r="16" spans="1:55" ht="15.95" customHeight="1">
      <c r="A16" s="280"/>
      <c r="B16" s="280"/>
      <c r="C16" s="418"/>
      <c r="D16" s="418"/>
      <c r="E16" s="418"/>
      <c r="F16" s="418"/>
      <c r="G16" s="418"/>
      <c r="H16" s="418"/>
      <c r="I16" s="418"/>
      <c r="J16" s="418"/>
      <c r="K16" s="418"/>
      <c r="L16" s="418"/>
      <c r="M16" s="316"/>
      <c r="N16" s="316"/>
      <c r="O16" s="316"/>
      <c r="P16" s="316"/>
      <c r="Q16" s="316"/>
      <c r="R16" s="315"/>
      <c r="S16" s="316"/>
      <c r="T16" s="396"/>
      <c r="U16" s="396"/>
      <c r="V16" s="396"/>
      <c r="W16" s="396"/>
      <c r="X16" s="285"/>
      <c r="Y16" s="285"/>
      <c r="Z16" s="281"/>
      <c r="AA16" s="281"/>
      <c r="AB16" s="281"/>
      <c r="AC16" s="281"/>
      <c r="AD16" s="358"/>
      <c r="AE16" s="358"/>
      <c r="AF16" s="281"/>
      <c r="AG16" s="281"/>
      <c r="AH16" s="289"/>
      <c r="BC16" s="417"/>
    </row>
    <row r="17" spans="1:55" ht="15.95" customHeight="1">
      <c r="A17" s="280"/>
      <c r="B17" s="280"/>
      <c r="C17" s="418"/>
      <c r="D17" s="418"/>
      <c r="E17" s="418"/>
      <c r="F17" s="418"/>
      <c r="G17" s="418"/>
      <c r="H17" s="418"/>
      <c r="I17" s="418"/>
      <c r="J17" s="418"/>
      <c r="K17" s="418"/>
      <c r="L17" s="418"/>
      <c r="M17" s="316"/>
      <c r="N17" s="316"/>
      <c r="O17" s="316"/>
      <c r="P17" s="316"/>
      <c r="Q17" s="316"/>
      <c r="R17" s="315"/>
      <c r="S17" s="316"/>
      <c r="T17" s="396"/>
      <c r="U17" s="396"/>
      <c r="V17" s="396"/>
      <c r="W17" s="396"/>
      <c r="X17" s="285"/>
      <c r="Y17" s="285"/>
      <c r="Z17" s="281"/>
      <c r="AA17" s="281"/>
      <c r="AB17" s="281"/>
      <c r="AC17" s="281"/>
      <c r="AD17" s="358"/>
      <c r="AE17" s="358"/>
      <c r="AF17" s="281"/>
      <c r="AG17" s="281"/>
      <c r="AH17" s="289"/>
      <c r="BC17" s="417"/>
    </row>
    <row r="18" spans="1:55" ht="15.95" customHeight="1">
      <c r="A18" s="280"/>
      <c r="B18" s="280"/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316"/>
      <c r="N18" s="316"/>
      <c r="O18" s="316"/>
      <c r="P18" s="316"/>
      <c r="Q18" s="316"/>
      <c r="R18" s="315"/>
      <c r="S18" s="316"/>
      <c r="T18" s="396"/>
      <c r="U18" s="396"/>
      <c r="V18" s="396"/>
      <c r="W18" s="396"/>
      <c r="X18" s="285"/>
      <c r="Y18" s="285"/>
      <c r="Z18" s="281"/>
      <c r="AA18" s="281"/>
      <c r="AB18" s="281"/>
      <c r="AC18" s="281"/>
      <c r="AD18" s="358"/>
      <c r="AE18" s="358"/>
      <c r="AF18" s="281"/>
      <c r="AG18" s="281"/>
      <c r="AH18" s="289"/>
      <c r="BC18" s="417"/>
    </row>
    <row r="19" spans="1:55" ht="15.95" customHeight="1">
      <c r="A19" s="280"/>
      <c r="B19" s="280"/>
      <c r="C19" s="418"/>
      <c r="D19" s="418"/>
      <c r="E19" s="418"/>
      <c r="F19" s="418"/>
      <c r="G19" s="418"/>
      <c r="H19" s="418"/>
      <c r="I19" s="418"/>
      <c r="J19" s="418"/>
      <c r="K19" s="418"/>
      <c r="L19" s="418"/>
      <c r="M19" s="316"/>
      <c r="N19" s="316"/>
      <c r="O19" s="316"/>
      <c r="P19" s="316"/>
      <c r="Q19" s="316"/>
      <c r="R19" s="315"/>
      <c r="S19" s="316"/>
      <c r="T19" s="396"/>
      <c r="U19" s="396"/>
      <c r="V19" s="396"/>
      <c r="W19" s="396"/>
      <c r="X19" s="285"/>
      <c r="Y19" s="285"/>
      <c r="Z19" s="281"/>
      <c r="AA19" s="281"/>
      <c r="AB19" s="281"/>
      <c r="AC19" s="281"/>
      <c r="AD19" s="358"/>
      <c r="AE19" s="358"/>
      <c r="AF19" s="281"/>
      <c r="AG19" s="281"/>
      <c r="AH19" s="289"/>
      <c r="BC19" s="417"/>
    </row>
    <row r="20" spans="1:55" ht="15.95" customHeight="1">
      <c r="A20" s="280"/>
      <c r="B20" s="280"/>
      <c r="C20" s="418"/>
      <c r="D20" s="418"/>
      <c r="E20" s="418"/>
      <c r="F20" s="418"/>
      <c r="G20" s="418"/>
      <c r="H20" s="418"/>
      <c r="I20" s="418"/>
      <c r="J20" s="418"/>
      <c r="K20" s="418"/>
      <c r="L20" s="418"/>
      <c r="M20" s="316"/>
      <c r="N20" s="316"/>
      <c r="O20" s="316"/>
      <c r="P20" s="316"/>
      <c r="Q20" s="316"/>
      <c r="R20" s="315"/>
      <c r="S20" s="316"/>
      <c r="T20" s="396"/>
      <c r="U20" s="396"/>
      <c r="V20" s="396"/>
      <c r="W20" s="396"/>
      <c r="X20" s="285"/>
      <c r="Y20" s="285"/>
      <c r="Z20" s="281"/>
      <c r="AA20" s="281"/>
      <c r="AB20" s="281"/>
      <c r="AC20" s="281"/>
      <c r="AD20" s="358"/>
      <c r="AE20" s="358"/>
      <c r="AF20" s="281"/>
      <c r="AG20" s="281"/>
      <c r="AH20" s="289"/>
      <c r="BC20" s="417"/>
    </row>
    <row r="21" spans="1:55" ht="15.95" customHeight="1">
      <c r="A21" s="280"/>
      <c r="B21" s="280"/>
      <c r="C21" s="418"/>
      <c r="D21" s="418"/>
      <c r="E21" s="418"/>
      <c r="F21" s="418"/>
      <c r="G21" s="418"/>
      <c r="H21" s="418"/>
      <c r="I21" s="418"/>
      <c r="J21" s="418"/>
      <c r="K21" s="418"/>
      <c r="L21" s="418"/>
      <c r="M21" s="316"/>
      <c r="N21" s="316"/>
      <c r="O21" s="316"/>
      <c r="P21" s="316"/>
      <c r="Q21" s="316"/>
      <c r="R21" s="315"/>
      <c r="S21" s="316"/>
      <c r="T21" s="396"/>
      <c r="U21" s="396"/>
      <c r="V21" s="396"/>
      <c r="W21" s="396"/>
      <c r="X21" s="285"/>
      <c r="Y21" s="285"/>
      <c r="Z21" s="281"/>
      <c r="AA21" s="281"/>
      <c r="AB21" s="281"/>
      <c r="AC21" s="281"/>
      <c r="AD21" s="358"/>
      <c r="AE21" s="358"/>
      <c r="AF21" s="281"/>
      <c r="AG21" s="281"/>
      <c r="AH21" s="289"/>
      <c r="BC21" s="417"/>
    </row>
    <row r="22" spans="1:55" ht="15.95" customHeight="1">
      <c r="A22" s="280"/>
      <c r="B22" s="280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316"/>
      <c r="N22" s="316"/>
      <c r="O22" s="316"/>
      <c r="P22" s="316"/>
      <c r="Q22" s="316"/>
      <c r="R22" s="315"/>
      <c r="S22" s="316"/>
      <c r="T22" s="396"/>
      <c r="U22" s="396"/>
      <c r="V22" s="396"/>
      <c r="W22" s="396"/>
      <c r="X22" s="285"/>
      <c r="Y22" s="285"/>
      <c r="Z22" s="281"/>
      <c r="AA22" s="281"/>
      <c r="AB22" s="281"/>
      <c r="AC22" s="281"/>
      <c r="AD22" s="358"/>
      <c r="AE22" s="358"/>
      <c r="AF22" s="281"/>
      <c r="AG22" s="281"/>
      <c r="AH22" s="289"/>
      <c r="BC22" s="417"/>
    </row>
    <row r="23" spans="1:55">
      <c r="A23" s="280"/>
      <c r="B23" s="280"/>
      <c r="C23" s="327"/>
      <c r="D23" s="331"/>
      <c r="E23" s="393"/>
      <c r="F23" s="284"/>
      <c r="G23" s="281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5"/>
      <c r="S23" s="316"/>
      <c r="T23" s="396"/>
      <c r="U23" s="396"/>
      <c r="V23" s="396"/>
      <c r="W23" s="396"/>
      <c r="X23" s="285"/>
      <c r="Y23" s="285"/>
      <c r="Z23" s="281"/>
      <c r="AA23" s="281"/>
      <c r="AB23" s="281"/>
      <c r="AC23" s="281"/>
      <c r="AD23" s="358"/>
      <c r="AE23" s="358"/>
      <c r="AF23" s="281"/>
      <c r="AG23" s="281"/>
      <c r="AH23" s="289"/>
      <c r="BC23" s="417"/>
    </row>
    <row r="24" spans="1:55">
      <c r="A24" s="280"/>
      <c r="B24" s="280"/>
      <c r="C24" s="327"/>
      <c r="D24" s="331"/>
      <c r="E24" s="393"/>
      <c r="F24" s="284"/>
      <c r="G24" s="281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5"/>
      <c r="S24" s="316"/>
      <c r="T24" s="396"/>
      <c r="U24" s="396"/>
      <c r="V24" s="396"/>
      <c r="W24" s="396"/>
      <c r="X24" s="285"/>
      <c r="Y24" s="285"/>
      <c r="Z24" s="281"/>
      <c r="AA24" s="281"/>
      <c r="AB24" s="281"/>
      <c r="AC24" s="281"/>
      <c r="AD24" s="358"/>
      <c r="AE24" s="358"/>
      <c r="AF24" s="281"/>
      <c r="AG24" s="281"/>
      <c r="AH24" s="289"/>
      <c r="BC24" s="417"/>
    </row>
    <row r="25" spans="1:55" ht="15.95" customHeight="1">
      <c r="C25" s="420"/>
      <c r="D25" s="420"/>
      <c r="E25" s="420"/>
      <c r="F25" s="420"/>
      <c r="G25" s="420"/>
      <c r="H25" s="420"/>
      <c r="I25" s="420"/>
      <c r="J25" s="420"/>
      <c r="K25" s="420"/>
      <c r="L25" s="420"/>
      <c r="M25" s="421"/>
      <c r="N25" s="421"/>
      <c r="O25" s="421"/>
      <c r="P25" s="421"/>
      <c r="Q25" s="421"/>
    </row>
    <row r="26" spans="1:55" ht="15.95" customHeight="1">
      <c r="C26" s="420"/>
      <c r="D26" s="420"/>
      <c r="E26" s="420"/>
      <c r="F26" s="420"/>
      <c r="G26" s="420"/>
      <c r="H26" s="420"/>
      <c r="I26" s="420"/>
      <c r="J26" s="420"/>
      <c r="K26" s="420"/>
      <c r="L26" s="420"/>
      <c r="M26" s="421"/>
      <c r="N26" s="421"/>
      <c r="O26" s="421"/>
      <c r="P26" s="421"/>
      <c r="Q26" s="421"/>
    </row>
    <row r="27" spans="1:55" ht="15.95" customHeight="1">
      <c r="C27" s="420"/>
      <c r="D27" s="420"/>
      <c r="E27" s="420"/>
      <c r="F27" s="420"/>
      <c r="G27" s="420"/>
      <c r="H27" s="420"/>
      <c r="I27" s="420"/>
      <c r="J27" s="420"/>
      <c r="K27" s="420"/>
      <c r="L27" s="420"/>
      <c r="M27" s="421"/>
      <c r="N27" s="421"/>
      <c r="O27" s="421"/>
      <c r="P27" s="421"/>
      <c r="Q27" s="421"/>
    </row>
    <row r="28" spans="1:55" ht="15.95" customHeight="1" thickBot="1">
      <c r="C28" s="420"/>
      <c r="D28" s="420"/>
      <c r="E28" s="420"/>
      <c r="F28" s="420"/>
      <c r="G28" s="420"/>
      <c r="H28" s="420"/>
      <c r="I28" s="420"/>
      <c r="J28" s="420"/>
      <c r="K28" s="420"/>
      <c r="L28" s="420"/>
      <c r="M28" s="421"/>
      <c r="N28" s="421"/>
      <c r="O28" s="421"/>
      <c r="P28" s="421"/>
      <c r="Q28" s="421"/>
    </row>
    <row r="29" spans="1:55" ht="11.25" thickBot="1">
      <c r="A29" s="290" t="s">
        <v>1365</v>
      </c>
      <c r="B29" s="423"/>
      <c r="C29" s="424"/>
    </row>
    <row r="30" spans="1:55" ht="15.95" customHeight="1">
      <c r="A30" s="239">
        <f>ROW()-13</f>
        <v>17</v>
      </c>
      <c r="B30" s="426"/>
      <c r="C30" s="430" t="s">
        <v>1478</v>
      </c>
      <c r="D30" s="256" t="s">
        <v>798</v>
      </c>
      <c r="E30" s="244" t="s">
        <v>799</v>
      </c>
      <c r="F30" s="245" t="s">
        <v>1302</v>
      </c>
      <c r="G30" s="246" t="s">
        <v>801</v>
      </c>
      <c r="H30" s="248">
        <v>42217</v>
      </c>
      <c r="I30" s="248">
        <v>42582</v>
      </c>
      <c r="J30" s="248"/>
      <c r="K30" s="248"/>
      <c r="L30" s="248" t="s">
        <v>1324</v>
      </c>
      <c r="M30" s="248"/>
      <c r="N30" s="248"/>
      <c r="O30" s="248"/>
      <c r="P30" s="248"/>
      <c r="Q30" s="248"/>
      <c r="R30" s="401">
        <f ca="1">SUM(I30-NOW())</f>
        <v>-253.15872199073783</v>
      </c>
      <c r="S30" s="248" t="str">
        <f t="shared" ref="S30:S35" ca="1" si="0">IF(R30&lt;=46,"WARNING","ACTIVE")</f>
        <v>WARNING</v>
      </c>
      <c r="T30" s="252"/>
      <c r="U30" s="247" t="s">
        <v>481</v>
      </c>
      <c r="V30" s="402"/>
      <c r="W30" s="402"/>
      <c r="X30" s="247" t="s">
        <v>480</v>
      </c>
      <c r="Y30" s="247"/>
      <c r="Z30" s="246" t="s">
        <v>800</v>
      </c>
      <c r="AA30" s="428" t="s">
        <v>484</v>
      </c>
      <c r="AB30" s="428"/>
      <c r="AC30" s="428"/>
      <c r="AD30" s="429"/>
      <c r="AE30" s="429"/>
      <c r="AF30" s="246" t="s">
        <v>483</v>
      </c>
      <c r="AG30" s="428" t="s">
        <v>482</v>
      </c>
      <c r="AH30" s="251" t="s">
        <v>485</v>
      </c>
      <c r="AI30" s="256" t="s">
        <v>2100</v>
      </c>
    </row>
    <row r="31" spans="1:55" ht="15.95" customHeight="1">
      <c r="A31" s="239">
        <f>ROW()-13</f>
        <v>18</v>
      </c>
      <c r="B31" s="426"/>
      <c r="C31" s="427" t="s">
        <v>1243</v>
      </c>
      <c r="D31" s="256" t="s">
        <v>1244</v>
      </c>
      <c r="E31" s="244">
        <v>22242</v>
      </c>
      <c r="F31" s="245" t="s">
        <v>1319</v>
      </c>
      <c r="G31" s="246" t="s">
        <v>1266</v>
      </c>
      <c r="H31" s="248">
        <v>40360</v>
      </c>
      <c r="I31" s="248">
        <v>40724</v>
      </c>
      <c r="J31" s="248">
        <v>40725</v>
      </c>
      <c r="K31" s="248">
        <v>41090</v>
      </c>
      <c r="L31" s="248">
        <v>41091</v>
      </c>
      <c r="M31" s="248">
        <v>41455</v>
      </c>
      <c r="N31" s="248">
        <v>41456</v>
      </c>
      <c r="O31" s="248">
        <v>41608</v>
      </c>
      <c r="P31" s="248">
        <v>41609</v>
      </c>
      <c r="Q31" s="248">
        <v>41973</v>
      </c>
      <c r="R31" s="401" t="e">
        <f ca="1">SUM(#REF!-NOW())</f>
        <v>#REF!</v>
      </c>
      <c r="S31" s="248" t="e">
        <f t="shared" ca="1" si="0"/>
        <v>#REF!</v>
      </c>
      <c r="T31" s="431"/>
      <c r="U31" s="402">
        <v>3300000</v>
      </c>
      <c r="V31" s="402"/>
      <c r="W31" s="402"/>
      <c r="X31" s="247" t="s">
        <v>543</v>
      </c>
      <c r="Y31" s="247" t="s">
        <v>2124</v>
      </c>
      <c r="Z31" s="246" t="s">
        <v>1305</v>
      </c>
      <c r="AA31" s="428" t="s">
        <v>2099</v>
      </c>
      <c r="AB31" s="428"/>
      <c r="AC31" s="428"/>
      <c r="AD31" s="429"/>
      <c r="AE31" s="429"/>
      <c r="AF31" s="246" t="s">
        <v>1304</v>
      </c>
      <c r="AG31" s="428" t="s">
        <v>1306</v>
      </c>
      <c r="AH31" s="246"/>
      <c r="AI31" s="256" t="s">
        <v>2132</v>
      </c>
    </row>
    <row r="32" spans="1:55" ht="15.95" customHeight="1">
      <c r="A32" s="239">
        <f>ROW()-13</f>
        <v>19</v>
      </c>
      <c r="B32" s="426"/>
      <c r="C32" s="427" t="s">
        <v>1245</v>
      </c>
      <c r="D32" s="256" t="s">
        <v>1294</v>
      </c>
      <c r="E32" s="244">
        <v>26843</v>
      </c>
      <c r="F32" s="245" t="s">
        <v>1358</v>
      </c>
      <c r="G32" s="246" t="s">
        <v>1266</v>
      </c>
      <c r="H32" s="248">
        <v>40360</v>
      </c>
      <c r="I32" s="248">
        <v>40724</v>
      </c>
      <c r="J32" s="248">
        <v>40725</v>
      </c>
      <c r="K32" s="248">
        <v>41090</v>
      </c>
      <c r="L32" s="248">
        <v>41091</v>
      </c>
      <c r="M32" s="248">
        <v>41455</v>
      </c>
      <c r="N32" s="248">
        <v>41456</v>
      </c>
      <c r="O32" s="248">
        <v>41608</v>
      </c>
      <c r="P32" s="248">
        <v>41609</v>
      </c>
      <c r="Q32" s="248">
        <v>41973</v>
      </c>
      <c r="R32" s="401" t="e">
        <f ca="1">SUM(#REF!-NOW())</f>
        <v>#REF!</v>
      </c>
      <c r="S32" s="248" t="e">
        <f t="shared" ca="1" si="0"/>
        <v>#REF!</v>
      </c>
      <c r="T32" s="431"/>
      <c r="U32" s="402">
        <v>3300000</v>
      </c>
      <c r="V32" s="402"/>
      <c r="W32" s="402"/>
      <c r="X32" s="247" t="s">
        <v>543</v>
      </c>
      <c r="Y32" s="247" t="s">
        <v>2125</v>
      </c>
      <c r="Z32" s="246" t="s">
        <v>1307</v>
      </c>
      <c r="AA32" s="428" t="s">
        <v>2102</v>
      </c>
      <c r="AB32" s="428"/>
      <c r="AC32" s="428"/>
      <c r="AD32" s="429"/>
      <c r="AE32" s="429"/>
      <c r="AF32" s="246" t="s">
        <v>759</v>
      </c>
      <c r="AG32" s="428" t="s">
        <v>1308</v>
      </c>
      <c r="AH32" s="246"/>
      <c r="AI32" s="256" t="s">
        <v>2132</v>
      </c>
    </row>
    <row r="33" spans="1:55" ht="15.95" customHeight="1">
      <c r="A33" s="239">
        <f>ROW()-13</f>
        <v>20</v>
      </c>
      <c r="B33" s="426"/>
      <c r="C33" s="427" t="s">
        <v>1295</v>
      </c>
      <c r="D33" s="256" t="s">
        <v>1296</v>
      </c>
      <c r="E33" s="244">
        <v>22358</v>
      </c>
      <c r="F33" s="245" t="s">
        <v>1190</v>
      </c>
      <c r="G33" s="246" t="s">
        <v>1266</v>
      </c>
      <c r="H33" s="248">
        <v>40360</v>
      </c>
      <c r="I33" s="248">
        <v>40724</v>
      </c>
      <c r="J33" s="248">
        <v>40725</v>
      </c>
      <c r="K33" s="248">
        <v>41090</v>
      </c>
      <c r="L33" s="248">
        <v>41091</v>
      </c>
      <c r="M33" s="248">
        <v>41455</v>
      </c>
      <c r="N33" s="248">
        <v>41456</v>
      </c>
      <c r="O33" s="248">
        <v>41608</v>
      </c>
      <c r="P33" s="248">
        <v>41609</v>
      </c>
      <c r="Q33" s="248">
        <v>41973</v>
      </c>
      <c r="R33" s="401" t="e">
        <f ca="1">SUM(#REF!-NOW())</f>
        <v>#REF!</v>
      </c>
      <c r="S33" s="248" t="e">
        <f t="shared" ca="1" si="0"/>
        <v>#REF!</v>
      </c>
      <c r="T33" s="431"/>
      <c r="U33" s="402">
        <v>3300000</v>
      </c>
      <c r="V33" s="402"/>
      <c r="W33" s="402"/>
      <c r="X33" s="247" t="s">
        <v>543</v>
      </c>
      <c r="Y33" s="247" t="s">
        <v>2126</v>
      </c>
      <c r="Z33" s="246" t="s">
        <v>1300</v>
      </c>
      <c r="AA33" s="432" t="s">
        <v>1301</v>
      </c>
      <c r="AB33" s="432"/>
      <c r="AC33" s="432"/>
      <c r="AD33" s="433"/>
      <c r="AE33" s="433"/>
      <c r="AF33" s="246" t="s">
        <v>1242</v>
      </c>
      <c r="AG33" s="428" t="s">
        <v>1303</v>
      </c>
      <c r="AH33" s="246"/>
      <c r="AI33" s="256" t="s">
        <v>2132</v>
      </c>
    </row>
    <row r="34" spans="1:55" ht="15.95" customHeight="1">
      <c r="A34" s="239">
        <f>ROW()-13</f>
        <v>21</v>
      </c>
      <c r="B34" s="426"/>
      <c r="C34" s="427" t="s">
        <v>1297</v>
      </c>
      <c r="D34" s="256" t="s">
        <v>1298</v>
      </c>
      <c r="E34" s="244">
        <v>26063</v>
      </c>
      <c r="F34" s="245" t="s">
        <v>1319</v>
      </c>
      <c r="G34" s="246" t="s">
        <v>1309</v>
      </c>
      <c r="H34" s="248">
        <v>40360</v>
      </c>
      <c r="I34" s="248">
        <v>40724</v>
      </c>
      <c r="J34" s="248">
        <v>40725</v>
      </c>
      <c r="K34" s="248">
        <v>41090</v>
      </c>
      <c r="L34" s="248">
        <v>41091</v>
      </c>
      <c r="M34" s="248">
        <v>41455</v>
      </c>
      <c r="N34" s="248">
        <v>41456</v>
      </c>
      <c r="O34" s="248">
        <v>41608</v>
      </c>
      <c r="P34" s="248">
        <v>41609</v>
      </c>
      <c r="Q34" s="248">
        <v>41973</v>
      </c>
      <c r="R34" s="401" t="e">
        <f ca="1">SUM(#REF!-NOW())</f>
        <v>#REF!</v>
      </c>
      <c r="S34" s="248" t="e">
        <f t="shared" ca="1" si="0"/>
        <v>#REF!</v>
      </c>
      <c r="T34" s="431"/>
      <c r="U34" s="402">
        <v>3300000</v>
      </c>
      <c r="V34" s="402"/>
      <c r="W34" s="402"/>
      <c r="X34" s="247" t="s">
        <v>543</v>
      </c>
      <c r="Y34" s="247" t="s">
        <v>2131</v>
      </c>
      <c r="Z34" s="246" t="s">
        <v>1310</v>
      </c>
      <c r="AA34" s="432" t="s">
        <v>1311</v>
      </c>
      <c r="AB34" s="432"/>
      <c r="AC34" s="432"/>
      <c r="AD34" s="433"/>
      <c r="AE34" s="433"/>
      <c r="AF34" s="246" t="s">
        <v>1229</v>
      </c>
      <c r="AG34" s="428" t="s">
        <v>1312</v>
      </c>
      <c r="AH34" s="251" t="s">
        <v>202</v>
      </c>
      <c r="AI34" s="256" t="s">
        <v>2132</v>
      </c>
    </row>
    <row r="35" spans="1:55" ht="15.95" customHeight="1">
      <c r="B35" s="410">
        <v>8</v>
      </c>
      <c r="C35" s="244" t="s">
        <v>1450</v>
      </c>
      <c r="D35" s="434" t="s">
        <v>1361</v>
      </c>
      <c r="E35" s="244">
        <v>30295</v>
      </c>
      <c r="F35" s="245" t="s">
        <v>1276</v>
      </c>
      <c r="G35" s="246" t="s">
        <v>1102</v>
      </c>
      <c r="H35" s="296">
        <v>42235</v>
      </c>
      <c r="I35" s="296">
        <v>42418</v>
      </c>
      <c r="J35" s="296"/>
      <c r="K35" s="252"/>
      <c r="L35" s="296"/>
      <c r="M35" s="296"/>
      <c r="N35" s="296"/>
      <c r="O35" s="296"/>
      <c r="P35" s="296"/>
      <c r="Q35" s="296"/>
      <c r="R35" s="401">
        <f ca="1">SUM(I35-NOW())</f>
        <v>-417.15872199073783</v>
      </c>
      <c r="S35" s="248" t="str">
        <f t="shared" ca="1" si="0"/>
        <v>WARNING</v>
      </c>
      <c r="T35" s="252"/>
      <c r="U35" s="431">
        <v>8000000</v>
      </c>
      <c r="V35" s="431"/>
      <c r="W35" s="431" t="s">
        <v>1264</v>
      </c>
      <c r="X35" s="247" t="s">
        <v>544</v>
      </c>
      <c r="Y35" s="278"/>
      <c r="Z35" s="246" t="s">
        <v>1363</v>
      </c>
      <c r="AA35" s="246" t="s">
        <v>1432</v>
      </c>
      <c r="AB35" s="246"/>
      <c r="AC35" s="246"/>
      <c r="AD35" s="250"/>
      <c r="AE35" s="250"/>
      <c r="AF35" s="246" t="s">
        <v>1434</v>
      </c>
      <c r="AG35" s="246" t="s">
        <v>1435</v>
      </c>
      <c r="AH35" s="251" t="s">
        <v>1433</v>
      </c>
      <c r="AI35" s="435" t="s">
        <v>2711</v>
      </c>
    </row>
    <row r="36" spans="1:55" ht="15.75" customHeight="1">
      <c r="B36" s="426">
        <v>5</v>
      </c>
      <c r="C36" s="427" t="s">
        <v>756</v>
      </c>
      <c r="D36" s="256" t="s">
        <v>753</v>
      </c>
      <c r="E36" s="244">
        <v>30564</v>
      </c>
      <c r="F36" s="245" t="s">
        <v>1358</v>
      </c>
      <c r="G36" s="246" t="s">
        <v>1274</v>
      </c>
      <c r="H36" s="248">
        <v>41426</v>
      </c>
      <c r="I36" s="248">
        <v>41790</v>
      </c>
      <c r="J36" s="248">
        <v>42155</v>
      </c>
      <c r="K36" s="296">
        <v>42521</v>
      </c>
      <c r="L36" s="296"/>
      <c r="M36" s="252"/>
      <c r="N36" s="248"/>
      <c r="O36" s="248"/>
      <c r="P36" s="248"/>
      <c r="Q36" s="248"/>
      <c r="R36" s="401">
        <f ca="1">SUM(K36-NOW())</f>
        <v>-314.15872199073783</v>
      </c>
      <c r="S36" s="248" t="str">
        <f ca="1">IF(R36&lt;=46,"WARNING","ACTIVE")</f>
        <v>WARNING</v>
      </c>
      <c r="T36" s="431"/>
      <c r="U36" s="402">
        <v>3100000</v>
      </c>
      <c r="V36" s="402">
        <v>500000</v>
      </c>
      <c r="W36" s="402"/>
      <c r="X36" s="247" t="s">
        <v>544</v>
      </c>
      <c r="Y36" s="247" t="s">
        <v>2127</v>
      </c>
      <c r="Z36" s="246" t="s">
        <v>754</v>
      </c>
      <c r="AA36" s="428" t="s">
        <v>755</v>
      </c>
      <c r="AB36" s="428"/>
      <c r="AC36" s="428"/>
      <c r="AD36" s="429"/>
      <c r="AE36" s="436" t="s">
        <v>3369</v>
      </c>
      <c r="AF36" s="246" t="s">
        <v>757</v>
      </c>
      <c r="AG36" s="428"/>
      <c r="AH36" s="246"/>
      <c r="AI36" s="256" t="s">
        <v>3616</v>
      </c>
    </row>
    <row r="37" spans="1:55" s="236" customFormat="1" ht="12.75" customHeight="1">
      <c r="A37" s="222">
        <f>ROW()-13</f>
        <v>24</v>
      </c>
      <c r="B37" s="426">
        <v>1</v>
      </c>
      <c r="C37" s="427" t="s">
        <v>1243</v>
      </c>
      <c r="D37" s="256" t="s">
        <v>1244</v>
      </c>
      <c r="E37" s="244">
        <v>22242</v>
      </c>
      <c r="F37" s="245" t="s">
        <v>1319</v>
      </c>
      <c r="G37" s="246" t="s">
        <v>1266</v>
      </c>
      <c r="H37" s="248">
        <v>42248</v>
      </c>
      <c r="I37" s="248">
        <v>42613</v>
      </c>
      <c r="J37" s="248"/>
      <c r="K37" s="248"/>
      <c r="L37" s="248"/>
      <c r="M37" s="248"/>
      <c r="N37" s="248"/>
      <c r="O37" s="248"/>
      <c r="P37" s="248"/>
      <c r="Q37" s="248"/>
      <c r="R37" s="401">
        <f ca="1">SUM(I37-NOW())</f>
        <v>-222.15872199073783</v>
      </c>
      <c r="S37" s="248" t="str">
        <f ca="1">IF(R37&lt;=46,"WARNING","ACTIVE")</f>
        <v>WARNING</v>
      </c>
      <c r="T37" s="431"/>
      <c r="U37" s="402">
        <v>3300000</v>
      </c>
      <c r="V37" s="402"/>
      <c r="W37" s="402"/>
      <c r="X37" s="247" t="s">
        <v>543</v>
      </c>
      <c r="Y37" s="247" t="s">
        <v>2124</v>
      </c>
      <c r="Z37" s="246" t="s">
        <v>1305</v>
      </c>
      <c r="AA37" s="428" t="s">
        <v>2099</v>
      </c>
      <c r="AB37" s="428"/>
      <c r="AC37" s="428" t="s">
        <v>3055</v>
      </c>
      <c r="AD37" s="429" t="s">
        <v>3061</v>
      </c>
      <c r="AE37" s="436" t="s">
        <v>3365</v>
      </c>
      <c r="AF37" s="246" t="s">
        <v>1304</v>
      </c>
      <c r="AG37" s="428"/>
      <c r="AH37" s="246"/>
      <c r="AI37" s="256" t="s">
        <v>4228</v>
      </c>
      <c r="BC37" s="382" t="str">
        <f>LEFT(AI37,FIND(" ",AI37,1)-1)</f>
        <v>EOC</v>
      </c>
    </row>
    <row r="38" spans="1:55" s="236" customFormat="1" ht="12.75" customHeight="1">
      <c r="A38" s="222">
        <f>ROW()-13</f>
        <v>25</v>
      </c>
      <c r="B38" s="426">
        <v>2</v>
      </c>
      <c r="C38" s="427" t="s">
        <v>1245</v>
      </c>
      <c r="D38" s="256" t="s">
        <v>1294</v>
      </c>
      <c r="E38" s="244">
        <v>26843</v>
      </c>
      <c r="F38" s="245" t="s">
        <v>1358</v>
      </c>
      <c r="G38" s="246" t="s">
        <v>1266</v>
      </c>
      <c r="H38" s="248">
        <v>42248</v>
      </c>
      <c r="I38" s="248">
        <v>42613</v>
      </c>
      <c r="J38" s="248"/>
      <c r="K38" s="248"/>
      <c r="L38" s="248"/>
      <c r="M38" s="248"/>
      <c r="N38" s="248"/>
      <c r="O38" s="248"/>
      <c r="P38" s="248"/>
      <c r="Q38" s="248"/>
      <c r="R38" s="401">
        <f ca="1">SUM(I38-NOW())</f>
        <v>-222.15872199073783</v>
      </c>
      <c r="S38" s="248" t="str">
        <f ca="1">IF(R38&lt;=46,"WARNING","ACTIVE")</f>
        <v>WARNING</v>
      </c>
      <c r="T38" s="431"/>
      <c r="U38" s="402">
        <v>3300000</v>
      </c>
      <c r="V38" s="402"/>
      <c r="W38" s="402"/>
      <c r="X38" s="247" t="s">
        <v>543</v>
      </c>
      <c r="Y38" s="247" t="s">
        <v>2125</v>
      </c>
      <c r="Z38" s="246" t="s">
        <v>1307</v>
      </c>
      <c r="AA38" s="428" t="s">
        <v>2102</v>
      </c>
      <c r="AB38" s="428"/>
      <c r="AC38" s="428" t="s">
        <v>3056</v>
      </c>
      <c r="AD38" s="429" t="s">
        <v>3062</v>
      </c>
      <c r="AE38" s="436" t="s">
        <v>3366</v>
      </c>
      <c r="AF38" s="246" t="s">
        <v>759</v>
      </c>
      <c r="AG38" s="428"/>
      <c r="AH38" s="246"/>
      <c r="AI38" s="256" t="s">
        <v>4228</v>
      </c>
      <c r="BC38" s="382" t="str">
        <f>LEFT(AI38,FIND(" ",AI38,1)-1)</f>
        <v>EOC</v>
      </c>
    </row>
    <row r="39" spans="1:55" s="236" customFormat="1" ht="12.75" customHeight="1">
      <c r="A39" s="222">
        <f>ROW()-13</f>
        <v>26</v>
      </c>
      <c r="B39" s="426">
        <v>3</v>
      </c>
      <c r="C39" s="427" t="s">
        <v>1295</v>
      </c>
      <c r="D39" s="256" t="s">
        <v>1296</v>
      </c>
      <c r="E39" s="244">
        <v>22358</v>
      </c>
      <c r="F39" s="245" t="s">
        <v>1190</v>
      </c>
      <c r="G39" s="246" t="s">
        <v>1266</v>
      </c>
      <c r="H39" s="248">
        <v>42248</v>
      </c>
      <c r="I39" s="248">
        <v>42613</v>
      </c>
      <c r="J39" s="248"/>
      <c r="K39" s="248"/>
      <c r="L39" s="248"/>
      <c r="M39" s="248"/>
      <c r="N39" s="248"/>
      <c r="O39" s="248"/>
      <c r="P39" s="248"/>
      <c r="Q39" s="248"/>
      <c r="R39" s="401">
        <f ca="1">SUM(I39-NOW())</f>
        <v>-222.15872199073783</v>
      </c>
      <c r="S39" s="248" t="str">
        <f ca="1">IF(R39&lt;=46,"WARNING","ACTIVE")</f>
        <v>WARNING</v>
      </c>
      <c r="T39" s="431"/>
      <c r="U39" s="402">
        <v>3300000</v>
      </c>
      <c r="V39" s="402"/>
      <c r="W39" s="402"/>
      <c r="X39" s="247" t="s">
        <v>543</v>
      </c>
      <c r="Y39" s="247" t="s">
        <v>2126</v>
      </c>
      <c r="Z39" s="246" t="s">
        <v>1300</v>
      </c>
      <c r="AA39" s="432" t="s">
        <v>1301</v>
      </c>
      <c r="AB39" s="432"/>
      <c r="AC39" s="428" t="s">
        <v>3057</v>
      </c>
      <c r="AD39" s="429" t="s">
        <v>3063</v>
      </c>
      <c r="AE39" s="436" t="s">
        <v>3367</v>
      </c>
      <c r="AF39" s="246" t="s">
        <v>1242</v>
      </c>
      <c r="AG39" s="428"/>
      <c r="AH39" s="246"/>
      <c r="AI39" s="256" t="s">
        <v>4228</v>
      </c>
      <c r="BC39" s="382" t="str">
        <f>LEFT(AI39,FIND(" ",AI39,1)-1)</f>
        <v>EOC</v>
      </c>
    </row>
    <row r="40" spans="1:55" s="236" customFormat="1" ht="12.75" customHeight="1">
      <c r="A40" s="222">
        <f>ROW()-13</f>
        <v>27</v>
      </c>
      <c r="B40" s="426">
        <v>4</v>
      </c>
      <c r="C40" s="427" t="s">
        <v>1297</v>
      </c>
      <c r="D40" s="256" t="s">
        <v>1298</v>
      </c>
      <c r="E40" s="244">
        <v>26063</v>
      </c>
      <c r="F40" s="245" t="s">
        <v>1319</v>
      </c>
      <c r="G40" s="246" t="s">
        <v>1309</v>
      </c>
      <c r="H40" s="248">
        <v>42248</v>
      </c>
      <c r="I40" s="248">
        <v>42613</v>
      </c>
      <c r="J40" s="248"/>
      <c r="K40" s="248"/>
      <c r="L40" s="248"/>
      <c r="M40" s="248"/>
      <c r="N40" s="248"/>
      <c r="O40" s="248"/>
      <c r="P40" s="248"/>
      <c r="Q40" s="248"/>
      <c r="R40" s="401">
        <f ca="1">SUM(I40-NOW())</f>
        <v>-222.15872199073783</v>
      </c>
      <c r="S40" s="248" t="str">
        <f ca="1">IF(R40&lt;=46,"WARNING","ACTIVE")</f>
        <v>WARNING</v>
      </c>
      <c r="T40" s="431"/>
      <c r="U40" s="402">
        <v>3300000</v>
      </c>
      <c r="V40" s="402"/>
      <c r="W40" s="402"/>
      <c r="X40" s="247" t="s">
        <v>543</v>
      </c>
      <c r="Y40" s="247" t="s">
        <v>2131</v>
      </c>
      <c r="Z40" s="246" t="s">
        <v>1310</v>
      </c>
      <c r="AA40" s="432" t="s">
        <v>1311</v>
      </c>
      <c r="AB40" s="432"/>
      <c r="AC40" s="428" t="s">
        <v>3058</v>
      </c>
      <c r="AD40" s="429" t="s">
        <v>3064</v>
      </c>
      <c r="AE40" s="436" t="s">
        <v>3368</v>
      </c>
      <c r="AF40" s="246" t="s">
        <v>1229</v>
      </c>
      <c r="AG40" s="428"/>
      <c r="AH40" s="251" t="s">
        <v>202</v>
      </c>
      <c r="AI40" s="256" t="s">
        <v>4228</v>
      </c>
      <c r="BC40" s="382" t="str">
        <f>LEFT(AI40,FIND(" ",AI40,1)-1)</f>
        <v>EOC</v>
      </c>
    </row>
    <row r="41" spans="1:55" ht="13.5" customHeight="1">
      <c r="B41" s="426">
        <v>1</v>
      </c>
      <c r="C41" s="427" t="s">
        <v>102</v>
      </c>
      <c r="D41" s="256" t="s">
        <v>539</v>
      </c>
      <c r="E41" s="244" t="s">
        <v>540</v>
      </c>
      <c r="F41" s="245" t="s">
        <v>1319</v>
      </c>
      <c r="G41" s="246" t="s">
        <v>542</v>
      </c>
      <c r="H41" s="248">
        <v>42087</v>
      </c>
      <c r="I41" s="248">
        <v>42452</v>
      </c>
      <c r="J41" s="248">
        <v>42817</v>
      </c>
      <c r="K41" s="248"/>
      <c r="L41" s="248" t="s">
        <v>1324</v>
      </c>
      <c r="M41" s="248"/>
      <c r="N41" s="248"/>
      <c r="O41" s="248"/>
      <c r="P41" s="248"/>
      <c r="Q41" s="248"/>
      <c r="R41" s="401">
        <v>92.250796180553152</v>
      </c>
      <c r="S41" s="248" t="s">
        <v>1098</v>
      </c>
      <c r="T41" s="431"/>
      <c r="U41" s="402">
        <v>7480000.0000000009</v>
      </c>
      <c r="V41" s="402"/>
      <c r="W41" s="402"/>
      <c r="X41" s="247" t="s">
        <v>3149</v>
      </c>
      <c r="Y41" s="247" t="s">
        <v>3150</v>
      </c>
      <c r="Z41" s="246" t="s">
        <v>541</v>
      </c>
      <c r="AA41" s="432" t="s">
        <v>545</v>
      </c>
      <c r="AB41" s="432" t="s">
        <v>3069</v>
      </c>
      <c r="AC41" s="525" t="s">
        <v>3066</v>
      </c>
      <c r="AD41" s="429" t="s">
        <v>3065</v>
      </c>
      <c r="AE41" s="436" t="s">
        <v>4495</v>
      </c>
      <c r="AF41" s="246" t="s">
        <v>4002</v>
      </c>
      <c r="AG41" s="525"/>
      <c r="AH41" s="251" t="s">
        <v>546</v>
      </c>
      <c r="AI41" s="256" t="s">
        <v>4614</v>
      </c>
    </row>
    <row r="42" spans="1:55" ht="15.95" customHeight="1">
      <c r="B42" s="426">
        <f>ROW()-13</f>
        <v>29</v>
      </c>
      <c r="C42" s="427" t="s">
        <v>1403</v>
      </c>
      <c r="D42" s="256" t="s">
        <v>1399</v>
      </c>
      <c r="E42" s="244" t="s">
        <v>1400</v>
      </c>
      <c r="F42" s="245" t="s">
        <v>1276</v>
      </c>
      <c r="G42" s="246" t="s">
        <v>1402</v>
      </c>
      <c r="H42" s="248">
        <v>42221</v>
      </c>
      <c r="I42" s="248">
        <v>42404</v>
      </c>
      <c r="J42" s="248">
        <v>42586</v>
      </c>
      <c r="K42" s="248">
        <v>42617</v>
      </c>
      <c r="L42" s="296">
        <v>42770</v>
      </c>
      <c r="M42" s="296"/>
      <c r="N42" s="248"/>
      <c r="O42" s="248"/>
      <c r="P42" s="248"/>
      <c r="Q42" s="248"/>
      <c r="R42" s="401">
        <f ca="1">SUM(L42-NOW())</f>
        <v>-65.158721990737831</v>
      </c>
      <c r="S42" s="248" t="str">
        <f ca="1">IF(R42&lt;=46,"WARNING","ACTIVE")</f>
        <v>WARNING</v>
      </c>
      <c r="T42" s="252"/>
      <c r="U42" s="247">
        <v>7000000</v>
      </c>
      <c r="V42" s="402"/>
      <c r="W42" s="402"/>
      <c r="X42" s="247" t="s">
        <v>3578</v>
      </c>
      <c r="Y42" s="247" t="s">
        <v>2103</v>
      </c>
      <c r="Z42" s="246" t="s">
        <v>1401</v>
      </c>
      <c r="AA42" s="633" t="s">
        <v>1410</v>
      </c>
      <c r="AB42" s="429" t="s">
        <v>3070</v>
      </c>
      <c r="AC42" s="633" t="s">
        <v>3059</v>
      </c>
      <c r="AD42" s="429"/>
      <c r="AE42" s="436" t="s">
        <v>3370</v>
      </c>
      <c r="AF42" s="246" t="s">
        <v>1406</v>
      </c>
      <c r="AG42" s="633"/>
      <c r="AH42" s="251" t="s">
        <v>1409</v>
      </c>
      <c r="AI42" s="256" t="s">
        <v>5056</v>
      </c>
    </row>
  </sheetData>
  <mergeCells count="33">
    <mergeCell ref="A1:D1"/>
    <mergeCell ref="A2:D2"/>
    <mergeCell ref="A3:D3"/>
    <mergeCell ref="A6:D6"/>
    <mergeCell ref="A8:AA8"/>
    <mergeCell ref="T6:X6"/>
    <mergeCell ref="AI12:AI13"/>
    <mergeCell ref="V12:V13"/>
    <mergeCell ref="A9:AA9"/>
    <mergeCell ref="A12:A13"/>
    <mergeCell ref="C12:C13"/>
    <mergeCell ref="W12:W13"/>
    <mergeCell ref="D12:D13"/>
    <mergeCell ref="J12:K12"/>
    <mergeCell ref="E12:E13"/>
    <mergeCell ref="F12:F13"/>
    <mergeCell ref="AE12:AE13"/>
    <mergeCell ref="X12:X13"/>
    <mergeCell ref="Z12:Z13"/>
    <mergeCell ref="Y12:Y13"/>
    <mergeCell ref="AA12:AA13"/>
    <mergeCell ref="AC12:AC13"/>
    <mergeCell ref="G12:G13"/>
    <mergeCell ref="AH12:AH13"/>
    <mergeCell ref="AF12:AF13"/>
    <mergeCell ref="AB12:AB13"/>
    <mergeCell ref="H12:I12"/>
    <mergeCell ref="U12:U13"/>
    <mergeCell ref="S12:S13"/>
    <mergeCell ref="T12:T13"/>
    <mergeCell ref="R12:R13"/>
    <mergeCell ref="AG12:AG13"/>
    <mergeCell ref="AD12:AD13"/>
  </mergeCells>
  <phoneticPr fontId="4" type="noConversion"/>
  <conditionalFormatting sqref="B35 A37:AI40 A31:AI34 C23:L24 A15:B24 Z15:Z24 U15:U24 AA14:AI24 V14:Y24 B14 M14:T24">
    <cfRule type="expression" dxfId="3071" priority="22" stopIfTrue="1">
      <formula>IF(OR($BC14="not",$BC14="resign",$BC14="resign",$BC14="end",$BC14="terminated",$BC14="permanent"),"TRUE","FALSE")</formula>
    </cfRule>
  </conditionalFormatting>
  <conditionalFormatting sqref="V12:V13">
    <cfRule type="expression" dxfId="3070" priority="21" stopIfTrue="1">
      <formula>IF(OR($AZ12="not",$AZ12="resign",$AZ12="resign",$AZ12="end",$AZ12="terminated",$AZ12="permanent"),"TRUE","FALSE")</formula>
    </cfRule>
  </conditionalFormatting>
  <conditionalFormatting sqref="F42 AA42:AH42 F30 AA30:AH30">
    <cfRule type="expression" dxfId="3069" priority="24" stopIfTrue="1">
      <formula>IF(OR(#REF!="not",#REF!="resign",#REF!="resign",#REF!="end",#REF!="terminated",#REF!="permanent"),"TRUE","FALSE")</formula>
    </cfRule>
  </conditionalFormatting>
  <conditionalFormatting sqref="A30:AI30 R14">
    <cfRule type="expression" dxfId="3068" priority="28" stopIfTrue="1">
      <formula>IF(OR(#REF!="not",#REF!="resign",#REF!="resign",#REF!="end",#REF!="terminated",#REF!="permanent"),"TRUE","FALSE")</formula>
    </cfRule>
  </conditionalFormatting>
  <conditionalFormatting sqref="R14">
    <cfRule type="expression" dxfId="3067" priority="13" stopIfTrue="1">
      <formula>IF(OR($BC14="not",$BC14="resign",$BC14="resign",$BC14="end",$BC14="terminated",$BC14="permanent"),"TRUE","FALSE")</formula>
    </cfRule>
  </conditionalFormatting>
  <conditionalFormatting sqref="X14">
    <cfRule type="expression" dxfId="3066" priority="11" stopIfTrue="1">
      <formula>IF(OR($BC14="not",$BC14="resign",$BC14="resign",$BC14="end",$BC14="terminated",$BC14="permanent"),"TRUE","FALSE")</formula>
    </cfRule>
  </conditionalFormatting>
  <conditionalFormatting sqref="F35">
    <cfRule type="expression" dxfId="3065" priority="3" stopIfTrue="1">
      <formula>IF(OR($BC35="not",$BC35="resign",$BC35="resign",$BC35="end",$BC35="terminated",$BC35="permanent"),"TRUE","FALSE")</formula>
    </cfRule>
  </conditionalFormatting>
  <conditionalFormatting sqref="S35:T35">
    <cfRule type="expression" dxfId="3064" priority="7" stopIfTrue="1">
      <formula>IF(OR($BC35="not",$BC35="resign",$BC35="resign",$BC35="end",$BC35="terminated",$BC35="permanent"),"TRUE","FALSE")</formula>
    </cfRule>
  </conditionalFormatting>
  <conditionalFormatting sqref="R35">
    <cfRule type="expression" dxfId="3063" priority="6" stopIfTrue="1">
      <formula>IF(OR($BC35="not",$BC35="resign",$BC35="resign",$BC35="end",$BC35="terminated",$BC35="permanent"),"TRUE","FALSE")</formula>
    </cfRule>
  </conditionalFormatting>
  <conditionalFormatting sqref="R35 F35 N36:AI36 B36:L36">
    <cfRule type="expression" dxfId="3062" priority="5" stopIfTrue="1">
      <formula>IF(OR(#REF!="not",#REF!="resign",#REF!="resign",#REF!="end",#REF!="terminated",#REF!="permanent"),"TRUE","FALSE")</formula>
    </cfRule>
  </conditionalFormatting>
  <conditionalFormatting sqref="X35">
    <cfRule type="expression" dxfId="3061" priority="4" stopIfTrue="1">
      <formula>IF(OR($BC35="not",$BC35="resign",$BC35="resign",$BC35="end",$BC35="terminated",$BC35="permanent"),"TRUE","FALSE")</formula>
    </cfRule>
  </conditionalFormatting>
  <conditionalFormatting sqref="B42:AI42">
    <cfRule type="expression" dxfId="3060" priority="2" stopIfTrue="1">
      <formula>IF(OR(#REF!="not",#REF!="resign",#REF!="resign",#REF!="end",#REF!="terminated",#REF!="permanent"),"TRUE","FALSE")</formula>
    </cfRule>
  </conditionalFormatting>
  <conditionalFormatting sqref="B41:AI41">
    <cfRule type="expression" dxfId="3059" priority="1" stopIfTrue="1">
      <formula>IF(OR($BC41="not",$BC41="resign",$BC41="resign",$BC41="end",$BC41="terminated",$BC41="permanent"),"TRUE","FALSE")</formula>
    </cfRule>
  </conditionalFormatting>
  <hyperlinks>
    <hyperlink ref="AH40" r:id="rId1"/>
    <hyperlink ref="AH42" r:id="rId2"/>
    <hyperlink ref="AH30" r:id="rId3" display="sanwar@harris.com"/>
    <hyperlink ref="AH34" r:id="rId4"/>
    <hyperlink ref="AH35" r:id="rId5"/>
  </hyperlinks>
  <printOptions horizontalCentered="1"/>
  <pageMargins left="0" right="0" top="0.25" bottom="0.25" header="0.5" footer="0.5"/>
  <pageSetup paperSize="9" scale="22" orientation="landscape" r:id="rId6"/>
  <headerFooter alignWithMargins="0"/>
  <drawing r:id="rId7"/>
  <legacyDrawing r:id="rId8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3">
    <tabColor rgb="FF92D050"/>
    <pageSetUpPr fitToPage="1"/>
  </sheetPr>
  <dimension ref="A1:BF30"/>
  <sheetViews>
    <sheetView showGridLines="0" topLeftCell="A8" workbookViewId="0">
      <pane xSplit="3" ySplit="6" topLeftCell="AC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I13"/>
    </sheetView>
  </sheetViews>
  <sheetFormatPr defaultRowHeight="12.95" customHeight="1"/>
  <cols>
    <col min="1" max="1" width="5.42578125" style="398" customWidth="1"/>
    <col min="2" max="2" width="9.42578125" style="398" bestFit="1" customWidth="1"/>
    <col min="3" max="3" width="14.5703125" style="398" customWidth="1"/>
    <col min="4" max="4" width="13.5703125" style="398" customWidth="1"/>
    <col min="5" max="5" width="4.42578125" style="398" customWidth="1"/>
    <col min="6" max="6" width="12.42578125" style="398" customWidth="1"/>
    <col min="7" max="8" width="10.140625" style="398" customWidth="1"/>
    <col min="9" max="9" width="9.85546875" style="398" customWidth="1"/>
    <col min="10" max="11" width="9.140625" style="398" customWidth="1"/>
    <col min="12" max="12" width="8.5703125" style="398" customWidth="1"/>
    <col min="13" max="13" width="9.140625" style="398" bestFit="1" customWidth="1"/>
    <col min="14" max="19" width="8.5703125" style="398" customWidth="1"/>
    <col min="20" max="20" width="8.85546875" style="398" customWidth="1"/>
    <col min="21" max="21" width="9.85546875" style="398" customWidth="1"/>
    <col min="22" max="22" width="12" style="398" customWidth="1"/>
    <col min="23" max="23" width="8.85546875" style="398" customWidth="1"/>
    <col min="24" max="24" width="23.7109375" style="398" customWidth="1"/>
    <col min="25" max="25" width="30.85546875" style="398" customWidth="1"/>
    <col min="26" max="26" width="13.140625" style="398" customWidth="1"/>
    <col min="27" max="27" width="38.7109375" style="398" customWidth="1"/>
    <col min="28" max="28" width="19" style="398" customWidth="1"/>
    <col min="29" max="29" width="14.85546875" style="398" customWidth="1"/>
    <col min="30" max="30" width="19" style="398" customWidth="1"/>
    <col min="31" max="31" width="16" style="398" customWidth="1"/>
    <col min="32" max="32" width="15.42578125" style="398" bestFit="1" customWidth="1"/>
    <col min="33" max="33" width="21.85546875" style="398" customWidth="1"/>
    <col min="34" max="34" width="27.42578125" style="398" customWidth="1"/>
    <col min="35" max="35" width="24.7109375" style="398" bestFit="1" customWidth="1"/>
    <col min="36" max="36" width="10.5703125" style="398" bestFit="1" customWidth="1"/>
    <col min="37" max="55" width="9.140625" style="398"/>
    <col min="56" max="56" width="11.28515625" style="398" customWidth="1"/>
    <col min="57" max="58" width="9.140625" style="398" customWidth="1"/>
    <col min="59" max="16384" width="9.140625" style="398"/>
  </cols>
  <sheetData>
    <row r="1" spans="1:58" s="214" customFormat="1" ht="12.95" customHeight="1">
      <c r="A1" s="1150"/>
      <c r="B1" s="1150"/>
      <c r="C1" s="1150"/>
      <c r="D1" s="210"/>
      <c r="E1" s="210"/>
      <c r="O1" s="611"/>
      <c r="P1" s="611"/>
      <c r="Q1" s="611"/>
      <c r="R1" s="611"/>
      <c r="S1" s="693"/>
      <c r="AH1" s="212" t="s">
        <v>1316</v>
      </c>
    </row>
    <row r="2" spans="1:58" s="214" customFormat="1" ht="12.95" customHeight="1">
      <c r="A2" s="1150"/>
      <c r="B2" s="1150"/>
      <c r="C2" s="1150"/>
      <c r="D2" s="210"/>
      <c r="E2" s="210"/>
      <c r="O2" s="611"/>
      <c r="P2" s="611"/>
      <c r="Q2" s="611"/>
      <c r="R2" s="611"/>
      <c r="S2" s="693"/>
      <c r="AH2" s="212" t="s">
        <v>1235</v>
      </c>
    </row>
    <row r="3" spans="1:58" s="214" customFormat="1" ht="12.95" customHeight="1">
      <c r="A3" s="1150"/>
      <c r="B3" s="1150"/>
      <c r="C3" s="1150"/>
      <c r="D3" s="210"/>
      <c r="E3" s="210"/>
      <c r="O3" s="611"/>
      <c r="P3" s="611"/>
      <c r="Q3" s="611"/>
      <c r="R3" s="611"/>
      <c r="S3" s="693"/>
      <c r="AH3" s="212" t="s">
        <v>1236</v>
      </c>
    </row>
    <row r="4" spans="1:58" s="214" customFormat="1" ht="12.95" customHeight="1">
      <c r="A4" s="210"/>
      <c r="B4" s="210"/>
      <c r="C4" s="210"/>
      <c r="D4" s="210"/>
      <c r="E4" s="210"/>
      <c r="O4" s="611"/>
      <c r="P4" s="611"/>
      <c r="Q4" s="611"/>
      <c r="R4" s="611"/>
      <c r="S4" s="693"/>
      <c r="AH4" s="212" t="s">
        <v>1237</v>
      </c>
    </row>
    <row r="5" spans="1:58" s="214" customFormat="1" ht="12.95" customHeight="1">
      <c r="A5" s="210"/>
      <c r="B5" s="210"/>
      <c r="C5" s="210"/>
      <c r="D5" s="210"/>
      <c r="E5" s="210"/>
      <c r="O5" s="611"/>
      <c r="P5" s="611"/>
      <c r="Q5" s="611"/>
      <c r="R5" s="611"/>
      <c r="S5" s="693"/>
    </row>
    <row r="6" spans="1:58" s="214" customFormat="1" ht="12.95" customHeight="1">
      <c r="A6" s="1150"/>
      <c r="B6" s="1150"/>
      <c r="C6" s="1150"/>
      <c r="D6" s="210"/>
      <c r="E6" s="210"/>
      <c r="O6" s="611"/>
      <c r="P6" s="611"/>
      <c r="Q6" s="611"/>
      <c r="R6" s="611"/>
      <c r="S6" s="693"/>
      <c r="V6" s="1151"/>
      <c r="W6" s="1151"/>
      <c r="X6" s="1151"/>
      <c r="Y6" s="1151"/>
      <c r="Z6" s="1151"/>
    </row>
    <row r="7" spans="1:58" s="214" customFormat="1" ht="12.95" customHeight="1">
      <c r="C7" s="210"/>
      <c r="D7" s="210"/>
      <c r="E7" s="210"/>
      <c r="O7" s="611"/>
      <c r="P7" s="611"/>
      <c r="Q7" s="611"/>
      <c r="R7" s="611"/>
      <c r="S7" s="693"/>
    </row>
    <row r="8" spans="1:58" s="214" customFormat="1" ht="12.95" customHeigh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1112"/>
      <c r="AC8" s="215"/>
      <c r="AD8" s="215"/>
      <c r="AE8" s="215"/>
      <c r="AF8" s="215"/>
    </row>
    <row r="9" spans="1:58" s="214" customFormat="1" ht="12.95" customHeight="1" thickBot="1">
      <c r="A9" s="1112" t="s">
        <v>1228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215"/>
      <c r="AD9" s="215"/>
      <c r="AE9" s="215"/>
      <c r="AF9" s="215"/>
    </row>
    <row r="10" spans="1:58" s="214" customFormat="1" ht="12.95" hidden="1" customHeight="1">
      <c r="A10" s="215"/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610"/>
      <c r="P10" s="610"/>
      <c r="Q10" s="610"/>
      <c r="R10" s="610"/>
      <c r="S10" s="690"/>
      <c r="T10" s="215"/>
      <c r="U10" s="215"/>
      <c r="V10" s="215"/>
      <c r="W10" s="215"/>
      <c r="X10" s="215"/>
      <c r="Y10" s="215"/>
      <c r="Z10" s="215"/>
    </row>
    <row r="11" spans="1:58" s="214" customFormat="1" ht="12.95" hidden="1" customHeight="1" thickBot="1">
      <c r="C11" s="210"/>
      <c r="D11" s="210"/>
      <c r="E11" s="210"/>
      <c r="O11" s="611"/>
      <c r="P11" s="611"/>
      <c r="Q11" s="611"/>
      <c r="R11" s="611"/>
      <c r="S11" s="693"/>
    </row>
    <row r="12" spans="1:58" s="214" customFormat="1" ht="12.95" customHeight="1" thickTop="1" thickBot="1">
      <c r="A12" s="1104" t="s">
        <v>1351</v>
      </c>
      <c r="B12" s="1104" t="s">
        <v>1352</v>
      </c>
      <c r="C12" s="1104" t="s">
        <v>1353</v>
      </c>
      <c r="D12" s="1104" t="s">
        <v>1354</v>
      </c>
      <c r="E12" s="1104" t="s">
        <v>1355</v>
      </c>
      <c r="F12" s="1104" t="s">
        <v>1356</v>
      </c>
      <c r="G12" s="1106" t="s">
        <v>1247</v>
      </c>
      <c r="H12" s="1106"/>
      <c r="I12" s="1154" t="s">
        <v>323</v>
      </c>
      <c r="J12" s="1155"/>
      <c r="K12" s="376"/>
      <c r="L12" s="1106" t="s">
        <v>1259</v>
      </c>
      <c r="M12" s="1106"/>
      <c r="N12" s="377"/>
      <c r="O12" s="1156" t="s">
        <v>4891</v>
      </c>
      <c r="P12" s="1156"/>
      <c r="Q12" s="1106" t="s">
        <v>1357</v>
      </c>
      <c r="R12" s="1106"/>
      <c r="S12" s="689"/>
      <c r="T12" s="1104" t="s">
        <v>1260</v>
      </c>
      <c r="U12" s="1106" t="s">
        <v>1251</v>
      </c>
      <c r="V12" s="1104" t="s">
        <v>1248</v>
      </c>
      <c r="W12" s="1104" t="s">
        <v>1275</v>
      </c>
      <c r="X12" s="1104" t="s">
        <v>1251</v>
      </c>
      <c r="Y12" s="1104" t="s">
        <v>1261</v>
      </c>
      <c r="Z12" s="1104" t="s">
        <v>1261</v>
      </c>
      <c r="AA12" s="1097" t="s">
        <v>1253</v>
      </c>
      <c r="AB12" s="1121" t="s">
        <v>1230</v>
      </c>
      <c r="AC12" s="1121" t="s">
        <v>673</v>
      </c>
      <c r="AD12" s="1121" t="s">
        <v>1202</v>
      </c>
      <c r="AE12" s="1121" t="s">
        <v>2389</v>
      </c>
      <c r="AF12" s="1121" t="s">
        <v>3030</v>
      </c>
      <c r="AG12" s="1123" t="s">
        <v>1272</v>
      </c>
      <c r="AH12" s="1114" t="s">
        <v>2390</v>
      </c>
      <c r="AI12" s="1097" t="s">
        <v>811</v>
      </c>
    </row>
    <row r="13" spans="1:58" s="214" customFormat="1" ht="12.95" customHeight="1" thickTop="1" thickBot="1">
      <c r="A13" s="1145"/>
      <c r="B13" s="1145"/>
      <c r="C13" s="1145"/>
      <c r="D13" s="1145"/>
      <c r="E13" s="1145"/>
      <c r="F13" s="1145"/>
      <c r="G13" s="220" t="s">
        <v>1256</v>
      </c>
      <c r="H13" s="220" t="s">
        <v>1257</v>
      </c>
      <c r="I13" s="304">
        <v>1</v>
      </c>
      <c r="J13" s="304">
        <v>2</v>
      </c>
      <c r="K13" s="304">
        <v>3</v>
      </c>
      <c r="L13" s="220" t="s">
        <v>1256</v>
      </c>
      <c r="M13" s="220" t="s">
        <v>1257</v>
      </c>
      <c r="N13" s="220"/>
      <c r="O13" s="620" t="s">
        <v>1256</v>
      </c>
      <c r="P13" s="620" t="s">
        <v>1257</v>
      </c>
      <c r="Q13" s="609" t="s">
        <v>1256</v>
      </c>
      <c r="R13" s="609" t="s">
        <v>1257</v>
      </c>
      <c r="S13" s="691">
        <v>1</v>
      </c>
      <c r="T13" s="1145"/>
      <c r="U13" s="1143"/>
      <c r="V13" s="1145"/>
      <c r="W13" s="1145"/>
      <c r="X13" s="1144"/>
      <c r="Y13" s="1144"/>
      <c r="Z13" s="1144"/>
      <c r="AA13" s="1139"/>
      <c r="AB13" s="1146"/>
      <c r="AC13" s="1146"/>
      <c r="AD13" s="1146"/>
      <c r="AE13" s="1146"/>
      <c r="AF13" s="1146"/>
      <c r="AG13" s="1142"/>
      <c r="AH13" s="1141"/>
      <c r="AI13" s="1139"/>
    </row>
    <row r="14" spans="1:58" s="236" customFormat="1" ht="32.25" thickTop="1">
      <c r="A14" s="222">
        <f t="shared" ref="A14:A30" si="0">ROW()-13</f>
        <v>1</v>
      </c>
      <c r="B14" s="411" t="s">
        <v>942</v>
      </c>
      <c r="C14" s="253" t="s">
        <v>609</v>
      </c>
      <c r="D14" s="266" t="s">
        <v>343</v>
      </c>
      <c r="E14" s="228" t="s">
        <v>1358</v>
      </c>
      <c r="F14" s="258" t="s">
        <v>1266</v>
      </c>
      <c r="G14" s="257">
        <v>41624</v>
      </c>
      <c r="H14" s="231">
        <v>41713</v>
      </c>
      <c r="I14" s="257">
        <v>42078</v>
      </c>
      <c r="J14" s="257">
        <v>42444</v>
      </c>
      <c r="K14" s="235"/>
      <c r="L14" s="257">
        <v>42445</v>
      </c>
      <c r="M14" s="257">
        <v>42809</v>
      </c>
      <c r="N14" s="231">
        <v>42719</v>
      </c>
      <c r="O14" s="231">
        <v>42720</v>
      </c>
      <c r="P14" s="231">
        <v>42750</v>
      </c>
      <c r="Q14" s="231">
        <v>42751</v>
      </c>
      <c r="R14" s="231">
        <v>42809</v>
      </c>
      <c r="S14" s="713">
        <v>43174</v>
      </c>
      <c r="T14" s="343">
        <f ca="1">SUM(S14-NOW())</f>
        <v>338.84127800926217</v>
      </c>
      <c r="U14" s="258" t="str">
        <f t="shared" ref="U14:U18" ca="1" si="1">IF(T14&lt;=46,"WARNING","ACTIVE")</f>
        <v>ACTIVE</v>
      </c>
      <c r="V14" s="706">
        <v>3355750</v>
      </c>
      <c r="W14" s="230"/>
      <c r="X14" s="230" t="s">
        <v>4889</v>
      </c>
      <c r="Y14" s="230" t="s">
        <v>72</v>
      </c>
      <c r="Z14" s="230" t="s">
        <v>497</v>
      </c>
      <c r="AA14" s="228" t="s">
        <v>610</v>
      </c>
      <c r="AB14" s="228" t="s">
        <v>611</v>
      </c>
      <c r="AC14" s="445" t="s">
        <v>4799</v>
      </c>
      <c r="AD14" s="233" t="s">
        <v>3156</v>
      </c>
      <c r="AE14" s="413"/>
      <c r="AF14" s="437" t="s">
        <v>3371</v>
      </c>
      <c r="AG14" s="412" t="s">
        <v>1730</v>
      </c>
      <c r="AH14" s="238" t="s">
        <v>3079</v>
      </c>
      <c r="AI14" s="253"/>
      <c r="AX14" s="331"/>
      <c r="BD14" s="382"/>
      <c r="BE14" s="438"/>
      <c r="BF14" s="438">
        <f>MIN(G14:H14)</f>
        <v>41624</v>
      </c>
    </row>
    <row r="15" spans="1:58" s="236" customFormat="1" ht="21">
      <c r="A15" s="222">
        <f t="shared" si="0"/>
        <v>2</v>
      </c>
      <c r="B15" s="258" t="s">
        <v>592</v>
      </c>
      <c r="C15" s="253" t="s">
        <v>587</v>
      </c>
      <c r="D15" s="228" t="s">
        <v>589</v>
      </c>
      <c r="E15" s="228" t="s">
        <v>975</v>
      </c>
      <c r="F15" s="258" t="s">
        <v>1266</v>
      </c>
      <c r="G15" s="257">
        <v>41928</v>
      </c>
      <c r="H15" s="257">
        <v>42019</v>
      </c>
      <c r="I15" s="257">
        <v>42384</v>
      </c>
      <c r="J15" s="257">
        <v>42658</v>
      </c>
      <c r="K15" s="235"/>
      <c r="L15" s="257">
        <v>42659</v>
      </c>
      <c r="M15" s="257">
        <v>42750</v>
      </c>
      <c r="N15" s="257">
        <v>43023</v>
      </c>
      <c r="O15" s="257">
        <v>43024</v>
      </c>
      <c r="P15" s="257">
        <v>43054</v>
      </c>
      <c r="Q15" s="257">
        <v>43055</v>
      </c>
      <c r="R15" s="257">
        <v>43115</v>
      </c>
      <c r="S15" s="257"/>
      <c r="T15" s="343">
        <f ca="1">SUM(R15-NOW())</f>
        <v>279.84127800926217</v>
      </c>
      <c r="U15" s="258" t="str">
        <f t="shared" ca="1" si="1"/>
        <v>ACTIVE</v>
      </c>
      <c r="V15" s="706">
        <v>3355750</v>
      </c>
      <c r="W15" s="260"/>
      <c r="X15" s="230" t="s">
        <v>4889</v>
      </c>
      <c r="Y15" s="230" t="s">
        <v>72</v>
      </c>
      <c r="Z15" s="230" t="s">
        <v>534</v>
      </c>
      <c r="AA15" s="266" t="s">
        <v>588</v>
      </c>
      <c r="AB15" s="228" t="s">
        <v>590</v>
      </c>
      <c r="AC15" s="233" t="s">
        <v>3072</v>
      </c>
      <c r="AD15" s="233"/>
      <c r="AE15" s="233" t="s">
        <v>3078</v>
      </c>
      <c r="AF15" s="437" t="s">
        <v>3373</v>
      </c>
      <c r="AG15" s="229" t="s">
        <v>1731</v>
      </c>
      <c r="AH15" s="229"/>
      <c r="AI15" s="253"/>
    </row>
    <row r="16" spans="1:58" s="236" customFormat="1" ht="31.5">
      <c r="A16" s="222">
        <f t="shared" si="0"/>
        <v>3</v>
      </c>
      <c r="B16" s="258" t="s">
        <v>81</v>
      </c>
      <c r="C16" s="253" t="s">
        <v>73</v>
      </c>
      <c r="D16" s="228" t="s">
        <v>75</v>
      </c>
      <c r="E16" s="228" t="s">
        <v>1280</v>
      </c>
      <c r="F16" s="258" t="s">
        <v>1266</v>
      </c>
      <c r="G16" s="257">
        <v>42044</v>
      </c>
      <c r="H16" s="257">
        <v>42132</v>
      </c>
      <c r="I16" s="257">
        <v>42498</v>
      </c>
      <c r="J16" s="257">
        <v>42774</v>
      </c>
      <c r="K16" s="235"/>
      <c r="L16" s="257">
        <v>42775</v>
      </c>
      <c r="M16" s="257">
        <v>42863</v>
      </c>
      <c r="N16" s="257">
        <v>43139</v>
      </c>
      <c r="O16" s="257">
        <v>43140</v>
      </c>
      <c r="P16" s="257">
        <v>43167</v>
      </c>
      <c r="Q16" s="257">
        <v>42803</v>
      </c>
      <c r="R16" s="257">
        <v>43228</v>
      </c>
      <c r="S16" s="257"/>
      <c r="T16" s="343">
        <f ca="1">SUM(N16-NOW())</f>
        <v>303.84127800926217</v>
      </c>
      <c r="U16" s="258" t="str">
        <f t="shared" ca="1" si="1"/>
        <v>ACTIVE</v>
      </c>
      <c r="V16" s="706">
        <v>3355750</v>
      </c>
      <c r="W16" s="260"/>
      <c r="X16" s="260" t="s">
        <v>4890</v>
      </c>
      <c r="Y16" s="230" t="s">
        <v>72</v>
      </c>
      <c r="Z16" s="230" t="s">
        <v>534</v>
      </c>
      <c r="AA16" s="266" t="s">
        <v>74</v>
      </c>
      <c r="AB16" s="228" t="s">
        <v>451</v>
      </c>
      <c r="AC16" s="233" t="s">
        <v>3073</v>
      </c>
      <c r="AD16" s="233"/>
      <c r="AE16" s="233"/>
      <c r="AF16" s="437" t="s">
        <v>3374</v>
      </c>
      <c r="AG16" s="229" t="s">
        <v>1530</v>
      </c>
      <c r="AH16" s="229"/>
      <c r="AI16" s="253"/>
    </row>
    <row r="17" spans="1:36" s="236" customFormat="1" ht="31.5">
      <c r="A17" s="222">
        <f t="shared" si="0"/>
        <v>4</v>
      </c>
      <c r="B17" s="258" t="s">
        <v>17</v>
      </c>
      <c r="C17" s="253" t="s">
        <v>94</v>
      </c>
      <c r="D17" s="228" t="s">
        <v>96</v>
      </c>
      <c r="E17" s="228" t="s">
        <v>1280</v>
      </c>
      <c r="F17" s="258" t="s">
        <v>1266</v>
      </c>
      <c r="G17" s="257">
        <v>42163</v>
      </c>
      <c r="H17" s="257">
        <v>42254</v>
      </c>
      <c r="I17" s="257">
        <v>42620</v>
      </c>
      <c r="J17" s="257">
        <v>42893</v>
      </c>
      <c r="K17" s="235"/>
      <c r="L17" s="257">
        <v>42894</v>
      </c>
      <c r="M17" s="257">
        <v>42985</v>
      </c>
      <c r="N17" s="257"/>
      <c r="O17" s="257"/>
      <c r="P17" s="257"/>
      <c r="Q17" s="257"/>
      <c r="R17" s="257"/>
      <c r="S17" s="257"/>
      <c r="T17" s="343">
        <f ca="1">SUM(M17-NOW())</f>
        <v>149.84127800926217</v>
      </c>
      <c r="U17" s="258" t="str">
        <f t="shared" ca="1" si="1"/>
        <v>ACTIVE</v>
      </c>
      <c r="V17" s="706">
        <v>3355750</v>
      </c>
      <c r="W17" s="260"/>
      <c r="X17" s="260" t="s">
        <v>4890</v>
      </c>
      <c r="Y17" s="230" t="s">
        <v>72</v>
      </c>
      <c r="Z17" s="230" t="s">
        <v>534</v>
      </c>
      <c r="AA17" s="266" t="s">
        <v>95</v>
      </c>
      <c r="AB17" s="228" t="s">
        <v>4491</v>
      </c>
      <c r="AC17" s="233" t="s">
        <v>3074</v>
      </c>
      <c r="AD17" s="233"/>
      <c r="AE17" s="233"/>
      <c r="AF17" s="437" t="s">
        <v>3542</v>
      </c>
      <c r="AG17" s="229" t="s">
        <v>1531</v>
      </c>
      <c r="AH17" s="229"/>
      <c r="AI17" s="253"/>
    </row>
    <row r="18" spans="1:36" s="236" customFormat="1" ht="30" customHeight="1">
      <c r="A18" s="222">
        <f t="shared" si="0"/>
        <v>5</v>
      </c>
      <c r="B18" s="258" t="s">
        <v>5135</v>
      </c>
      <c r="C18" s="253" t="s">
        <v>4933</v>
      </c>
      <c r="D18" s="228" t="s">
        <v>4941</v>
      </c>
      <c r="E18" s="228" t="s">
        <v>1231</v>
      </c>
      <c r="F18" s="258" t="s">
        <v>1266</v>
      </c>
      <c r="G18" s="257">
        <v>42751</v>
      </c>
      <c r="H18" s="257">
        <v>42931</v>
      </c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343">
        <f ca="1">SUM(H18-NOW())</f>
        <v>95.841278009262169</v>
      </c>
      <c r="U18" s="258" t="str">
        <f t="shared" ca="1" si="1"/>
        <v>ACTIVE</v>
      </c>
      <c r="V18" s="384">
        <v>3355750</v>
      </c>
      <c r="W18" s="260"/>
      <c r="X18" s="260"/>
      <c r="Y18" s="230" t="s">
        <v>72</v>
      </c>
      <c r="Z18" s="260" t="s">
        <v>534</v>
      </c>
      <c r="AA18" s="266" t="s">
        <v>4934</v>
      </c>
      <c r="AB18" s="228" t="s">
        <v>4935</v>
      </c>
      <c r="AC18" s="346" t="s">
        <v>4936</v>
      </c>
      <c r="AD18" s="233" t="s">
        <v>4937</v>
      </c>
      <c r="AE18" s="233" t="s">
        <v>4938</v>
      </c>
      <c r="AF18" s="237"/>
      <c r="AG18" s="229" t="s">
        <v>4939</v>
      </c>
      <c r="AH18" s="7" t="s">
        <v>4940</v>
      </c>
      <c r="AI18" s="253"/>
      <c r="AJ18" s="381"/>
    </row>
    <row r="19" spans="1:36" s="400" customFormat="1" ht="30" customHeight="1">
      <c r="A19" s="222">
        <f t="shared" si="0"/>
        <v>6</v>
      </c>
      <c r="B19" s="258"/>
      <c r="C19" s="253" t="s">
        <v>6759</v>
      </c>
      <c r="D19" s="228" t="s">
        <v>6761</v>
      </c>
      <c r="E19" s="228" t="s">
        <v>1276</v>
      </c>
      <c r="F19" s="258" t="s">
        <v>3927</v>
      </c>
      <c r="G19" s="257" t="s">
        <v>6762</v>
      </c>
      <c r="H19" s="257">
        <v>42985</v>
      </c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343">
        <f ca="1">SUM(H19-NOW())</f>
        <v>149.84127800926217</v>
      </c>
      <c r="U19" s="258" t="str">
        <f t="shared" ref="U19" ca="1" si="2">IF(T19&lt;=46,"WARNING","ACTIVE")</f>
        <v>ACTIVE</v>
      </c>
      <c r="V19" s="384">
        <v>3355750</v>
      </c>
      <c r="W19" s="260" t="s">
        <v>1324</v>
      </c>
      <c r="X19" s="260" t="s">
        <v>1324</v>
      </c>
      <c r="Y19" s="230"/>
      <c r="Z19" s="260"/>
      <c r="AA19" s="266" t="s">
        <v>6760</v>
      </c>
      <c r="AB19" s="233"/>
      <c r="AC19" s="233" t="s">
        <v>6784</v>
      </c>
      <c r="AD19" s="233"/>
      <c r="AE19" s="233"/>
      <c r="AF19" s="237"/>
      <c r="AG19" s="229"/>
      <c r="AH19" s="82"/>
      <c r="AI19" s="253"/>
      <c r="AJ19" s="439"/>
    </row>
    <row r="20" spans="1:36" s="400" customFormat="1" ht="15.95" customHeight="1">
      <c r="A20" s="280"/>
      <c r="B20" s="327"/>
      <c r="C20" s="331"/>
      <c r="D20" s="284"/>
      <c r="E20" s="284"/>
      <c r="F20" s="327"/>
      <c r="G20" s="316"/>
      <c r="H20" s="316"/>
      <c r="I20" s="313"/>
      <c r="J20" s="316"/>
      <c r="K20" s="316"/>
      <c r="L20" s="316"/>
      <c r="M20" s="316"/>
      <c r="N20" s="316"/>
      <c r="O20" s="316"/>
      <c r="P20" s="316"/>
      <c r="Q20" s="316"/>
      <c r="R20" s="316"/>
      <c r="S20" s="316"/>
      <c r="T20" s="315"/>
      <c r="U20" s="327"/>
      <c r="V20" s="396"/>
      <c r="W20" s="285"/>
      <c r="X20" s="285"/>
      <c r="Y20" s="285"/>
      <c r="Z20" s="285"/>
      <c r="AA20" s="286"/>
      <c r="AB20" s="284"/>
      <c r="AC20" s="284"/>
      <c r="AD20" s="284"/>
      <c r="AE20" s="284"/>
      <c r="AF20" s="284"/>
      <c r="AG20" s="281"/>
      <c r="AH20" s="281"/>
      <c r="AI20" s="331"/>
      <c r="AJ20" s="439"/>
    </row>
    <row r="21" spans="1:36" s="400" customFormat="1" ht="15.95" customHeight="1">
      <c r="A21" s="280"/>
      <c r="B21" s="327"/>
      <c r="C21" s="331"/>
      <c r="D21" s="284"/>
      <c r="E21" s="284"/>
      <c r="F21" s="327"/>
      <c r="G21" s="316"/>
      <c r="H21" s="316"/>
      <c r="I21" s="313"/>
      <c r="J21" s="316"/>
      <c r="K21" s="316"/>
      <c r="L21" s="316"/>
      <c r="M21" s="316"/>
      <c r="N21" s="316"/>
      <c r="O21" s="316"/>
      <c r="P21" s="316"/>
      <c r="Q21" s="316"/>
      <c r="R21" s="316"/>
      <c r="S21" s="316"/>
      <c r="T21" s="315"/>
      <c r="U21" s="327"/>
      <c r="V21" s="396"/>
      <c r="W21" s="285"/>
      <c r="X21" s="285"/>
      <c r="Y21" s="285"/>
      <c r="Z21" s="285"/>
      <c r="AA21" s="286"/>
      <c r="AB21" s="284"/>
      <c r="AC21" s="284"/>
      <c r="AD21" s="284"/>
      <c r="AE21" s="284"/>
      <c r="AF21" s="284"/>
      <c r="AG21" s="281"/>
      <c r="AH21" s="281"/>
      <c r="AI21" s="331"/>
      <c r="AJ21" s="439"/>
    </row>
    <row r="22" spans="1:36" s="400" customFormat="1" ht="15.95" customHeight="1" thickBot="1">
      <c r="A22" s="280"/>
      <c r="B22" s="327"/>
      <c r="C22" s="331"/>
      <c r="D22" s="284"/>
      <c r="E22" s="284"/>
      <c r="F22" s="327"/>
      <c r="G22" s="316"/>
      <c r="H22" s="316"/>
      <c r="I22" s="313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5"/>
      <c r="U22" s="327"/>
      <c r="V22" s="396"/>
      <c r="W22" s="285"/>
      <c r="X22" s="285"/>
      <c r="Y22" s="285"/>
      <c r="Z22" s="285"/>
      <c r="AA22" s="286"/>
      <c r="AB22" s="284"/>
      <c r="AC22" s="284"/>
      <c r="AD22" s="284"/>
      <c r="AE22" s="284"/>
      <c r="AF22" s="284"/>
      <c r="AG22" s="281"/>
      <c r="AH22" s="281"/>
      <c r="AI22" s="331"/>
      <c r="AJ22" s="439"/>
    </row>
    <row r="23" spans="1:36" s="400" customFormat="1" ht="30" customHeight="1" thickBot="1">
      <c r="A23" s="290" t="s">
        <v>1365</v>
      </c>
      <c r="B23" s="359"/>
      <c r="C23" s="331"/>
      <c r="D23" s="284"/>
      <c r="E23" s="284"/>
      <c r="F23" s="327"/>
      <c r="G23" s="316"/>
      <c r="H23" s="316"/>
      <c r="I23" s="313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5"/>
      <c r="U23" s="327"/>
      <c r="V23" s="396"/>
      <c r="W23" s="285"/>
      <c r="X23" s="285"/>
      <c r="Y23" s="285"/>
      <c r="Z23" s="285"/>
      <c r="AA23" s="286"/>
      <c r="AB23" s="284"/>
      <c r="AC23" s="284"/>
      <c r="AD23" s="284"/>
      <c r="AE23" s="284"/>
      <c r="AF23" s="284"/>
      <c r="AG23" s="281"/>
      <c r="AH23" s="281"/>
      <c r="AI23" s="331"/>
      <c r="AJ23" s="439"/>
    </row>
    <row r="24" spans="1:36" ht="15.95" customHeight="1" thickTop="1" thickBot="1">
      <c r="A24" s="1104" t="s">
        <v>1351</v>
      </c>
      <c r="B24" s="1104" t="s">
        <v>1352</v>
      </c>
      <c r="C24" s="1104" t="s">
        <v>1353</v>
      </c>
      <c r="D24" s="1104" t="s">
        <v>1354</v>
      </c>
      <c r="E24" s="1104" t="s">
        <v>1355</v>
      </c>
      <c r="F24" s="1104" t="s">
        <v>1356</v>
      </c>
      <c r="G24" s="1106" t="s">
        <v>1247</v>
      </c>
      <c r="H24" s="1106"/>
      <c r="I24" s="1108" t="s">
        <v>1259</v>
      </c>
      <c r="J24" s="1109"/>
      <c r="K24" s="1108" t="s">
        <v>1357</v>
      </c>
      <c r="L24" s="1109"/>
      <c r="M24" s="1108" t="s">
        <v>1357</v>
      </c>
      <c r="N24" s="1109"/>
      <c r="O24" s="613"/>
      <c r="P24" s="613"/>
      <c r="Q24" s="613"/>
      <c r="R24" s="613"/>
      <c r="S24" s="692"/>
      <c r="T24" s="1104" t="s">
        <v>1260</v>
      </c>
      <c r="U24" s="1106" t="s">
        <v>1251</v>
      </c>
      <c r="V24" s="1104" t="s">
        <v>1248</v>
      </c>
      <c r="W24" s="1104" t="s">
        <v>1275</v>
      </c>
      <c r="X24" s="1104" t="s">
        <v>1251</v>
      </c>
      <c r="Y24" s="1104" t="s">
        <v>1261</v>
      </c>
      <c r="Z24" s="1104" t="s">
        <v>1261</v>
      </c>
      <c r="AA24" s="1097" t="s">
        <v>1253</v>
      </c>
      <c r="AB24" s="1121" t="s">
        <v>1230</v>
      </c>
      <c r="AC24" s="1114" t="s">
        <v>673</v>
      </c>
      <c r="AD24" s="218"/>
      <c r="AE24" s="218"/>
      <c r="AF24" s="218"/>
      <c r="AG24" s="1123" t="s">
        <v>1272</v>
      </c>
      <c r="AH24" s="1114" t="s">
        <v>2390</v>
      </c>
      <c r="AI24" s="1097" t="s">
        <v>811</v>
      </c>
      <c r="AJ24" s="381"/>
    </row>
    <row r="25" spans="1:36" ht="15.95" customHeight="1" thickTop="1" thickBot="1">
      <c r="A25" s="1145"/>
      <c r="B25" s="1145"/>
      <c r="C25" s="1145"/>
      <c r="D25" s="1145"/>
      <c r="E25" s="1145"/>
      <c r="F25" s="1145"/>
      <c r="G25" s="220" t="s">
        <v>1256</v>
      </c>
      <c r="H25" s="220" t="s">
        <v>1257</v>
      </c>
      <c r="I25" s="220" t="s">
        <v>1256</v>
      </c>
      <c r="J25" s="220" t="s">
        <v>1257</v>
      </c>
      <c r="K25" s="220" t="s">
        <v>1256</v>
      </c>
      <c r="L25" s="220" t="s">
        <v>1257</v>
      </c>
      <c r="M25" s="220" t="s">
        <v>1256</v>
      </c>
      <c r="N25" s="220" t="s">
        <v>1257</v>
      </c>
      <c r="O25" s="612"/>
      <c r="P25" s="612"/>
      <c r="Q25" s="612"/>
      <c r="R25" s="612"/>
      <c r="S25" s="691"/>
      <c r="T25" s="1145"/>
      <c r="U25" s="1143"/>
      <c r="V25" s="1145"/>
      <c r="W25" s="1145"/>
      <c r="X25" s="1144"/>
      <c r="Y25" s="1144"/>
      <c r="Z25" s="1144"/>
      <c r="AA25" s="1139"/>
      <c r="AB25" s="1146"/>
      <c r="AC25" s="1141"/>
      <c r="AD25" s="221" t="s">
        <v>1202</v>
      </c>
      <c r="AE25" s="221" t="s">
        <v>2389</v>
      </c>
      <c r="AF25" s="221" t="s">
        <v>3030</v>
      </c>
      <c r="AG25" s="1142"/>
      <c r="AH25" s="1141"/>
      <c r="AI25" s="1139"/>
      <c r="AJ25" s="381"/>
    </row>
    <row r="26" spans="1:36" ht="12.95" customHeight="1" thickTop="1">
      <c r="A26" s="239">
        <f>ROW()-13</f>
        <v>13</v>
      </c>
      <c r="B26" s="427" t="s">
        <v>941</v>
      </c>
      <c r="C26" s="256" t="s">
        <v>937</v>
      </c>
      <c r="D26" s="279" t="s">
        <v>344</v>
      </c>
      <c r="E26" s="245" t="s">
        <v>1231</v>
      </c>
      <c r="F26" s="360" t="s">
        <v>1266</v>
      </c>
      <c r="G26" s="296">
        <v>41640</v>
      </c>
      <c r="H26" s="248">
        <v>41820</v>
      </c>
      <c r="I26" s="296">
        <v>42185</v>
      </c>
      <c r="J26" s="296">
        <v>42369</v>
      </c>
      <c r="K26" s="296"/>
      <c r="L26" s="296">
        <v>42370</v>
      </c>
      <c r="M26" s="296">
        <v>42551</v>
      </c>
      <c r="N26" s="296">
        <v>42735</v>
      </c>
      <c r="O26" s="296"/>
      <c r="P26" s="296"/>
      <c r="Q26" s="296"/>
      <c r="R26" s="296"/>
      <c r="S26" s="296"/>
      <c r="T26" s="366">
        <f ca="1">SUM(N26-NOW())</f>
        <v>-100.15872199073783</v>
      </c>
      <c r="U26" s="360" t="str">
        <f ca="1">IF(T26&lt;=46,"WARNING","ACTIVE")</f>
        <v>WARNING</v>
      </c>
      <c r="V26" s="402">
        <v>3100000</v>
      </c>
      <c r="W26" s="247"/>
      <c r="X26" s="247" t="s">
        <v>346</v>
      </c>
      <c r="Y26" s="247" t="s">
        <v>72</v>
      </c>
      <c r="Z26" s="247" t="s">
        <v>497</v>
      </c>
      <c r="AA26" s="245" t="s">
        <v>938</v>
      </c>
      <c r="AB26" s="245" t="s">
        <v>641</v>
      </c>
      <c r="AC26" s="429"/>
      <c r="AD26" s="429"/>
      <c r="AE26" s="429"/>
      <c r="AF26" s="440" t="s">
        <v>3372</v>
      </c>
      <c r="AG26" s="428" t="s">
        <v>640</v>
      </c>
      <c r="AH26" s="246"/>
      <c r="AI26" s="256" t="s">
        <v>4384</v>
      </c>
    </row>
    <row r="27" spans="1:36" ht="12.95" customHeight="1">
      <c r="A27" s="239">
        <f>ROW()-13</f>
        <v>14</v>
      </c>
      <c r="B27" s="360" t="s">
        <v>1561</v>
      </c>
      <c r="C27" s="256" t="s">
        <v>1536</v>
      </c>
      <c r="D27" s="245" t="s">
        <v>1538</v>
      </c>
      <c r="E27" s="245" t="s">
        <v>1276</v>
      </c>
      <c r="F27" s="360" t="s">
        <v>1539</v>
      </c>
      <c r="G27" s="296">
        <v>42255</v>
      </c>
      <c r="H27" s="296">
        <v>42346</v>
      </c>
      <c r="I27" s="296">
        <v>42712</v>
      </c>
      <c r="J27" s="296" t="s">
        <v>1324</v>
      </c>
      <c r="K27" s="252"/>
      <c r="L27" s="296" t="s">
        <v>1324</v>
      </c>
      <c r="M27" s="296"/>
      <c r="N27" s="296"/>
      <c r="O27" s="296"/>
      <c r="P27" s="296"/>
      <c r="Q27" s="296"/>
      <c r="R27" s="296"/>
      <c r="S27" s="296"/>
      <c r="T27" s="366">
        <f ca="1">SUM(I27-NOW())</f>
        <v>-123.15872199073783</v>
      </c>
      <c r="U27" s="360" t="str">
        <f ca="1">IF(T27&lt;=46,"WARNING","ACTIVE")</f>
        <v>WARNING</v>
      </c>
      <c r="V27" s="402">
        <v>3100000</v>
      </c>
      <c r="W27" s="278"/>
      <c r="X27" s="278"/>
      <c r="Y27" s="247" t="s">
        <v>72</v>
      </c>
      <c r="Z27" s="247" t="s">
        <v>534</v>
      </c>
      <c r="AA27" s="279" t="s">
        <v>1537</v>
      </c>
      <c r="AB27" s="245" t="s">
        <v>1563</v>
      </c>
      <c r="AC27" s="250" t="s">
        <v>3075</v>
      </c>
      <c r="AD27" s="250" t="s">
        <v>3077</v>
      </c>
      <c r="AE27" s="250"/>
      <c r="AF27" s="440" t="s">
        <v>3543</v>
      </c>
      <c r="AG27" s="246" t="s">
        <v>1544</v>
      </c>
      <c r="AH27" s="246"/>
      <c r="AI27" s="256" t="s">
        <v>4287</v>
      </c>
    </row>
    <row r="28" spans="1:36" ht="12.95" customHeight="1">
      <c r="A28" s="239">
        <f>ROW()-13</f>
        <v>15</v>
      </c>
      <c r="B28" s="360" t="s">
        <v>1775</v>
      </c>
      <c r="C28" s="256" t="s">
        <v>1765</v>
      </c>
      <c r="D28" s="245" t="s">
        <v>1767</v>
      </c>
      <c r="E28" s="245" t="s">
        <v>1358</v>
      </c>
      <c r="F28" s="360" t="s">
        <v>1266</v>
      </c>
      <c r="G28" s="296">
        <v>42327</v>
      </c>
      <c r="H28" s="296">
        <v>42387</v>
      </c>
      <c r="I28" s="296">
        <v>42753</v>
      </c>
      <c r="J28" s="296"/>
      <c r="K28" s="296" t="s">
        <v>1324</v>
      </c>
      <c r="L28" s="296" t="s">
        <v>1324</v>
      </c>
      <c r="M28" s="296"/>
      <c r="N28" s="296"/>
      <c r="O28" s="621"/>
      <c r="P28" s="621"/>
      <c r="Q28" s="296"/>
      <c r="R28" s="296"/>
      <c r="S28" s="296"/>
      <c r="T28" s="366">
        <f ca="1">SUM(I28-NOW())</f>
        <v>-82.158721990737831</v>
      </c>
      <c r="U28" s="360" t="str">
        <f ca="1">IF(T28&lt;=46,"WARNING","ACTIVE")</f>
        <v>WARNING</v>
      </c>
      <c r="V28" s="618">
        <v>3355750</v>
      </c>
      <c r="W28" s="278"/>
      <c r="X28" s="619" t="s">
        <v>4890</v>
      </c>
      <c r="Y28" s="247" t="s">
        <v>72</v>
      </c>
      <c r="Z28" s="247" t="s">
        <v>534</v>
      </c>
      <c r="AA28" s="279" t="s">
        <v>1766</v>
      </c>
      <c r="AB28" s="245" t="s">
        <v>3588</v>
      </c>
      <c r="AC28" s="250" t="s">
        <v>3076</v>
      </c>
      <c r="AD28" s="250"/>
      <c r="AE28" s="250"/>
      <c r="AF28" s="255" t="s">
        <v>3685</v>
      </c>
      <c r="AG28" s="246" t="s">
        <v>1784</v>
      </c>
      <c r="AH28" s="246"/>
      <c r="AI28" s="256" t="s">
        <v>5059</v>
      </c>
    </row>
    <row r="29" spans="1:36" ht="12.95" customHeight="1">
      <c r="A29" s="239">
        <f>ROW()-13</f>
        <v>16</v>
      </c>
      <c r="B29" s="360" t="s">
        <v>5134</v>
      </c>
      <c r="C29" s="256" t="s">
        <v>4541</v>
      </c>
      <c r="D29" s="245" t="s">
        <v>4542</v>
      </c>
      <c r="E29" s="245" t="s">
        <v>1276</v>
      </c>
      <c r="F29" s="360" t="s">
        <v>1258</v>
      </c>
      <c r="G29" s="296">
        <v>42674</v>
      </c>
      <c r="H29" s="296">
        <v>43038</v>
      </c>
      <c r="I29" s="296"/>
      <c r="J29" s="296"/>
      <c r="K29" s="296"/>
      <c r="L29" s="296"/>
      <c r="M29" s="296"/>
      <c r="N29" s="296"/>
      <c r="O29" s="621"/>
      <c r="P29" s="621"/>
      <c r="Q29" s="296"/>
      <c r="R29" s="296"/>
      <c r="S29" s="296"/>
      <c r="T29" s="366">
        <f ca="1">SUM(H29-NOW())</f>
        <v>202.84127800926217</v>
      </c>
      <c r="U29" s="360" t="str">
        <f ca="1">IF(T29&lt;=46,"WARNING","ACTIVE")</f>
        <v>ACTIVE</v>
      </c>
      <c r="V29" s="618">
        <v>3355750</v>
      </c>
      <c r="W29" s="278"/>
      <c r="X29" s="619" t="s">
        <v>4890</v>
      </c>
      <c r="Y29" s="247" t="s">
        <v>4654</v>
      </c>
      <c r="Z29" s="247" t="s">
        <v>534</v>
      </c>
      <c r="AA29" s="279" t="s">
        <v>4543</v>
      </c>
      <c r="AB29" s="245" t="s">
        <v>4544</v>
      </c>
      <c r="AC29" s="250" t="s">
        <v>4545</v>
      </c>
      <c r="AD29" s="250" t="s">
        <v>4546</v>
      </c>
      <c r="AE29" s="250"/>
      <c r="AF29" s="255"/>
      <c r="AG29" s="246" t="s">
        <v>4547</v>
      </c>
      <c r="AH29" s="246" t="s">
        <v>4548</v>
      </c>
      <c r="AI29" s="256" t="s">
        <v>5219</v>
      </c>
    </row>
    <row r="30" spans="1:36" ht="12.95" customHeight="1">
      <c r="A30" s="222">
        <f t="shared" si="0"/>
        <v>17</v>
      </c>
      <c r="B30" s="360"/>
      <c r="C30" s="256" t="s">
        <v>6461</v>
      </c>
      <c r="D30" s="245" t="s">
        <v>6463</v>
      </c>
      <c r="E30" s="245"/>
      <c r="F30" s="360" t="s">
        <v>1258</v>
      </c>
      <c r="G30" s="296">
        <v>42767</v>
      </c>
      <c r="H30" s="296">
        <v>42947</v>
      </c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366">
        <f ca="1">SUM(H30-NOW())</f>
        <v>111.84127800926217</v>
      </c>
      <c r="U30" s="360" t="str">
        <f ca="1">IF(T30&lt;=46,"WARNING","ACTIVE")</f>
        <v>ACTIVE</v>
      </c>
      <c r="V30" s="431">
        <v>3355750</v>
      </c>
      <c r="W30" s="278" t="s">
        <v>1324</v>
      </c>
      <c r="X30" s="278" t="s">
        <v>1324</v>
      </c>
      <c r="Y30" s="247" t="s">
        <v>72</v>
      </c>
      <c r="Z30" s="278" t="s">
        <v>534</v>
      </c>
      <c r="AA30" s="279" t="s">
        <v>6462</v>
      </c>
      <c r="AB30" s="250" t="s">
        <v>6532</v>
      </c>
      <c r="AC30" s="369"/>
      <c r="AD30" s="250"/>
      <c r="AE30" s="250"/>
      <c r="AF30" s="255"/>
      <c r="AG30" s="246" t="s">
        <v>6540</v>
      </c>
      <c r="AH30" s="145"/>
      <c r="AI30" s="256" t="s">
        <v>6617</v>
      </c>
    </row>
  </sheetData>
  <mergeCells count="57">
    <mergeCell ref="AH24:AH25"/>
    <mergeCell ref="AI24:AI25"/>
    <mergeCell ref="Y24:Y25"/>
    <mergeCell ref="Z24:Z25"/>
    <mergeCell ref="AA24:AA25"/>
    <mergeCell ref="AB24:AB25"/>
    <mergeCell ref="AG24:AG25"/>
    <mergeCell ref="AC24:AC25"/>
    <mergeCell ref="F24:F25"/>
    <mergeCell ref="G24:H24"/>
    <mergeCell ref="I24:J24"/>
    <mergeCell ref="K24:L24"/>
    <mergeCell ref="M24:N24"/>
    <mergeCell ref="T24:T25"/>
    <mergeCell ref="U24:U25"/>
    <mergeCell ref="V24:V25"/>
    <mergeCell ref="W24:W25"/>
    <mergeCell ref="X24:X25"/>
    <mergeCell ref="A24:A25"/>
    <mergeCell ref="B24:B25"/>
    <mergeCell ref="C24:C25"/>
    <mergeCell ref="D24:D25"/>
    <mergeCell ref="E24:E25"/>
    <mergeCell ref="AI12:AI13"/>
    <mergeCell ref="X12:X13"/>
    <mergeCell ref="AG12:AG13"/>
    <mergeCell ref="Z12:Z13"/>
    <mergeCell ref="W12:W13"/>
    <mergeCell ref="Y12:Y13"/>
    <mergeCell ref="AH12:AH13"/>
    <mergeCell ref="AC12:AC13"/>
    <mergeCell ref="AD12:AD13"/>
    <mergeCell ref="AE12:AE13"/>
    <mergeCell ref="AF12:AF13"/>
    <mergeCell ref="A1:C1"/>
    <mergeCell ref="A2:C2"/>
    <mergeCell ref="A3:C3"/>
    <mergeCell ref="A6:C6"/>
    <mergeCell ref="T12:T13"/>
    <mergeCell ref="L12:M12"/>
    <mergeCell ref="G12:H12"/>
    <mergeCell ref="E12:E13"/>
    <mergeCell ref="F12:F13"/>
    <mergeCell ref="O12:P12"/>
    <mergeCell ref="Q12:R12"/>
    <mergeCell ref="V6:Z6"/>
    <mergeCell ref="A12:A13"/>
    <mergeCell ref="B12:B13"/>
    <mergeCell ref="C12:C13"/>
    <mergeCell ref="D12:D13"/>
    <mergeCell ref="A8:AB8"/>
    <mergeCell ref="A9:AB9"/>
    <mergeCell ref="AA12:AA13"/>
    <mergeCell ref="AB12:AB13"/>
    <mergeCell ref="U12:U13"/>
    <mergeCell ref="V12:V13"/>
    <mergeCell ref="I12:J12"/>
  </mergeCells>
  <phoneticPr fontId="4" type="noConversion"/>
  <conditionalFormatting sqref="T27:U28 T14:U23 T30:U30">
    <cfRule type="expression" dxfId="3058" priority="321" stopIfTrue="1">
      <formula>IF($U14="warning",TRUE,FALSE)</formula>
    </cfRule>
  </conditionalFormatting>
  <conditionalFormatting sqref="C15:H15 B27:J27 L27:AI27 B14:J14 J15:J17 C20:H23 M26:AI26 B20:B22 C16:D17 F16:H17 J20:L23 AA20:AA23 M14:AI14 V20:X23 AB19:AI23 M19:U23 Y19:Z23 B18:AI19 L15:AI17">
    <cfRule type="expression" dxfId="3057" priority="285" stopIfTrue="1">
      <formula>IF(OR($BD14="not",$BD14="resign",$BD14="resign",$BD14="end",$BD14="terminated",$BD14="permanent"),"TRUE","FALSE")</formula>
    </cfRule>
  </conditionalFormatting>
  <conditionalFormatting sqref="AB14:AI14">
    <cfRule type="expression" dxfId="3056" priority="284" stopIfTrue="1">
      <formula>IF(OR($BD14="not",$BD14="resign",$BD14="resign",$BD14="end",$BD14="terminated",$BD14="permanent"),"TRUE","FALSE")</formula>
    </cfRule>
  </conditionalFormatting>
  <conditionalFormatting sqref="B15">
    <cfRule type="expression" dxfId="3055" priority="182" stopIfTrue="1">
      <formula>IF(OR($BD15="not",$BD15="resign",$BD15="resign",$BD15="end",$BD15="terminated",$BD15="permanent"),"TRUE","FALSE")</formula>
    </cfRule>
  </conditionalFormatting>
  <conditionalFormatting sqref="I15">
    <cfRule type="expression" dxfId="3054" priority="180" stopIfTrue="1">
      <formula>IF(OR($BD15="not",$BD15="resign",$BD15="resign",$BD15="end",$BD15="terminated",$BD15="permanent"),"TRUE","FALSE")</formula>
    </cfRule>
  </conditionalFormatting>
  <conditionalFormatting sqref="D27 D14:D15 D18 D20:D23">
    <cfRule type="expression" dxfId="3053" priority="177" stopIfTrue="1">
      <formula>IF(OR($BC14="not",$BC14="resign",$BC14="resign",$BC14="end",$BC14="terminated",$BC14="permanent"),"TRUE","FALSE")</formula>
    </cfRule>
  </conditionalFormatting>
  <conditionalFormatting sqref="X15">
    <cfRule type="expression" dxfId="3052" priority="167" stopIfTrue="1">
      <formula>IF(OR($BD15="not",$BD15="resign",$BD15="resign",$BD15="end",$BD15="terminated",$BD15="permanent"),"TRUE","FALSE")</formula>
    </cfRule>
  </conditionalFormatting>
  <conditionalFormatting sqref="X15">
    <cfRule type="expression" dxfId="3051" priority="166" stopIfTrue="1">
      <formula>IF(OR($BD15="not",$BD15="resign",$BD15="resign",$BD15="end",$BD15="terminated",$BD15="permanent"),"TRUE","FALSE")</formula>
    </cfRule>
  </conditionalFormatting>
  <conditionalFormatting sqref="E16:E17">
    <cfRule type="expression" dxfId="3050" priority="161" stopIfTrue="1">
      <formula>IF(OR($BD16="not",$BD16="resign",$BD16="resign",$BD16="end",$BD16="terminated",$BD16="permanent"),"TRUE","FALSE")</formula>
    </cfRule>
  </conditionalFormatting>
  <conditionalFormatting sqref="E16:E17">
    <cfRule type="expression" dxfId="3049" priority="160" stopIfTrue="1">
      <formula>IF(OR($BD16="not",$BD16="resign",$BD16="resign",$BD16="end",$BD16="terminated",$BD16="permanent"),"TRUE","FALSE")</formula>
    </cfRule>
  </conditionalFormatting>
  <conditionalFormatting sqref="E16:E17">
    <cfRule type="expression" dxfId="3048" priority="159" stopIfTrue="1">
      <formula>IF(OR($BD16="not",$BD16="resign",$BD16="resign",$BD16="end",$BD16="terminated",$BD16="permanent"),"TRUE","FALSE")</formula>
    </cfRule>
  </conditionalFormatting>
  <conditionalFormatting sqref="E16:E17">
    <cfRule type="expression" dxfId="3047" priority="158" stopIfTrue="1">
      <formula>IF(OR($BD16="not",$BD16="resign",$BD16="resign",$BD16="end",$BD16="terminated",$BD16="permanent"),"TRUE","FALSE")</formula>
    </cfRule>
  </conditionalFormatting>
  <conditionalFormatting sqref="B16">
    <cfRule type="expression" dxfId="3046" priority="157" stopIfTrue="1">
      <formula>IF(OR($BD16="not",$BD16="resign",$BD16="resign",$BD16="end",$BD16="terminated",$BD16="permanent"),"TRUE","FALSE")</formula>
    </cfRule>
  </conditionalFormatting>
  <conditionalFormatting sqref="I16">
    <cfRule type="expression" dxfId="3045" priority="156" stopIfTrue="1">
      <formula>IF(OR($BD16="not",$BD16="resign",$BD16="resign",$BD16="end",$BD16="terminated",$BD16="permanent"),"TRUE","FALSE")</formula>
    </cfRule>
  </conditionalFormatting>
  <conditionalFormatting sqref="D16">
    <cfRule type="expression" dxfId="3044" priority="155" stopIfTrue="1">
      <formula>IF(OR($BC16="not",$BC16="resign",$BC16="resign",$BC16="end",$BC16="terminated",$BC16="permanent"),"TRUE","FALSE")</formula>
    </cfRule>
  </conditionalFormatting>
  <conditionalFormatting sqref="I16">
    <cfRule type="expression" dxfId="3043" priority="145" stopIfTrue="1">
      <formula>IF(OR($BD16="not",$BD16="resign",$BD16="resign",$BD16="end",$BD16="terminated",$BD16="permanent"),"TRUE","FALSE")</formula>
    </cfRule>
  </conditionalFormatting>
  <conditionalFormatting sqref="L16">
    <cfRule type="expression" dxfId="3042" priority="144" stopIfTrue="1">
      <formula>IF(OR($BD16="not",$BD16="resign",$BD16="resign",$BD16="end",$BD16="terminated",$BD16="permanent"),"TRUE","FALSE")</formula>
    </cfRule>
  </conditionalFormatting>
  <conditionalFormatting sqref="L16">
    <cfRule type="expression" dxfId="3041" priority="143" stopIfTrue="1">
      <formula>IF(OR($BD16="not",$BD16="resign",$BD16="resign",$BD16="end",$BD16="terminated",$BD16="permanent"),"TRUE","FALSE")</formula>
    </cfRule>
  </conditionalFormatting>
  <conditionalFormatting sqref="I16">
    <cfRule type="expression" dxfId="3040" priority="142" stopIfTrue="1">
      <formula>IF(OR($BD16="not",$BD16="resign",$BD16="resign",$BD16="end",$BD16="terminated",$BD16="permanent"),"TRUE","FALSE")</formula>
    </cfRule>
  </conditionalFormatting>
  <conditionalFormatting sqref="I16">
    <cfRule type="expression" dxfId="3039" priority="141" stopIfTrue="1">
      <formula>IF(OR($BD16="not",$BD16="resign",$BD16="resign",$BD16="end",$BD16="terminated",$BD16="permanent"),"TRUE","FALSE")</formula>
    </cfRule>
  </conditionalFormatting>
  <conditionalFormatting sqref="I16">
    <cfRule type="expression" dxfId="3038" priority="140" stopIfTrue="1">
      <formula>IF(OR($BD16="not",$BD16="resign",$BD16="resign",$BD16="end",$BD16="terminated",$BD16="permanent"),"TRUE","FALSE")</formula>
    </cfRule>
  </conditionalFormatting>
  <conditionalFormatting sqref="E17">
    <cfRule type="expression" dxfId="3037" priority="139" stopIfTrue="1">
      <formula>IF(OR($BD17="not",$BD17="resign",$BD17="resign",$BD17="end",$BD17="terminated",$BD17="permanent"),"TRUE","FALSE")</formula>
    </cfRule>
  </conditionalFormatting>
  <conditionalFormatting sqref="E17">
    <cfRule type="expression" dxfId="3036" priority="138" stopIfTrue="1">
      <formula>IF(OR($BD17="not",$BD17="resign",$BD17="resign",$BD17="end",$BD17="terminated",$BD17="permanent"),"TRUE","FALSE")</formula>
    </cfRule>
  </conditionalFormatting>
  <conditionalFormatting sqref="E17">
    <cfRule type="expression" dxfId="3035" priority="137" stopIfTrue="1">
      <formula>IF(OR($BD17="not",$BD17="resign",$BD17="resign",$BD17="end",$BD17="terminated",$BD17="permanent"),"TRUE","FALSE")</formula>
    </cfRule>
  </conditionalFormatting>
  <conditionalFormatting sqref="E17">
    <cfRule type="expression" dxfId="3034" priority="136" stopIfTrue="1">
      <formula>IF(OR($BD17="not",$BD17="resign",$BD17="resign",$BD17="end",$BD17="terminated",$BD17="permanent"),"TRUE","FALSE")</formula>
    </cfRule>
  </conditionalFormatting>
  <conditionalFormatting sqref="B17">
    <cfRule type="expression" dxfId="3033" priority="135" stopIfTrue="1">
      <formula>IF(OR($BD17="not",$BD17="resign",$BD17="resign",$BD17="end",$BD17="terminated",$BD17="permanent"),"TRUE","FALSE")</formula>
    </cfRule>
  </conditionalFormatting>
  <conditionalFormatting sqref="I17">
    <cfRule type="expression" dxfId="3032" priority="134" stopIfTrue="1">
      <formula>IF(OR($BD17="not",$BD17="resign",$BD17="resign",$BD17="end",$BD17="terminated",$BD17="permanent"),"TRUE","FALSE")</formula>
    </cfRule>
  </conditionalFormatting>
  <conditionalFormatting sqref="D17">
    <cfRule type="expression" dxfId="3031" priority="133" stopIfTrue="1">
      <formula>IF(OR($BC17="not",$BC17="resign",$BC17="resign",$BC17="end",$BC17="terminated",$BC17="permanent"),"TRUE","FALSE")</formula>
    </cfRule>
  </conditionalFormatting>
  <conditionalFormatting sqref="I17">
    <cfRule type="expression" dxfId="3030" priority="132" stopIfTrue="1">
      <formula>IF(OR($BD17="not",$BD17="resign",$BD17="resign",$BD17="end",$BD17="terminated",$BD17="permanent"),"TRUE","FALSE")</formula>
    </cfRule>
  </conditionalFormatting>
  <conditionalFormatting sqref="L17">
    <cfRule type="expression" dxfId="3029" priority="131" stopIfTrue="1">
      <formula>IF(OR($BD17="not",$BD17="resign",$BD17="resign",$BD17="end",$BD17="terminated",$BD17="permanent"),"TRUE","FALSE")</formula>
    </cfRule>
  </conditionalFormatting>
  <conditionalFormatting sqref="L17">
    <cfRule type="expression" dxfId="3028" priority="130" stopIfTrue="1">
      <formula>IF(OR($BD17="not",$BD17="resign",$BD17="resign",$BD17="end",$BD17="terminated",$BD17="permanent"),"TRUE","FALSE")</formula>
    </cfRule>
  </conditionalFormatting>
  <conditionalFormatting sqref="I17">
    <cfRule type="expression" dxfId="3027" priority="129" stopIfTrue="1">
      <formula>IF(OR($BD17="not",$BD17="resign",$BD17="resign",$BD17="end",$BD17="terminated",$BD17="permanent"),"TRUE","FALSE")</formula>
    </cfRule>
  </conditionalFormatting>
  <conditionalFormatting sqref="I17">
    <cfRule type="expression" dxfId="3026" priority="128" stopIfTrue="1">
      <formula>IF(OR($BD17="not",$BD17="resign",$BD17="resign",$BD17="end",$BD17="terminated",$BD17="permanent"),"TRUE","FALSE")</formula>
    </cfRule>
  </conditionalFormatting>
  <conditionalFormatting sqref="I17">
    <cfRule type="expression" dxfId="3025" priority="127" stopIfTrue="1">
      <formula>IF(OR($BD17="not",$BD17="resign",$BD17="resign",$BD17="end",$BD17="terminated",$BD17="permanent"),"TRUE","FALSE")</formula>
    </cfRule>
  </conditionalFormatting>
  <conditionalFormatting sqref="I17">
    <cfRule type="expression" dxfId="3024" priority="109" stopIfTrue="1">
      <formula>IF(OR($BD17="not",$BD17="resign",$BD17="resign",$BD17="end",$BD17="terminated",$BD17="permanent"),"TRUE","FALSE")</formula>
    </cfRule>
  </conditionalFormatting>
  <conditionalFormatting sqref="C28:E28 F28:H29 K29:U29 W29:AI29 I28 K28:AI28">
    <cfRule type="expression" dxfId="3023" priority="108" stopIfTrue="1">
      <formula>IF(OR(#REF!="not",#REF!="resign",#REF!="resign",#REF!="end",#REF!="terminated",#REF!="permanent"),"TRUE","FALSE")</formula>
    </cfRule>
  </conditionalFormatting>
  <conditionalFormatting sqref="E28">
    <cfRule type="expression" dxfId="3022" priority="107" stopIfTrue="1">
      <formula>IF(OR(#REF!="not",#REF!="resign",#REF!="resign",#REF!="end",#REF!="terminated",#REF!="permanent"),"TRUE","FALSE")</formula>
    </cfRule>
  </conditionalFormatting>
  <conditionalFormatting sqref="D28:E29 J28 B28:B29 L28:L29 I29:J29 AF29 V29">
    <cfRule type="expression" dxfId="3021" priority="106" stopIfTrue="1">
      <formula>IF(OR(#REF!="not",#REF!="resign",#REF!="resign",#REF!="end",#REF!="terminated",#REF!="permanent"),"TRUE","FALSE")</formula>
    </cfRule>
  </conditionalFormatting>
  <conditionalFormatting sqref="V14 V27 V20:V23 V18">
    <cfRule type="expression" dxfId="3020" priority="90" stopIfTrue="1">
      <formula>IF(OR($BE14="not",$BE14="resign",$BE14="resign",$BE14="end",$BE14="terminated",$BE14="permanent"),"TRUE","FALSE")</formula>
    </cfRule>
  </conditionalFormatting>
  <conditionalFormatting sqref="V15">
    <cfRule type="expression" dxfId="3019" priority="88" stopIfTrue="1">
      <formula>IF(OR($BE15="not",$BE15="resign",$BE15="resign",$BE15="end",$BE15="terminated",$BE15="permanent"),"TRUE","FALSE")</formula>
    </cfRule>
  </conditionalFormatting>
  <conditionalFormatting sqref="V16">
    <cfRule type="expression" dxfId="3018" priority="87" stopIfTrue="1">
      <formula>IF(OR($BE16="not",$BE16="resign",$BE16="resign",$BE16="end",$BE16="terminated",$BE16="permanent"),"TRUE","FALSE")</formula>
    </cfRule>
  </conditionalFormatting>
  <conditionalFormatting sqref="V17">
    <cfRule type="expression" dxfId="3017" priority="86" stopIfTrue="1">
      <formula>IF(OR($BE17="not",$BE17="resign",$BE17="resign",$BE17="end",$BE17="terminated",$BE17="permanent"),"TRUE","FALSE")</formula>
    </cfRule>
  </conditionalFormatting>
  <conditionalFormatting sqref="V28:V29">
    <cfRule type="expression" dxfId="3016" priority="84" stopIfTrue="1">
      <formula>IF(OR(#REF!="not",#REF!="resign",#REF!="resign",#REF!="end",#REF!="terminated",#REF!="permanent"),"TRUE","FALSE")</formula>
    </cfRule>
  </conditionalFormatting>
  <conditionalFormatting sqref="J15">
    <cfRule type="expression" dxfId="3015" priority="83" stopIfTrue="1">
      <formula>IF(OR($BD15="not",$BD15="resign",$BD15="resign",$BD15="end",$BD15="terminated",$BD15="permanent"),"TRUE","FALSE")</formula>
    </cfRule>
  </conditionalFormatting>
  <conditionalFormatting sqref="AF15">
    <cfRule type="expression" dxfId="3014" priority="80" stopIfTrue="1">
      <formula>IF(OR($BD15="not",$BD15="resign",$BD15="resign",$BD15="end",$BD15="terminated",$BD15="permanent"),"TRUE","FALSE")</formula>
    </cfRule>
  </conditionalFormatting>
  <conditionalFormatting sqref="AF16">
    <cfRule type="expression" dxfId="3013" priority="79" stopIfTrue="1">
      <formula>IF(OR($BD16="not",$BD16="resign",$BD16="resign",$BD16="end",$BD16="terminated",$BD16="permanent"),"TRUE","FALSE")</formula>
    </cfRule>
  </conditionalFormatting>
  <conditionalFormatting sqref="AF17">
    <cfRule type="expression" dxfId="3012" priority="78" stopIfTrue="1">
      <formula>IF(OR($BD17="not",$BD17="resign",$BD17="resign",$BD17="end",$BD17="terminated",$BD17="permanent"),"TRUE","FALSE")</formula>
    </cfRule>
  </conditionalFormatting>
  <conditionalFormatting sqref="L14">
    <cfRule type="expression" dxfId="3011" priority="75" stopIfTrue="1">
      <formula>IF(OR($BD14="not",$BD14="resign",$BD14="resign",$BD14="end",$BD14="terminated",$BD14="permanent"),"TRUE","FALSE")</formula>
    </cfRule>
  </conditionalFormatting>
  <conditionalFormatting sqref="AF18 AF28:AF30">
    <cfRule type="expression" dxfId="3010" priority="74" stopIfTrue="1">
      <formula>IF(OR($AE18="not",$AE18="resign",$AE18="resign",$AE18="end",$AE18="terminated",$AE18="permanent"),"TRUE","FALSE")</formula>
    </cfRule>
  </conditionalFormatting>
  <conditionalFormatting sqref="C29:D29">
    <cfRule type="expression" dxfId="3009" priority="69" stopIfTrue="1">
      <formula>IF(OR(#REF!="not",#REF!="resign",#REF!="resign",#REF!="end",#REF!="terminated",#REF!="permanent"),"TRUE","FALSE")</formula>
    </cfRule>
  </conditionalFormatting>
  <conditionalFormatting sqref="E29">
    <cfRule type="expression" dxfId="3008" priority="68" stopIfTrue="1">
      <formula>IF(OR(#REF!="not",#REF!="resign",#REF!="resign",#REF!="end",#REF!="terminated",#REF!="permanent"),"TRUE","FALSE")</formula>
    </cfRule>
  </conditionalFormatting>
  <conditionalFormatting sqref="B26:J26">
    <cfRule type="expression" dxfId="3007" priority="24" stopIfTrue="1">
      <formula>IF(OR($BD26="not",$BD26="resign",$BD26="resign",$BD26="end",$BD26="terminated",$BD26="permanent"),"TRUE","FALSE")</formula>
    </cfRule>
  </conditionalFormatting>
  <conditionalFormatting sqref="Z26">
    <cfRule type="expression" dxfId="3006" priority="23" stopIfTrue="1">
      <formula>IF(OR($BD26="not",$BD26="resign",$BD26="resign",$BD26="end",$BD26="terminated",$BD26="permanent"),"TRUE","FALSE")</formula>
    </cfRule>
  </conditionalFormatting>
  <conditionalFormatting sqref="Y26">
    <cfRule type="expression" dxfId="3005" priority="22" stopIfTrue="1">
      <formula>IF(OR($BD26="not",$BD26="resign",$BD26="resign",$BD26="end",$BD26="terminated",$BD26="permanent"),"TRUE","FALSE")</formula>
    </cfRule>
  </conditionalFormatting>
  <conditionalFormatting sqref="D26">
    <cfRule type="expression" dxfId="3004" priority="21" stopIfTrue="1">
      <formula>IF(OR($BC26="not",$BC26="resign",$BC26="resign",$BC26="end",$BC26="terminated",$BC26="permanent"),"TRUE","FALSE")</formula>
    </cfRule>
  </conditionalFormatting>
  <conditionalFormatting sqref="X26">
    <cfRule type="expression" dxfId="3003" priority="20" stopIfTrue="1">
      <formula>IF(OR($BD26="not",$BD26="resign",$BD26="resign",$BD26="end",$BD26="terminated",$BD26="permanent"),"TRUE","FALSE")</formula>
    </cfRule>
  </conditionalFormatting>
  <conditionalFormatting sqref="V26">
    <cfRule type="expression" dxfId="3002" priority="19" stopIfTrue="1">
      <formula>IF(OR($BD26="not",$BD26="resign",$BD26="resign",$BD26="end",$BD26="terminated",$BD26="permanent"),"TRUE","FALSE")</formula>
    </cfRule>
  </conditionalFormatting>
  <conditionalFormatting sqref="V26">
    <cfRule type="expression" dxfId="3001" priority="18" stopIfTrue="1">
      <formula>IF(OR($BE26="not",$BE26="resign",$BE26="resign",$BE26="end",$BE26="terminated",$BE26="permanent"),"TRUE","FALSE")</formula>
    </cfRule>
  </conditionalFormatting>
  <conditionalFormatting sqref="AF26">
    <cfRule type="expression" dxfId="3000" priority="17" stopIfTrue="1">
      <formula>IF(OR($BD26="not",$BD26="resign",$BD26="resign",$BD26="end",$BD26="terminated",$BD26="permanent"),"TRUE","FALSE")</formula>
    </cfRule>
  </conditionalFormatting>
  <conditionalFormatting sqref="K26">
    <cfRule type="expression" dxfId="2999" priority="16" stopIfTrue="1">
      <formula>IF(OR($BD26="not",$BD26="resign",$BD26="resign",$BD26="end",$BD26="terminated",$BD26="permanent"),"TRUE","FALSE")</formula>
    </cfRule>
  </conditionalFormatting>
  <conditionalFormatting sqref="L26">
    <cfRule type="expression" dxfId="2998" priority="15" stopIfTrue="1">
      <formula>IF(OR($BD26="not",$BD26="resign",$BD26="resign",$BD26="end",$BD26="terminated",$BD26="permanent"),"TRUE","FALSE")</formula>
    </cfRule>
  </conditionalFormatting>
  <conditionalFormatting sqref="N26:S26">
    <cfRule type="expression" dxfId="2997" priority="14" stopIfTrue="1">
      <formula>IF(OR($BD26="not",$BD26="resign",$BD26="resign",$BD26="end",$BD26="terminated",$BD26="permanent"),"TRUE","FALSE")</formula>
    </cfRule>
  </conditionalFormatting>
  <conditionalFormatting sqref="V15:V17">
    <cfRule type="expression" dxfId="2996" priority="13" stopIfTrue="1">
      <formula>IF(OR($BE15="not",$BE15="resign",$BE15="resign",$BE15="end",$BE15="terminated",$BE15="permanent"),"TRUE","FALSE")</formula>
    </cfRule>
  </conditionalFormatting>
  <conditionalFormatting sqref="D30">
    <cfRule type="expression" dxfId="2995" priority="9" stopIfTrue="1">
      <formula>IF(OR(#REF!="not",#REF!="resign",#REF!="resign",#REF!="end",#REF!="terminated",#REF!="permanent"),"TRUE","FALSE")</formula>
    </cfRule>
  </conditionalFormatting>
  <conditionalFormatting sqref="V30">
    <cfRule type="expression" dxfId="2994" priority="8" stopIfTrue="1">
      <formula>IF(OR(#REF!="not",#REF!="resign",#REF!="resign",#REF!="end",#REF!="terminated",#REF!="permanent"),"TRUE","FALSE")</formula>
    </cfRule>
  </conditionalFormatting>
  <conditionalFormatting sqref="V19">
    <cfRule type="expression" dxfId="2993" priority="6" stopIfTrue="1">
      <formula>IF(OR($BD19="not",$BD19="resign",$BD19="resign",$BD19="end",$BD19="terminated",$BD19="permanent"),"TRUE","FALSE")</formula>
    </cfRule>
  </conditionalFormatting>
  <conditionalFormatting sqref="V19">
    <cfRule type="expression" dxfId="2992" priority="5" stopIfTrue="1">
      <formula>IF(OR($BE19="not",$BE19="resign",$BE19="resign",$BE19="end",$BE19="terminated",$BE19="permanent"),"TRUE","FALSE")</formula>
    </cfRule>
  </conditionalFormatting>
  <conditionalFormatting sqref="V19">
    <cfRule type="expression" dxfId="2991" priority="4" stopIfTrue="1">
      <formula>IF(OR($BE19="not",$BE19="resign",$BE19="resign",$BE19="end",$BE19="terminated",$BE19="permanent"),"TRUE","FALSE")</formula>
    </cfRule>
  </conditionalFormatting>
  <conditionalFormatting sqref="D19">
    <cfRule type="expression" dxfId="2990" priority="3" stopIfTrue="1">
      <formula>IF(OR($BC19="not",$BC19="resign",$BC19="resign",$BC19="end",$BC19="terminated",$BC19="permanent"),"TRUE","FALSE")</formula>
    </cfRule>
  </conditionalFormatting>
  <conditionalFormatting sqref="V19">
    <cfRule type="expression" dxfId="2989" priority="2" stopIfTrue="1">
      <formula>IF(OR($BE19="not",$BE19="resign",$BE19="resign",$BE19="end",$BE19="terminated",$BE19="permanent"),"TRUE","FALSE")</formula>
    </cfRule>
  </conditionalFormatting>
  <conditionalFormatting sqref="AF19">
    <cfRule type="expression" dxfId="2988" priority="1" stopIfTrue="1">
      <formula>IF(OR($AE19="not",$AE19="resign",$AE19="resign",$AE19="end",$AE19="terminated",$AE19="permanent"),"TRUE","FALSE")</formula>
    </cfRule>
  </conditionalFormatting>
  <conditionalFormatting sqref="B30:AI30">
    <cfRule type="expression" dxfId="2987" priority="325" stopIfTrue="1">
      <formula>IF(OR(#REF!="not",#REF!="resign",#REF!="resign",#REF!="end",#REF!="terminated",#REF!="permanent"),"TRUE","FALSE")</formula>
    </cfRule>
  </conditionalFormatting>
  <hyperlinks>
    <hyperlink ref="AH14" r:id="rId1"/>
    <hyperlink ref="AH29" r:id="rId2"/>
    <hyperlink ref="AH18" r:id="rId3"/>
  </hyperlinks>
  <printOptions horizontalCentered="1"/>
  <pageMargins left="0" right="0" top="1" bottom="1" header="0.5" footer="0.5"/>
  <pageSetup paperSize="9" scale="22" orientation="landscape" r:id="rId4"/>
  <headerFooter alignWithMargins="0"/>
  <drawing r:id="rId5"/>
  <legacyDrawing r:id="rId6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3" filterMode="1">
    <tabColor rgb="FF92D050"/>
    <pageSetUpPr fitToPage="1"/>
  </sheetPr>
  <dimension ref="A1:BO62"/>
  <sheetViews>
    <sheetView showGridLines="0" topLeftCell="A12" workbookViewId="0">
      <pane xSplit="4" ySplit="2" topLeftCell="AK14" activePane="bottomRight" state="frozen"/>
      <selection activeCell="A12" sqref="A12"/>
      <selection pane="topRight" activeCell="E12" sqref="E12"/>
      <selection pane="bottomLeft" activeCell="A14" sqref="A14"/>
      <selection pane="bottomRight" activeCell="A12" sqref="A12:AO13"/>
    </sheetView>
  </sheetViews>
  <sheetFormatPr defaultRowHeight="10.5"/>
  <cols>
    <col min="1" max="1" width="5.42578125" style="398" customWidth="1"/>
    <col min="2" max="2" width="10.28515625" style="398" bestFit="1" customWidth="1"/>
    <col min="3" max="3" width="10.28515625" style="398" customWidth="1"/>
    <col min="4" max="4" width="25.140625" style="398" bestFit="1" customWidth="1"/>
    <col min="5" max="5" width="15.5703125" style="398" customWidth="1"/>
    <col min="6" max="6" width="8.140625" style="398" customWidth="1"/>
    <col min="7" max="7" width="11" style="398" customWidth="1"/>
    <col min="8" max="8" width="10.28515625" style="398" customWidth="1"/>
    <col min="9" max="11" width="10" style="398" customWidth="1"/>
    <col min="12" max="14" width="9.140625" style="398" customWidth="1"/>
    <col min="15" max="22" width="9.140625" style="236" customWidth="1"/>
    <col min="23" max="24" width="9.140625" style="398" customWidth="1"/>
    <col min="25" max="25" width="13.5703125" style="398" customWidth="1"/>
    <col min="26" max="26" width="10.140625" style="398" customWidth="1"/>
    <col min="27" max="27" width="12.140625" style="398" customWidth="1"/>
    <col min="28" max="29" width="10.85546875" style="398" customWidth="1"/>
    <col min="30" max="30" width="8.140625" style="398" customWidth="1"/>
    <col min="31" max="31" width="45" style="398" customWidth="1"/>
    <col min="32" max="32" width="15.7109375" style="398" customWidth="1"/>
    <col min="33" max="33" width="37.5703125" style="398" customWidth="1"/>
    <col min="34" max="34" width="21.7109375" style="398" customWidth="1"/>
    <col min="35" max="35" width="15" style="398" customWidth="1"/>
    <col min="36" max="36" width="16.5703125" style="398" customWidth="1"/>
    <col min="37" max="37" width="12.5703125" style="398" customWidth="1"/>
    <col min="38" max="38" width="16" style="398" customWidth="1"/>
    <col min="39" max="39" width="26.140625" style="398" customWidth="1"/>
    <col min="40" max="40" width="17.28515625" style="398" customWidth="1"/>
    <col min="41" max="41" width="31.85546875" style="398" bestFit="1" customWidth="1"/>
    <col min="42" max="42" width="24.140625" style="398" bestFit="1" customWidth="1"/>
    <col min="43" max="64" width="9.140625" style="398"/>
    <col min="65" max="66" width="9.140625" style="398" bestFit="1"/>
    <col min="67" max="16384" width="9.140625" style="398"/>
  </cols>
  <sheetData>
    <row r="1" spans="1:67" s="638" customFormat="1">
      <c r="A1" s="1150"/>
      <c r="B1" s="1150"/>
      <c r="C1" s="1150"/>
      <c r="D1" s="1150"/>
      <c r="E1" s="637"/>
      <c r="F1" s="637"/>
      <c r="AF1" s="641"/>
      <c r="AM1" s="642" t="s">
        <v>1316</v>
      </c>
    </row>
    <row r="2" spans="1:67" s="638" customFormat="1">
      <c r="A2" s="1150"/>
      <c r="B2" s="1150"/>
      <c r="C2" s="1150"/>
      <c r="D2" s="1150"/>
      <c r="E2" s="637"/>
      <c r="F2" s="637"/>
      <c r="AF2" s="643"/>
      <c r="AM2" s="642" t="s">
        <v>1235</v>
      </c>
    </row>
    <row r="3" spans="1:67" s="638" customFormat="1">
      <c r="A3" s="1150"/>
      <c r="B3" s="1150"/>
      <c r="C3" s="1150"/>
      <c r="D3" s="1150"/>
      <c r="E3" s="637"/>
      <c r="F3" s="637"/>
      <c r="AF3" s="643"/>
      <c r="AM3" s="642" t="s">
        <v>1236</v>
      </c>
    </row>
    <row r="4" spans="1:67" s="638" customFormat="1">
      <c r="A4" s="637"/>
      <c r="B4" s="637"/>
      <c r="C4" s="637"/>
      <c r="D4" s="637"/>
      <c r="E4" s="637"/>
      <c r="F4" s="637"/>
      <c r="AF4" s="643"/>
      <c r="AM4" s="642" t="s">
        <v>1237</v>
      </c>
    </row>
    <row r="5" spans="1:67" s="638" customFormat="1">
      <c r="A5" s="637"/>
      <c r="B5" s="637"/>
      <c r="C5" s="637"/>
      <c r="D5" s="637"/>
      <c r="E5" s="637"/>
      <c r="F5" s="637"/>
    </row>
    <row r="6" spans="1:67" s="638" customFormat="1">
      <c r="A6" s="1150"/>
      <c r="B6" s="1150"/>
      <c r="C6" s="1150"/>
      <c r="D6" s="1150"/>
      <c r="E6" s="637"/>
      <c r="F6" s="637"/>
    </row>
    <row r="7" spans="1:67" s="638" customFormat="1">
      <c r="D7" s="637"/>
      <c r="E7" s="637"/>
      <c r="F7" s="637"/>
    </row>
    <row r="8" spans="1:67" s="638" customForma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636"/>
      <c r="T8" s="636"/>
      <c r="U8" s="636"/>
      <c r="V8" s="636"/>
      <c r="W8" s="636"/>
      <c r="X8" s="636"/>
      <c r="Y8" s="441"/>
      <c r="Z8" s="441"/>
      <c r="AA8" s="441"/>
      <c r="AB8" s="441"/>
      <c r="AC8" s="441"/>
      <c r="AD8" s="441"/>
      <c r="AE8" s="441"/>
      <c r="AF8" s="441"/>
      <c r="AG8" s="441"/>
      <c r="AH8" s="441"/>
      <c r="AI8" s="441"/>
      <c r="AJ8" s="441"/>
      <c r="AK8" s="441"/>
      <c r="AL8" s="441"/>
    </row>
    <row r="9" spans="1:67" s="638" customFormat="1">
      <c r="A9" s="1112" t="s">
        <v>1277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636"/>
      <c r="T9" s="636"/>
      <c r="U9" s="636"/>
      <c r="V9" s="636"/>
      <c r="W9" s="636"/>
      <c r="X9" s="636"/>
      <c r="Y9" s="441"/>
      <c r="Z9" s="441"/>
      <c r="AA9" s="441"/>
      <c r="AB9" s="441"/>
      <c r="AC9" s="441"/>
      <c r="AD9" s="441"/>
      <c r="AE9" s="441"/>
      <c r="AF9" s="441"/>
      <c r="AG9" s="441"/>
      <c r="AH9" s="441"/>
      <c r="AI9" s="441"/>
      <c r="AJ9" s="441"/>
      <c r="AK9" s="441"/>
      <c r="AL9" s="441"/>
    </row>
    <row r="10" spans="1:67" s="638" customFormat="1">
      <c r="A10" s="636"/>
      <c r="B10" s="636"/>
      <c r="C10" s="636"/>
      <c r="D10" s="636"/>
      <c r="E10" s="636"/>
      <c r="F10" s="442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</row>
    <row r="11" spans="1:67" s="638" customFormat="1" ht="11.25" thickBot="1">
      <c r="D11" s="637"/>
      <c r="E11" s="637"/>
      <c r="F11" s="637"/>
    </row>
    <row r="12" spans="1:67" s="214" customFormat="1" ht="12" thickTop="1" thickBot="1">
      <c r="A12" s="1104" t="s">
        <v>1351</v>
      </c>
      <c r="B12" s="1104" t="s">
        <v>1352</v>
      </c>
      <c r="C12" s="1104" t="s">
        <v>962</v>
      </c>
      <c r="D12" s="1104" t="s">
        <v>1353</v>
      </c>
      <c r="E12" s="1104" t="s">
        <v>1354</v>
      </c>
      <c r="F12" s="1104" t="s">
        <v>1355</v>
      </c>
      <c r="G12" s="1104" t="s">
        <v>1356</v>
      </c>
      <c r="H12" s="1108" t="s">
        <v>1247</v>
      </c>
      <c r="I12" s="1149"/>
      <c r="J12" s="1109"/>
      <c r="K12" s="409"/>
      <c r="L12" s="1108" t="s">
        <v>1259</v>
      </c>
      <c r="M12" s="1109"/>
      <c r="N12" s="639"/>
      <c r="O12" s="1159" t="s">
        <v>5057</v>
      </c>
      <c r="P12" s="1160"/>
      <c r="Q12" s="1108" t="s">
        <v>1357</v>
      </c>
      <c r="R12" s="1109"/>
      <c r="S12" s="303"/>
      <c r="T12" s="303"/>
      <c r="U12" s="1159" t="s">
        <v>5057</v>
      </c>
      <c r="V12" s="1160"/>
      <c r="W12" s="1108" t="s">
        <v>5058</v>
      </c>
      <c r="X12" s="1109"/>
      <c r="Y12" s="1106" t="s">
        <v>1260</v>
      </c>
      <c r="Z12" s="1106" t="s">
        <v>1251</v>
      </c>
      <c r="AA12" s="1148" t="s">
        <v>970</v>
      </c>
      <c r="AB12" s="1104" t="s">
        <v>961</v>
      </c>
      <c r="AC12" s="1135" t="s">
        <v>933</v>
      </c>
      <c r="AD12" s="1104" t="s">
        <v>1249</v>
      </c>
      <c r="AE12" s="1104" t="s">
        <v>1251</v>
      </c>
      <c r="AF12" s="1097" t="s">
        <v>1252</v>
      </c>
      <c r="AG12" s="1097" t="s">
        <v>1253</v>
      </c>
      <c r="AH12" s="1097" t="s">
        <v>1254</v>
      </c>
      <c r="AI12" s="1157" t="s">
        <v>673</v>
      </c>
      <c r="AJ12" s="1157" t="s">
        <v>1202</v>
      </c>
      <c r="AK12" s="1157" t="s">
        <v>2389</v>
      </c>
      <c r="AL12" s="1157" t="s">
        <v>3030</v>
      </c>
      <c r="AM12" s="1121" t="s">
        <v>1100</v>
      </c>
      <c r="AN12" s="1097" t="s">
        <v>2390</v>
      </c>
      <c r="AO12" s="1114" t="s">
        <v>811</v>
      </c>
    </row>
    <row r="13" spans="1:67" s="214" customFormat="1" ht="12" thickTop="1" thickBot="1">
      <c r="A13" s="1145"/>
      <c r="B13" s="1145"/>
      <c r="C13" s="1145"/>
      <c r="D13" s="1145"/>
      <c r="E13" s="1145"/>
      <c r="F13" s="1145"/>
      <c r="G13" s="1145"/>
      <c r="H13" s="220" t="s">
        <v>1256</v>
      </c>
      <c r="I13" s="220" t="s">
        <v>1257</v>
      </c>
      <c r="J13" s="220">
        <v>1</v>
      </c>
      <c r="K13" s="220">
        <v>2</v>
      </c>
      <c r="L13" s="220" t="s">
        <v>1256</v>
      </c>
      <c r="M13" s="220" t="s">
        <v>1257</v>
      </c>
      <c r="N13" s="635">
        <v>1</v>
      </c>
      <c r="O13" s="640" t="s">
        <v>1256</v>
      </c>
      <c r="P13" s="640" t="s">
        <v>1257</v>
      </c>
      <c r="Q13" s="220" t="s">
        <v>1256</v>
      </c>
      <c r="R13" s="220" t="s">
        <v>1257</v>
      </c>
      <c r="S13" s="220">
        <v>1</v>
      </c>
      <c r="T13" s="220">
        <v>2</v>
      </c>
      <c r="U13" s="640" t="s">
        <v>1256</v>
      </c>
      <c r="V13" s="640" t="s">
        <v>1257</v>
      </c>
      <c r="W13" s="635" t="s">
        <v>1256</v>
      </c>
      <c r="X13" s="635" t="s">
        <v>1257</v>
      </c>
      <c r="Y13" s="1143"/>
      <c r="Z13" s="1143"/>
      <c r="AA13" s="1144"/>
      <c r="AB13" s="1145"/>
      <c r="AC13" s="1153"/>
      <c r="AD13" s="1145"/>
      <c r="AE13" s="1145"/>
      <c r="AF13" s="1139"/>
      <c r="AG13" s="1139"/>
      <c r="AH13" s="1139"/>
      <c r="AI13" s="1158"/>
      <c r="AJ13" s="1158"/>
      <c r="AK13" s="1158"/>
      <c r="AL13" s="1158"/>
      <c r="AM13" s="1146"/>
      <c r="AN13" s="1139"/>
      <c r="AO13" s="1141"/>
    </row>
    <row r="14" spans="1:67" s="236" customFormat="1" ht="42.75" hidden="1" thickTop="1">
      <c r="A14" s="222">
        <f t="shared" ref="A14:A59" si="0">ROW()-13</f>
        <v>1</v>
      </c>
      <c r="B14" s="411" t="s">
        <v>1233</v>
      </c>
      <c r="C14" s="411" t="s">
        <v>1113</v>
      </c>
      <c r="D14" s="223" t="s">
        <v>1234</v>
      </c>
      <c r="E14" s="443">
        <v>30057</v>
      </c>
      <c r="F14" s="228" t="s">
        <v>1231</v>
      </c>
      <c r="G14" s="229" t="s">
        <v>1258</v>
      </c>
      <c r="H14" s="444">
        <v>40323</v>
      </c>
      <c r="I14" s="444">
        <v>41053</v>
      </c>
      <c r="J14" s="444"/>
      <c r="K14" s="444"/>
      <c r="L14" s="231">
        <v>41054</v>
      </c>
      <c r="M14" s="231">
        <v>41418</v>
      </c>
      <c r="N14" s="231"/>
      <c r="O14" s="231"/>
      <c r="P14" s="231"/>
      <c r="Q14" s="231">
        <v>41450</v>
      </c>
      <c r="R14" s="231">
        <v>42179</v>
      </c>
      <c r="S14" s="231"/>
      <c r="T14" s="231"/>
      <c r="U14" s="231">
        <v>42180</v>
      </c>
      <c r="V14" s="231">
        <v>42240</v>
      </c>
      <c r="W14" s="231">
        <v>42241</v>
      </c>
      <c r="X14" s="231">
        <v>42971</v>
      </c>
      <c r="Y14" s="379">
        <f ca="1">SUM(X14-NOW())</f>
        <v>135.84127800926217</v>
      </c>
      <c r="Z14" s="231" t="str">
        <f ca="1">IF(Y14&lt;=40,"WARNING","ACTIVE")</f>
        <v>ACTIVE</v>
      </c>
      <c r="AA14" s="230">
        <v>3355750</v>
      </c>
      <c r="AB14" s="230">
        <v>15000</v>
      </c>
      <c r="AC14" s="230"/>
      <c r="AD14" s="230"/>
      <c r="AE14" s="230" t="s">
        <v>4765</v>
      </c>
      <c r="AF14" s="229" t="s">
        <v>6694</v>
      </c>
      <c r="AG14" s="229" t="s">
        <v>1321</v>
      </c>
      <c r="AH14" s="237" t="s">
        <v>1315</v>
      </c>
      <c r="AI14" s="445"/>
      <c r="AJ14" s="445" t="s">
        <v>3155</v>
      </c>
      <c r="AK14" s="445"/>
      <c r="AL14" s="445" t="s">
        <v>3375</v>
      </c>
      <c r="AM14" s="412" t="s">
        <v>1367</v>
      </c>
      <c r="AN14" s="258"/>
      <c r="AO14" s="253"/>
      <c r="AQ14" s="438"/>
      <c r="BL14" s="382"/>
      <c r="BM14" s="299"/>
      <c r="BN14" s="316"/>
      <c r="BO14" s="694"/>
    </row>
    <row r="15" spans="1:67" s="236" customFormat="1" ht="42.75" hidden="1" thickTop="1">
      <c r="A15" s="222">
        <f t="shared" si="0"/>
        <v>2</v>
      </c>
      <c r="B15" s="411" t="s">
        <v>1349</v>
      </c>
      <c r="C15" s="411" t="s">
        <v>803</v>
      </c>
      <c r="D15" s="223" t="s">
        <v>1322</v>
      </c>
      <c r="E15" s="443">
        <v>26841</v>
      </c>
      <c r="F15" s="228" t="s">
        <v>1319</v>
      </c>
      <c r="G15" s="229" t="s">
        <v>1266</v>
      </c>
      <c r="H15" s="444">
        <v>40422</v>
      </c>
      <c r="I15" s="444">
        <v>41152</v>
      </c>
      <c r="J15" s="444"/>
      <c r="K15" s="444"/>
      <c r="L15" s="231">
        <v>41153</v>
      </c>
      <c r="M15" s="231">
        <v>41517</v>
      </c>
      <c r="N15" s="231"/>
      <c r="O15" s="231"/>
      <c r="P15" s="231"/>
      <c r="Q15" s="231">
        <v>41548</v>
      </c>
      <c r="R15" s="231">
        <v>42277</v>
      </c>
      <c r="S15" s="231"/>
      <c r="T15" s="231"/>
      <c r="U15" s="231">
        <v>42278</v>
      </c>
      <c r="V15" s="231">
        <v>42338</v>
      </c>
      <c r="W15" s="231">
        <v>42339</v>
      </c>
      <c r="X15" s="231">
        <v>43069</v>
      </c>
      <c r="Y15" s="379">
        <f ca="1">SUM(X15-NOW())</f>
        <v>233.84127800926217</v>
      </c>
      <c r="Z15" s="231" t="str">
        <f t="shared" ref="Z15:Z38" ca="1" si="1">IF(Y15&lt;=40,"WARNING","ACTIVE")</f>
        <v>ACTIVE</v>
      </c>
      <c r="AA15" s="230">
        <v>3355750</v>
      </c>
      <c r="AB15" s="230">
        <v>15000</v>
      </c>
      <c r="AC15" s="230"/>
      <c r="AD15" s="230"/>
      <c r="AE15" s="230" t="s">
        <v>4765</v>
      </c>
      <c r="AF15" s="229" t="s">
        <v>6694</v>
      </c>
      <c r="AG15" s="229" t="s">
        <v>1232</v>
      </c>
      <c r="AH15" s="229" t="s">
        <v>658</v>
      </c>
      <c r="AI15" s="413"/>
      <c r="AJ15" s="413"/>
      <c r="AK15" s="413"/>
      <c r="AL15" s="445" t="s">
        <v>3376</v>
      </c>
      <c r="AM15" s="412" t="s">
        <v>1278</v>
      </c>
      <c r="AN15" s="258"/>
      <c r="AO15" s="253"/>
      <c r="AQ15" s="438"/>
      <c r="BL15" s="382"/>
      <c r="BM15" s="299"/>
      <c r="BN15" s="316"/>
      <c r="BO15" s="694"/>
    </row>
    <row r="16" spans="1:67" s="236" customFormat="1" ht="32.25" hidden="1" thickTop="1">
      <c r="A16" s="222">
        <f t="shared" si="0"/>
        <v>3</v>
      </c>
      <c r="B16" s="411" t="s">
        <v>1039</v>
      </c>
      <c r="C16" s="411" t="s">
        <v>1113</v>
      </c>
      <c r="D16" s="223" t="s">
        <v>1036</v>
      </c>
      <c r="E16" s="443">
        <v>25887</v>
      </c>
      <c r="F16" s="228" t="s">
        <v>1358</v>
      </c>
      <c r="G16" s="229" t="s">
        <v>1266</v>
      </c>
      <c r="H16" s="444">
        <v>40610</v>
      </c>
      <c r="I16" s="444">
        <v>40975</v>
      </c>
      <c r="J16" s="444">
        <v>41340</v>
      </c>
      <c r="K16" s="444"/>
      <c r="L16" s="231">
        <v>41341</v>
      </c>
      <c r="M16" s="231">
        <v>41705</v>
      </c>
      <c r="N16" s="231"/>
      <c r="O16" s="231"/>
      <c r="P16" s="231"/>
      <c r="Q16" s="231">
        <v>41737</v>
      </c>
      <c r="R16" s="231">
        <v>42101</v>
      </c>
      <c r="S16" s="231">
        <v>42467</v>
      </c>
      <c r="T16" s="231"/>
      <c r="U16" s="231">
        <v>42468</v>
      </c>
      <c r="V16" s="231">
        <v>42528</v>
      </c>
      <c r="W16" s="231">
        <v>42529</v>
      </c>
      <c r="X16" s="231">
        <v>43258</v>
      </c>
      <c r="Y16" s="379">
        <f ca="1">SUM(X16-NOW())</f>
        <v>422.84127800926217</v>
      </c>
      <c r="Z16" s="231" t="str">
        <f t="shared" ca="1" si="1"/>
        <v>ACTIVE</v>
      </c>
      <c r="AA16" s="230">
        <v>3355750</v>
      </c>
      <c r="AB16" s="230">
        <v>15000</v>
      </c>
      <c r="AC16" s="230"/>
      <c r="AD16" s="230"/>
      <c r="AE16" s="230" t="s">
        <v>4766</v>
      </c>
      <c r="AF16" s="229" t="s">
        <v>6694</v>
      </c>
      <c r="AG16" s="229" t="s">
        <v>1037</v>
      </c>
      <c r="AH16" s="229" t="s">
        <v>1038</v>
      </c>
      <c r="AI16" s="413"/>
      <c r="AJ16" s="413"/>
      <c r="AK16" s="413"/>
      <c r="AL16" s="445" t="s">
        <v>3377</v>
      </c>
      <c r="AM16" s="412" t="s">
        <v>1041</v>
      </c>
      <c r="AN16" s="258"/>
      <c r="AO16" s="253"/>
      <c r="AQ16" s="438"/>
      <c r="BL16" s="382"/>
      <c r="BM16" s="299"/>
      <c r="BN16" s="286"/>
      <c r="BO16" s="694"/>
    </row>
    <row r="17" spans="1:67" s="236" customFormat="1" ht="32.25" hidden="1" thickTop="1">
      <c r="A17" s="222">
        <f t="shared" si="0"/>
        <v>4</v>
      </c>
      <c r="B17" s="411" t="s">
        <v>1195</v>
      </c>
      <c r="C17" s="411" t="s">
        <v>1113</v>
      </c>
      <c r="D17" s="223" t="s">
        <v>1191</v>
      </c>
      <c r="E17" s="443">
        <v>20556</v>
      </c>
      <c r="F17" s="228" t="s">
        <v>1319</v>
      </c>
      <c r="G17" s="229" t="s">
        <v>1266</v>
      </c>
      <c r="H17" s="444">
        <v>40645</v>
      </c>
      <c r="I17" s="444">
        <v>41010</v>
      </c>
      <c r="J17" s="444">
        <v>41375</v>
      </c>
      <c r="K17" s="444"/>
      <c r="L17" s="231">
        <v>41376</v>
      </c>
      <c r="M17" s="231">
        <v>41740</v>
      </c>
      <c r="N17" s="231"/>
      <c r="O17" s="231"/>
      <c r="P17" s="231"/>
      <c r="Q17" s="231">
        <v>41771</v>
      </c>
      <c r="R17" s="231">
        <v>42135</v>
      </c>
      <c r="S17" s="231">
        <v>42501</v>
      </c>
      <c r="T17" s="231"/>
      <c r="U17" s="231">
        <v>42502</v>
      </c>
      <c r="V17" s="231">
        <v>42562</v>
      </c>
      <c r="W17" s="231">
        <v>42563</v>
      </c>
      <c r="X17" s="231">
        <v>43292</v>
      </c>
      <c r="Y17" s="379">
        <f ca="1">SUM(X17-NOW())</f>
        <v>456.84127800926217</v>
      </c>
      <c r="Z17" s="231" t="str">
        <f t="shared" ca="1" si="1"/>
        <v>ACTIVE</v>
      </c>
      <c r="AA17" s="230">
        <v>3355750</v>
      </c>
      <c r="AB17" s="230">
        <v>30000</v>
      </c>
      <c r="AC17" s="230"/>
      <c r="AD17" s="230"/>
      <c r="AE17" s="230" t="s">
        <v>4767</v>
      </c>
      <c r="AF17" s="229" t="s">
        <v>6694</v>
      </c>
      <c r="AG17" s="229" t="s">
        <v>1192</v>
      </c>
      <c r="AH17" s="237" t="s">
        <v>1194</v>
      </c>
      <c r="AI17" s="445"/>
      <c r="AJ17" s="374" t="s">
        <v>3080</v>
      </c>
      <c r="AK17" s="445"/>
      <c r="AL17" s="445" t="s">
        <v>3378</v>
      </c>
      <c r="AM17" s="412" t="s">
        <v>1193</v>
      </c>
      <c r="AN17" s="258"/>
      <c r="AO17" s="253"/>
      <c r="AQ17" s="438"/>
      <c r="BL17" s="382"/>
      <c r="BM17" s="299"/>
      <c r="BN17" s="286"/>
      <c r="BO17" s="694"/>
    </row>
    <row r="18" spans="1:67" s="236" customFormat="1" ht="32.25" hidden="1" thickTop="1">
      <c r="A18" s="222">
        <f t="shared" si="0"/>
        <v>5</v>
      </c>
      <c r="B18" s="411" t="s">
        <v>1139</v>
      </c>
      <c r="C18" s="411" t="s">
        <v>1113</v>
      </c>
      <c r="D18" s="223" t="s">
        <v>675</v>
      </c>
      <c r="E18" s="443">
        <v>28502</v>
      </c>
      <c r="F18" s="228" t="s">
        <v>1319</v>
      </c>
      <c r="G18" s="229" t="s">
        <v>1266</v>
      </c>
      <c r="H18" s="444">
        <v>40940</v>
      </c>
      <c r="I18" s="444">
        <v>41305</v>
      </c>
      <c r="J18" s="444"/>
      <c r="K18" s="444"/>
      <c r="L18" s="444">
        <v>41306</v>
      </c>
      <c r="M18" s="444">
        <v>41670</v>
      </c>
      <c r="N18" s="444"/>
      <c r="O18" s="444"/>
      <c r="P18" s="444"/>
      <c r="Q18" s="444">
        <v>41699</v>
      </c>
      <c r="R18" s="444">
        <v>42063</v>
      </c>
      <c r="S18" s="444">
        <v>42429</v>
      </c>
      <c r="T18" s="266"/>
      <c r="U18" s="444">
        <v>42430</v>
      </c>
      <c r="V18" s="444">
        <v>42490</v>
      </c>
      <c r="W18" s="231">
        <v>42491</v>
      </c>
      <c r="X18" s="444">
        <v>43220</v>
      </c>
      <c r="Y18" s="379">
        <f ca="1">SUM(X18-NOW())</f>
        <v>384.84127800926217</v>
      </c>
      <c r="Z18" s="231" t="str">
        <f t="shared" ca="1" si="1"/>
        <v>ACTIVE</v>
      </c>
      <c r="AA18" s="230">
        <v>3355750</v>
      </c>
      <c r="AB18" s="230">
        <v>15000</v>
      </c>
      <c r="AC18" s="230"/>
      <c r="AD18" s="230"/>
      <c r="AE18" s="230" t="s">
        <v>4768</v>
      </c>
      <c r="AF18" s="229" t="s">
        <v>6694</v>
      </c>
      <c r="AG18" s="229" t="s">
        <v>1138</v>
      </c>
      <c r="AH18" s="229" t="s">
        <v>1163</v>
      </c>
      <c r="AI18" s="413"/>
      <c r="AJ18" s="374"/>
      <c r="AK18" s="413"/>
      <c r="AL18" s="445" t="s">
        <v>3379</v>
      </c>
      <c r="AM18" s="412" t="s">
        <v>805</v>
      </c>
      <c r="AN18" s="258"/>
      <c r="AO18" s="253"/>
      <c r="AQ18" s="438"/>
      <c r="BL18" s="382"/>
      <c r="BM18" s="299"/>
      <c r="BN18" s="286"/>
      <c r="BO18" s="694"/>
    </row>
    <row r="19" spans="1:67" s="236" customFormat="1" ht="32.25" hidden="1" thickTop="1">
      <c r="A19" s="222">
        <f t="shared" si="0"/>
        <v>6</v>
      </c>
      <c r="B19" s="411" t="s">
        <v>949</v>
      </c>
      <c r="C19" s="411" t="s">
        <v>1113</v>
      </c>
      <c r="D19" s="223" t="s">
        <v>947</v>
      </c>
      <c r="E19" s="443">
        <v>21014</v>
      </c>
      <c r="F19" s="228" t="s">
        <v>1112</v>
      </c>
      <c r="G19" s="229" t="s">
        <v>1266</v>
      </c>
      <c r="H19" s="444">
        <v>41106</v>
      </c>
      <c r="I19" s="444">
        <v>41470</v>
      </c>
      <c r="J19" s="444">
        <v>41835</v>
      </c>
      <c r="K19" s="444"/>
      <c r="L19" s="444">
        <v>41836</v>
      </c>
      <c r="M19" s="444">
        <v>42200</v>
      </c>
      <c r="N19" s="444"/>
      <c r="O19" s="444"/>
      <c r="P19" s="444"/>
      <c r="Q19" s="444">
        <v>42232</v>
      </c>
      <c r="R19" s="444">
        <v>42597</v>
      </c>
      <c r="S19" s="444">
        <v>42962</v>
      </c>
      <c r="T19" s="444"/>
      <c r="U19" s="444"/>
      <c r="V19" s="444"/>
      <c r="W19" s="444"/>
      <c r="X19" s="444"/>
      <c r="Y19" s="379">
        <f ca="1">SUM(S19-NOW())</f>
        <v>126.84127800926217</v>
      </c>
      <c r="Z19" s="231" t="str">
        <f t="shared" ca="1" si="1"/>
        <v>ACTIVE</v>
      </c>
      <c r="AA19" s="230">
        <v>3355750</v>
      </c>
      <c r="AB19" s="230">
        <v>25000</v>
      </c>
      <c r="AC19" s="230"/>
      <c r="AD19" s="230"/>
      <c r="AE19" s="230" t="s">
        <v>4769</v>
      </c>
      <c r="AF19" s="229" t="s">
        <v>6694</v>
      </c>
      <c r="AG19" s="229" t="s">
        <v>948</v>
      </c>
      <c r="AH19" s="229" t="s">
        <v>1220</v>
      </c>
      <c r="AI19" s="413"/>
      <c r="AJ19" s="744" t="s">
        <v>6882</v>
      </c>
      <c r="AK19" s="413"/>
      <c r="AL19" s="445" t="s">
        <v>3380</v>
      </c>
      <c r="AM19" s="412" t="s">
        <v>1221</v>
      </c>
      <c r="AN19" s="258"/>
      <c r="AO19" s="253"/>
      <c r="AQ19" s="438"/>
      <c r="BL19" s="382"/>
      <c r="BM19" s="299"/>
      <c r="BN19" s="286"/>
      <c r="BO19" s="694"/>
    </row>
    <row r="20" spans="1:67" s="236" customFormat="1" ht="32.25" hidden="1" thickTop="1">
      <c r="A20" s="222">
        <f t="shared" si="0"/>
        <v>7</v>
      </c>
      <c r="B20" s="411" t="s">
        <v>1216</v>
      </c>
      <c r="C20" s="411" t="s">
        <v>1113</v>
      </c>
      <c r="D20" s="223" t="s">
        <v>955</v>
      </c>
      <c r="E20" s="443">
        <v>26378</v>
      </c>
      <c r="F20" s="228" t="s">
        <v>1112</v>
      </c>
      <c r="G20" s="229" t="s">
        <v>1266</v>
      </c>
      <c r="H20" s="444">
        <v>41165</v>
      </c>
      <c r="I20" s="444">
        <v>41529</v>
      </c>
      <c r="J20" s="444">
        <v>41894</v>
      </c>
      <c r="K20" s="444"/>
      <c r="L20" s="444">
        <v>41895</v>
      </c>
      <c r="M20" s="444">
        <v>42259</v>
      </c>
      <c r="N20" s="444"/>
      <c r="O20" s="444"/>
      <c r="P20" s="444"/>
      <c r="Q20" s="444">
        <v>42290</v>
      </c>
      <c r="R20" s="444">
        <v>42655</v>
      </c>
      <c r="S20" s="444">
        <v>43020</v>
      </c>
      <c r="T20" s="444"/>
      <c r="U20" s="444"/>
      <c r="V20" s="444"/>
      <c r="W20" s="444"/>
      <c r="X20" s="444"/>
      <c r="Y20" s="379">
        <f ca="1">SUM(S20-NOW())</f>
        <v>184.84127800926217</v>
      </c>
      <c r="Z20" s="231" t="str">
        <f t="shared" ca="1" si="1"/>
        <v>ACTIVE</v>
      </c>
      <c r="AA20" s="230">
        <v>3355750</v>
      </c>
      <c r="AB20" s="230">
        <v>15000</v>
      </c>
      <c r="AC20" s="230"/>
      <c r="AD20" s="230"/>
      <c r="AE20" s="230" t="s">
        <v>4768</v>
      </c>
      <c r="AF20" s="229" t="s">
        <v>6694</v>
      </c>
      <c r="AG20" s="229" t="s">
        <v>956</v>
      </c>
      <c r="AH20" s="229" t="s">
        <v>1027</v>
      </c>
      <c r="AI20" s="413"/>
      <c r="AJ20" s="374" t="s">
        <v>3081</v>
      </c>
      <c r="AK20" s="413"/>
      <c r="AL20" s="445" t="s">
        <v>3381</v>
      </c>
      <c r="AM20" s="412" t="s">
        <v>1023</v>
      </c>
      <c r="AN20" s="258"/>
      <c r="AO20" s="253"/>
      <c r="AQ20" s="438"/>
      <c r="BL20" s="382"/>
      <c r="BM20" s="299"/>
      <c r="BN20" s="286"/>
      <c r="BO20" s="694"/>
    </row>
    <row r="21" spans="1:67" s="236" customFormat="1" ht="32.25" hidden="1" thickTop="1">
      <c r="A21" s="222">
        <f t="shared" si="0"/>
        <v>8</v>
      </c>
      <c r="B21" s="411" t="s">
        <v>1217</v>
      </c>
      <c r="C21" s="411" t="s">
        <v>1113</v>
      </c>
      <c r="D21" s="223" t="s">
        <v>957</v>
      </c>
      <c r="E21" s="443">
        <v>27443</v>
      </c>
      <c r="F21" s="228" t="s">
        <v>1111</v>
      </c>
      <c r="G21" s="229" t="s">
        <v>1258</v>
      </c>
      <c r="H21" s="444">
        <v>41169</v>
      </c>
      <c r="I21" s="444">
        <v>41533</v>
      </c>
      <c r="J21" s="444">
        <v>41898</v>
      </c>
      <c r="K21" s="444"/>
      <c r="L21" s="444">
        <v>41899</v>
      </c>
      <c r="M21" s="444">
        <v>42263</v>
      </c>
      <c r="N21" s="444"/>
      <c r="O21" s="444"/>
      <c r="P21" s="444"/>
      <c r="Q21" s="444">
        <v>42294</v>
      </c>
      <c r="R21" s="444">
        <v>42476</v>
      </c>
      <c r="S21" s="444">
        <v>43024</v>
      </c>
      <c r="T21" s="444"/>
      <c r="U21" s="444"/>
      <c r="V21" s="444"/>
      <c r="W21" s="444"/>
      <c r="X21" s="444"/>
      <c r="Y21" s="379">
        <f ca="1">SUM(S21-NOW())</f>
        <v>188.84127800926217</v>
      </c>
      <c r="Z21" s="231" t="str">
        <f t="shared" ca="1" si="1"/>
        <v>ACTIVE</v>
      </c>
      <c r="AA21" s="230">
        <v>3355750</v>
      </c>
      <c r="AB21" s="230">
        <v>15000</v>
      </c>
      <c r="AC21" s="230"/>
      <c r="AD21" s="230"/>
      <c r="AE21" s="230" t="s">
        <v>4768</v>
      </c>
      <c r="AF21" s="229" t="s">
        <v>6694</v>
      </c>
      <c r="AG21" s="229" t="s">
        <v>958</v>
      </c>
      <c r="AH21" s="229" t="s">
        <v>642</v>
      </c>
      <c r="AI21" s="413"/>
      <c r="AJ21" s="374" t="s">
        <v>3082</v>
      </c>
      <c r="AK21" s="413"/>
      <c r="AL21" s="445" t="s">
        <v>3382</v>
      </c>
      <c r="AM21" s="412" t="s">
        <v>1222</v>
      </c>
      <c r="AN21" s="258"/>
      <c r="AO21" s="253"/>
      <c r="AQ21" s="438"/>
      <c r="BL21" s="382"/>
      <c r="BM21" s="299"/>
      <c r="BN21" s="286"/>
      <c r="BO21" s="694"/>
    </row>
    <row r="22" spans="1:67" s="236" customFormat="1" ht="32.25" hidden="1" thickTop="1">
      <c r="A22" s="222">
        <f t="shared" si="0"/>
        <v>9</v>
      </c>
      <c r="B22" s="411" t="s">
        <v>1218</v>
      </c>
      <c r="C22" s="411" t="s">
        <v>803</v>
      </c>
      <c r="D22" s="223" t="s">
        <v>959</v>
      </c>
      <c r="E22" s="443">
        <v>28728</v>
      </c>
      <c r="F22" s="228" t="s">
        <v>1112</v>
      </c>
      <c r="G22" s="229" t="s">
        <v>1318</v>
      </c>
      <c r="H22" s="444">
        <v>41164</v>
      </c>
      <c r="I22" s="444">
        <v>41344</v>
      </c>
      <c r="J22" s="444">
        <v>41893</v>
      </c>
      <c r="K22" s="444"/>
      <c r="L22" s="444">
        <v>41894</v>
      </c>
      <c r="M22" s="444">
        <v>42258</v>
      </c>
      <c r="N22" s="444"/>
      <c r="O22" s="444"/>
      <c r="P22" s="444"/>
      <c r="Q22" s="444">
        <v>42289</v>
      </c>
      <c r="R22" s="444">
        <v>42471</v>
      </c>
      <c r="S22" s="444">
        <v>43019</v>
      </c>
      <c r="T22" s="444"/>
      <c r="U22" s="444"/>
      <c r="V22" s="444"/>
      <c r="W22" s="444"/>
      <c r="X22" s="444"/>
      <c r="Y22" s="379">
        <f ca="1">SUM(S22-NOW())</f>
        <v>183.84127800926217</v>
      </c>
      <c r="Z22" s="231" t="str">
        <f t="shared" ca="1" si="1"/>
        <v>ACTIVE</v>
      </c>
      <c r="AA22" s="230">
        <v>3355750</v>
      </c>
      <c r="AB22" s="230">
        <v>15000</v>
      </c>
      <c r="AC22" s="230"/>
      <c r="AD22" s="230"/>
      <c r="AE22" s="230" t="s">
        <v>4768</v>
      </c>
      <c r="AF22" s="229" t="s">
        <v>6694</v>
      </c>
      <c r="AG22" s="229" t="s">
        <v>960</v>
      </c>
      <c r="AH22" s="229" t="s">
        <v>1022</v>
      </c>
      <c r="AI22" s="413"/>
      <c r="AJ22" s="413"/>
      <c r="AK22" s="413"/>
      <c r="AL22" s="445" t="s">
        <v>3383</v>
      </c>
      <c r="AM22" s="412" t="s">
        <v>1219</v>
      </c>
      <c r="AN22" s="258"/>
      <c r="AO22" s="253"/>
      <c r="AQ22" s="438"/>
      <c r="BL22" s="382"/>
      <c r="BM22" s="299"/>
      <c r="BN22" s="286"/>
      <c r="BO22" s="446"/>
    </row>
    <row r="23" spans="1:67" s="236" customFormat="1" ht="21.75" hidden="1" thickTop="1">
      <c r="A23" s="222">
        <f t="shared" si="0"/>
        <v>10</v>
      </c>
      <c r="B23" s="411" t="s">
        <v>1026</v>
      </c>
      <c r="C23" s="411" t="s">
        <v>1113</v>
      </c>
      <c r="D23" s="223" t="s">
        <v>1024</v>
      </c>
      <c r="E23" s="443">
        <v>30275</v>
      </c>
      <c r="F23" s="228" t="s">
        <v>1276</v>
      </c>
      <c r="G23" s="229" t="s">
        <v>1258</v>
      </c>
      <c r="H23" s="444">
        <v>41372</v>
      </c>
      <c r="I23" s="444">
        <v>41554</v>
      </c>
      <c r="J23" s="444">
        <v>41736</v>
      </c>
      <c r="K23" s="444">
        <v>42101</v>
      </c>
      <c r="L23" s="444">
        <v>42102</v>
      </c>
      <c r="M23" s="444">
        <v>42467</v>
      </c>
      <c r="N23" s="444"/>
      <c r="O23" s="444">
        <v>42468</v>
      </c>
      <c r="P23" s="444">
        <v>42497</v>
      </c>
      <c r="Q23" s="444">
        <v>42498</v>
      </c>
      <c r="R23" s="444">
        <v>43227</v>
      </c>
      <c r="S23" s="444"/>
      <c r="T23" s="444"/>
      <c r="U23" s="444"/>
      <c r="V23" s="444"/>
      <c r="W23" s="444"/>
      <c r="X23" s="444"/>
      <c r="Y23" s="379">
        <f t="shared" ref="Y23:Y28" ca="1" si="2">SUM(R23-NOW())</f>
        <v>391.84127800926217</v>
      </c>
      <c r="Z23" s="231" t="str">
        <f t="shared" ca="1" si="1"/>
        <v>ACTIVE</v>
      </c>
      <c r="AA23" s="230">
        <v>3355750</v>
      </c>
      <c r="AB23" s="230">
        <v>15000</v>
      </c>
      <c r="AC23" s="230"/>
      <c r="AD23" s="230"/>
      <c r="AE23" s="230" t="s">
        <v>4770</v>
      </c>
      <c r="AF23" s="229" t="s">
        <v>6694</v>
      </c>
      <c r="AG23" s="229" t="s">
        <v>1025</v>
      </c>
      <c r="AH23" s="229" t="s">
        <v>305</v>
      </c>
      <c r="AI23" s="413"/>
      <c r="AJ23" s="413"/>
      <c r="AK23" s="413"/>
      <c r="AL23" s="445" t="s">
        <v>3385</v>
      </c>
      <c r="AM23" s="412" t="s">
        <v>758</v>
      </c>
      <c r="AN23" s="229"/>
      <c r="AO23" s="253"/>
      <c r="AQ23" s="438"/>
      <c r="BF23" s="381"/>
      <c r="BL23" s="382"/>
      <c r="BM23" s="299"/>
      <c r="BN23" s="286"/>
      <c r="BO23" s="694"/>
    </row>
    <row r="24" spans="1:67" s="236" customFormat="1" ht="21.75" hidden="1" thickTop="1">
      <c r="A24" s="222">
        <f t="shared" si="0"/>
        <v>11</v>
      </c>
      <c r="B24" s="411" t="s">
        <v>1035</v>
      </c>
      <c r="C24" s="411" t="s">
        <v>1113</v>
      </c>
      <c r="D24" s="223" t="s">
        <v>677</v>
      </c>
      <c r="E24" s="443">
        <v>25366</v>
      </c>
      <c r="F24" s="228" t="s">
        <v>1319</v>
      </c>
      <c r="G24" s="229" t="s">
        <v>1266</v>
      </c>
      <c r="H24" s="444">
        <v>41397</v>
      </c>
      <c r="I24" s="444">
        <v>41580</v>
      </c>
      <c r="J24" s="444">
        <v>41761</v>
      </c>
      <c r="K24" s="444">
        <v>42126</v>
      </c>
      <c r="L24" s="444">
        <v>42127</v>
      </c>
      <c r="M24" s="444">
        <v>42492</v>
      </c>
      <c r="N24" s="444"/>
      <c r="O24" s="444">
        <v>42493</v>
      </c>
      <c r="P24" s="444">
        <v>42523</v>
      </c>
      <c r="Q24" s="444">
        <v>42524</v>
      </c>
      <c r="R24" s="444">
        <v>43253</v>
      </c>
      <c r="S24" s="444"/>
      <c r="T24" s="444"/>
      <c r="U24" s="444"/>
      <c r="V24" s="444"/>
      <c r="W24" s="444"/>
      <c r="X24" s="444"/>
      <c r="Y24" s="379">
        <f t="shared" ca="1" si="2"/>
        <v>417.84127800926217</v>
      </c>
      <c r="Z24" s="231" t="str">
        <f t="shared" ca="1" si="1"/>
        <v>ACTIVE</v>
      </c>
      <c r="AA24" s="230">
        <v>3355750</v>
      </c>
      <c r="AB24" s="230">
        <v>15000</v>
      </c>
      <c r="AC24" s="230"/>
      <c r="AD24" s="230"/>
      <c r="AE24" s="230" t="s">
        <v>4770</v>
      </c>
      <c r="AF24" s="229" t="s">
        <v>6694</v>
      </c>
      <c r="AG24" s="229" t="s">
        <v>1034</v>
      </c>
      <c r="AH24" s="229" t="s">
        <v>536</v>
      </c>
      <c r="AI24" s="413"/>
      <c r="AJ24" s="733" t="s">
        <v>6785</v>
      </c>
      <c r="AK24" s="413"/>
      <c r="AL24" s="445" t="s">
        <v>3386</v>
      </c>
      <c r="AM24" s="412" t="s">
        <v>750</v>
      </c>
      <c r="AN24" s="229"/>
      <c r="AO24" s="253"/>
      <c r="AQ24" s="438"/>
      <c r="BF24" s="381"/>
      <c r="BL24" s="382"/>
      <c r="BM24" s="299"/>
      <c r="BN24" s="286"/>
      <c r="BO24" s="446"/>
    </row>
    <row r="25" spans="1:67" s="236" customFormat="1" ht="32.25" hidden="1" thickTop="1">
      <c r="A25" s="222">
        <f t="shared" si="0"/>
        <v>12</v>
      </c>
      <c r="B25" s="411" t="s">
        <v>1092</v>
      </c>
      <c r="C25" s="411" t="s">
        <v>1113</v>
      </c>
      <c r="D25" s="223" t="s">
        <v>763</v>
      </c>
      <c r="E25" s="443" t="s">
        <v>765</v>
      </c>
      <c r="F25" s="228" t="s">
        <v>1276</v>
      </c>
      <c r="G25" s="229" t="s">
        <v>1273</v>
      </c>
      <c r="H25" s="444">
        <v>41519</v>
      </c>
      <c r="I25" s="444">
        <v>41883</v>
      </c>
      <c r="J25" s="444">
        <v>42248</v>
      </c>
      <c r="K25" s="444"/>
      <c r="L25" s="444">
        <v>42249</v>
      </c>
      <c r="M25" s="444">
        <v>42614</v>
      </c>
      <c r="N25" s="444"/>
      <c r="O25" s="444">
        <v>42615</v>
      </c>
      <c r="P25" s="444">
        <v>42644</v>
      </c>
      <c r="Q25" s="444">
        <v>42645</v>
      </c>
      <c r="R25" s="444">
        <v>43374</v>
      </c>
      <c r="S25" s="444"/>
      <c r="T25" s="444"/>
      <c r="U25" s="444"/>
      <c r="V25" s="444"/>
      <c r="W25" s="444"/>
      <c r="X25" s="444"/>
      <c r="Y25" s="379">
        <f t="shared" ca="1" si="2"/>
        <v>538.84127800926217</v>
      </c>
      <c r="Z25" s="231" t="str">
        <f t="shared" ca="1" si="1"/>
        <v>ACTIVE</v>
      </c>
      <c r="AA25" s="230">
        <v>3500000</v>
      </c>
      <c r="AB25" s="230">
        <v>20000</v>
      </c>
      <c r="AC25" s="230"/>
      <c r="AD25" s="230"/>
      <c r="AE25" s="230" t="s">
        <v>4771</v>
      </c>
      <c r="AF25" s="229" t="s">
        <v>6695</v>
      </c>
      <c r="AG25" s="229" t="s">
        <v>764</v>
      </c>
      <c r="AH25" s="229" t="s">
        <v>1097</v>
      </c>
      <c r="AI25" s="447"/>
      <c r="AJ25" s="233" t="s">
        <v>3085</v>
      </c>
      <c r="AK25" s="447"/>
      <c r="AL25" s="445" t="s">
        <v>3387</v>
      </c>
      <c r="AM25" s="230" t="s">
        <v>1094</v>
      </c>
      <c r="AN25" s="234" t="s">
        <v>3118</v>
      </c>
      <c r="AO25" s="253"/>
      <c r="AQ25" s="438"/>
      <c r="BL25" s="382"/>
      <c r="BM25" s="299"/>
      <c r="BN25" s="286"/>
      <c r="BO25" s="694"/>
    </row>
    <row r="26" spans="1:67" s="236" customFormat="1" ht="21.75" hidden="1" thickTop="1">
      <c r="A26" s="222">
        <f t="shared" si="0"/>
        <v>13</v>
      </c>
      <c r="B26" s="411" t="s">
        <v>913</v>
      </c>
      <c r="C26" s="411" t="s">
        <v>1113</v>
      </c>
      <c r="D26" s="223" t="s">
        <v>901</v>
      </c>
      <c r="E26" s="443" t="s">
        <v>903</v>
      </c>
      <c r="F26" s="228" t="s">
        <v>1280</v>
      </c>
      <c r="G26" s="229" t="s">
        <v>1266</v>
      </c>
      <c r="H26" s="444">
        <v>41589</v>
      </c>
      <c r="I26" s="444">
        <v>41769</v>
      </c>
      <c r="J26" s="444">
        <v>42134</v>
      </c>
      <c r="K26" s="444">
        <v>42318</v>
      </c>
      <c r="L26" s="444">
        <v>42319</v>
      </c>
      <c r="M26" s="444">
        <v>42500</v>
      </c>
      <c r="N26" s="444">
        <v>42684</v>
      </c>
      <c r="O26" s="444">
        <v>42685</v>
      </c>
      <c r="P26" s="444">
        <v>42714</v>
      </c>
      <c r="Q26" s="444">
        <f>P26+1</f>
        <v>42715</v>
      </c>
      <c r="R26" s="444">
        <v>43444</v>
      </c>
      <c r="S26" s="444"/>
      <c r="T26" s="444"/>
      <c r="U26" s="444"/>
      <c r="V26" s="444"/>
      <c r="W26" s="444"/>
      <c r="X26" s="444"/>
      <c r="Y26" s="379">
        <f t="shared" ca="1" si="2"/>
        <v>608.84127800926217</v>
      </c>
      <c r="Z26" s="231" t="str">
        <f t="shared" ca="1" si="1"/>
        <v>ACTIVE</v>
      </c>
      <c r="AA26" s="230">
        <v>3355750</v>
      </c>
      <c r="AB26" s="230">
        <v>15000</v>
      </c>
      <c r="AC26" s="230"/>
      <c r="AD26" s="230"/>
      <c r="AE26" s="230" t="s">
        <v>4770</v>
      </c>
      <c r="AF26" s="229" t="s">
        <v>6694</v>
      </c>
      <c r="AG26" s="229" t="s">
        <v>902</v>
      </c>
      <c r="AH26" s="229" t="s">
        <v>907</v>
      </c>
      <c r="AI26" s="413"/>
      <c r="AJ26" s="413" t="s">
        <v>3040</v>
      </c>
      <c r="AK26" s="413"/>
      <c r="AL26" s="445" t="s">
        <v>3388</v>
      </c>
      <c r="AM26" s="412" t="s">
        <v>352</v>
      </c>
      <c r="AN26" s="229"/>
      <c r="AO26" s="253"/>
      <c r="AQ26" s="438"/>
      <c r="BL26" s="382"/>
      <c r="BM26" s="299"/>
      <c r="BN26" s="286"/>
      <c r="BO26" s="446"/>
    </row>
    <row r="27" spans="1:67" s="236" customFormat="1" ht="21.75" hidden="1" thickTop="1">
      <c r="A27" s="222">
        <f t="shared" si="0"/>
        <v>14</v>
      </c>
      <c r="B27" s="411" t="s">
        <v>914</v>
      </c>
      <c r="C27" s="411" t="s">
        <v>1113</v>
      </c>
      <c r="D27" s="223" t="s">
        <v>904</v>
      </c>
      <c r="E27" s="443" t="s">
        <v>906</v>
      </c>
      <c r="F27" s="228" t="s">
        <v>1358</v>
      </c>
      <c r="G27" s="229" t="s">
        <v>1266</v>
      </c>
      <c r="H27" s="444">
        <v>41589</v>
      </c>
      <c r="I27" s="444">
        <v>41769</v>
      </c>
      <c r="J27" s="444">
        <v>42134</v>
      </c>
      <c r="K27" s="444">
        <v>42318</v>
      </c>
      <c r="L27" s="444">
        <v>42319</v>
      </c>
      <c r="M27" s="444">
        <v>42500</v>
      </c>
      <c r="N27" s="444">
        <v>42684</v>
      </c>
      <c r="O27" s="444">
        <v>42685</v>
      </c>
      <c r="P27" s="444">
        <v>42714</v>
      </c>
      <c r="Q27" s="444">
        <f>P27+1</f>
        <v>42715</v>
      </c>
      <c r="R27" s="444">
        <v>43444</v>
      </c>
      <c r="S27" s="444"/>
      <c r="T27" s="444"/>
      <c r="U27" s="444"/>
      <c r="V27" s="444"/>
      <c r="W27" s="444"/>
      <c r="X27" s="444"/>
      <c r="Y27" s="379">
        <f t="shared" ca="1" si="2"/>
        <v>608.84127800926217</v>
      </c>
      <c r="Z27" s="231" t="str">
        <f t="shared" ca="1" si="1"/>
        <v>ACTIVE</v>
      </c>
      <c r="AA27" s="230">
        <v>3355750</v>
      </c>
      <c r="AB27" s="230">
        <v>15000</v>
      </c>
      <c r="AC27" s="230"/>
      <c r="AD27" s="230"/>
      <c r="AE27" s="230" t="s">
        <v>4770</v>
      </c>
      <c r="AF27" s="229" t="s">
        <v>6694</v>
      </c>
      <c r="AG27" s="229" t="s">
        <v>905</v>
      </c>
      <c r="AH27" s="229" t="s">
        <v>612</v>
      </c>
      <c r="AI27" s="413"/>
      <c r="AJ27" s="233" t="s">
        <v>3086</v>
      </c>
      <c r="AK27" s="413"/>
      <c r="AL27" s="445" t="s">
        <v>3389</v>
      </c>
      <c r="AM27" s="412" t="s">
        <v>602</v>
      </c>
      <c r="AN27" s="229"/>
      <c r="AO27" s="253"/>
      <c r="AQ27" s="438"/>
      <c r="BL27" s="382"/>
      <c r="BM27" s="299"/>
      <c r="BN27" s="286"/>
      <c r="BO27" s="446"/>
    </row>
    <row r="28" spans="1:67" s="236" customFormat="1" ht="42.75" hidden="1" thickTop="1">
      <c r="A28" s="222">
        <f t="shared" si="0"/>
        <v>15</v>
      </c>
      <c r="B28" s="411" t="s">
        <v>940</v>
      </c>
      <c r="C28" s="411" t="s">
        <v>803</v>
      </c>
      <c r="D28" s="223" t="s">
        <v>678</v>
      </c>
      <c r="E28" s="443" t="s">
        <v>935</v>
      </c>
      <c r="F28" s="228" t="s">
        <v>1358</v>
      </c>
      <c r="G28" s="229" t="s">
        <v>1274</v>
      </c>
      <c r="H28" s="444">
        <v>41631</v>
      </c>
      <c r="I28" s="444">
        <v>41812</v>
      </c>
      <c r="J28" s="444">
        <v>42177</v>
      </c>
      <c r="K28" s="444">
        <v>42360</v>
      </c>
      <c r="L28" s="444">
        <v>42361</v>
      </c>
      <c r="M28" s="444">
        <v>42543</v>
      </c>
      <c r="N28" s="444">
        <v>42726</v>
      </c>
      <c r="O28" s="444">
        <v>42727</v>
      </c>
      <c r="P28" s="444">
        <v>42757</v>
      </c>
      <c r="Q28" s="444">
        <f>P28+1</f>
        <v>42758</v>
      </c>
      <c r="R28" s="444">
        <v>43487</v>
      </c>
      <c r="S28" s="444"/>
      <c r="T28" s="444"/>
      <c r="U28" s="444"/>
      <c r="V28" s="444"/>
      <c r="W28" s="444"/>
      <c r="X28" s="444"/>
      <c r="Y28" s="379">
        <f t="shared" ca="1" si="2"/>
        <v>651.84127800926217</v>
      </c>
      <c r="Z28" s="231" t="str">
        <f t="shared" ca="1" si="1"/>
        <v>ACTIVE</v>
      </c>
      <c r="AA28" s="230">
        <v>3355750</v>
      </c>
      <c r="AB28" s="230">
        <v>15000</v>
      </c>
      <c r="AC28" s="230">
        <v>350000</v>
      </c>
      <c r="AD28" s="230"/>
      <c r="AE28" s="230" t="s">
        <v>4770</v>
      </c>
      <c r="AF28" s="229" t="s">
        <v>6694</v>
      </c>
      <c r="AG28" s="229" t="s">
        <v>934</v>
      </c>
      <c r="AH28" s="229" t="s">
        <v>936</v>
      </c>
      <c r="AI28" s="413"/>
      <c r="AJ28" s="233" t="s">
        <v>3087</v>
      </c>
      <c r="AK28" s="413"/>
      <c r="AL28" s="445" t="s">
        <v>3390</v>
      </c>
      <c r="AM28" s="412" t="s">
        <v>659</v>
      </c>
      <c r="AN28" s="229"/>
      <c r="AO28" s="253"/>
      <c r="AQ28" s="438"/>
      <c r="BL28" s="382"/>
      <c r="BM28" s="299"/>
      <c r="BN28" s="286"/>
      <c r="BO28" s="446"/>
    </row>
    <row r="29" spans="1:67" s="236" customFormat="1" ht="21.75" hidden="1" thickTop="1">
      <c r="A29" s="222">
        <f t="shared" si="0"/>
        <v>16</v>
      </c>
      <c r="B29" s="411" t="s">
        <v>670</v>
      </c>
      <c r="C29" s="411" t="s">
        <v>1113</v>
      </c>
      <c r="D29" s="223" t="s">
        <v>660</v>
      </c>
      <c r="E29" s="443" t="s">
        <v>662</v>
      </c>
      <c r="F29" s="228" t="s">
        <v>1276</v>
      </c>
      <c r="G29" s="229" t="s">
        <v>663</v>
      </c>
      <c r="H29" s="444">
        <v>41673</v>
      </c>
      <c r="I29" s="444">
        <v>42037</v>
      </c>
      <c r="J29" s="444">
        <v>42402</v>
      </c>
      <c r="K29" s="444"/>
      <c r="L29" s="444">
        <v>42403</v>
      </c>
      <c r="M29" s="444">
        <v>42768</v>
      </c>
      <c r="N29" s="444"/>
      <c r="O29" s="444">
        <v>42769</v>
      </c>
      <c r="P29" s="444">
        <v>42796</v>
      </c>
      <c r="Q29" s="444">
        <v>42797</v>
      </c>
      <c r="R29" s="444">
        <v>43161</v>
      </c>
      <c r="S29" s="444"/>
      <c r="T29" s="444"/>
      <c r="U29" s="444"/>
      <c r="V29" s="444"/>
      <c r="W29" s="444"/>
      <c r="X29" s="444"/>
      <c r="Y29" s="379">
        <f ca="1">SUM(R29-NOW())</f>
        <v>325.84127800926217</v>
      </c>
      <c r="Z29" s="231" t="str">
        <f t="shared" ca="1" si="1"/>
        <v>ACTIVE</v>
      </c>
      <c r="AA29" s="230">
        <v>3355750</v>
      </c>
      <c r="AB29" s="230">
        <v>20000</v>
      </c>
      <c r="AC29" s="230"/>
      <c r="AD29" s="230"/>
      <c r="AE29" s="230" t="s">
        <v>4772</v>
      </c>
      <c r="AF29" s="229" t="s">
        <v>6695</v>
      </c>
      <c r="AG29" s="229" t="s">
        <v>661</v>
      </c>
      <c r="AH29" s="229" t="s">
        <v>6904</v>
      </c>
      <c r="AI29" s="413"/>
      <c r="AJ29" s="233" t="s">
        <v>3088</v>
      </c>
      <c r="AK29" s="413"/>
      <c r="AL29" s="445" t="s">
        <v>3391</v>
      </c>
      <c r="AM29" s="412" t="s">
        <v>669</v>
      </c>
      <c r="AN29" s="234" t="s">
        <v>3119</v>
      </c>
      <c r="AO29" s="253"/>
      <c r="AQ29" s="438"/>
      <c r="BL29" s="382"/>
      <c r="BM29" s="299"/>
      <c r="BN29" s="286"/>
      <c r="BO29" s="446"/>
    </row>
    <row r="30" spans="1:67" s="236" customFormat="1" ht="42.75" thickTop="1">
      <c r="A30" s="222">
        <f t="shared" si="0"/>
        <v>17</v>
      </c>
      <c r="B30" s="411" t="s">
        <v>725</v>
      </c>
      <c r="C30" s="411" t="s">
        <v>803</v>
      </c>
      <c r="D30" s="223" t="s">
        <v>1224</v>
      </c>
      <c r="E30" s="443" t="s">
        <v>674</v>
      </c>
      <c r="F30" s="228" t="s">
        <v>1276</v>
      </c>
      <c r="G30" s="229" t="s">
        <v>1267</v>
      </c>
      <c r="H30" s="444">
        <v>41772</v>
      </c>
      <c r="I30" s="444">
        <v>41955</v>
      </c>
      <c r="J30" s="444">
        <v>42320</v>
      </c>
      <c r="K30" s="444">
        <v>42502</v>
      </c>
      <c r="L30" s="444">
        <f>K30+1</f>
        <v>42503</v>
      </c>
      <c r="M30" s="444">
        <v>42867</v>
      </c>
      <c r="N30" s="444"/>
      <c r="O30" s="444"/>
      <c r="P30" s="444"/>
      <c r="Q30" s="444"/>
      <c r="R30" s="444"/>
      <c r="S30" s="444"/>
      <c r="T30" s="444"/>
      <c r="U30" s="444"/>
      <c r="V30" s="444"/>
      <c r="W30" s="444"/>
      <c r="X30" s="444"/>
      <c r="Y30" s="379">
        <f t="shared" ref="Y30:Y35" ca="1" si="3">SUM(M30-NOW())</f>
        <v>31.841278009262169</v>
      </c>
      <c r="Z30" s="231" t="str">
        <f t="shared" ca="1" si="1"/>
        <v>WARNING</v>
      </c>
      <c r="AA30" s="230">
        <v>3500000</v>
      </c>
      <c r="AB30" s="230">
        <v>15000</v>
      </c>
      <c r="AC30" s="230"/>
      <c r="AD30" s="230"/>
      <c r="AE30" s="230" t="s">
        <v>4775</v>
      </c>
      <c r="AF30" s="229" t="s">
        <v>6694</v>
      </c>
      <c r="AG30" s="229" t="s">
        <v>1225</v>
      </c>
      <c r="AH30" s="229" t="s">
        <v>724</v>
      </c>
      <c r="AI30" s="413"/>
      <c r="AJ30" s="233" t="s">
        <v>3095</v>
      </c>
      <c r="AK30" s="413"/>
      <c r="AL30" s="445" t="s">
        <v>3396</v>
      </c>
      <c r="AM30" s="412" t="s">
        <v>1226</v>
      </c>
      <c r="AN30" s="229" t="s">
        <v>3124</v>
      </c>
      <c r="AO30" s="253"/>
      <c r="AQ30" s="438"/>
      <c r="BL30" s="382"/>
      <c r="BM30" s="299"/>
      <c r="BN30" s="286"/>
      <c r="BO30" s="446"/>
    </row>
    <row r="31" spans="1:67" s="236" customFormat="1" ht="21" hidden="1">
      <c r="A31" s="222">
        <f t="shared" si="0"/>
        <v>18</v>
      </c>
      <c r="B31" s="411" t="s">
        <v>748</v>
      </c>
      <c r="C31" s="411" t="s">
        <v>803</v>
      </c>
      <c r="D31" s="223" t="s">
        <v>745</v>
      </c>
      <c r="E31" s="443" t="s">
        <v>747</v>
      </c>
      <c r="F31" s="228" t="s">
        <v>1358</v>
      </c>
      <c r="G31" s="229" t="s">
        <v>1258</v>
      </c>
      <c r="H31" s="444">
        <v>41795</v>
      </c>
      <c r="I31" s="444">
        <v>41977</v>
      </c>
      <c r="J31" s="444">
        <v>42342</v>
      </c>
      <c r="K31" s="444">
        <v>42525</v>
      </c>
      <c r="L31" s="444">
        <f>K31+1</f>
        <v>42526</v>
      </c>
      <c r="M31" s="444">
        <v>42890</v>
      </c>
      <c r="N31" s="444"/>
      <c r="O31" s="444"/>
      <c r="P31" s="444"/>
      <c r="Q31" s="444"/>
      <c r="R31" s="444"/>
      <c r="S31" s="444"/>
      <c r="T31" s="444"/>
      <c r="U31" s="444"/>
      <c r="V31" s="444"/>
      <c r="W31" s="444"/>
      <c r="X31" s="444"/>
      <c r="Y31" s="379">
        <f t="shared" ca="1" si="3"/>
        <v>54.841278009262169</v>
      </c>
      <c r="Z31" s="231" t="str">
        <f t="shared" ca="1" si="1"/>
        <v>ACTIVE</v>
      </c>
      <c r="AA31" s="230">
        <v>3355750</v>
      </c>
      <c r="AB31" s="230">
        <v>15000</v>
      </c>
      <c r="AC31" s="230"/>
      <c r="AD31" s="230"/>
      <c r="AE31" s="230" t="s">
        <v>4775</v>
      </c>
      <c r="AF31" s="229" t="s">
        <v>6694</v>
      </c>
      <c r="AG31" s="229" t="s">
        <v>746</v>
      </c>
      <c r="AH31" s="229" t="s">
        <v>432</v>
      </c>
      <c r="AI31" s="413"/>
      <c r="AJ31" s="413"/>
      <c r="AK31" s="413"/>
      <c r="AL31" s="445" t="s">
        <v>3397</v>
      </c>
      <c r="AM31" s="412" t="s">
        <v>749</v>
      </c>
      <c r="AN31" s="229"/>
      <c r="AO31" s="253"/>
      <c r="AQ31" s="438"/>
      <c r="BL31" s="382"/>
      <c r="BM31" s="299"/>
      <c r="BN31" s="286"/>
      <c r="BO31" s="446"/>
    </row>
    <row r="32" spans="1:67" s="236" customFormat="1" ht="21" hidden="1">
      <c r="A32" s="222">
        <f t="shared" si="0"/>
        <v>19</v>
      </c>
      <c r="B32" s="411" t="s">
        <v>521</v>
      </c>
      <c r="C32" s="411" t="s">
        <v>1113</v>
      </c>
      <c r="D32" s="223" t="s">
        <v>518</v>
      </c>
      <c r="E32" s="443" t="s">
        <v>520</v>
      </c>
      <c r="F32" s="228" t="s">
        <v>1276</v>
      </c>
      <c r="G32" s="229" t="s">
        <v>1223</v>
      </c>
      <c r="H32" s="444">
        <v>41865</v>
      </c>
      <c r="I32" s="444">
        <v>42229</v>
      </c>
      <c r="J32" s="444">
        <v>42595</v>
      </c>
      <c r="K32" s="444"/>
      <c r="L32" s="444">
        <f>J32+1</f>
        <v>42596</v>
      </c>
      <c r="M32" s="444">
        <v>42960</v>
      </c>
      <c r="N32" s="444"/>
      <c r="O32" s="444"/>
      <c r="P32" s="444"/>
      <c r="Q32" s="444"/>
      <c r="R32" s="444"/>
      <c r="S32" s="444"/>
      <c r="T32" s="444"/>
      <c r="U32" s="444"/>
      <c r="V32" s="444"/>
      <c r="W32" s="444"/>
      <c r="X32" s="444"/>
      <c r="Y32" s="379">
        <f t="shared" ca="1" si="3"/>
        <v>124.84127800926217</v>
      </c>
      <c r="Z32" s="231" t="str">
        <f t="shared" ca="1" si="1"/>
        <v>ACTIVE</v>
      </c>
      <c r="AA32" s="230">
        <v>3500000</v>
      </c>
      <c r="AB32" s="230">
        <v>20000</v>
      </c>
      <c r="AC32" s="230"/>
      <c r="AD32" s="230"/>
      <c r="AE32" s="230" t="s">
        <v>4775</v>
      </c>
      <c r="AF32" s="229" t="s">
        <v>6695</v>
      </c>
      <c r="AG32" s="229" t="s">
        <v>519</v>
      </c>
      <c r="AH32" s="229" t="s">
        <v>547</v>
      </c>
      <c r="AI32" s="233" t="s">
        <v>3097</v>
      </c>
      <c r="AJ32" s="233" t="s">
        <v>3096</v>
      </c>
      <c r="AK32" s="413"/>
      <c r="AL32" s="445" t="s">
        <v>3398</v>
      </c>
      <c r="AM32" s="412" t="s">
        <v>538</v>
      </c>
      <c r="AN32" s="229"/>
      <c r="AO32" s="253"/>
      <c r="AQ32" s="438"/>
      <c r="BL32" s="382"/>
      <c r="BM32" s="299"/>
      <c r="BN32" s="286"/>
      <c r="BO32" s="446"/>
    </row>
    <row r="33" spans="1:67" s="236" customFormat="1" ht="21" hidden="1">
      <c r="A33" s="222">
        <f t="shared" si="0"/>
        <v>20</v>
      </c>
      <c r="B33" s="411" t="s">
        <v>278</v>
      </c>
      <c r="C33" s="411" t="s">
        <v>1113</v>
      </c>
      <c r="D33" s="223" t="s">
        <v>261</v>
      </c>
      <c r="E33" s="443" t="s">
        <v>263</v>
      </c>
      <c r="F33" s="228" t="s">
        <v>1319</v>
      </c>
      <c r="G33" s="229" t="s">
        <v>663</v>
      </c>
      <c r="H33" s="444">
        <v>41946</v>
      </c>
      <c r="I33" s="444">
        <v>42310</v>
      </c>
      <c r="J33" s="444">
        <v>42676</v>
      </c>
      <c r="K33" s="444"/>
      <c r="L33" s="444">
        <v>42677</v>
      </c>
      <c r="M33" s="444">
        <v>43041</v>
      </c>
      <c r="N33" s="444"/>
      <c r="O33" s="444"/>
      <c r="P33" s="444"/>
      <c r="Q33" s="444"/>
      <c r="R33" s="444"/>
      <c r="S33" s="444"/>
      <c r="T33" s="444"/>
      <c r="U33" s="444"/>
      <c r="V33" s="444"/>
      <c r="W33" s="444"/>
      <c r="X33" s="444"/>
      <c r="Y33" s="379">
        <f t="shared" ca="1" si="3"/>
        <v>205.84127800926217</v>
      </c>
      <c r="Z33" s="231" t="str">
        <f t="shared" ca="1" si="1"/>
        <v>ACTIVE</v>
      </c>
      <c r="AA33" s="230">
        <v>3500000</v>
      </c>
      <c r="AB33" s="230">
        <v>0</v>
      </c>
      <c r="AC33" s="230"/>
      <c r="AD33" s="230"/>
      <c r="AE33" s="230" t="s">
        <v>4776</v>
      </c>
      <c r="AF33" s="229" t="s">
        <v>6695</v>
      </c>
      <c r="AG33" s="229" t="s">
        <v>262</v>
      </c>
      <c r="AH33" s="229" t="s">
        <v>266</v>
      </c>
      <c r="AI33" s="233" t="s">
        <v>3098</v>
      </c>
      <c r="AJ33" s="233" t="s">
        <v>3100</v>
      </c>
      <c r="AK33" s="413"/>
      <c r="AL33" s="445" t="s">
        <v>3399</v>
      </c>
      <c r="AM33" s="412" t="s">
        <v>613</v>
      </c>
      <c r="AN33" s="234" t="s">
        <v>3117</v>
      </c>
      <c r="AO33" s="253"/>
      <c r="AQ33" s="438"/>
      <c r="BL33" s="382"/>
      <c r="BM33" s="299"/>
      <c r="BN33" s="286"/>
      <c r="BO33" s="446"/>
    </row>
    <row r="34" spans="1:67" s="236" customFormat="1" ht="21" hidden="1">
      <c r="A34" s="222">
        <f t="shared" si="0"/>
        <v>21</v>
      </c>
      <c r="B34" s="411" t="s">
        <v>279</v>
      </c>
      <c r="C34" s="411" t="s">
        <v>1113</v>
      </c>
      <c r="D34" s="223" t="s">
        <v>1119</v>
      </c>
      <c r="E34" s="443" t="s">
        <v>265</v>
      </c>
      <c r="F34" s="228" t="s">
        <v>1358</v>
      </c>
      <c r="G34" s="229" t="s">
        <v>663</v>
      </c>
      <c r="H34" s="444">
        <v>41946</v>
      </c>
      <c r="I34" s="444">
        <v>42310</v>
      </c>
      <c r="J34" s="444">
        <v>42676</v>
      </c>
      <c r="K34" s="444"/>
      <c r="L34" s="444">
        <v>42677</v>
      </c>
      <c r="M34" s="444">
        <v>43041</v>
      </c>
      <c r="N34" s="444"/>
      <c r="O34" s="444"/>
      <c r="P34" s="444"/>
      <c r="Q34" s="444"/>
      <c r="R34" s="444"/>
      <c r="S34" s="444"/>
      <c r="T34" s="444"/>
      <c r="U34" s="444"/>
      <c r="V34" s="444"/>
      <c r="W34" s="444"/>
      <c r="X34" s="444"/>
      <c r="Y34" s="379">
        <f t="shared" ca="1" si="3"/>
        <v>205.84127800926217</v>
      </c>
      <c r="Z34" s="231" t="str">
        <f t="shared" ca="1" si="1"/>
        <v>ACTIVE</v>
      </c>
      <c r="AA34" s="230">
        <v>3500000</v>
      </c>
      <c r="AB34" s="230">
        <v>0</v>
      </c>
      <c r="AC34" s="230"/>
      <c r="AD34" s="230"/>
      <c r="AE34" s="230" t="s">
        <v>4776</v>
      </c>
      <c r="AF34" s="229" t="s">
        <v>6695</v>
      </c>
      <c r="AG34" s="229" t="s">
        <v>264</v>
      </c>
      <c r="AH34" s="229" t="s">
        <v>267</v>
      </c>
      <c r="AI34" s="233" t="s">
        <v>3099</v>
      </c>
      <c r="AJ34" s="233" t="s">
        <v>3101</v>
      </c>
      <c r="AK34" s="413"/>
      <c r="AL34" s="445" t="s">
        <v>3400</v>
      </c>
      <c r="AM34" s="412" t="s">
        <v>292</v>
      </c>
      <c r="AN34" s="234" t="s">
        <v>3116</v>
      </c>
      <c r="AO34" s="253"/>
      <c r="AQ34" s="438"/>
      <c r="BL34" s="382"/>
      <c r="BM34" s="299"/>
      <c r="BN34" s="286"/>
      <c r="BO34" s="446"/>
    </row>
    <row r="35" spans="1:67" s="236" customFormat="1" ht="21" hidden="1">
      <c r="A35" s="222">
        <f t="shared" si="0"/>
        <v>22</v>
      </c>
      <c r="B35" s="411" t="s">
        <v>632</v>
      </c>
      <c r="C35" s="411" t="s">
        <v>1113</v>
      </c>
      <c r="D35" s="223" t="s">
        <v>619</v>
      </c>
      <c r="E35" s="443" t="s">
        <v>621</v>
      </c>
      <c r="F35" s="228" t="s">
        <v>1350</v>
      </c>
      <c r="G35" s="229" t="s">
        <v>1223</v>
      </c>
      <c r="H35" s="444">
        <v>41961</v>
      </c>
      <c r="I35" s="444">
        <v>42325</v>
      </c>
      <c r="J35" s="444">
        <v>42446</v>
      </c>
      <c r="K35" s="444">
        <v>42691</v>
      </c>
      <c r="L35" s="444">
        <f>K35+1</f>
        <v>42692</v>
      </c>
      <c r="M35" s="444">
        <v>43056</v>
      </c>
      <c r="N35" s="444"/>
      <c r="O35" s="444"/>
      <c r="P35" s="444"/>
      <c r="Q35" s="444"/>
      <c r="R35" s="444"/>
      <c r="S35" s="444"/>
      <c r="T35" s="444"/>
      <c r="U35" s="444"/>
      <c r="V35" s="444"/>
      <c r="W35" s="444"/>
      <c r="X35" s="444"/>
      <c r="Y35" s="379">
        <f t="shared" ca="1" si="3"/>
        <v>220.84127800926217</v>
      </c>
      <c r="Z35" s="231" t="str">
        <f t="shared" ca="1" si="1"/>
        <v>ACTIVE</v>
      </c>
      <c r="AA35" s="230">
        <v>8079289</v>
      </c>
      <c r="AB35" s="230">
        <v>0</v>
      </c>
      <c r="AC35" s="230"/>
      <c r="AD35" s="230"/>
      <c r="AE35" s="230"/>
      <c r="AF35" s="229" t="s">
        <v>6695</v>
      </c>
      <c r="AG35" s="229" t="s">
        <v>620</v>
      </c>
      <c r="AH35" s="229" t="s">
        <v>317</v>
      </c>
      <c r="AI35" s="233" t="s">
        <v>3103</v>
      </c>
      <c r="AJ35" s="233" t="s">
        <v>3102</v>
      </c>
      <c r="AK35" s="233" t="s">
        <v>3115</v>
      </c>
      <c r="AL35" s="445" t="s">
        <v>3401</v>
      </c>
      <c r="AM35" s="412" t="s">
        <v>318</v>
      </c>
      <c r="AN35" s="234" t="s">
        <v>3114</v>
      </c>
      <c r="AO35" s="253"/>
      <c r="AQ35" s="438"/>
      <c r="BL35" s="382"/>
      <c r="BM35" s="299"/>
      <c r="BN35" s="286"/>
      <c r="BO35" s="446"/>
    </row>
    <row r="36" spans="1:67" s="236" customFormat="1" ht="42" hidden="1">
      <c r="A36" s="222">
        <f t="shared" si="0"/>
        <v>23</v>
      </c>
      <c r="B36" s="411" t="s">
        <v>84</v>
      </c>
      <c r="C36" s="411" t="s">
        <v>1113</v>
      </c>
      <c r="D36" s="223" t="s">
        <v>76</v>
      </c>
      <c r="E36" s="443" t="s">
        <v>78</v>
      </c>
      <c r="F36" s="228" t="s">
        <v>1358</v>
      </c>
      <c r="G36" s="229" t="s">
        <v>663</v>
      </c>
      <c r="H36" s="444">
        <v>42039</v>
      </c>
      <c r="I36" s="444">
        <v>42403</v>
      </c>
      <c r="J36" s="444">
        <v>42769</v>
      </c>
      <c r="K36" s="444"/>
      <c r="L36" s="444">
        <v>42770</v>
      </c>
      <c r="M36" s="444">
        <v>43134</v>
      </c>
      <c r="N36" s="444"/>
      <c r="O36" s="444"/>
      <c r="P36" s="444"/>
      <c r="Q36" s="444"/>
      <c r="R36" s="444"/>
      <c r="S36" s="444"/>
      <c r="T36" s="444"/>
      <c r="U36" s="444"/>
      <c r="V36" s="444"/>
      <c r="W36" s="444"/>
      <c r="X36" s="444"/>
      <c r="Y36" s="379">
        <f ca="1">SUM(M36-NOW())</f>
        <v>298.84127800926217</v>
      </c>
      <c r="Z36" s="231" t="str">
        <f t="shared" ca="1" si="1"/>
        <v>ACTIVE</v>
      </c>
      <c r="AA36" s="230">
        <v>3500000</v>
      </c>
      <c r="AB36" s="230"/>
      <c r="AC36" s="230"/>
      <c r="AD36" s="230"/>
      <c r="AE36" s="230" t="s">
        <v>4777</v>
      </c>
      <c r="AF36" s="229" t="s">
        <v>6695</v>
      </c>
      <c r="AG36" s="229" t="s">
        <v>77</v>
      </c>
      <c r="AH36" s="229" t="s">
        <v>83</v>
      </c>
      <c r="AI36" s="233" t="s">
        <v>3104</v>
      </c>
      <c r="AJ36" s="233" t="s">
        <v>3105</v>
      </c>
      <c r="AK36" s="413"/>
      <c r="AL36" s="445" t="s">
        <v>3604</v>
      </c>
      <c r="AM36" s="412" t="s">
        <v>85</v>
      </c>
      <c r="AN36" s="229" t="s">
        <v>3113</v>
      </c>
      <c r="AO36" s="253"/>
      <c r="AQ36" s="438"/>
      <c r="BL36" s="382"/>
      <c r="BM36" s="299"/>
      <c r="BN36" s="286"/>
      <c r="BO36" s="446"/>
    </row>
    <row r="37" spans="1:67" s="236" customFormat="1" ht="21" hidden="1">
      <c r="A37" s="222">
        <f t="shared" si="0"/>
        <v>24</v>
      </c>
      <c r="B37" s="258" t="s">
        <v>1462</v>
      </c>
      <c r="C37" s="258" t="s">
        <v>1113</v>
      </c>
      <c r="D37" s="259" t="s">
        <v>971</v>
      </c>
      <c r="E37" s="450" t="s">
        <v>1458</v>
      </c>
      <c r="F37" s="228" t="s">
        <v>1047</v>
      </c>
      <c r="G37" s="229" t="s">
        <v>1266</v>
      </c>
      <c r="H37" s="266">
        <v>42242</v>
      </c>
      <c r="I37" s="266">
        <v>42425</v>
      </c>
      <c r="J37" s="266">
        <v>42791</v>
      </c>
      <c r="K37" s="266">
        <v>42972</v>
      </c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343">
        <f ca="1">SUM(K37-NOW())</f>
        <v>136.84127800926217</v>
      </c>
      <c r="Z37" s="231" t="str">
        <f t="shared" ca="1" si="1"/>
        <v>ACTIVE</v>
      </c>
      <c r="AA37" s="230">
        <v>3355750</v>
      </c>
      <c r="AB37" s="260">
        <v>15000</v>
      </c>
      <c r="AC37" s="260"/>
      <c r="AD37" s="260"/>
      <c r="AE37" s="260" t="s">
        <v>4778</v>
      </c>
      <c r="AF37" s="229" t="s">
        <v>6694</v>
      </c>
      <c r="AG37" s="229" t="s">
        <v>972</v>
      </c>
      <c r="AH37" s="229" t="s">
        <v>978</v>
      </c>
      <c r="AI37" s="233"/>
      <c r="AJ37" s="233"/>
      <c r="AK37" s="233"/>
      <c r="AL37" s="445" t="s">
        <v>3643</v>
      </c>
      <c r="AM37" s="229" t="s">
        <v>977</v>
      </c>
      <c r="AN37" s="229"/>
      <c r="AO37" s="253"/>
      <c r="AQ37" s="438"/>
      <c r="BL37" s="382"/>
      <c r="BM37" s="299"/>
      <c r="BN37" s="286"/>
      <c r="BO37" s="446"/>
    </row>
    <row r="38" spans="1:67" s="269" customFormat="1" ht="31.5" hidden="1">
      <c r="A38" s="222">
        <f t="shared" si="0"/>
        <v>25</v>
      </c>
      <c r="B38" s="229" t="s">
        <v>2407</v>
      </c>
      <c r="C38" s="451" t="s">
        <v>1113</v>
      </c>
      <c r="D38" s="259" t="s">
        <v>2406</v>
      </c>
      <c r="E38" s="451" t="s">
        <v>2404</v>
      </c>
      <c r="F38" s="451" t="s">
        <v>1358</v>
      </c>
      <c r="G38" s="451" t="s">
        <v>1266</v>
      </c>
      <c r="H38" s="452">
        <v>42394</v>
      </c>
      <c r="I38" s="452">
        <v>42575</v>
      </c>
      <c r="J38" s="453">
        <v>42759</v>
      </c>
      <c r="K38" s="266">
        <v>43124</v>
      </c>
      <c r="L38" s="451"/>
      <c r="M38" s="451"/>
      <c r="N38" s="451"/>
      <c r="O38" s="451"/>
      <c r="P38" s="451"/>
      <c r="Q38" s="451"/>
      <c r="R38" s="451"/>
      <c r="S38" s="454"/>
      <c r="T38" s="454"/>
      <c r="U38" s="454"/>
      <c r="V38" s="454"/>
      <c r="W38" s="454"/>
      <c r="X38" s="454"/>
      <c r="Y38" s="232">
        <f ca="1">SUM(K38-NOW())</f>
        <v>288.84127800926217</v>
      </c>
      <c r="Z38" s="231" t="str">
        <f t="shared" ca="1" si="1"/>
        <v>ACTIVE</v>
      </c>
      <c r="AA38" s="230">
        <v>3355750</v>
      </c>
      <c r="AB38" s="260">
        <v>15000</v>
      </c>
      <c r="AC38" s="260"/>
      <c r="AD38" s="260"/>
      <c r="AE38" s="260" t="s">
        <v>4764</v>
      </c>
      <c r="AF38" s="229" t="s">
        <v>6694</v>
      </c>
      <c r="AG38" s="229" t="s">
        <v>2405</v>
      </c>
      <c r="AH38" s="237" t="s">
        <v>2751</v>
      </c>
      <c r="AI38" s="233" t="s">
        <v>3110</v>
      </c>
      <c r="AJ38" s="233" t="s">
        <v>3109</v>
      </c>
      <c r="AK38" s="346"/>
      <c r="AL38" s="413" t="s">
        <v>3933</v>
      </c>
      <c r="AM38" s="229" t="s">
        <v>2763</v>
      </c>
      <c r="AN38" s="234" t="s">
        <v>3111</v>
      </c>
      <c r="AO38" s="229"/>
      <c r="AP38" s="236"/>
      <c r="AQ38" s="438"/>
      <c r="BL38" s="456"/>
      <c r="BM38" s="457"/>
      <c r="BN38" s="286"/>
      <c r="BO38" s="458"/>
    </row>
    <row r="39" spans="1:67" s="236" customFormat="1" ht="21">
      <c r="A39" s="222">
        <f t="shared" si="0"/>
        <v>26</v>
      </c>
      <c r="B39" s="229" t="s">
        <v>4218</v>
      </c>
      <c r="C39" s="451" t="s">
        <v>1113</v>
      </c>
      <c r="D39" s="259" t="s">
        <v>4128</v>
      </c>
      <c r="E39" s="451" t="s">
        <v>4129</v>
      </c>
      <c r="F39" s="451" t="s">
        <v>1276</v>
      </c>
      <c r="G39" s="451" t="s">
        <v>1273</v>
      </c>
      <c r="H39" s="452">
        <v>42597</v>
      </c>
      <c r="I39" s="452">
        <v>42780</v>
      </c>
      <c r="J39" s="453">
        <v>42869</v>
      </c>
      <c r="K39" s="451"/>
      <c r="L39" s="451"/>
      <c r="M39" s="451"/>
      <c r="N39" s="451"/>
      <c r="O39" s="451"/>
      <c r="P39" s="451"/>
      <c r="Q39" s="451"/>
      <c r="R39" s="451"/>
      <c r="S39" s="454"/>
      <c r="T39" s="454"/>
      <c r="U39" s="454"/>
      <c r="V39" s="454"/>
      <c r="W39" s="454"/>
      <c r="X39" s="454"/>
      <c r="Y39" s="232">
        <f ca="1">SUM(J39-NOW())</f>
        <v>33.841278009262169</v>
      </c>
      <c r="Z39" s="231" t="str">
        <f ca="1">IF(Y39&lt;=40,"WARNING","ACTIVE")</f>
        <v>WARNING</v>
      </c>
      <c r="AA39" s="455">
        <v>3400000</v>
      </c>
      <c r="AB39" s="260">
        <v>20000</v>
      </c>
      <c r="AC39" s="260"/>
      <c r="AD39" s="260"/>
      <c r="AE39" s="260" t="s">
        <v>4764</v>
      </c>
      <c r="AF39" s="229" t="s">
        <v>6695</v>
      </c>
      <c r="AG39" s="229" t="s">
        <v>4130</v>
      </c>
      <c r="AH39" s="237" t="s">
        <v>4131</v>
      </c>
      <c r="AI39" s="233" t="s">
        <v>4132</v>
      </c>
      <c r="AJ39" s="233" t="s">
        <v>4133</v>
      </c>
      <c r="AK39" s="346"/>
      <c r="AL39" s="459" t="s">
        <v>4496</v>
      </c>
      <c r="AM39" s="229" t="s">
        <v>4134</v>
      </c>
      <c r="AN39" s="234" t="s">
        <v>4135</v>
      </c>
      <c r="AO39" s="229"/>
      <c r="BL39" s="382"/>
      <c r="BM39" s="299"/>
      <c r="BN39" s="286"/>
      <c r="BO39" s="446"/>
    </row>
    <row r="40" spans="1:67" s="236" customFormat="1" ht="21" hidden="1">
      <c r="A40" s="222">
        <f t="shared" si="0"/>
        <v>27</v>
      </c>
      <c r="B40" s="229" t="s">
        <v>4457</v>
      </c>
      <c r="C40" s="451" t="s">
        <v>4624</v>
      </c>
      <c r="D40" s="259" t="s">
        <v>4266</v>
      </c>
      <c r="E40" s="451" t="s">
        <v>4268</v>
      </c>
      <c r="F40" s="451" t="s">
        <v>1231</v>
      </c>
      <c r="G40" s="451" t="s">
        <v>1266</v>
      </c>
      <c r="H40" s="452">
        <v>42628</v>
      </c>
      <c r="I40" s="452">
        <v>42808</v>
      </c>
      <c r="J40" s="452">
        <v>43173</v>
      </c>
      <c r="K40" s="451"/>
      <c r="L40" s="451"/>
      <c r="M40" s="451"/>
      <c r="N40" s="451"/>
      <c r="O40" s="451"/>
      <c r="P40" s="451"/>
      <c r="Q40" s="451"/>
      <c r="R40" s="451"/>
      <c r="S40" s="454"/>
      <c r="T40" s="454"/>
      <c r="U40" s="454"/>
      <c r="V40" s="454"/>
      <c r="W40" s="454"/>
      <c r="X40" s="454"/>
      <c r="Y40" s="232">
        <f ca="1">SUM(J40-NOW())</f>
        <v>337.84127800926217</v>
      </c>
      <c r="Z40" s="231" t="str">
        <f t="shared" ref="Z40:Z46" ca="1" si="4">IF(Y40&lt;=40,"WARNING","ACTIVE")</f>
        <v>ACTIVE</v>
      </c>
      <c r="AA40" s="230">
        <v>3355750</v>
      </c>
      <c r="AB40" s="260">
        <v>15000</v>
      </c>
      <c r="AC40" s="260"/>
      <c r="AD40" s="260"/>
      <c r="AE40" s="260" t="s">
        <v>4764</v>
      </c>
      <c r="AF40" s="229" t="s">
        <v>4269</v>
      </c>
      <c r="AG40" s="229" t="s">
        <v>4270</v>
      </c>
      <c r="AH40" s="237" t="s">
        <v>4271</v>
      </c>
      <c r="AI40" s="233" t="s">
        <v>4272</v>
      </c>
      <c r="AJ40" s="346" t="s">
        <v>4568</v>
      </c>
      <c r="AK40" s="346"/>
      <c r="AL40" s="413"/>
      <c r="AM40" s="229" t="s">
        <v>4567</v>
      </c>
      <c r="AN40" s="234"/>
      <c r="AO40" s="229"/>
      <c r="BL40" s="382"/>
      <c r="BM40" s="299"/>
      <c r="BN40" s="286"/>
      <c r="BO40" s="446"/>
    </row>
    <row r="41" spans="1:67" s="236" customFormat="1" ht="21" hidden="1">
      <c r="A41" s="222">
        <f t="shared" si="0"/>
        <v>28</v>
      </c>
      <c r="B41" s="229" t="s">
        <v>5136</v>
      </c>
      <c r="C41" s="451" t="s">
        <v>1113</v>
      </c>
      <c r="D41" s="259" t="s">
        <v>4617</v>
      </c>
      <c r="E41" s="451" t="s">
        <v>4618</v>
      </c>
      <c r="F41" s="451" t="s">
        <v>1276</v>
      </c>
      <c r="G41" s="451" t="s">
        <v>4260</v>
      </c>
      <c r="H41" s="452">
        <v>42709</v>
      </c>
      <c r="I41" s="452">
        <v>42890</v>
      </c>
      <c r="J41" s="453"/>
      <c r="K41" s="451"/>
      <c r="L41" s="451"/>
      <c r="M41" s="451"/>
      <c r="N41" s="451"/>
      <c r="O41" s="451"/>
      <c r="P41" s="451"/>
      <c r="Q41" s="451"/>
      <c r="R41" s="451"/>
      <c r="S41" s="454"/>
      <c r="T41" s="454"/>
      <c r="U41" s="454"/>
      <c r="V41" s="454"/>
      <c r="W41" s="454"/>
      <c r="X41" s="454"/>
      <c r="Y41" s="232">
        <f t="shared" ref="Y41:Y46" ca="1" si="5">SUM(I41-NOW())</f>
        <v>54.841278009262169</v>
      </c>
      <c r="Z41" s="231" t="str">
        <f t="shared" ca="1" si="4"/>
        <v>ACTIVE</v>
      </c>
      <c r="AA41" s="455">
        <v>4500000</v>
      </c>
      <c r="AB41" s="260">
        <v>20000</v>
      </c>
      <c r="AC41" s="260"/>
      <c r="AD41" s="260"/>
      <c r="AE41" s="260"/>
      <c r="AF41" s="229" t="s">
        <v>6695</v>
      </c>
      <c r="AG41" s="229" t="s">
        <v>4619</v>
      </c>
      <c r="AH41" s="237" t="s">
        <v>4620</v>
      </c>
      <c r="AI41" s="233" t="s">
        <v>4621</v>
      </c>
      <c r="AJ41" s="233" t="s">
        <v>4622</v>
      </c>
      <c r="AK41" s="346"/>
      <c r="AL41" s="459"/>
      <c r="AM41" s="229">
        <v>7104101938</v>
      </c>
      <c r="AN41" s="234" t="s">
        <v>4623</v>
      </c>
      <c r="AO41" s="229"/>
      <c r="BL41" s="382"/>
      <c r="BM41" s="299"/>
      <c r="BN41" s="286"/>
      <c r="BO41" s="446"/>
    </row>
    <row r="42" spans="1:67" s="236" customFormat="1" ht="31.5" hidden="1">
      <c r="A42" s="222">
        <f t="shared" si="0"/>
        <v>29</v>
      </c>
      <c r="B42" s="229" t="s">
        <v>5137</v>
      </c>
      <c r="C42" s="451" t="s">
        <v>1113</v>
      </c>
      <c r="D42" s="259" t="s">
        <v>4733</v>
      </c>
      <c r="E42" s="451" t="s">
        <v>4735</v>
      </c>
      <c r="F42" s="451" t="s">
        <v>1358</v>
      </c>
      <c r="G42" s="451" t="s">
        <v>4734</v>
      </c>
      <c r="H42" s="452">
        <v>42705</v>
      </c>
      <c r="I42" s="452">
        <v>43069</v>
      </c>
      <c r="J42" s="453"/>
      <c r="K42" s="451"/>
      <c r="L42" s="451"/>
      <c r="M42" s="451"/>
      <c r="N42" s="451"/>
      <c r="O42" s="451"/>
      <c r="P42" s="451"/>
      <c r="Q42" s="451"/>
      <c r="R42" s="451"/>
      <c r="S42" s="454"/>
      <c r="T42" s="454"/>
      <c r="U42" s="454"/>
      <c r="V42" s="454"/>
      <c r="W42" s="454"/>
      <c r="X42" s="454"/>
      <c r="Y42" s="232">
        <f t="shared" ca="1" si="5"/>
        <v>233.84127800926217</v>
      </c>
      <c r="Z42" s="231" t="str">
        <f t="shared" ca="1" si="4"/>
        <v>ACTIVE</v>
      </c>
      <c r="AA42" s="455">
        <v>3500000</v>
      </c>
      <c r="AB42" s="260"/>
      <c r="AC42" s="260"/>
      <c r="AD42" s="260"/>
      <c r="AE42" s="260" t="s">
        <v>4764</v>
      </c>
      <c r="AF42" s="229" t="s">
        <v>6695</v>
      </c>
      <c r="AG42" s="229" t="s">
        <v>4736</v>
      </c>
      <c r="AH42" s="237" t="s">
        <v>4737</v>
      </c>
      <c r="AI42" s="233" t="s">
        <v>4739</v>
      </c>
      <c r="AJ42" s="233" t="s">
        <v>4740</v>
      </c>
      <c r="AK42" s="346"/>
      <c r="AL42" s="459"/>
      <c r="AM42" s="459" t="s">
        <v>4741</v>
      </c>
      <c r="AN42" s="82" t="s">
        <v>4738</v>
      </c>
      <c r="AO42" s="229"/>
      <c r="BL42" s="382"/>
      <c r="BM42" s="299"/>
      <c r="BN42" s="286"/>
      <c r="BO42" s="446"/>
    </row>
    <row r="43" spans="1:67" s="236" customFormat="1" ht="51">
      <c r="A43" s="222">
        <f t="shared" si="0"/>
        <v>30</v>
      </c>
      <c r="B43" s="229"/>
      <c r="C43" s="451" t="s">
        <v>1113</v>
      </c>
      <c r="D43" s="259" t="s">
        <v>4875</v>
      </c>
      <c r="E43" s="451" t="s">
        <v>4873</v>
      </c>
      <c r="F43" s="451" t="s">
        <v>1276</v>
      </c>
      <c r="G43" s="451" t="s">
        <v>4880</v>
      </c>
      <c r="H43" s="452">
        <v>42744</v>
      </c>
      <c r="I43" s="452">
        <v>42867</v>
      </c>
      <c r="J43" s="453"/>
      <c r="K43" s="451"/>
      <c r="L43" s="451"/>
      <c r="M43" s="451"/>
      <c r="N43" s="451"/>
      <c r="O43" s="451"/>
      <c r="P43" s="451"/>
      <c r="Q43" s="451"/>
      <c r="R43" s="451"/>
      <c r="S43" s="454"/>
      <c r="T43" s="454"/>
      <c r="U43" s="454"/>
      <c r="V43" s="454"/>
      <c r="W43" s="454"/>
      <c r="X43" s="454"/>
      <c r="Y43" s="232">
        <f t="shared" ca="1" si="5"/>
        <v>31.841278009262169</v>
      </c>
      <c r="Z43" s="231" t="str">
        <f t="shared" ca="1" si="4"/>
        <v>WARNING</v>
      </c>
      <c r="AA43" s="455">
        <v>3400000</v>
      </c>
      <c r="AB43" s="260"/>
      <c r="AC43" s="260"/>
      <c r="AD43" s="260"/>
      <c r="AE43" s="260" t="s">
        <v>12865</v>
      </c>
      <c r="AF43" s="229" t="s">
        <v>4881</v>
      </c>
      <c r="AG43" s="229" t="s">
        <v>4874</v>
      </c>
      <c r="AH43" s="237" t="s">
        <v>4876</v>
      </c>
      <c r="AI43" s="346" t="s">
        <v>4877</v>
      </c>
      <c r="AJ43" s="233"/>
      <c r="AK43" s="346"/>
      <c r="AL43" s="459"/>
      <c r="AM43" s="459" t="s">
        <v>4878</v>
      </c>
      <c r="AN43" s="82" t="s">
        <v>4879</v>
      </c>
      <c r="AO43" s="229"/>
      <c r="BL43" s="382"/>
      <c r="BM43" s="299"/>
      <c r="BN43" s="286"/>
      <c r="BO43" s="446"/>
    </row>
    <row r="44" spans="1:67" s="236" customFormat="1" ht="31.5">
      <c r="A44" s="222">
        <f t="shared" si="0"/>
        <v>31</v>
      </c>
      <c r="B44" s="229"/>
      <c r="C44" s="451" t="s">
        <v>1113</v>
      </c>
      <c r="D44" s="259" t="s">
        <v>4870</v>
      </c>
      <c r="E44" s="451" t="s">
        <v>4882</v>
      </c>
      <c r="F44" s="451" t="s">
        <v>1276</v>
      </c>
      <c r="G44" s="451" t="s">
        <v>4880</v>
      </c>
      <c r="H44" s="452">
        <v>42744</v>
      </c>
      <c r="I44" s="452">
        <v>42867</v>
      </c>
      <c r="J44" s="453"/>
      <c r="K44" s="451"/>
      <c r="L44" s="451"/>
      <c r="M44" s="451"/>
      <c r="N44" s="451"/>
      <c r="O44" s="451"/>
      <c r="P44" s="451"/>
      <c r="Q44" s="451"/>
      <c r="R44" s="451"/>
      <c r="S44" s="454"/>
      <c r="T44" s="454"/>
      <c r="U44" s="454"/>
      <c r="V44" s="454"/>
      <c r="W44" s="454"/>
      <c r="X44" s="454"/>
      <c r="Y44" s="232">
        <f t="shared" ca="1" si="5"/>
        <v>31.841278009262169</v>
      </c>
      <c r="Z44" s="231" t="str">
        <f t="shared" ca="1" si="4"/>
        <v>WARNING</v>
      </c>
      <c r="AA44" s="455">
        <v>3400000</v>
      </c>
      <c r="AB44" s="260"/>
      <c r="AC44" s="260"/>
      <c r="AD44" s="260"/>
      <c r="AE44" s="260" t="s">
        <v>12865</v>
      </c>
      <c r="AF44" s="229" t="s">
        <v>4881</v>
      </c>
      <c r="AG44" s="229" t="s">
        <v>4883</v>
      </c>
      <c r="AH44" s="237" t="s">
        <v>4884</v>
      </c>
      <c r="AI44" s="346" t="s">
        <v>4885</v>
      </c>
      <c r="AJ44" s="233"/>
      <c r="AK44" s="346"/>
      <c r="AL44" s="459"/>
      <c r="AM44" s="459" t="s">
        <v>4886</v>
      </c>
      <c r="AN44" s="82" t="s">
        <v>4887</v>
      </c>
      <c r="AO44" s="229"/>
      <c r="BL44" s="382"/>
      <c r="BM44" s="299"/>
      <c r="BN44" s="286"/>
      <c r="BO44" s="446"/>
    </row>
    <row r="45" spans="1:67" s="236" customFormat="1" ht="31.5">
      <c r="A45" s="222">
        <f t="shared" si="0"/>
        <v>32</v>
      </c>
      <c r="B45" s="229"/>
      <c r="C45" s="451" t="s">
        <v>1113</v>
      </c>
      <c r="D45" s="259" t="s">
        <v>4871</v>
      </c>
      <c r="E45" s="451" t="s">
        <v>5110</v>
      </c>
      <c r="F45" s="451" t="s">
        <v>1276</v>
      </c>
      <c r="G45" s="451" t="s">
        <v>4880</v>
      </c>
      <c r="H45" s="452">
        <v>42748</v>
      </c>
      <c r="I45" s="452">
        <v>42867</v>
      </c>
      <c r="J45" s="453"/>
      <c r="K45" s="451"/>
      <c r="L45" s="451"/>
      <c r="M45" s="451"/>
      <c r="N45" s="451"/>
      <c r="O45" s="451"/>
      <c r="P45" s="451"/>
      <c r="Q45" s="451"/>
      <c r="R45" s="451"/>
      <c r="S45" s="454"/>
      <c r="T45" s="454"/>
      <c r="U45" s="454"/>
      <c r="V45" s="454"/>
      <c r="W45" s="454"/>
      <c r="X45" s="454"/>
      <c r="Y45" s="232">
        <f t="shared" ca="1" si="5"/>
        <v>31.841278009262169</v>
      </c>
      <c r="Z45" s="231" t="str">
        <f t="shared" ca="1" si="4"/>
        <v>WARNING</v>
      </c>
      <c r="AA45" s="455">
        <v>3400000</v>
      </c>
      <c r="AB45" s="260"/>
      <c r="AC45" s="260"/>
      <c r="AD45" s="260"/>
      <c r="AE45" s="260" t="s">
        <v>12865</v>
      </c>
      <c r="AF45" s="229" t="s">
        <v>4881</v>
      </c>
      <c r="AG45" s="229" t="s">
        <v>5108</v>
      </c>
      <c r="AH45" s="237" t="s">
        <v>5111</v>
      </c>
      <c r="AI45" s="346" t="s">
        <v>5112</v>
      </c>
      <c r="AJ45" s="233" t="s">
        <v>5109</v>
      </c>
      <c r="AK45" s="346"/>
      <c r="AL45" s="459"/>
      <c r="AM45" s="459" t="s">
        <v>5107</v>
      </c>
      <c r="AN45" s="82" t="s">
        <v>5106</v>
      </c>
      <c r="AO45" s="229"/>
      <c r="BL45" s="382"/>
      <c r="BM45" s="299"/>
      <c r="BN45" s="286"/>
      <c r="BO45" s="446"/>
    </row>
    <row r="46" spans="1:67" s="236" customFormat="1" ht="31.5">
      <c r="A46" s="222">
        <f t="shared" si="0"/>
        <v>33</v>
      </c>
      <c r="B46" s="229"/>
      <c r="C46" s="451" t="s">
        <v>1113</v>
      </c>
      <c r="D46" s="259" t="s">
        <v>4872</v>
      </c>
      <c r="E46" s="451" t="s">
        <v>5113</v>
      </c>
      <c r="F46" s="451" t="s">
        <v>1276</v>
      </c>
      <c r="G46" s="451" t="s">
        <v>4880</v>
      </c>
      <c r="H46" s="452">
        <v>42748</v>
      </c>
      <c r="I46" s="452">
        <v>42867</v>
      </c>
      <c r="J46" s="453"/>
      <c r="K46" s="451"/>
      <c r="L46" s="451"/>
      <c r="M46" s="451"/>
      <c r="N46" s="451"/>
      <c r="O46" s="451"/>
      <c r="P46" s="451"/>
      <c r="Q46" s="451"/>
      <c r="R46" s="451"/>
      <c r="S46" s="454"/>
      <c r="T46" s="454"/>
      <c r="U46" s="454"/>
      <c r="V46" s="454"/>
      <c r="W46" s="454"/>
      <c r="X46" s="454"/>
      <c r="Y46" s="232">
        <f t="shared" ca="1" si="5"/>
        <v>31.841278009262169</v>
      </c>
      <c r="Z46" s="231" t="str">
        <f t="shared" ca="1" si="4"/>
        <v>WARNING</v>
      </c>
      <c r="AA46" s="455">
        <v>3400000</v>
      </c>
      <c r="AB46" s="260"/>
      <c r="AC46" s="260"/>
      <c r="AD46" s="260"/>
      <c r="AE46" s="260" t="s">
        <v>12865</v>
      </c>
      <c r="AF46" s="229" t="s">
        <v>4881</v>
      </c>
      <c r="AG46" s="229" t="s">
        <v>5114</v>
      </c>
      <c r="AH46" s="237" t="s">
        <v>5115</v>
      </c>
      <c r="AI46" s="346" t="s">
        <v>5116</v>
      </c>
      <c r="AJ46" s="233" t="s">
        <v>5169</v>
      </c>
      <c r="AK46" s="346"/>
      <c r="AL46" s="459"/>
      <c r="AM46" s="459" t="s">
        <v>5104</v>
      </c>
      <c r="AN46" s="82" t="s">
        <v>5105</v>
      </c>
      <c r="AO46" s="229"/>
      <c r="BL46" s="382"/>
      <c r="BM46" s="299"/>
      <c r="BN46" s="286"/>
      <c r="BO46" s="446"/>
    </row>
    <row r="47" spans="1:67">
      <c r="A47" s="280"/>
      <c r="B47" s="327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463"/>
      <c r="T47" s="463"/>
      <c r="U47" s="463"/>
      <c r="V47" s="463"/>
      <c r="W47" s="463"/>
      <c r="X47" s="463"/>
      <c r="Y47" s="315"/>
      <c r="Z47" s="316"/>
      <c r="AA47" s="285"/>
      <c r="AB47" s="285"/>
      <c r="AC47" s="285"/>
      <c r="AD47" s="285"/>
      <c r="AE47" s="285"/>
      <c r="AF47" s="281"/>
      <c r="AG47" s="281"/>
      <c r="AH47" s="281"/>
      <c r="AI47" s="281"/>
      <c r="AJ47" s="281"/>
      <c r="AK47" s="281"/>
      <c r="AL47" s="281"/>
      <c r="AM47" s="281"/>
      <c r="AN47" s="281"/>
      <c r="AO47" s="464"/>
      <c r="BL47" s="382"/>
      <c r="BM47" s="460"/>
      <c r="BN47" s="286"/>
      <c r="BO47" s="461"/>
    </row>
    <row r="48" spans="1:67">
      <c r="A48" s="280"/>
      <c r="B48" s="327"/>
      <c r="C48" s="462"/>
      <c r="D48" s="462"/>
      <c r="E48" s="462"/>
      <c r="F48" s="462"/>
      <c r="G48" s="462"/>
      <c r="H48" s="462"/>
      <c r="I48" s="462"/>
      <c r="J48" s="462"/>
      <c r="K48" s="462"/>
      <c r="L48" s="462"/>
      <c r="M48" s="462"/>
      <c r="N48" s="462"/>
      <c r="O48" s="462"/>
      <c r="P48" s="462"/>
      <c r="Q48" s="462"/>
      <c r="R48" s="462"/>
      <c r="S48" s="463"/>
      <c r="T48" s="463"/>
      <c r="U48" s="463"/>
      <c r="V48" s="463"/>
      <c r="W48" s="463"/>
      <c r="X48" s="463"/>
      <c r="Y48" s="315"/>
      <c r="Z48" s="316"/>
      <c r="AA48" s="285"/>
      <c r="AB48" s="285"/>
      <c r="AC48" s="285"/>
      <c r="AD48" s="285"/>
      <c r="AE48" s="285"/>
      <c r="AF48" s="281"/>
      <c r="AG48" s="281"/>
      <c r="AH48" s="281"/>
      <c r="AI48" s="281"/>
      <c r="AJ48" s="281"/>
      <c r="AK48" s="281"/>
      <c r="AL48" s="281"/>
      <c r="AM48" s="281"/>
      <c r="AN48" s="281"/>
      <c r="AO48" s="464"/>
      <c r="BL48" s="382"/>
      <c r="BM48" s="460"/>
      <c r="BN48" s="286"/>
      <c r="BO48" s="461"/>
    </row>
    <row r="49" spans="1:67">
      <c r="A49" s="280"/>
      <c r="B49" s="327"/>
      <c r="C49" s="462"/>
      <c r="D49" s="462"/>
      <c r="E49" s="462"/>
      <c r="F49" s="462"/>
      <c r="G49" s="462"/>
      <c r="H49" s="462"/>
      <c r="I49" s="462"/>
      <c r="J49" s="462"/>
      <c r="K49" s="462"/>
      <c r="L49" s="462"/>
      <c r="M49" s="462"/>
      <c r="N49" s="462"/>
      <c r="O49" s="462"/>
      <c r="P49" s="462"/>
      <c r="Q49" s="462"/>
      <c r="R49" s="462"/>
      <c r="S49" s="463"/>
      <c r="T49" s="463"/>
      <c r="U49" s="463"/>
      <c r="V49" s="463"/>
      <c r="W49" s="463"/>
      <c r="X49" s="463"/>
      <c r="Y49" s="315"/>
      <c r="Z49" s="316"/>
      <c r="AA49" s="285"/>
      <c r="AB49" s="285"/>
      <c r="AC49" s="285"/>
      <c r="AD49" s="285"/>
      <c r="AE49" s="285"/>
      <c r="AF49" s="281"/>
      <c r="AG49" s="281"/>
      <c r="AH49" s="281"/>
      <c r="AI49" s="281"/>
      <c r="AJ49" s="281"/>
      <c r="AK49" s="281"/>
      <c r="AL49" s="281"/>
      <c r="AM49" s="281"/>
      <c r="AN49" s="281"/>
      <c r="AO49" s="464"/>
      <c r="BL49" s="382"/>
      <c r="BM49" s="460"/>
      <c r="BN49" s="286"/>
      <c r="BO49" s="461"/>
    </row>
    <row r="50" spans="1:67" ht="11.25" thickBot="1"/>
    <row r="51" spans="1:67" ht="11.25" thickBot="1">
      <c r="A51" s="290" t="s">
        <v>1365</v>
      </c>
      <c r="B51" s="424"/>
      <c r="C51" s="465"/>
    </row>
    <row r="52" spans="1:67" ht="15" customHeight="1">
      <c r="A52" s="239">
        <f t="shared" si="0"/>
        <v>39</v>
      </c>
      <c r="B52" s="427" t="s">
        <v>421</v>
      </c>
      <c r="C52" s="427" t="s">
        <v>1113</v>
      </c>
      <c r="D52" s="240" t="s">
        <v>416</v>
      </c>
      <c r="E52" s="448" t="s">
        <v>418</v>
      </c>
      <c r="F52" s="245" t="s">
        <v>1276</v>
      </c>
      <c r="G52" s="246" t="s">
        <v>877</v>
      </c>
      <c r="H52" s="449">
        <v>42037</v>
      </c>
      <c r="I52" s="449">
        <v>42401</v>
      </c>
      <c r="J52" s="449"/>
      <c r="K52" s="449"/>
      <c r="L52" s="449" t="s">
        <v>1324</v>
      </c>
      <c r="M52" s="449"/>
      <c r="N52" s="449"/>
      <c r="O52" s="449"/>
      <c r="P52" s="449"/>
      <c r="Q52" s="449"/>
      <c r="R52" s="449"/>
      <c r="S52" s="449"/>
      <c r="T52" s="449"/>
      <c r="U52" s="449"/>
      <c r="V52" s="449"/>
      <c r="W52" s="449"/>
      <c r="X52" s="449"/>
      <c r="Y52" s="401">
        <f ca="1">SUM(I52-NOW())</f>
        <v>-434.15872199073783</v>
      </c>
      <c r="Z52" s="248" t="str">
        <f ca="1">IF(Y52&lt;=35,"WARNING","ACTIVE")</f>
        <v>WARNING</v>
      </c>
      <c r="AA52" s="247">
        <v>3000000</v>
      </c>
      <c r="AB52" s="247"/>
      <c r="AC52" s="247"/>
      <c r="AD52" s="247"/>
      <c r="AE52" s="247"/>
      <c r="AF52" s="246" t="s">
        <v>693</v>
      </c>
      <c r="AG52" s="246" t="s">
        <v>417</v>
      </c>
      <c r="AH52" s="246" t="s">
        <v>423</v>
      </c>
      <c r="AI52" s="432" t="s">
        <v>3157</v>
      </c>
      <c r="AJ52" s="428"/>
      <c r="AK52" s="428"/>
      <c r="AL52" s="428"/>
      <c r="AM52" s="428" t="s">
        <v>422</v>
      </c>
      <c r="AN52" s="238" t="s">
        <v>3158</v>
      </c>
      <c r="AO52" s="405" t="s">
        <v>2704</v>
      </c>
    </row>
    <row r="53" spans="1:67" ht="15" customHeight="1">
      <c r="A53" s="239">
        <f t="shared" si="0"/>
        <v>40</v>
      </c>
      <c r="B53" s="427" t="s">
        <v>1091</v>
      </c>
      <c r="C53" s="427" t="s">
        <v>1113</v>
      </c>
      <c r="D53" s="240" t="s">
        <v>760</v>
      </c>
      <c r="E53" s="448" t="s">
        <v>762</v>
      </c>
      <c r="F53" s="245" t="s">
        <v>1276</v>
      </c>
      <c r="G53" s="246" t="s">
        <v>1273</v>
      </c>
      <c r="H53" s="449">
        <v>41519</v>
      </c>
      <c r="I53" s="449">
        <v>41883</v>
      </c>
      <c r="J53" s="449">
        <v>42248</v>
      </c>
      <c r="K53" s="449"/>
      <c r="L53" s="449">
        <v>42249</v>
      </c>
      <c r="M53" s="449">
        <v>42614</v>
      </c>
      <c r="N53" s="449"/>
      <c r="O53" s="449"/>
      <c r="P53" s="449"/>
      <c r="Q53" s="449"/>
      <c r="R53" s="449"/>
      <c r="S53" s="449"/>
      <c r="T53" s="449"/>
      <c r="U53" s="449"/>
      <c r="V53" s="449"/>
      <c r="W53" s="449"/>
      <c r="X53" s="449"/>
      <c r="Y53" s="401">
        <f ca="1">SUM(M53-NOW())</f>
        <v>-221.15872199073783</v>
      </c>
      <c r="Z53" s="248" t="str">
        <f ca="1">IF(Y53&lt;=35,"WARNING","ACTIVE")</f>
        <v>WARNING</v>
      </c>
      <c r="AA53" s="466">
        <v>3080000</v>
      </c>
      <c r="AB53" s="247">
        <v>20000</v>
      </c>
      <c r="AC53" s="247"/>
      <c r="AD53" s="247"/>
      <c r="AE53" s="247" t="s">
        <v>535</v>
      </c>
      <c r="AF53" s="246" t="s">
        <v>766</v>
      </c>
      <c r="AG53" s="246" t="s">
        <v>761</v>
      </c>
      <c r="AH53" s="246" t="s">
        <v>1096</v>
      </c>
      <c r="AI53" s="428"/>
      <c r="AJ53" s="432" t="s">
        <v>3159</v>
      </c>
      <c r="AK53" s="428"/>
      <c r="AL53" s="428"/>
      <c r="AM53" s="428" t="s">
        <v>1093</v>
      </c>
      <c r="AN53" s="246" t="s">
        <v>3160</v>
      </c>
      <c r="AO53" s="405" t="s">
        <v>2749</v>
      </c>
      <c r="AP53" s="293" t="s">
        <v>477</v>
      </c>
    </row>
    <row r="54" spans="1:67" ht="15" customHeight="1">
      <c r="A54" s="239">
        <f t="shared" si="0"/>
        <v>41</v>
      </c>
      <c r="B54" s="427" t="s">
        <v>969</v>
      </c>
      <c r="C54" s="427" t="s">
        <v>803</v>
      </c>
      <c r="D54" s="240" t="s">
        <v>676</v>
      </c>
      <c r="E54" s="448">
        <v>33143</v>
      </c>
      <c r="F54" s="245" t="s">
        <v>1276</v>
      </c>
      <c r="G54" s="246" t="s">
        <v>1267</v>
      </c>
      <c r="H54" s="449">
        <v>41225</v>
      </c>
      <c r="I54" s="449">
        <v>41589</v>
      </c>
      <c r="J54" s="449">
        <v>41954</v>
      </c>
      <c r="K54" s="449"/>
      <c r="L54" s="449">
        <v>41955</v>
      </c>
      <c r="M54" s="449">
        <v>42319</v>
      </c>
      <c r="N54" s="449"/>
      <c r="O54" s="449"/>
      <c r="P54" s="449"/>
      <c r="Q54" s="449">
        <v>42350</v>
      </c>
      <c r="R54" s="449">
        <v>42532</v>
      </c>
      <c r="S54" s="449"/>
      <c r="T54" s="449"/>
      <c r="U54" s="449"/>
      <c r="V54" s="449"/>
      <c r="W54" s="449"/>
      <c r="X54" s="449"/>
      <c r="Y54" s="401">
        <f ca="1">SUM(R54-NOW())</f>
        <v>-303.15872199073783</v>
      </c>
      <c r="Z54" s="231" t="str">
        <f t="shared" ref="Z54:Z59" ca="1" si="6">IF(Y54&lt;=40,"WARNING","ACTIVE")</f>
        <v>WARNING</v>
      </c>
      <c r="AA54" s="247">
        <v>3100000</v>
      </c>
      <c r="AB54" s="247">
        <v>15000</v>
      </c>
      <c r="AC54" s="247"/>
      <c r="AD54" s="247"/>
      <c r="AE54" s="247" t="s">
        <v>3623</v>
      </c>
      <c r="AF54" s="246" t="s">
        <v>766</v>
      </c>
      <c r="AG54" s="246" t="s">
        <v>967</v>
      </c>
      <c r="AH54" s="246" t="s">
        <v>968</v>
      </c>
      <c r="AI54" s="429"/>
      <c r="AJ54" s="250" t="s">
        <v>3083</v>
      </c>
      <c r="AK54" s="250" t="s">
        <v>3084</v>
      </c>
      <c r="AL54" s="445" t="s">
        <v>3384</v>
      </c>
      <c r="AM54" s="428" t="s">
        <v>614</v>
      </c>
      <c r="AN54" s="246"/>
      <c r="AO54" s="256" t="s">
        <v>3038</v>
      </c>
    </row>
    <row r="55" spans="1:67" s="473" customFormat="1" ht="15" customHeight="1">
      <c r="A55" s="239">
        <f t="shared" si="0"/>
        <v>42</v>
      </c>
      <c r="B55" s="246" t="s">
        <v>2398</v>
      </c>
      <c r="C55" s="468"/>
      <c r="D55" s="608" t="s">
        <v>2395</v>
      </c>
      <c r="E55" s="468" t="s">
        <v>2403</v>
      </c>
      <c r="F55" s="468" t="s">
        <v>1319</v>
      </c>
      <c r="G55" s="468" t="s">
        <v>1408</v>
      </c>
      <c r="H55" s="469">
        <v>42373</v>
      </c>
      <c r="I55" s="469">
        <v>42554</v>
      </c>
      <c r="J55" s="469">
        <v>42738</v>
      </c>
      <c r="K55" s="468"/>
      <c r="L55" s="468"/>
      <c r="M55" s="468"/>
      <c r="N55" s="468"/>
      <c r="O55" s="468"/>
      <c r="P55" s="468"/>
      <c r="Q55" s="468"/>
      <c r="R55" s="468"/>
      <c r="S55" s="470"/>
      <c r="T55" s="470"/>
      <c r="U55" s="470"/>
      <c r="V55" s="470"/>
      <c r="W55" s="470"/>
      <c r="X55" s="470"/>
      <c r="Y55" s="249">
        <f ca="1">SUM(J55-NOW())</f>
        <v>-97.158721990737831</v>
      </c>
      <c r="Z55" s="248" t="str">
        <f t="shared" ca="1" si="6"/>
        <v>WARNING</v>
      </c>
      <c r="AA55" s="278">
        <v>3100000</v>
      </c>
      <c r="AB55" s="278">
        <v>30000</v>
      </c>
      <c r="AC55" s="278"/>
      <c r="AD55" s="278"/>
      <c r="AE55" s="278"/>
      <c r="AF55" s="246"/>
      <c r="AG55" s="246" t="s">
        <v>2397</v>
      </c>
      <c r="AH55" s="246" t="s">
        <v>2396</v>
      </c>
      <c r="AI55" s="250" t="s">
        <v>3107</v>
      </c>
      <c r="AJ55" s="250" t="s">
        <v>3108</v>
      </c>
      <c r="AK55" s="471"/>
      <c r="AL55" s="433" t="s">
        <v>3403</v>
      </c>
      <c r="AM55" s="246" t="s">
        <v>2613</v>
      </c>
      <c r="AN55" s="246"/>
      <c r="AO55" s="246" t="s">
        <v>4037</v>
      </c>
      <c r="AP55" s="293"/>
      <c r="AQ55" s="472">
        <f>MAX(H55:T55)</f>
        <v>42738</v>
      </c>
      <c r="BL55" s="474"/>
      <c r="BM55" s="475"/>
      <c r="BN55" s="476"/>
      <c r="BO55" s="477"/>
    </row>
    <row r="56" spans="1:67" s="293" customFormat="1" ht="15" customHeight="1">
      <c r="A56" s="239">
        <f t="shared" si="0"/>
        <v>43</v>
      </c>
      <c r="B56" s="360" t="s">
        <v>682</v>
      </c>
      <c r="C56" s="360" t="s">
        <v>1113</v>
      </c>
      <c r="D56" s="240" t="s">
        <v>679</v>
      </c>
      <c r="E56" s="448" t="s">
        <v>681</v>
      </c>
      <c r="F56" s="245" t="s">
        <v>1276</v>
      </c>
      <c r="G56" s="246" t="s">
        <v>1223</v>
      </c>
      <c r="H56" s="449">
        <v>41719</v>
      </c>
      <c r="I56" s="449">
        <v>42083</v>
      </c>
      <c r="J56" s="449">
        <v>42449</v>
      </c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01">
        <f ca="1">SUM(J56-NOW())</f>
        <v>-386.15872199073783</v>
      </c>
      <c r="Z56" s="248" t="str">
        <f t="shared" ca="1" si="6"/>
        <v>WARNING</v>
      </c>
      <c r="AA56" s="247">
        <v>3100000</v>
      </c>
      <c r="AB56" s="247">
        <v>20000</v>
      </c>
      <c r="AC56" s="247"/>
      <c r="AD56" s="247"/>
      <c r="AE56" s="247" t="s">
        <v>3624</v>
      </c>
      <c r="AF56" s="246" t="s">
        <v>766</v>
      </c>
      <c r="AG56" s="246" t="s">
        <v>680</v>
      </c>
      <c r="AH56" s="246" t="s">
        <v>683</v>
      </c>
      <c r="AI56" s="250" t="s">
        <v>3090</v>
      </c>
      <c r="AJ56" s="250" t="s">
        <v>3089</v>
      </c>
      <c r="AK56" s="429"/>
      <c r="AL56" s="433" t="s">
        <v>3392</v>
      </c>
      <c r="AM56" s="428" t="s">
        <v>684</v>
      </c>
      <c r="AN56" s="251" t="s">
        <v>3120</v>
      </c>
      <c r="AO56" s="256" t="s">
        <v>4016</v>
      </c>
      <c r="AQ56" s="472">
        <f>MAX(H56:T56)</f>
        <v>42449</v>
      </c>
      <c r="BL56" s="478"/>
      <c r="BM56" s="479"/>
      <c r="BN56" s="476"/>
      <c r="BO56" s="480"/>
    </row>
    <row r="57" spans="1:67" s="293" customFormat="1" ht="15" customHeight="1">
      <c r="A57" s="239">
        <f t="shared" si="0"/>
        <v>44</v>
      </c>
      <c r="B57" s="427" t="s">
        <v>706</v>
      </c>
      <c r="C57" s="427" t="s">
        <v>1113</v>
      </c>
      <c r="D57" s="240" t="s">
        <v>685</v>
      </c>
      <c r="E57" s="448" t="s">
        <v>686</v>
      </c>
      <c r="F57" s="245" t="s">
        <v>1276</v>
      </c>
      <c r="G57" s="246" t="s">
        <v>663</v>
      </c>
      <c r="H57" s="449">
        <v>41736</v>
      </c>
      <c r="I57" s="449">
        <v>42100</v>
      </c>
      <c r="J57" s="449">
        <v>42466</v>
      </c>
      <c r="K57" s="449">
        <v>42831</v>
      </c>
      <c r="L57" s="449"/>
      <c r="M57" s="449"/>
      <c r="N57" s="449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01">
        <f ca="1">SUM(K57-NOW())</f>
        <v>-4.1587219907378312</v>
      </c>
      <c r="Z57" s="248" t="str">
        <f t="shared" ca="1" si="6"/>
        <v>WARNING</v>
      </c>
      <c r="AA57" s="247">
        <v>3136000</v>
      </c>
      <c r="AB57" s="247">
        <v>20000</v>
      </c>
      <c r="AC57" s="247"/>
      <c r="AD57" s="247"/>
      <c r="AE57" s="247" t="s">
        <v>3625</v>
      </c>
      <c r="AF57" s="246" t="s">
        <v>693</v>
      </c>
      <c r="AG57" s="246" t="s">
        <v>698</v>
      </c>
      <c r="AH57" s="246" t="s">
        <v>695</v>
      </c>
      <c r="AI57" s="250" t="s">
        <v>3091</v>
      </c>
      <c r="AJ57" s="429"/>
      <c r="AK57" s="429"/>
      <c r="AL57" s="433" t="s">
        <v>3393</v>
      </c>
      <c r="AM57" s="428" t="s">
        <v>720</v>
      </c>
      <c r="AN57" s="251" t="s">
        <v>3121</v>
      </c>
      <c r="AO57" s="256" t="s">
        <v>4043</v>
      </c>
      <c r="AQ57" s="472">
        <f>MAX(H57:T57)</f>
        <v>42831</v>
      </c>
      <c r="BL57" s="478"/>
      <c r="BM57" s="479"/>
      <c r="BN57" s="476"/>
      <c r="BO57" s="480"/>
    </row>
    <row r="58" spans="1:67" s="293" customFormat="1" ht="15" customHeight="1">
      <c r="A58" s="239">
        <f t="shared" si="0"/>
        <v>45</v>
      </c>
      <c r="B58" s="427" t="s">
        <v>707</v>
      </c>
      <c r="C58" s="427" t="s">
        <v>1113</v>
      </c>
      <c r="D58" s="240" t="s">
        <v>687</v>
      </c>
      <c r="E58" s="448" t="s">
        <v>689</v>
      </c>
      <c r="F58" s="245" t="s">
        <v>1276</v>
      </c>
      <c r="G58" s="246" t="s">
        <v>663</v>
      </c>
      <c r="H58" s="449">
        <v>41736</v>
      </c>
      <c r="I58" s="449">
        <v>42100</v>
      </c>
      <c r="J58" s="449">
        <v>42466</v>
      </c>
      <c r="K58" s="449">
        <v>42831</v>
      </c>
      <c r="L58" s="449"/>
      <c r="M58" s="449"/>
      <c r="N58" s="449"/>
      <c r="O58" s="449"/>
      <c r="P58" s="449"/>
      <c r="Q58" s="449"/>
      <c r="R58" s="449"/>
      <c r="S58" s="449"/>
      <c r="T58" s="449"/>
      <c r="U58" s="449"/>
      <c r="V58" s="449"/>
      <c r="W58" s="449"/>
      <c r="X58" s="449"/>
      <c r="Y58" s="401">
        <f ca="1">SUM(K58-NOW())</f>
        <v>-4.1587219907378312</v>
      </c>
      <c r="Z58" s="248" t="str">
        <f t="shared" ca="1" si="6"/>
        <v>WARNING</v>
      </c>
      <c r="AA58" s="247">
        <v>3136000</v>
      </c>
      <c r="AB58" s="247">
        <v>20000</v>
      </c>
      <c r="AC58" s="247"/>
      <c r="AD58" s="247"/>
      <c r="AE58" s="247" t="s">
        <v>3625</v>
      </c>
      <c r="AF58" s="246" t="s">
        <v>693</v>
      </c>
      <c r="AG58" s="246" t="s">
        <v>688</v>
      </c>
      <c r="AH58" s="246" t="s">
        <v>696</v>
      </c>
      <c r="AI58" s="250" t="s">
        <v>3092</v>
      </c>
      <c r="AJ58" s="429"/>
      <c r="AK58" s="429"/>
      <c r="AL58" s="433" t="s">
        <v>3394</v>
      </c>
      <c r="AM58" s="428" t="s">
        <v>710</v>
      </c>
      <c r="AN58" s="251" t="s">
        <v>3122</v>
      </c>
      <c r="AO58" s="256" t="s">
        <v>4043</v>
      </c>
      <c r="AQ58" s="472">
        <f>MAX(H58:T58)</f>
        <v>42831</v>
      </c>
      <c r="BL58" s="478"/>
      <c r="BM58" s="479"/>
      <c r="BN58" s="476"/>
      <c r="BO58" s="480"/>
    </row>
    <row r="59" spans="1:67" s="293" customFormat="1" ht="15" customHeight="1">
      <c r="A59" s="239">
        <f t="shared" si="0"/>
        <v>46</v>
      </c>
      <c r="B59" s="360" t="s">
        <v>151</v>
      </c>
      <c r="C59" s="360" t="s">
        <v>1113</v>
      </c>
      <c r="D59" s="277" t="s">
        <v>143</v>
      </c>
      <c r="E59" s="607" t="s">
        <v>145</v>
      </c>
      <c r="F59" s="245" t="s">
        <v>1231</v>
      </c>
      <c r="G59" s="246" t="s">
        <v>663</v>
      </c>
      <c r="H59" s="279">
        <v>42107</v>
      </c>
      <c r="I59" s="279">
        <v>42289</v>
      </c>
      <c r="J59" s="279">
        <v>42655</v>
      </c>
      <c r="K59" s="279"/>
      <c r="L59" s="279" t="s">
        <v>1324</v>
      </c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366">
        <f ca="1">SUM(J59-NOW())</f>
        <v>-180.15872199073783</v>
      </c>
      <c r="Z59" s="296" t="str">
        <f t="shared" ca="1" si="6"/>
        <v>WARNING</v>
      </c>
      <c r="AA59" s="278">
        <v>3125000</v>
      </c>
      <c r="AB59" s="278"/>
      <c r="AC59" s="278"/>
      <c r="AD59" s="278"/>
      <c r="AE59" s="278" t="s">
        <v>3625</v>
      </c>
      <c r="AF59" s="246" t="s">
        <v>693</v>
      </c>
      <c r="AG59" s="246" t="s">
        <v>144</v>
      </c>
      <c r="AH59" s="246" t="s">
        <v>153</v>
      </c>
      <c r="AI59" s="250" t="s">
        <v>3106</v>
      </c>
      <c r="AJ59" s="250"/>
      <c r="AK59" s="250"/>
      <c r="AL59" s="369" t="s">
        <v>3402</v>
      </c>
      <c r="AM59" s="246" t="s">
        <v>152</v>
      </c>
      <c r="AN59" s="251" t="s">
        <v>3112</v>
      </c>
      <c r="AO59" s="256" t="s">
        <v>4043</v>
      </c>
      <c r="AQ59" s="472">
        <f>MAX(H59:T59)</f>
        <v>42655</v>
      </c>
      <c r="BL59" s="478"/>
      <c r="BM59" s="479"/>
      <c r="BN59" s="476"/>
      <c r="BO59" s="480"/>
    </row>
    <row r="60" spans="1:67" ht="21">
      <c r="A60" s="239">
        <v>17</v>
      </c>
      <c r="B60" s="360" t="s">
        <v>708</v>
      </c>
      <c r="C60" s="360" t="s">
        <v>1113</v>
      </c>
      <c r="D60" s="277" t="s">
        <v>690</v>
      </c>
      <c r="E60" s="607" t="s">
        <v>692</v>
      </c>
      <c r="F60" s="245" t="s">
        <v>1276</v>
      </c>
      <c r="G60" s="246" t="s">
        <v>663</v>
      </c>
      <c r="H60" s="279">
        <v>41736</v>
      </c>
      <c r="I60" s="279">
        <v>42100</v>
      </c>
      <c r="J60" s="279">
        <v>42466</v>
      </c>
      <c r="K60" s="279">
        <v>42831</v>
      </c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366">
        <v>106.36831076388626</v>
      </c>
      <c r="Z60" s="296" t="s">
        <v>1098</v>
      </c>
      <c r="AA60" s="278">
        <v>3136000</v>
      </c>
      <c r="AB60" s="278">
        <v>20000</v>
      </c>
      <c r="AC60" s="278"/>
      <c r="AD60" s="278"/>
      <c r="AE60" s="278" t="s">
        <v>3625</v>
      </c>
      <c r="AF60" s="246" t="s">
        <v>693</v>
      </c>
      <c r="AG60" s="246" t="s">
        <v>691</v>
      </c>
      <c r="AH60" s="246" t="s">
        <v>694</v>
      </c>
      <c r="AI60" s="250" t="s">
        <v>3093</v>
      </c>
      <c r="AJ60" s="250" t="s">
        <v>3564</v>
      </c>
      <c r="AK60" s="250" t="s">
        <v>3094</v>
      </c>
      <c r="AL60" s="369" t="s">
        <v>3395</v>
      </c>
      <c r="AM60" s="246" t="s">
        <v>697</v>
      </c>
      <c r="AN60" s="251" t="s">
        <v>3123</v>
      </c>
      <c r="AO60" s="256" t="s">
        <v>4383</v>
      </c>
    </row>
    <row r="61" spans="1:67" ht="21">
      <c r="A61" s="239">
        <v>27</v>
      </c>
      <c r="B61" s="360" t="s">
        <v>4456</v>
      </c>
      <c r="C61" s="360" t="s">
        <v>1113</v>
      </c>
      <c r="D61" s="277" t="s">
        <v>4259</v>
      </c>
      <c r="E61" s="607" t="s">
        <v>4261</v>
      </c>
      <c r="F61" s="245" t="s">
        <v>1276</v>
      </c>
      <c r="G61" s="246" t="s">
        <v>4260</v>
      </c>
      <c r="H61" s="279">
        <v>42627</v>
      </c>
      <c r="I61" s="279">
        <v>42807</v>
      </c>
      <c r="J61" s="279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366">
        <v>60.552291319443611</v>
      </c>
      <c r="Z61" s="296" t="s">
        <v>1098</v>
      </c>
      <c r="AA61" s="278">
        <v>4500000</v>
      </c>
      <c r="AB61" s="278">
        <v>20000</v>
      </c>
      <c r="AC61" s="278"/>
      <c r="AD61" s="278"/>
      <c r="AE61" s="278"/>
      <c r="AF61" s="246" t="s">
        <v>693</v>
      </c>
      <c r="AG61" s="246" t="s">
        <v>4262</v>
      </c>
      <c r="AH61" s="246" t="s">
        <v>4263</v>
      </c>
      <c r="AI61" s="250" t="s">
        <v>4264</v>
      </c>
      <c r="AJ61" s="250"/>
      <c r="AK61" s="250"/>
      <c r="AL61" s="369" t="s">
        <v>4497</v>
      </c>
      <c r="AM61" s="246" t="s">
        <v>4282</v>
      </c>
      <c r="AN61" s="251" t="s">
        <v>4265</v>
      </c>
      <c r="AO61" s="256" t="s">
        <v>4763</v>
      </c>
    </row>
    <row r="62" spans="1:67" ht="21">
      <c r="A62" s="239">
        <v>29</v>
      </c>
      <c r="B62" s="360" t="s">
        <v>4458</v>
      </c>
      <c r="C62" s="360" t="s">
        <v>4624</v>
      </c>
      <c r="D62" s="277" t="s">
        <v>4267</v>
      </c>
      <c r="E62" s="607" t="s">
        <v>4273</v>
      </c>
      <c r="F62" s="245" t="s">
        <v>1276</v>
      </c>
      <c r="G62" s="246" t="s">
        <v>929</v>
      </c>
      <c r="H62" s="279">
        <v>42632</v>
      </c>
      <c r="I62" s="279">
        <v>42812</v>
      </c>
      <c r="J62" s="279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366">
        <v>65.542894560181594</v>
      </c>
      <c r="Z62" s="296" t="s">
        <v>1098</v>
      </c>
      <c r="AA62" s="278">
        <v>3400000</v>
      </c>
      <c r="AB62" s="278">
        <v>20000</v>
      </c>
      <c r="AC62" s="278"/>
      <c r="AD62" s="278"/>
      <c r="AE62" s="278"/>
      <c r="AF62" s="246" t="s">
        <v>693</v>
      </c>
      <c r="AG62" s="246" t="s">
        <v>4274</v>
      </c>
      <c r="AH62" s="246" t="s">
        <v>4275</v>
      </c>
      <c r="AI62" s="250" t="s">
        <v>4276</v>
      </c>
      <c r="AJ62" s="250"/>
      <c r="AK62" s="250"/>
      <c r="AL62" s="369" t="s">
        <v>4498</v>
      </c>
      <c r="AM62" s="246"/>
      <c r="AN62" s="251" t="s">
        <v>4277</v>
      </c>
      <c r="AO62" s="256" t="s">
        <v>4780</v>
      </c>
    </row>
  </sheetData>
  <autoFilter ref="A13:BO46">
    <filterColumn colId="25">
      <filters>
        <filter val="WARNING"/>
      </filters>
    </filterColumn>
  </autoFilter>
  <mergeCells count="36">
    <mergeCell ref="Y12:Y13"/>
    <mergeCell ref="A8:R8"/>
    <mergeCell ref="A9:R9"/>
    <mergeCell ref="E12:E13"/>
    <mergeCell ref="C12:C13"/>
    <mergeCell ref="Q12:R12"/>
    <mergeCell ref="G12:G13"/>
    <mergeCell ref="L12:M12"/>
    <mergeCell ref="F12:F13"/>
    <mergeCell ref="H12:J12"/>
    <mergeCell ref="O12:P12"/>
    <mergeCell ref="U12:V12"/>
    <mergeCell ref="W12:X12"/>
    <mergeCell ref="A1:D1"/>
    <mergeCell ref="A2:D2"/>
    <mergeCell ref="A3:D3"/>
    <mergeCell ref="A6:D6"/>
    <mergeCell ref="D12:D13"/>
    <mergeCell ref="A12:A13"/>
    <mergeCell ref="B12:B13"/>
    <mergeCell ref="AO12:AO13"/>
    <mergeCell ref="AE12:AE13"/>
    <mergeCell ref="AB12:AB13"/>
    <mergeCell ref="AD12:AD13"/>
    <mergeCell ref="AC12:AC13"/>
    <mergeCell ref="AN12:AN13"/>
    <mergeCell ref="AJ12:AJ13"/>
    <mergeCell ref="Z12:Z13"/>
    <mergeCell ref="AL12:AL13"/>
    <mergeCell ref="AM12:AM13"/>
    <mergeCell ref="AH12:AH13"/>
    <mergeCell ref="AA12:AA13"/>
    <mergeCell ref="AF12:AF13"/>
    <mergeCell ref="AG12:AG13"/>
    <mergeCell ref="AI12:AI13"/>
    <mergeCell ref="AK12:AK13"/>
  </mergeCells>
  <phoneticPr fontId="4" type="noConversion"/>
  <conditionalFormatting sqref="Y47:Z49 Y54:Z57 Y14:Z38">
    <cfRule type="expression" dxfId="2986" priority="1406" stopIfTrue="1">
      <formula>IF($Z14="warning",TRUE,FALSE)</formula>
    </cfRule>
  </conditionalFormatting>
  <conditionalFormatting sqref="Q16:X16 Q17 B16:P17 B38 AJ17:AJ21 AN55:AO55 AC38:AO38 AL55 Y55:AJ55 Y47:AO49 AL15:AL29 Z15:Z29 BN55:BN57 B14:AO15 R16:AO17 D38:D39 BN19:BN49 AM39:AO39 Y38:Z46 AC40:AO40 B56:AO59 AN42:AO43 AN44:AN46 B41:B49 AG44:AK46 W15:W18 X14:X18 Y15:Y18 B18:AO37 AC39:AK39 AC41:AK42 AF15:AF38">
    <cfRule type="expression" dxfId="2985" priority="1405" stopIfTrue="1">
      <formula>IF(OR($BL14="not",$BL14="resign",$BL14="resign",$BL14="end",$BL14="terminated",$BL14="permanent"),"TRUE","FALSE")</formula>
    </cfRule>
  </conditionalFormatting>
  <conditionalFormatting sqref="BN14">
    <cfRule type="expression" dxfId="2984" priority="1404" stopIfTrue="1">
      <formula>IF(OR($BL14="not",$BL14="resign",$BL14="resign",$BL14="end",$BL14="terminated",$BL14="permanent"),"TRUE","FALSE")</formula>
    </cfRule>
  </conditionalFormatting>
  <conditionalFormatting sqref="BN15">
    <cfRule type="expression" dxfId="2983" priority="1402" stopIfTrue="1">
      <formula>IF(OR($BL15="not",$BL15="resign",$BL15="resign",$BL15="end",$BL15="terminated",$BL15="permanent"),"TRUE","FALSE")</formula>
    </cfRule>
  </conditionalFormatting>
  <conditionalFormatting sqref="BN16:BN17">
    <cfRule type="expression" dxfId="2982" priority="1400" stopIfTrue="1">
      <formula>IF(OR($BL16="not",$BL16="resign",$BL16="resign",$BL16="end",$BL16="terminated",$BL16="permanent"),"TRUE","FALSE")</formula>
    </cfRule>
  </conditionalFormatting>
  <conditionalFormatting sqref="BN18">
    <cfRule type="expression" dxfId="2981" priority="1398" stopIfTrue="1">
      <formula>IF(OR($BL18="not",$BL18="resign",$BL18="resign",$BL18="end",$BL18="terminated",$BL18="permanent"),"TRUE","FALSE")</formula>
    </cfRule>
  </conditionalFormatting>
  <conditionalFormatting sqref="J17:P17 J21:K22">
    <cfRule type="expression" dxfId="2980" priority="1384" stopIfTrue="1">
      <formula>IF(OR($AZ17="not",$AZ17="resign",$AZ17="resign",$AZ17="end",$AZ17="terminated",$AZ17="permanent"),"TRUE","FALSE")</formula>
    </cfRule>
  </conditionalFormatting>
  <conditionalFormatting sqref="J19:K20">
    <cfRule type="expression" dxfId="2979" priority="1383" stopIfTrue="1">
      <formula>IF(OR($AZ19="not",$AZ19="resign",$AZ19="resign",$AZ19="end",$AZ19="terminated",$AZ19="permanent"),"TRUE","FALSE")</formula>
    </cfRule>
  </conditionalFormatting>
  <conditionalFormatting sqref="Q18:X18">
    <cfRule type="expression" dxfId="2978" priority="1379" stopIfTrue="1">
      <formula>IF(OR($BL18="not",$BL18="resign",$BL18="resign",$BL18="end",$BL18="terminated",$BL18="permanent"),"TRUE","FALSE")</formula>
    </cfRule>
  </conditionalFormatting>
  <conditionalFormatting sqref="R18:X18">
    <cfRule type="expression" dxfId="2977" priority="1378" stopIfTrue="1">
      <formula>IF(OR($AZ18="not",$AZ18="resign",$AZ18="resign",$AZ18="end",$AZ18="terminated",$AZ18="permanent"),"TRUE","FALSE")</formula>
    </cfRule>
  </conditionalFormatting>
  <conditionalFormatting sqref="C29">
    <cfRule type="expression" dxfId="2976" priority="1377" stopIfTrue="1">
      <formula>IF(OR($BL29="not",$BL29="resign",$BL29="resign",$BL29="end",$BL29="terminated",$BL29="permanent"),"TRUE","FALSE")</formula>
    </cfRule>
  </conditionalFormatting>
  <conditionalFormatting sqref="AH55 F37 AH37:AM37">
    <cfRule type="expression" dxfId="2975" priority="1370" stopIfTrue="1">
      <formula>IF(OR(#REF!="not",#REF!="resign",#REF!="resign",#REF!="end",#REF!="terminated",#REF!="permanent"),"TRUE","FALSE")</formula>
    </cfRule>
  </conditionalFormatting>
  <conditionalFormatting sqref="D18">
    <cfRule type="expression" dxfId="2974" priority="1369" stopIfTrue="1">
      <formula>IF(OR($BL18="not",$BL18="resign",$BL18="resign",$BL18="end",$BL18="terminated",$BL18="permanent"),"TRUE","FALSE")</formula>
    </cfRule>
  </conditionalFormatting>
  <conditionalFormatting sqref="D18">
    <cfRule type="duplicateValues" dxfId="2973" priority="1368" stopIfTrue="1"/>
  </conditionalFormatting>
  <conditionalFormatting sqref="D24">
    <cfRule type="expression" dxfId="2972" priority="1367" stopIfTrue="1">
      <formula>IF(OR($BL24="not",$BL24="resign",$BL24="resign",$BL24="end",$BL24="terminated",$BL24="permanent"),"TRUE","FALSE")</formula>
    </cfRule>
  </conditionalFormatting>
  <conditionalFormatting sqref="D24">
    <cfRule type="duplicateValues" dxfId="2971" priority="1366" stopIfTrue="1"/>
  </conditionalFormatting>
  <conditionalFormatting sqref="D28">
    <cfRule type="expression" dxfId="2970" priority="1365" stopIfTrue="1">
      <formula>IF(OR($BL28="not",$BL28="resign",$BL28="resign",$BL28="end",$BL28="terminated",$BL28="permanent"),"TRUE","FALSE")</formula>
    </cfRule>
  </conditionalFormatting>
  <conditionalFormatting sqref="D28">
    <cfRule type="duplicateValues" dxfId="2969" priority="1364" stopIfTrue="1"/>
  </conditionalFormatting>
  <conditionalFormatting sqref="C30:C31">
    <cfRule type="expression" dxfId="2968" priority="1345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7" priority="1344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6" priority="1343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5" priority="1342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4" priority="1341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3" priority="1340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2" priority="1339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1" priority="1338" stopIfTrue="1">
      <formula>IF(OR($BL30="not",$BL30="resign",$BL30="resign",$BL30="end",$BL30="terminated",$BL30="permanent"),"TRUE","FALSE")</formula>
    </cfRule>
  </conditionalFormatting>
  <conditionalFormatting sqref="C30:C31">
    <cfRule type="expression" dxfId="2960" priority="1337" stopIfTrue="1">
      <formula>IF(OR($BL30="not",$BL30="resign",$BL30="resign",$BL30="end",$BL30="terminated",$BL30="permanent"),"TRUE","FALSE")</formula>
    </cfRule>
  </conditionalFormatting>
  <conditionalFormatting sqref="F30">
    <cfRule type="expression" dxfId="2959" priority="1336" stopIfTrue="1">
      <formula>IF(OR($BL30="not",$BL30="resign",$BL30="resign",$BL30="end",$BL30="terminated",$BL30="permanent"),"TRUE","FALSE")</formula>
    </cfRule>
  </conditionalFormatting>
  <conditionalFormatting sqref="F30">
    <cfRule type="expression" dxfId="2958" priority="1335" stopIfTrue="1">
      <formula>IF(OR($BL30="not",$BL30="resign",$BL30="resign",$BL30="end",$BL30="terminated",$BL30="permanent"),"TRUE","FALSE")</formula>
    </cfRule>
  </conditionalFormatting>
  <conditionalFormatting sqref="F30">
    <cfRule type="expression" dxfId="2957" priority="1334" stopIfTrue="1">
      <formula>IF(OR($BL30="not",$BL30="resign",$BL30="resign",$BL30="end",$BL30="terminated",$BL30="permanent"),"TRUE","FALSE")</formula>
    </cfRule>
  </conditionalFormatting>
  <conditionalFormatting sqref="B30">
    <cfRule type="expression" dxfId="2956" priority="1333" stopIfTrue="1">
      <formula>IF(OR($BL30="not",$BL30="resign",$BL30="resign",$BL30="end",$BL30="terminated",$BL30="permanent"),"TRUE","FALSE")</formula>
    </cfRule>
  </conditionalFormatting>
  <conditionalFormatting sqref="C31">
    <cfRule type="expression" dxfId="2955" priority="1332" stopIfTrue="1">
      <formula>IF(OR($BL31="not",$BL31="resign",$BL31="resign",$BL31="end",$BL31="terminated",$BL31="permanent"),"TRUE","FALSE")</formula>
    </cfRule>
  </conditionalFormatting>
  <conditionalFormatting sqref="C31">
    <cfRule type="expression" dxfId="2954" priority="1331" stopIfTrue="1">
      <formula>IF(OR($BL31="not",$BL31="resign",$BL31="resign",$BL31="end",$BL31="terminated",$BL31="permanent"),"TRUE","FALSE")</formula>
    </cfRule>
  </conditionalFormatting>
  <conditionalFormatting sqref="C31">
    <cfRule type="expression" dxfId="2953" priority="1330" stopIfTrue="1">
      <formula>IF(OR($BL31="not",$BL31="resign",$BL31="resign",$BL31="end",$BL31="terminated",$BL31="permanent"),"TRUE","FALSE")</formula>
    </cfRule>
  </conditionalFormatting>
  <conditionalFormatting sqref="C31">
    <cfRule type="expression" dxfId="2952" priority="1329" stopIfTrue="1">
      <formula>IF(OR($BL31="not",$BL31="resign",$BL31="resign",$BL31="end",$BL31="terminated",$BL31="permanent"),"TRUE","FALSE")</formula>
    </cfRule>
  </conditionalFormatting>
  <conditionalFormatting sqref="C31">
    <cfRule type="expression" dxfId="2951" priority="1328" stopIfTrue="1">
      <formula>IF(OR($BL31="not",$BL31="resign",$BL31="resign",$BL31="end",$BL31="terminated",$BL31="permanent"),"TRUE","FALSE")</formula>
    </cfRule>
  </conditionalFormatting>
  <conditionalFormatting sqref="C31">
    <cfRule type="expression" dxfId="2950" priority="1327" stopIfTrue="1">
      <formula>IF(OR($BL31="not",$BL31="resign",$BL31="resign",$BL31="end",$BL31="terminated",$BL31="permanent"),"TRUE","FALSE")</formula>
    </cfRule>
  </conditionalFormatting>
  <conditionalFormatting sqref="C31">
    <cfRule type="expression" dxfId="2949" priority="1326" stopIfTrue="1">
      <formula>IF(OR($BL31="not",$BL31="resign",$BL31="resign",$BL31="end",$BL31="terminated",$BL31="permanent"),"TRUE","FALSE")</formula>
    </cfRule>
  </conditionalFormatting>
  <conditionalFormatting sqref="C31">
    <cfRule type="expression" dxfId="2948" priority="1325" stopIfTrue="1">
      <formula>IF(OR($BL31="not",$BL31="resign",$BL31="resign",$BL31="end",$BL31="terminated",$BL31="permanent"),"TRUE","FALSE")</formula>
    </cfRule>
  </conditionalFormatting>
  <conditionalFormatting sqref="C31">
    <cfRule type="expression" dxfId="2947" priority="1324" stopIfTrue="1">
      <formula>IF(OR($BL31="not",$BL31="resign",$BL31="resign",$BL31="end",$BL31="terminated",$BL31="permanent"),"TRUE","FALSE")</formula>
    </cfRule>
  </conditionalFormatting>
  <conditionalFormatting sqref="F31">
    <cfRule type="expression" dxfId="2946" priority="1323" stopIfTrue="1">
      <formula>IF(OR($BL31="not",$BL31="resign",$BL31="resign",$BL31="end",$BL31="terminated",$BL31="permanent"),"TRUE","FALSE")</formula>
    </cfRule>
  </conditionalFormatting>
  <conditionalFormatting sqref="F31">
    <cfRule type="expression" dxfId="2945" priority="1322" stopIfTrue="1">
      <formula>IF(OR($BL31="not",$BL31="resign",$BL31="resign",$BL31="end",$BL31="terminated",$BL31="permanent"),"TRUE","FALSE")</formula>
    </cfRule>
  </conditionalFormatting>
  <conditionalFormatting sqref="F31">
    <cfRule type="expression" dxfId="2944" priority="1321" stopIfTrue="1">
      <formula>IF(OR($BL31="not",$BL31="resign",$BL31="resign",$BL31="end",$BL31="terminated",$BL31="permanent"),"TRUE","FALSE")</formula>
    </cfRule>
  </conditionalFormatting>
  <conditionalFormatting sqref="B31">
    <cfRule type="expression" dxfId="2943" priority="1320" stopIfTrue="1">
      <formula>IF(OR($BL31="not",$BL31="resign",$BL31="resign",$BL31="end",$BL31="terminated",$BL31="permanent"),"TRUE","FALSE")</formula>
    </cfRule>
  </conditionalFormatting>
  <conditionalFormatting sqref="C32">
    <cfRule type="expression" dxfId="2942" priority="1319" stopIfTrue="1">
      <formula>IF(OR($BL32="not",$BL32="resign",$BL32="resign",$BL32="end",$BL32="terminated",$BL32="permanent"),"TRUE","FALSE")</formula>
    </cfRule>
  </conditionalFormatting>
  <conditionalFormatting sqref="C32">
    <cfRule type="expression" dxfId="2941" priority="1318" stopIfTrue="1">
      <formula>IF(OR($BL32="not",$BL32="resign",$BL32="resign",$BL32="end",$BL32="terminated",$BL32="permanent"),"TRUE","FALSE")</formula>
    </cfRule>
  </conditionalFormatting>
  <conditionalFormatting sqref="C32">
    <cfRule type="expression" dxfId="2940" priority="1317" stopIfTrue="1">
      <formula>IF(OR($BL32="not",$BL32="resign",$BL32="resign",$BL32="end",$BL32="terminated",$BL32="permanent"),"TRUE","FALSE")</formula>
    </cfRule>
  </conditionalFormatting>
  <conditionalFormatting sqref="C32">
    <cfRule type="expression" dxfId="2939" priority="1316" stopIfTrue="1">
      <formula>IF(OR($BL32="not",$BL32="resign",$BL32="resign",$BL32="end",$BL32="terminated",$BL32="permanent"),"TRUE","FALSE")</formula>
    </cfRule>
  </conditionalFormatting>
  <conditionalFormatting sqref="C32">
    <cfRule type="expression" dxfId="2938" priority="1315" stopIfTrue="1">
      <formula>IF(OR($BL32="not",$BL32="resign",$BL32="resign",$BL32="end",$BL32="terminated",$BL32="permanent"),"TRUE","FALSE")</formula>
    </cfRule>
  </conditionalFormatting>
  <conditionalFormatting sqref="C32">
    <cfRule type="expression" dxfId="2937" priority="1314" stopIfTrue="1">
      <formula>IF(OR($BL32="not",$BL32="resign",$BL32="resign",$BL32="end",$BL32="terminated",$BL32="permanent"),"TRUE","FALSE")</formula>
    </cfRule>
  </conditionalFormatting>
  <conditionalFormatting sqref="C32">
    <cfRule type="expression" dxfId="2936" priority="1313" stopIfTrue="1">
      <formula>IF(OR($BL32="not",$BL32="resign",$BL32="resign",$BL32="end",$BL32="terminated",$BL32="permanent"),"TRUE","FALSE")</formula>
    </cfRule>
  </conditionalFormatting>
  <conditionalFormatting sqref="C32">
    <cfRule type="expression" dxfId="2935" priority="1312" stopIfTrue="1">
      <formula>IF(OR($BL32="not",$BL32="resign",$BL32="resign",$BL32="end",$BL32="terminated",$BL32="permanent"),"TRUE","FALSE")</formula>
    </cfRule>
  </conditionalFormatting>
  <conditionalFormatting sqref="C32">
    <cfRule type="expression" dxfId="2934" priority="1311" stopIfTrue="1">
      <formula>IF(OR($BL32="not",$BL32="resign",$BL32="resign",$BL32="end",$BL32="terminated",$BL32="permanent"),"TRUE","FALSE")</formula>
    </cfRule>
  </conditionalFormatting>
  <conditionalFormatting sqref="C32">
    <cfRule type="expression" dxfId="2933" priority="1310" stopIfTrue="1">
      <formula>IF(OR($BL32="not",$BL32="resign",$BL32="resign",$BL32="end",$BL32="terminated",$BL32="permanent"),"TRUE","FALSE")</formula>
    </cfRule>
  </conditionalFormatting>
  <conditionalFormatting sqref="C32">
    <cfRule type="expression" dxfId="2932" priority="1309" stopIfTrue="1">
      <formula>IF(OR($BL32="not",$BL32="resign",$BL32="resign",$BL32="end",$BL32="terminated",$BL32="permanent"),"TRUE","FALSE")</formula>
    </cfRule>
  </conditionalFormatting>
  <conditionalFormatting sqref="C32">
    <cfRule type="expression" dxfId="2931" priority="1308" stopIfTrue="1">
      <formula>IF(OR($BL32="not",$BL32="resign",$BL32="resign",$BL32="end",$BL32="terminated",$BL32="permanent"),"TRUE","FALSE")</formula>
    </cfRule>
  </conditionalFormatting>
  <conditionalFormatting sqref="C32">
    <cfRule type="expression" dxfId="2930" priority="1307" stopIfTrue="1">
      <formula>IF(OR($BL32="not",$BL32="resign",$BL32="resign",$BL32="end",$BL32="terminated",$BL32="permanent"),"TRUE","FALSE")</formula>
    </cfRule>
  </conditionalFormatting>
  <conditionalFormatting sqref="C32">
    <cfRule type="expression" dxfId="2929" priority="1306" stopIfTrue="1">
      <formula>IF(OR($BL32="not",$BL32="resign",$BL32="resign",$BL32="end",$BL32="terminated",$BL32="permanent"),"TRUE","FALSE")</formula>
    </cfRule>
  </conditionalFormatting>
  <conditionalFormatting sqref="C32">
    <cfRule type="expression" dxfId="2928" priority="1305" stopIfTrue="1">
      <formula>IF(OR($BL32="not",$BL32="resign",$BL32="resign",$BL32="end",$BL32="terminated",$BL32="permanent"),"TRUE","FALSE")</formula>
    </cfRule>
  </conditionalFormatting>
  <conditionalFormatting sqref="C32">
    <cfRule type="expression" dxfId="2927" priority="1304" stopIfTrue="1">
      <formula>IF(OR($BL32="not",$BL32="resign",$BL32="resign",$BL32="end",$BL32="terminated",$BL32="permanent"),"TRUE","FALSE")</formula>
    </cfRule>
  </conditionalFormatting>
  <conditionalFormatting sqref="C32">
    <cfRule type="expression" dxfId="2926" priority="1303" stopIfTrue="1">
      <formula>IF(OR($BL32="not",$BL32="resign",$BL32="resign",$BL32="end",$BL32="terminated",$BL32="permanent"),"TRUE","FALSE")</formula>
    </cfRule>
  </conditionalFormatting>
  <conditionalFormatting sqref="C32">
    <cfRule type="expression" dxfId="2925" priority="1302" stopIfTrue="1">
      <formula>IF(OR($BL32="not",$BL32="resign",$BL32="resign",$BL32="end",$BL32="terminated",$BL32="permanent"),"TRUE","FALSE")</formula>
    </cfRule>
  </conditionalFormatting>
  <conditionalFormatting sqref="C32">
    <cfRule type="expression" dxfId="2924" priority="1301" stopIfTrue="1">
      <formula>IF(OR($BL32="not",$BL32="resign",$BL32="resign",$BL32="end",$BL32="terminated",$BL32="permanent"),"TRUE","FALSE")</formula>
    </cfRule>
  </conditionalFormatting>
  <conditionalFormatting sqref="C32">
    <cfRule type="expression" dxfId="2923" priority="1300" stopIfTrue="1">
      <formula>IF(OR($BL32="not",$BL32="resign",$BL32="resign",$BL32="end",$BL32="terminated",$BL32="permanent"),"TRUE","FALSE")</formula>
    </cfRule>
  </conditionalFormatting>
  <conditionalFormatting sqref="C32">
    <cfRule type="expression" dxfId="2922" priority="1299" stopIfTrue="1">
      <formula>IF(OR($BL32="not",$BL32="resign",$BL32="resign",$BL32="end",$BL32="terminated",$BL32="permanent"),"TRUE","FALSE")</formula>
    </cfRule>
  </conditionalFormatting>
  <conditionalFormatting sqref="C32">
    <cfRule type="expression" dxfId="2921" priority="1298" stopIfTrue="1">
      <formula>IF(OR($BL32="not",$BL32="resign",$BL32="resign",$BL32="end",$BL32="terminated",$BL32="permanent"),"TRUE","FALSE")</formula>
    </cfRule>
  </conditionalFormatting>
  <conditionalFormatting sqref="C32">
    <cfRule type="expression" dxfId="2920" priority="1297" stopIfTrue="1">
      <formula>IF(OR($BL32="not",$BL32="resign",$BL32="resign",$BL32="end",$BL32="terminated",$BL32="permanent"),"TRUE","FALSE")</formula>
    </cfRule>
  </conditionalFormatting>
  <conditionalFormatting sqref="C32">
    <cfRule type="expression" dxfId="2919" priority="1296" stopIfTrue="1">
      <formula>IF(OR($BL32="not",$BL32="resign",$BL32="resign",$BL32="end",$BL32="terminated",$BL32="permanent"),"TRUE","FALSE")</formula>
    </cfRule>
  </conditionalFormatting>
  <conditionalFormatting sqref="C32">
    <cfRule type="expression" dxfId="2918" priority="1295" stopIfTrue="1">
      <formula>IF(OR($BL32="not",$BL32="resign",$BL32="resign",$BL32="end",$BL32="terminated",$BL32="permanent"),"TRUE","FALSE")</formula>
    </cfRule>
  </conditionalFormatting>
  <conditionalFormatting sqref="C32">
    <cfRule type="expression" dxfId="2917" priority="1294" stopIfTrue="1">
      <formula>IF(OR($BL32="not",$BL32="resign",$BL32="resign",$BL32="end",$BL32="terminated",$BL32="permanent"),"TRUE","FALSE")</formula>
    </cfRule>
  </conditionalFormatting>
  <conditionalFormatting sqref="C32">
    <cfRule type="expression" dxfId="2916" priority="1293" stopIfTrue="1">
      <formula>IF(OR($BL32="not",$BL32="resign",$BL32="resign",$BL32="end",$BL32="terminated",$BL32="permanent"),"TRUE","FALSE")</formula>
    </cfRule>
  </conditionalFormatting>
  <conditionalFormatting sqref="F32">
    <cfRule type="expression" dxfId="2915" priority="1292" stopIfTrue="1">
      <formula>IF(OR($BL32="not",$BL32="resign",$BL32="resign",$BL32="end",$BL32="terminated",$BL32="permanent"),"TRUE","FALSE")</formula>
    </cfRule>
  </conditionalFormatting>
  <conditionalFormatting sqref="F32">
    <cfRule type="expression" dxfId="2914" priority="1291" stopIfTrue="1">
      <formula>IF(OR($BL32="not",$BL32="resign",$BL32="resign",$BL32="end",$BL32="terminated",$BL32="permanent"),"TRUE","FALSE")</formula>
    </cfRule>
  </conditionalFormatting>
  <conditionalFormatting sqref="F32">
    <cfRule type="expression" dxfId="2913" priority="1290" stopIfTrue="1">
      <formula>IF(OR($BL32="not",$BL32="resign",$BL32="resign",$BL32="end",$BL32="terminated",$BL32="permanent"),"TRUE","FALSE")</formula>
    </cfRule>
  </conditionalFormatting>
  <conditionalFormatting sqref="C33">
    <cfRule type="expression" dxfId="2912" priority="1260" stopIfTrue="1">
      <formula>IF(OR($BL33="not",$BL33="resign",$BL33="resign",$BL33="end",$BL33="terminated",$BL33="permanent"),"TRUE","FALSE")</formula>
    </cfRule>
  </conditionalFormatting>
  <conditionalFormatting sqref="C33">
    <cfRule type="expression" dxfId="2911" priority="1259" stopIfTrue="1">
      <formula>IF(OR($BL33="not",$BL33="resign",$BL33="resign",$BL33="end",$BL33="terminated",$BL33="permanent"),"TRUE","FALSE")</formula>
    </cfRule>
  </conditionalFormatting>
  <conditionalFormatting sqref="C33">
    <cfRule type="expression" dxfId="2910" priority="1258" stopIfTrue="1">
      <formula>IF(OR($BL33="not",$BL33="resign",$BL33="resign",$BL33="end",$BL33="terminated",$BL33="permanent"),"TRUE","FALSE")</formula>
    </cfRule>
  </conditionalFormatting>
  <conditionalFormatting sqref="C33">
    <cfRule type="expression" dxfId="2909" priority="1257" stopIfTrue="1">
      <formula>IF(OR($BL33="not",$BL33="resign",$BL33="resign",$BL33="end",$BL33="terminated",$BL33="permanent"),"TRUE","FALSE")</formula>
    </cfRule>
  </conditionalFormatting>
  <conditionalFormatting sqref="C33">
    <cfRule type="expression" dxfId="2908" priority="1256" stopIfTrue="1">
      <formula>IF(OR($BL33="not",$BL33="resign",$BL33="resign",$BL33="end",$BL33="terminated",$BL33="permanent"),"TRUE","FALSE")</formula>
    </cfRule>
  </conditionalFormatting>
  <conditionalFormatting sqref="C33">
    <cfRule type="expression" dxfId="2907" priority="1255" stopIfTrue="1">
      <formula>IF(OR($BL33="not",$BL33="resign",$BL33="resign",$BL33="end",$BL33="terminated",$BL33="permanent"),"TRUE","FALSE")</formula>
    </cfRule>
  </conditionalFormatting>
  <conditionalFormatting sqref="C33">
    <cfRule type="expression" dxfId="2906" priority="1254" stopIfTrue="1">
      <formula>IF(OR($BL33="not",$BL33="resign",$BL33="resign",$BL33="end",$BL33="terminated",$BL33="permanent"),"TRUE","FALSE")</formula>
    </cfRule>
  </conditionalFormatting>
  <conditionalFormatting sqref="C33">
    <cfRule type="expression" dxfId="2905" priority="1253" stopIfTrue="1">
      <formula>IF(OR($BL33="not",$BL33="resign",$BL33="resign",$BL33="end",$BL33="terminated",$BL33="permanent"),"TRUE","FALSE")</formula>
    </cfRule>
  </conditionalFormatting>
  <conditionalFormatting sqref="C33">
    <cfRule type="expression" dxfId="2904" priority="1252" stopIfTrue="1">
      <formula>IF(OR($BL33="not",$BL33="resign",$BL33="resign",$BL33="end",$BL33="terminated",$BL33="permanent"),"TRUE","FALSE")</formula>
    </cfRule>
  </conditionalFormatting>
  <conditionalFormatting sqref="C33">
    <cfRule type="expression" dxfId="2903" priority="1251" stopIfTrue="1">
      <formula>IF(OR($BL33="not",$BL33="resign",$BL33="resign",$BL33="end",$BL33="terminated",$BL33="permanent"),"TRUE","FALSE")</formula>
    </cfRule>
  </conditionalFormatting>
  <conditionalFormatting sqref="C33">
    <cfRule type="expression" dxfId="2902" priority="1250" stopIfTrue="1">
      <formula>IF(OR($BL33="not",$BL33="resign",$BL33="resign",$BL33="end",$BL33="terminated",$BL33="permanent"),"TRUE","FALSE")</formula>
    </cfRule>
  </conditionalFormatting>
  <conditionalFormatting sqref="C33">
    <cfRule type="expression" dxfId="2901" priority="1249" stopIfTrue="1">
      <formula>IF(OR($BL33="not",$BL33="resign",$BL33="resign",$BL33="end",$BL33="terminated",$BL33="permanent"),"TRUE","FALSE")</formula>
    </cfRule>
  </conditionalFormatting>
  <conditionalFormatting sqref="C33">
    <cfRule type="expression" dxfId="2900" priority="1248" stopIfTrue="1">
      <formula>IF(OR($BL33="not",$BL33="resign",$BL33="resign",$BL33="end",$BL33="terminated",$BL33="permanent"),"TRUE","FALSE")</formula>
    </cfRule>
  </conditionalFormatting>
  <conditionalFormatting sqref="C33">
    <cfRule type="expression" dxfId="2899" priority="1247" stopIfTrue="1">
      <formula>IF(OR($BL33="not",$BL33="resign",$BL33="resign",$BL33="end",$BL33="terminated",$BL33="permanent"),"TRUE","FALSE")</formula>
    </cfRule>
  </conditionalFormatting>
  <conditionalFormatting sqref="C33">
    <cfRule type="expression" dxfId="2898" priority="1246" stopIfTrue="1">
      <formula>IF(OR($BL33="not",$BL33="resign",$BL33="resign",$BL33="end",$BL33="terminated",$BL33="permanent"),"TRUE","FALSE")</formula>
    </cfRule>
  </conditionalFormatting>
  <conditionalFormatting sqref="C33">
    <cfRule type="expression" dxfId="2897" priority="1245" stopIfTrue="1">
      <formula>IF(OR($BL33="not",$BL33="resign",$BL33="resign",$BL33="end",$BL33="terminated",$BL33="permanent"),"TRUE","FALSE")</formula>
    </cfRule>
  </conditionalFormatting>
  <conditionalFormatting sqref="C33">
    <cfRule type="expression" dxfId="2896" priority="1244" stopIfTrue="1">
      <formula>IF(OR($BL33="not",$BL33="resign",$BL33="resign",$BL33="end",$BL33="terminated",$BL33="permanent"),"TRUE","FALSE")</formula>
    </cfRule>
  </conditionalFormatting>
  <conditionalFormatting sqref="C33">
    <cfRule type="expression" dxfId="2895" priority="1243" stopIfTrue="1">
      <formula>IF(OR($BL33="not",$BL33="resign",$BL33="resign",$BL33="end",$BL33="terminated",$BL33="permanent"),"TRUE","FALSE")</formula>
    </cfRule>
  </conditionalFormatting>
  <conditionalFormatting sqref="C33">
    <cfRule type="expression" dxfId="2894" priority="1242" stopIfTrue="1">
      <formula>IF(OR($BL33="not",$BL33="resign",$BL33="resign",$BL33="end",$BL33="terminated",$BL33="permanent"),"TRUE","FALSE")</formula>
    </cfRule>
  </conditionalFormatting>
  <conditionalFormatting sqref="C33">
    <cfRule type="expression" dxfId="2893" priority="1241" stopIfTrue="1">
      <formula>IF(OR($BL33="not",$BL33="resign",$BL33="resign",$BL33="end",$BL33="terminated",$BL33="permanent"),"TRUE","FALSE")</formula>
    </cfRule>
  </conditionalFormatting>
  <conditionalFormatting sqref="C33">
    <cfRule type="expression" dxfId="2892" priority="1240" stopIfTrue="1">
      <formula>IF(OR($BL33="not",$BL33="resign",$BL33="resign",$BL33="end",$BL33="terminated",$BL33="permanent"),"TRUE","FALSE")</formula>
    </cfRule>
  </conditionalFormatting>
  <conditionalFormatting sqref="C33">
    <cfRule type="expression" dxfId="2891" priority="1239" stopIfTrue="1">
      <formula>IF(OR($BL33="not",$BL33="resign",$BL33="resign",$BL33="end",$BL33="terminated",$BL33="permanent"),"TRUE","FALSE")</formula>
    </cfRule>
  </conditionalFormatting>
  <conditionalFormatting sqref="C33">
    <cfRule type="expression" dxfId="2890" priority="1238" stopIfTrue="1">
      <formula>IF(OR($BL33="not",$BL33="resign",$BL33="resign",$BL33="end",$BL33="terminated",$BL33="permanent"),"TRUE","FALSE")</formula>
    </cfRule>
  </conditionalFormatting>
  <conditionalFormatting sqref="C33">
    <cfRule type="expression" dxfId="2889" priority="1237" stopIfTrue="1">
      <formula>IF(OR($BL33="not",$BL33="resign",$BL33="resign",$BL33="end",$BL33="terminated",$BL33="permanent"),"TRUE","FALSE")</formula>
    </cfRule>
  </conditionalFormatting>
  <conditionalFormatting sqref="C33">
    <cfRule type="expression" dxfId="2888" priority="1236" stopIfTrue="1">
      <formula>IF(OR($BL33="not",$BL33="resign",$BL33="resign",$BL33="end",$BL33="terminated",$BL33="permanent"),"TRUE","FALSE")</formula>
    </cfRule>
  </conditionalFormatting>
  <conditionalFormatting sqref="C33">
    <cfRule type="expression" dxfId="2887" priority="1235" stopIfTrue="1">
      <formula>IF(OR($BL33="not",$BL33="resign",$BL33="resign",$BL33="end",$BL33="terminated",$BL33="permanent"),"TRUE","FALSE")</formula>
    </cfRule>
  </conditionalFormatting>
  <conditionalFormatting sqref="C33">
    <cfRule type="expression" dxfId="2886" priority="1234" stopIfTrue="1">
      <formula>IF(OR($BL33="not",$BL33="resign",$BL33="resign",$BL33="end",$BL33="terminated",$BL33="permanent"),"TRUE","FALSE")</formula>
    </cfRule>
  </conditionalFormatting>
  <conditionalFormatting sqref="C33">
    <cfRule type="expression" dxfId="2885" priority="1233" stopIfTrue="1">
      <formula>IF(OR($BL33="not",$BL33="resign",$BL33="resign",$BL33="end",$BL33="terminated",$BL33="permanent"),"TRUE","FALSE")</formula>
    </cfRule>
  </conditionalFormatting>
  <conditionalFormatting sqref="C34:C35">
    <cfRule type="expression" dxfId="2884" priority="1232" stopIfTrue="1">
      <formula>IF(OR($BL34="not",$BL34="resign",$BL34="resign",$BL34="end",$BL34="terminated",$BL34="permanent"),"TRUE","FALSE")</formula>
    </cfRule>
  </conditionalFormatting>
  <conditionalFormatting sqref="C34:C35">
    <cfRule type="expression" dxfId="2883" priority="1231" stopIfTrue="1">
      <formula>IF(OR($BL34="not",$BL34="resign",$BL34="resign",$BL34="end",$BL34="terminated",$BL34="permanent"),"TRUE","FALSE")</formula>
    </cfRule>
  </conditionalFormatting>
  <conditionalFormatting sqref="C34:C35">
    <cfRule type="expression" dxfId="2882" priority="1230" stopIfTrue="1">
      <formula>IF(OR($BL34="not",$BL34="resign",$BL34="resign",$BL34="end",$BL34="terminated",$BL34="permanent"),"TRUE","FALSE")</formula>
    </cfRule>
  </conditionalFormatting>
  <conditionalFormatting sqref="C34:C35">
    <cfRule type="expression" dxfId="2881" priority="1229" stopIfTrue="1">
      <formula>IF(OR($BL34="not",$BL34="resign",$BL34="resign",$BL34="end",$BL34="terminated",$BL34="permanent"),"TRUE","FALSE")</formula>
    </cfRule>
  </conditionalFormatting>
  <conditionalFormatting sqref="C34:C35">
    <cfRule type="expression" dxfId="2880" priority="1228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9" priority="1227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8" priority="1226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7" priority="1225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6" priority="1224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5" priority="1223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4" priority="1222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3" priority="1221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2" priority="1220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1" priority="1219" stopIfTrue="1">
      <formula>IF(OR($BL34="not",$BL34="resign",$BL34="resign",$BL34="end",$BL34="terminated",$BL34="permanent"),"TRUE","FALSE")</formula>
    </cfRule>
  </conditionalFormatting>
  <conditionalFormatting sqref="C34:C35">
    <cfRule type="expression" dxfId="2870" priority="1218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9" priority="1217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8" priority="1216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7" priority="1215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6" priority="1214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5" priority="1213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4" priority="1212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3" priority="1211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2" priority="1210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1" priority="1209" stopIfTrue="1">
      <formula>IF(OR($BL34="not",$BL34="resign",$BL34="resign",$BL34="end",$BL34="terminated",$BL34="permanent"),"TRUE","FALSE")</formula>
    </cfRule>
  </conditionalFormatting>
  <conditionalFormatting sqref="C34:C35">
    <cfRule type="expression" dxfId="2860" priority="1208" stopIfTrue="1">
      <formula>IF(OR($BL34="not",$BL34="resign",$BL34="resign",$BL34="end",$BL34="terminated",$BL34="permanent"),"TRUE","FALSE")</formula>
    </cfRule>
  </conditionalFormatting>
  <conditionalFormatting sqref="C34:C35">
    <cfRule type="expression" dxfId="2859" priority="1207" stopIfTrue="1">
      <formula>IF(OR($BL34="not",$BL34="resign",$BL34="resign",$BL34="end",$BL34="terminated",$BL34="permanent"),"TRUE","FALSE")</formula>
    </cfRule>
  </conditionalFormatting>
  <conditionalFormatting sqref="C34:C35">
    <cfRule type="expression" dxfId="2858" priority="1206" stopIfTrue="1">
      <formula>IF(OR($BL34="not",$BL34="resign",$BL34="resign",$BL34="end",$BL34="terminated",$BL34="permanent"),"TRUE","FALSE")</formula>
    </cfRule>
  </conditionalFormatting>
  <conditionalFormatting sqref="C34:C35">
    <cfRule type="expression" dxfId="2857" priority="1205" stopIfTrue="1">
      <formula>IF(OR($BL34="not",$BL34="resign",$BL34="resign",$BL34="end",$BL34="terminated",$BL34="permanent"),"TRUE","FALSE")</formula>
    </cfRule>
  </conditionalFormatting>
  <conditionalFormatting sqref="C33">
    <cfRule type="expression" dxfId="2856" priority="1174" stopIfTrue="1">
      <formula>IF(OR($BL33="not",$BL33="resign",$BL33="resign",$BL33="end",$BL33="terminated",$BL33="permanent"),"TRUE","FALSE")</formula>
    </cfRule>
  </conditionalFormatting>
  <conditionalFormatting sqref="C33">
    <cfRule type="expression" dxfId="2855" priority="1173" stopIfTrue="1">
      <formula>IF(OR($BL33="not",$BL33="resign",$BL33="resign",$BL33="end",$BL33="terminated",$BL33="permanent"),"TRUE","FALSE")</formula>
    </cfRule>
  </conditionalFormatting>
  <conditionalFormatting sqref="C33">
    <cfRule type="expression" dxfId="2854" priority="1172" stopIfTrue="1">
      <formula>IF(OR($BL33="not",$BL33="resign",$BL33="resign",$BL33="end",$BL33="terminated",$BL33="permanent"),"TRUE","FALSE")</formula>
    </cfRule>
  </conditionalFormatting>
  <conditionalFormatting sqref="C33">
    <cfRule type="expression" dxfId="2853" priority="1171" stopIfTrue="1">
      <formula>IF(OR($BL33="not",$BL33="resign",$BL33="resign",$BL33="end",$BL33="terminated",$BL33="permanent"),"TRUE","FALSE")</formula>
    </cfRule>
  </conditionalFormatting>
  <conditionalFormatting sqref="C33">
    <cfRule type="expression" dxfId="2852" priority="1170" stopIfTrue="1">
      <formula>IF(OR($BL33="not",$BL33="resign",$BL33="resign",$BL33="end",$BL33="terminated",$BL33="permanent"),"TRUE","FALSE")</formula>
    </cfRule>
  </conditionalFormatting>
  <conditionalFormatting sqref="C33">
    <cfRule type="expression" dxfId="2851" priority="1169" stopIfTrue="1">
      <formula>IF(OR($BL33="not",$BL33="resign",$BL33="resign",$BL33="end",$BL33="terminated",$BL33="permanent"),"TRUE","FALSE")</formula>
    </cfRule>
  </conditionalFormatting>
  <conditionalFormatting sqref="C33">
    <cfRule type="expression" dxfId="2850" priority="1168" stopIfTrue="1">
      <formula>IF(OR($BL33="not",$BL33="resign",$BL33="resign",$BL33="end",$BL33="terminated",$BL33="permanent"),"TRUE","FALSE")</formula>
    </cfRule>
  </conditionalFormatting>
  <conditionalFormatting sqref="C33">
    <cfRule type="expression" dxfId="2849" priority="1167" stopIfTrue="1">
      <formula>IF(OR($BL33="not",$BL33="resign",$BL33="resign",$BL33="end",$BL33="terminated",$BL33="permanent"),"TRUE","FALSE")</formula>
    </cfRule>
  </conditionalFormatting>
  <conditionalFormatting sqref="C33">
    <cfRule type="expression" dxfId="2848" priority="1166" stopIfTrue="1">
      <formula>IF(OR($BL33="not",$BL33="resign",$BL33="resign",$BL33="end",$BL33="terminated",$BL33="permanent"),"TRUE","FALSE")</formula>
    </cfRule>
  </conditionalFormatting>
  <conditionalFormatting sqref="C33">
    <cfRule type="expression" dxfId="2847" priority="1165" stopIfTrue="1">
      <formula>IF(OR($BL33="not",$BL33="resign",$BL33="resign",$BL33="end",$BL33="terminated",$BL33="permanent"),"TRUE","FALSE")</formula>
    </cfRule>
  </conditionalFormatting>
  <conditionalFormatting sqref="C33">
    <cfRule type="expression" dxfId="2846" priority="1164" stopIfTrue="1">
      <formula>IF(OR($BL33="not",$BL33="resign",$BL33="resign",$BL33="end",$BL33="terminated",$BL33="permanent"),"TRUE","FALSE")</formula>
    </cfRule>
  </conditionalFormatting>
  <conditionalFormatting sqref="C33">
    <cfRule type="expression" dxfId="2845" priority="1163" stopIfTrue="1">
      <formula>IF(OR($BL33="not",$BL33="resign",$BL33="resign",$BL33="end",$BL33="terminated",$BL33="permanent"),"TRUE","FALSE")</formula>
    </cfRule>
  </conditionalFormatting>
  <conditionalFormatting sqref="C33">
    <cfRule type="expression" dxfId="2844" priority="1162" stopIfTrue="1">
      <formula>IF(OR($BL33="not",$BL33="resign",$BL33="resign",$BL33="end",$BL33="terminated",$BL33="permanent"),"TRUE","FALSE")</formula>
    </cfRule>
  </conditionalFormatting>
  <conditionalFormatting sqref="C33">
    <cfRule type="expression" dxfId="2843" priority="1161" stopIfTrue="1">
      <formula>IF(OR($BL33="not",$BL33="resign",$BL33="resign",$BL33="end",$BL33="terminated",$BL33="permanent"),"TRUE","FALSE")</formula>
    </cfRule>
  </conditionalFormatting>
  <conditionalFormatting sqref="C33">
    <cfRule type="expression" dxfId="2842" priority="1160" stopIfTrue="1">
      <formula>IF(OR($BL33="not",$BL33="resign",$BL33="resign",$BL33="end",$BL33="terminated",$BL33="permanent"),"TRUE","FALSE")</formula>
    </cfRule>
  </conditionalFormatting>
  <conditionalFormatting sqref="C33">
    <cfRule type="expression" dxfId="2841" priority="1159" stopIfTrue="1">
      <formula>IF(OR($BL33="not",$BL33="resign",$BL33="resign",$BL33="end",$BL33="terminated",$BL33="permanent"),"TRUE","FALSE")</formula>
    </cfRule>
  </conditionalFormatting>
  <conditionalFormatting sqref="C33">
    <cfRule type="expression" dxfId="2840" priority="1158" stopIfTrue="1">
      <formula>IF(OR($BL33="not",$BL33="resign",$BL33="resign",$BL33="end",$BL33="terminated",$BL33="permanent"),"TRUE","FALSE")</formula>
    </cfRule>
  </conditionalFormatting>
  <conditionalFormatting sqref="C33">
    <cfRule type="expression" dxfId="2839" priority="1157" stopIfTrue="1">
      <formula>IF(OR($BL33="not",$BL33="resign",$BL33="resign",$BL33="end",$BL33="terminated",$BL33="permanent"),"TRUE","FALSE")</formula>
    </cfRule>
  </conditionalFormatting>
  <conditionalFormatting sqref="C33">
    <cfRule type="expression" dxfId="2838" priority="1156" stopIfTrue="1">
      <formula>IF(OR($BL33="not",$BL33="resign",$BL33="resign",$BL33="end",$BL33="terminated",$BL33="permanent"),"TRUE","FALSE")</formula>
    </cfRule>
  </conditionalFormatting>
  <conditionalFormatting sqref="C33">
    <cfRule type="expression" dxfId="2837" priority="1155" stopIfTrue="1">
      <formula>IF(OR($BL33="not",$BL33="resign",$BL33="resign",$BL33="end",$BL33="terminated",$BL33="permanent"),"TRUE","FALSE")</formula>
    </cfRule>
  </conditionalFormatting>
  <conditionalFormatting sqref="C33">
    <cfRule type="expression" dxfId="2836" priority="1154" stopIfTrue="1">
      <formula>IF(OR($BL33="not",$BL33="resign",$BL33="resign",$BL33="end",$BL33="terminated",$BL33="permanent"),"TRUE","FALSE")</formula>
    </cfRule>
  </conditionalFormatting>
  <conditionalFormatting sqref="C33">
    <cfRule type="expression" dxfId="2835" priority="1153" stopIfTrue="1">
      <formula>IF(OR($BL33="not",$BL33="resign",$BL33="resign",$BL33="end",$BL33="terminated",$BL33="permanent"),"TRUE","FALSE")</formula>
    </cfRule>
  </conditionalFormatting>
  <conditionalFormatting sqref="C33">
    <cfRule type="expression" dxfId="2834" priority="1152" stopIfTrue="1">
      <formula>IF(OR($BL33="not",$BL33="resign",$BL33="resign",$BL33="end",$BL33="terminated",$BL33="permanent"),"TRUE","FALSE")</formula>
    </cfRule>
  </conditionalFormatting>
  <conditionalFormatting sqref="C33">
    <cfRule type="expression" dxfId="2833" priority="1151" stopIfTrue="1">
      <formula>IF(OR($BL33="not",$BL33="resign",$BL33="resign",$BL33="end",$BL33="terminated",$BL33="permanent"),"TRUE","FALSE")</formula>
    </cfRule>
  </conditionalFormatting>
  <conditionalFormatting sqref="C33">
    <cfRule type="expression" dxfId="2832" priority="1150" stopIfTrue="1">
      <formula>IF(OR($BL33="not",$BL33="resign",$BL33="resign",$BL33="end",$BL33="terminated",$BL33="permanent"),"TRUE","FALSE")</formula>
    </cfRule>
  </conditionalFormatting>
  <conditionalFormatting sqref="C33">
    <cfRule type="expression" dxfId="2831" priority="1149" stopIfTrue="1">
      <formula>IF(OR($BL33="not",$BL33="resign",$BL33="resign",$BL33="end",$BL33="terminated",$BL33="permanent"),"TRUE","FALSE")</formula>
    </cfRule>
  </conditionalFormatting>
  <conditionalFormatting sqref="C33">
    <cfRule type="expression" dxfId="2830" priority="1148" stopIfTrue="1">
      <formula>IF(OR($BL33="not",$BL33="resign",$BL33="resign",$BL33="end",$BL33="terminated",$BL33="permanent"),"TRUE","FALSE")</formula>
    </cfRule>
  </conditionalFormatting>
  <conditionalFormatting sqref="C33">
    <cfRule type="expression" dxfId="2829" priority="1147" stopIfTrue="1">
      <formula>IF(OR($BL33="not",$BL33="resign",$BL33="resign",$BL33="end",$BL33="terminated",$BL33="permanent"),"TRUE","FALSE")</formula>
    </cfRule>
  </conditionalFormatting>
  <conditionalFormatting sqref="C33">
    <cfRule type="expression" dxfId="2828" priority="1146" stopIfTrue="1">
      <formula>IF(OR($BL33="not",$BL33="resign",$BL33="resign",$BL33="end",$BL33="terminated",$BL33="permanent"),"TRUE","FALSE")</formula>
    </cfRule>
  </conditionalFormatting>
  <conditionalFormatting sqref="C33">
    <cfRule type="expression" dxfId="2827" priority="1145" stopIfTrue="1">
      <formula>IF(OR($BL33="not",$BL33="resign",$BL33="resign",$BL33="end",$BL33="terminated",$BL33="permanent"),"TRUE","FALSE")</formula>
    </cfRule>
  </conditionalFormatting>
  <conditionalFormatting sqref="C33">
    <cfRule type="expression" dxfId="2826" priority="1144" stopIfTrue="1">
      <formula>IF(OR($BL33="not",$BL33="resign",$BL33="resign",$BL33="end",$BL33="terminated",$BL33="permanent"),"TRUE","FALSE")</formula>
    </cfRule>
  </conditionalFormatting>
  <conditionalFormatting sqref="C33">
    <cfRule type="expression" dxfId="2825" priority="1143" stopIfTrue="1">
      <formula>IF(OR($BL33="not",$BL33="resign",$BL33="resign",$BL33="end",$BL33="terminated",$BL33="permanent"),"TRUE","FALSE")</formula>
    </cfRule>
  </conditionalFormatting>
  <conditionalFormatting sqref="C33">
    <cfRule type="expression" dxfId="2824" priority="1142" stopIfTrue="1">
      <formula>IF(OR($BL33="not",$BL33="resign",$BL33="resign",$BL33="end",$BL33="terminated",$BL33="permanent"),"TRUE","FALSE")</formula>
    </cfRule>
  </conditionalFormatting>
  <conditionalFormatting sqref="C33">
    <cfRule type="expression" dxfId="2823" priority="1141" stopIfTrue="1">
      <formula>IF(OR($BL33="not",$BL33="resign",$BL33="resign",$BL33="end",$BL33="terminated",$BL33="permanent"),"TRUE","FALSE")</formula>
    </cfRule>
  </conditionalFormatting>
  <conditionalFormatting sqref="C33">
    <cfRule type="expression" dxfId="2822" priority="1140" stopIfTrue="1">
      <formula>IF(OR($BL33="not",$BL33="resign",$BL33="resign",$BL33="end",$BL33="terminated",$BL33="permanent"),"TRUE","FALSE")</formula>
    </cfRule>
  </conditionalFormatting>
  <conditionalFormatting sqref="C33">
    <cfRule type="expression" dxfId="2821" priority="1139" stopIfTrue="1">
      <formula>IF(OR($BL33="not",$BL33="resign",$BL33="resign",$BL33="end",$BL33="terminated",$BL33="permanent"),"TRUE","FALSE")</formula>
    </cfRule>
  </conditionalFormatting>
  <conditionalFormatting sqref="C33">
    <cfRule type="expression" dxfId="2820" priority="1138" stopIfTrue="1">
      <formula>IF(OR($BL33="not",$BL33="resign",$BL33="resign",$BL33="end",$BL33="terminated",$BL33="permanent"),"TRUE","FALSE")</formula>
    </cfRule>
  </conditionalFormatting>
  <conditionalFormatting sqref="C33">
    <cfRule type="expression" dxfId="2819" priority="1137" stopIfTrue="1">
      <formula>IF(OR($BL33="not",$BL33="resign",$BL33="resign",$BL33="end",$BL33="terminated",$BL33="permanent"),"TRUE","FALSE")</formula>
    </cfRule>
  </conditionalFormatting>
  <conditionalFormatting sqref="C33">
    <cfRule type="expression" dxfId="2818" priority="1136" stopIfTrue="1">
      <formula>IF(OR($BL33="not",$BL33="resign",$BL33="resign",$BL33="end",$BL33="terminated",$BL33="permanent"),"TRUE","FALSE")</formula>
    </cfRule>
  </conditionalFormatting>
  <conditionalFormatting sqref="C33">
    <cfRule type="expression" dxfId="2817" priority="1135" stopIfTrue="1">
      <formula>IF(OR($BL33="not",$BL33="resign",$BL33="resign",$BL33="end",$BL33="terminated",$BL33="permanent"),"TRUE","FALSE")</formula>
    </cfRule>
  </conditionalFormatting>
  <conditionalFormatting sqref="C33">
    <cfRule type="expression" dxfId="2816" priority="1134" stopIfTrue="1">
      <formula>IF(OR($BL33="not",$BL33="resign",$BL33="resign",$BL33="end",$BL33="terminated",$BL33="permanent"),"TRUE","FALSE")</formula>
    </cfRule>
  </conditionalFormatting>
  <conditionalFormatting sqref="C33">
    <cfRule type="expression" dxfId="2815" priority="1133" stopIfTrue="1">
      <formula>IF(OR($BL33="not",$BL33="resign",$BL33="resign",$BL33="end",$BL33="terminated",$BL33="permanent"),"TRUE","FALSE")</formula>
    </cfRule>
  </conditionalFormatting>
  <conditionalFormatting sqref="C33">
    <cfRule type="expression" dxfId="2814" priority="1132" stopIfTrue="1">
      <formula>IF(OR($BL33="not",$BL33="resign",$BL33="resign",$BL33="end",$BL33="terminated",$BL33="permanent"),"TRUE","FALSE")</formula>
    </cfRule>
  </conditionalFormatting>
  <conditionalFormatting sqref="C33">
    <cfRule type="expression" dxfId="2813" priority="1131" stopIfTrue="1">
      <formula>IF(OR($BL33="not",$BL33="resign",$BL33="resign",$BL33="end",$BL33="terminated",$BL33="permanent"),"TRUE","FALSE")</formula>
    </cfRule>
  </conditionalFormatting>
  <conditionalFormatting sqref="C33">
    <cfRule type="expression" dxfId="2812" priority="1130" stopIfTrue="1">
      <formula>IF(OR($BL33="not",$BL33="resign",$BL33="resign",$BL33="end",$BL33="terminated",$BL33="permanent"),"TRUE","FALSE")</formula>
    </cfRule>
  </conditionalFormatting>
  <conditionalFormatting sqref="C33">
    <cfRule type="expression" dxfId="2811" priority="1129" stopIfTrue="1">
      <formula>IF(OR($BL33="not",$BL33="resign",$BL33="resign",$BL33="end",$BL33="terminated",$BL33="permanent"),"TRUE","FALSE")</formula>
    </cfRule>
  </conditionalFormatting>
  <conditionalFormatting sqref="C33">
    <cfRule type="expression" dxfId="2810" priority="1128" stopIfTrue="1">
      <formula>IF(OR($BL33="not",$BL33="resign",$BL33="resign",$BL33="end",$BL33="terminated",$BL33="permanent"),"TRUE","FALSE")</formula>
    </cfRule>
  </conditionalFormatting>
  <conditionalFormatting sqref="C33">
    <cfRule type="expression" dxfId="2809" priority="1127" stopIfTrue="1">
      <formula>IF(OR($BL33="not",$BL33="resign",$BL33="resign",$BL33="end",$BL33="terminated",$BL33="permanent"),"TRUE","FALSE")</formula>
    </cfRule>
  </conditionalFormatting>
  <conditionalFormatting sqref="C33">
    <cfRule type="expression" dxfId="2808" priority="1126" stopIfTrue="1">
      <formula>IF(OR($BL33="not",$BL33="resign",$BL33="resign",$BL33="end",$BL33="terminated",$BL33="permanent"),"TRUE","FALSE")</formula>
    </cfRule>
  </conditionalFormatting>
  <conditionalFormatting sqref="C33">
    <cfRule type="expression" dxfId="2807" priority="1125" stopIfTrue="1">
      <formula>IF(OR($BL33="not",$BL33="resign",$BL33="resign",$BL33="end",$BL33="terminated",$BL33="permanent"),"TRUE","FALSE")</formula>
    </cfRule>
  </conditionalFormatting>
  <conditionalFormatting sqref="C33">
    <cfRule type="expression" dxfId="2806" priority="1124" stopIfTrue="1">
      <formula>IF(OR($BL33="not",$BL33="resign",$BL33="resign",$BL33="end",$BL33="terminated",$BL33="permanent"),"TRUE","FALSE")</formula>
    </cfRule>
  </conditionalFormatting>
  <conditionalFormatting sqref="C33">
    <cfRule type="expression" dxfId="2805" priority="1123" stopIfTrue="1">
      <formula>IF(OR($BL33="not",$BL33="resign",$BL33="resign",$BL33="end",$BL33="terminated",$BL33="permanent"),"TRUE","FALSE")</formula>
    </cfRule>
  </conditionalFormatting>
  <conditionalFormatting sqref="C33">
    <cfRule type="expression" dxfId="2804" priority="1122" stopIfTrue="1">
      <formula>IF(OR($BL33="not",$BL33="resign",$BL33="resign",$BL33="end",$BL33="terminated",$BL33="permanent"),"TRUE","FALSE")</formula>
    </cfRule>
  </conditionalFormatting>
  <conditionalFormatting sqref="C33">
    <cfRule type="expression" dxfId="2803" priority="1121" stopIfTrue="1">
      <formula>IF(OR($BL33="not",$BL33="resign",$BL33="resign",$BL33="end",$BL33="terminated",$BL33="permanent"),"TRUE","FALSE")</formula>
    </cfRule>
  </conditionalFormatting>
  <conditionalFormatting sqref="C33">
    <cfRule type="expression" dxfId="2802" priority="1120" stopIfTrue="1">
      <formula>IF(OR($BL33="not",$BL33="resign",$BL33="resign",$BL33="end",$BL33="terminated",$BL33="permanent"),"TRUE","FALSE")</formula>
    </cfRule>
  </conditionalFormatting>
  <conditionalFormatting sqref="F33">
    <cfRule type="expression" dxfId="2801" priority="1119" stopIfTrue="1">
      <formula>IF(OR($BL33="not",$BL33="resign",$BL33="resign",$BL33="end",$BL33="terminated",$BL33="permanent"),"TRUE","FALSE")</formula>
    </cfRule>
  </conditionalFormatting>
  <conditionalFormatting sqref="F33">
    <cfRule type="expression" dxfId="2800" priority="1118" stopIfTrue="1">
      <formula>IF(OR($BL33="not",$BL33="resign",$BL33="resign",$BL33="end",$BL33="terminated",$BL33="permanent"),"TRUE","FALSE")</formula>
    </cfRule>
  </conditionalFormatting>
  <conditionalFormatting sqref="F33">
    <cfRule type="expression" dxfId="2799" priority="1117" stopIfTrue="1">
      <formula>IF(OR($BL33="not",$BL33="resign",$BL33="resign",$BL33="end",$BL33="terminated",$BL33="permanent"),"TRUE","FALSE")</formula>
    </cfRule>
  </conditionalFormatting>
  <conditionalFormatting sqref="C34:C35">
    <cfRule type="expression" dxfId="2798" priority="111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7" priority="111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6" priority="111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5" priority="111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4" priority="111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3" priority="111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2" priority="111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1" priority="110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90" priority="110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9" priority="110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8" priority="110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7" priority="110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6" priority="110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5" priority="110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4" priority="110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3" priority="110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2" priority="110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1" priority="109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80" priority="109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9" priority="109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8" priority="109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7" priority="109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6" priority="109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5" priority="109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4" priority="109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3" priority="109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2" priority="109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1" priority="108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70" priority="108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9" priority="108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8" priority="108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7" priority="108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6" priority="108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5" priority="108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4" priority="108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3" priority="108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2" priority="108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1" priority="107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60" priority="107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9" priority="107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8" priority="107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7" priority="107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6" priority="107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5" priority="107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4" priority="107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3" priority="107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2" priority="107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1" priority="106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50" priority="106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9" priority="106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8" priority="106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7" priority="106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6" priority="106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5" priority="106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4" priority="106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3" priority="106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2" priority="106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1" priority="105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40" priority="105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9" priority="105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8" priority="105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7" priority="105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6" priority="105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5" priority="105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4" priority="105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3" priority="105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2" priority="105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1" priority="104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30" priority="104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9" priority="104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8" priority="104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7" priority="104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6" priority="1044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5" priority="1043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4" priority="1042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3" priority="1041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2" priority="1040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1" priority="1039" stopIfTrue="1">
      <formula>IF(OR($BL34="not",$BL34="resign",$BL34="resign",$BL34="end",$BL34="terminated",$BL34="permanent"),"TRUE","FALSE")</formula>
    </cfRule>
  </conditionalFormatting>
  <conditionalFormatting sqref="C34:C35">
    <cfRule type="expression" dxfId="2720" priority="1038" stopIfTrue="1">
      <formula>IF(OR($BL34="not",$BL34="resign",$BL34="resign",$BL34="end",$BL34="terminated",$BL34="permanent"),"TRUE","FALSE")</formula>
    </cfRule>
  </conditionalFormatting>
  <conditionalFormatting sqref="C34:C35">
    <cfRule type="expression" dxfId="2719" priority="1037" stopIfTrue="1">
      <formula>IF(OR($BL34="not",$BL34="resign",$BL34="resign",$BL34="end",$BL34="terminated",$BL34="permanent"),"TRUE","FALSE")</formula>
    </cfRule>
  </conditionalFormatting>
  <conditionalFormatting sqref="C34:C35">
    <cfRule type="expression" dxfId="2718" priority="1036" stopIfTrue="1">
      <formula>IF(OR($BL34="not",$BL34="resign",$BL34="resign",$BL34="end",$BL34="terminated",$BL34="permanent"),"TRUE","FALSE")</formula>
    </cfRule>
  </conditionalFormatting>
  <conditionalFormatting sqref="C34:C35">
    <cfRule type="expression" dxfId="2717" priority="1035" stopIfTrue="1">
      <formula>IF(OR($BL34="not",$BL34="resign",$BL34="resign",$BL34="end",$BL34="terminated",$BL34="permanent"),"TRUE","FALSE")</formula>
    </cfRule>
  </conditionalFormatting>
  <conditionalFormatting sqref="C34:C35">
    <cfRule type="expression" dxfId="2716" priority="1034" stopIfTrue="1">
      <formula>IF(OR($BL34="not",$BL34="resign",$BL34="resign",$BL34="end",$BL34="terminated",$BL34="permanent"),"TRUE","FALSE")</formula>
    </cfRule>
  </conditionalFormatting>
  <conditionalFormatting sqref="F34">
    <cfRule type="expression" dxfId="2715" priority="1033" stopIfTrue="1">
      <formula>IF(OR($BL34="not",$BL34="resign",$BL34="resign",$BL34="end",$BL34="terminated",$BL34="permanent"),"TRUE","FALSE")</formula>
    </cfRule>
  </conditionalFormatting>
  <conditionalFormatting sqref="F34">
    <cfRule type="expression" dxfId="2714" priority="1032" stopIfTrue="1">
      <formula>IF(OR($BL34="not",$BL34="resign",$BL34="resign",$BL34="end",$BL34="terminated",$BL34="permanent"),"TRUE","FALSE")</formula>
    </cfRule>
  </conditionalFormatting>
  <conditionalFormatting sqref="F34">
    <cfRule type="expression" dxfId="2713" priority="1031" stopIfTrue="1">
      <formula>IF(OR($BL34="not",$BL34="resign",$BL34="resign",$BL34="end",$BL34="terminated",$BL34="permanent"),"TRUE","FALSE")</formula>
    </cfRule>
  </conditionalFormatting>
  <conditionalFormatting sqref="F35">
    <cfRule type="expression" dxfId="2712" priority="1030" stopIfTrue="1">
      <formula>IF(OR($BL35="not",$BL35="resign",$BL35="resign",$BL35="end",$BL35="terminated",$BL35="permanent"),"TRUE","FALSE")</formula>
    </cfRule>
  </conditionalFormatting>
  <conditionalFormatting sqref="F35">
    <cfRule type="expression" dxfId="2711" priority="1029" stopIfTrue="1">
      <formula>IF(OR($BL35="not",$BL35="resign",$BL35="resign",$BL35="end",$BL35="terminated",$BL35="permanent"),"TRUE","FALSE")</formula>
    </cfRule>
  </conditionalFormatting>
  <conditionalFormatting sqref="F35">
    <cfRule type="expression" dxfId="2710" priority="1028" stopIfTrue="1">
      <formula>IF(OR($BL35="not",$BL35="resign",$BL35="resign",$BL35="end",$BL35="terminated",$BL35="permanent"),"TRUE","FALSE")</formula>
    </cfRule>
  </conditionalFormatting>
  <conditionalFormatting sqref="F36">
    <cfRule type="expression" dxfId="2709" priority="114" stopIfTrue="1">
      <formula>IF(OR($BL36="not",$BL36="resign",$BL36="resign",$BL36="end",$BL36="terminated",$BL36="permanent"),"TRUE","FALSE")</formula>
    </cfRule>
  </conditionalFormatting>
  <conditionalFormatting sqref="F36">
    <cfRule type="expression" dxfId="2708" priority="113" stopIfTrue="1">
      <formula>IF(OR($BL36="not",$BL36="resign",$BL36="resign",$BL36="end",$BL36="terminated",$BL36="permanent"),"TRUE","FALSE")</formula>
    </cfRule>
  </conditionalFormatting>
  <conditionalFormatting sqref="F36">
    <cfRule type="expression" dxfId="2707" priority="112" stopIfTrue="1">
      <formula>IF(OR($BL36="not",$BL36="resign",$BL36="resign",$BL36="end",$BL36="terminated",$BL36="permanent"),"TRUE","FALSE")</formula>
    </cfRule>
  </conditionalFormatting>
  <conditionalFormatting sqref="F36">
    <cfRule type="expression" dxfId="2706" priority="111" stopIfTrue="1">
      <formula>IF(OR($BL36="not",$BL36="resign",$BL36="resign",$BL36="end",$BL36="terminated",$BL36="permanent"),"TRUE","FALSE")</formula>
    </cfRule>
  </conditionalFormatting>
  <conditionalFormatting sqref="F36">
    <cfRule type="expression" dxfId="2705" priority="110" stopIfTrue="1">
      <formula>IF(OR($BL36="not",$BL36="resign",$BL36="resign",$BL36="end",$BL36="terminated",$BL36="permanent"),"TRUE","FALSE")</formula>
    </cfRule>
  </conditionalFormatting>
  <conditionalFormatting sqref="F36">
    <cfRule type="expression" dxfId="2704" priority="109" stopIfTrue="1">
      <formula>IF(OR($BL36="not",$BL36="resign",$BL36="resign",$BL36="end",$BL36="terminated",$BL36="permanent"),"TRUE","FALSE")</formula>
    </cfRule>
  </conditionalFormatting>
  <conditionalFormatting sqref="F37">
    <cfRule type="expression" dxfId="2703" priority="96" stopIfTrue="1">
      <formula>IF(OR($BL37="not",$BL37="resign",$BL37="resign",$BL37="end",$BL37="terminated",$BL37="permanent"),"TRUE","FALSE")</formula>
    </cfRule>
  </conditionalFormatting>
  <conditionalFormatting sqref="F37">
    <cfRule type="expression" dxfId="2702" priority="95" stopIfTrue="1">
      <formula>IF(OR($BL37="not",$BL37="resign",$BL37="resign",$BL37="end",$BL37="terminated",$BL37="permanent"),"TRUE","FALSE")</formula>
    </cfRule>
  </conditionalFormatting>
  <conditionalFormatting sqref="F37">
    <cfRule type="expression" dxfId="2701" priority="94" stopIfTrue="1">
      <formula>IF(OR($BL37="not",$BL37="resign",$BL37="resign",$BL37="end",$BL37="terminated",$BL37="permanent"),"TRUE","FALSE")</formula>
    </cfRule>
  </conditionalFormatting>
  <conditionalFormatting sqref="F37">
    <cfRule type="expression" dxfId="2700" priority="93" stopIfTrue="1">
      <formula>IF(OR($BL37="not",$BL37="resign",$BL37="resign",$BL37="end",$BL37="terminated",$BL37="permanent"),"TRUE","FALSE")</formula>
    </cfRule>
  </conditionalFormatting>
  <conditionalFormatting sqref="F37">
    <cfRule type="expression" dxfId="2699" priority="92" stopIfTrue="1">
      <formula>IF(OR($BL37="not",$BL37="resign",$BL37="resign",$BL37="end",$BL37="terminated",$BL37="permanent"),"TRUE","FALSE")</formula>
    </cfRule>
  </conditionalFormatting>
  <conditionalFormatting sqref="F37">
    <cfRule type="expression" dxfId="2698" priority="91" stopIfTrue="1">
      <formula>IF(OR($BL37="not",$BL37="resign",$BL37="resign",$BL37="end",$BL37="terminated",$BL37="permanent"),"TRUE","FALSE")</formula>
    </cfRule>
  </conditionalFormatting>
  <conditionalFormatting sqref="B52:AO52">
    <cfRule type="expression" dxfId="2697" priority="87" stopIfTrue="1">
      <formula>IF(OR($BL52="not",$BL52="resign",$BL52="resign",$BL52="end",$BL52="terminated",$BL52="permanent"),"TRUE","FALSE")</formula>
    </cfRule>
  </conditionalFormatting>
  <conditionalFormatting sqref="F52">
    <cfRule type="expression" dxfId="2696" priority="86" stopIfTrue="1">
      <formula>IF(OR($BL52="not",$BL52="resign",$BL52="resign",$BL52="end",$BL52="terminated",$BL52="permanent"),"TRUE","FALSE")</formula>
    </cfRule>
  </conditionalFormatting>
  <conditionalFormatting sqref="F52">
    <cfRule type="expression" dxfId="2695" priority="85" stopIfTrue="1">
      <formula>IF(OR($BL52="not",$BL52="resign",$BL52="resign",$BL52="end",$BL52="terminated",$BL52="permanent"),"TRUE","FALSE")</formula>
    </cfRule>
  </conditionalFormatting>
  <conditionalFormatting sqref="F52">
    <cfRule type="expression" dxfId="2694" priority="84" stopIfTrue="1">
      <formula>IF(OR($BL52="not",$BL52="resign",$BL52="resign",$BL52="end",$BL52="terminated",$BL52="permanent"),"TRUE","FALSE")</formula>
    </cfRule>
  </conditionalFormatting>
  <conditionalFormatting sqref="B53:AO53">
    <cfRule type="expression" dxfId="2693" priority="82" stopIfTrue="1">
      <formula>IF(OR($BL53="not",$BL53="resign",$BL53="resign",$BL53="end",$BL53="terminated",$BL53="permanent"),"TRUE","FALSE")</formula>
    </cfRule>
  </conditionalFormatting>
  <conditionalFormatting sqref="B54:AO54">
    <cfRule type="expression" dxfId="2692" priority="1422" stopIfTrue="1">
      <formula>IF(OR(#REF!="not",#REF!="resign",#REF!="resign",#REF!="end",#REF!="terminated",#REF!="permanent"),"TRUE","FALSE")</formula>
    </cfRule>
  </conditionalFormatting>
  <conditionalFormatting sqref="J54:K54">
    <cfRule type="expression" dxfId="2691" priority="1428" stopIfTrue="1">
      <formula>IF(OR(#REF!="not",#REF!="resign",#REF!="resign",#REF!="end",#REF!="terminated",#REF!="permanent"),"TRUE","FALSE")</formula>
    </cfRule>
  </conditionalFormatting>
  <conditionalFormatting sqref="AB38">
    <cfRule type="expression" dxfId="2690" priority="77" stopIfTrue="1">
      <formula>IF(OR($BL38="not",$BL38="resign",$BL38="resign",$BL38="end",$BL38="terminated",$BL38="permanent"),"TRUE","FALSE")</formula>
    </cfRule>
  </conditionalFormatting>
  <conditionalFormatting sqref="B39">
    <cfRule type="expression" dxfId="2689" priority="75" stopIfTrue="1">
      <formula>IF(OR($BL39="not",$BL39="resign",$BL39="resign",$BL39="end",$BL39="terminated",$BL39="permanent"),"TRUE","FALSE")</formula>
    </cfRule>
  </conditionalFormatting>
  <conditionalFormatting sqref="AB39">
    <cfRule type="expression" dxfId="2688" priority="74" stopIfTrue="1">
      <formula>IF(OR($BL39="not",$BL39="resign",$BL39="resign",$BL39="end",$BL39="terminated",$BL39="permanent"),"TRUE","FALSE")</formula>
    </cfRule>
  </conditionalFormatting>
  <conditionalFormatting sqref="B40">
    <cfRule type="expression" dxfId="2687" priority="70" stopIfTrue="1">
      <formula>IF(OR($BL40="not",$BL40="resign",$BL40="resign",$BL40="end",$BL40="terminated",$BL40="permanent"),"TRUE","FALSE")</formula>
    </cfRule>
  </conditionalFormatting>
  <conditionalFormatting sqref="AB40">
    <cfRule type="expression" dxfId="2686" priority="69" stopIfTrue="1">
      <formula>IF(OR($BL40="not",$BL40="resign",$BL40="resign",$BL40="end",$BL40="terminated",$BL40="permanent"),"TRUE","FALSE")</formula>
    </cfRule>
  </conditionalFormatting>
  <conditionalFormatting sqref="D40">
    <cfRule type="expression" dxfId="2685" priority="68" stopIfTrue="1">
      <formula>IF(OR($BL40="not",$BL40="resign",$BL40="resign",$BL40="end",$BL40="terminated",$BL40="permanent"),"TRUE","FALSE")</formula>
    </cfRule>
  </conditionalFormatting>
  <conditionalFormatting sqref="BN58">
    <cfRule type="expression" dxfId="2684" priority="62" stopIfTrue="1">
      <formula>IF(OR($BL58="not",$BL58="resign",$BL58="resign",$BL58="end",$BL58="terminated",$BL58="permanent"),"TRUE","FALSE")</formula>
    </cfRule>
  </conditionalFormatting>
  <conditionalFormatting sqref="F58">
    <cfRule type="expression" dxfId="2683" priority="61" stopIfTrue="1">
      <formula>IF(OR($BL58="not",$BL58="resign",$BL58="resign",$BL58="end",$BL58="terminated",$BL58="permanent"),"TRUE","FALSE")</formula>
    </cfRule>
  </conditionalFormatting>
  <conditionalFormatting sqref="F58">
    <cfRule type="expression" dxfId="2682" priority="60" stopIfTrue="1">
      <formula>IF(OR($BL58="not",$BL58="resign",$BL58="resign",$BL58="end",$BL58="terminated",$BL58="permanent"),"TRUE","FALSE")</formula>
    </cfRule>
  </conditionalFormatting>
  <conditionalFormatting sqref="B58">
    <cfRule type="expression" dxfId="2681" priority="59" stopIfTrue="1">
      <formula>IF(OR($BL58="not",$BL58="resign",$BL58="resign",$BL58="end",$BL58="terminated",$BL58="permanent"),"TRUE","FALSE")</formula>
    </cfRule>
  </conditionalFormatting>
  <conditionalFormatting sqref="F59">
    <cfRule type="expression" dxfId="2680" priority="51" stopIfTrue="1">
      <formula>IF(OR($BL59="not",$BL59="resign",$BL59="resign",$BL59="end",$BL59="terminated",$BL59="permanent"),"TRUE","FALSE")</formula>
    </cfRule>
  </conditionalFormatting>
  <conditionalFormatting sqref="BN59">
    <cfRule type="expression" dxfId="2679" priority="57" stopIfTrue="1">
      <formula>IF(OR($BL59="not",$BL59="resign",$BL59="resign",$BL59="end",$BL59="terminated",$BL59="permanent"),"TRUE","FALSE")</formula>
    </cfRule>
  </conditionalFormatting>
  <conditionalFormatting sqref="F59">
    <cfRule type="expression" dxfId="2678" priority="56" stopIfTrue="1">
      <formula>IF(OR($BL59="not",$BL59="resign",$BL59="resign",$BL59="end",$BL59="terminated",$BL59="permanent"),"TRUE","FALSE")</formula>
    </cfRule>
  </conditionalFormatting>
  <conditionalFormatting sqref="F59">
    <cfRule type="expression" dxfId="2677" priority="55" stopIfTrue="1">
      <formula>IF(OR($BL59="not",$BL59="resign",$BL59="resign",$BL59="end",$BL59="terminated",$BL59="permanent"),"TRUE","FALSE")</formula>
    </cfRule>
  </conditionalFormatting>
  <conditionalFormatting sqref="F59">
    <cfRule type="expression" dxfId="2676" priority="54" stopIfTrue="1">
      <formula>IF(OR($BL59="not",$BL59="resign",$BL59="resign",$BL59="end",$BL59="terminated",$BL59="permanent"),"TRUE","FALSE")</formula>
    </cfRule>
  </conditionalFormatting>
  <conditionalFormatting sqref="F59">
    <cfRule type="expression" dxfId="2675" priority="53" stopIfTrue="1">
      <formula>IF(OR($BL59="not",$BL59="resign",$BL59="resign",$BL59="end",$BL59="terminated",$BL59="permanent"),"TRUE","FALSE")</formula>
    </cfRule>
  </conditionalFormatting>
  <conditionalFormatting sqref="F59">
    <cfRule type="expression" dxfId="2674" priority="52" stopIfTrue="1">
      <formula>IF(OR($BL59="not",$BL59="resign",$BL59="resign",$BL59="end",$BL59="terminated",$BL59="permanent"),"TRUE","FALSE")</formula>
    </cfRule>
  </conditionalFormatting>
  <conditionalFormatting sqref="AM41:AO41">
    <cfRule type="expression" dxfId="2673" priority="50" stopIfTrue="1">
      <formula>IF(OR($BL41="not",$BL41="resign",$BL41="resign",$BL41="end",$BL41="terminated",$BL41="permanent"),"TRUE","FALSE")</formula>
    </cfRule>
  </conditionalFormatting>
  <conditionalFormatting sqref="AB41:AB42">
    <cfRule type="expression" dxfId="2672" priority="49" stopIfTrue="1">
      <formula>IF(OR($BL41="not",$BL41="resign",$BL41="resign",$BL41="end",$BL41="terminated",$BL41="permanent"),"TRUE","FALSE")</formula>
    </cfRule>
  </conditionalFormatting>
  <conditionalFormatting sqref="D41:D42">
    <cfRule type="expression" dxfId="2671" priority="48" stopIfTrue="1">
      <formula>IF(OR($BL41="not",$BL41="resign",$BL41="resign",$BL41="end",$BL41="terminated",$BL41="permanent"),"TRUE","FALSE")</formula>
    </cfRule>
  </conditionalFormatting>
  <conditionalFormatting sqref="B60:AO60">
    <cfRule type="expression" dxfId="2670" priority="44" stopIfTrue="1">
      <formula>IF(OR($BL60="not",$BL60="resign",$BL60="resign",$BL60="end",$BL60="terminated",$BL60="permanent"),"TRUE","FALSE")</formula>
    </cfRule>
  </conditionalFormatting>
  <conditionalFormatting sqref="AA38">
    <cfRule type="expression" dxfId="2669" priority="46" stopIfTrue="1">
      <formula>IF(OR($BL38="not",$BL38="resign",$BL38="resign",$BL38="end",$BL38="terminated",$BL38="permanent"),"TRUE","FALSE")</formula>
    </cfRule>
  </conditionalFormatting>
  <conditionalFormatting sqref="F60">
    <cfRule type="expression" dxfId="2668" priority="38" stopIfTrue="1">
      <formula>IF(OR($BL60="not",$BL60="resign",$BL60="resign",$BL60="end",$BL60="terminated",$BL60="permanent"),"TRUE","FALSE")</formula>
    </cfRule>
  </conditionalFormatting>
  <conditionalFormatting sqref="AA40">
    <cfRule type="expression" dxfId="2667" priority="45" stopIfTrue="1">
      <formula>IF(OR($BL40="not",$BL40="resign",$BL40="resign",$BL40="end",$BL40="terminated",$BL40="permanent"),"TRUE","FALSE")</formula>
    </cfRule>
  </conditionalFormatting>
  <conditionalFormatting sqref="F60">
    <cfRule type="expression" dxfId="2666" priority="43" stopIfTrue="1">
      <formula>IF(OR($BL60="not",$BL60="resign",$BL60="resign",$BL60="end",$BL60="terminated",$BL60="permanent"),"TRUE","FALSE")</formula>
    </cfRule>
  </conditionalFormatting>
  <conditionalFormatting sqref="F60">
    <cfRule type="expression" dxfId="2665" priority="42" stopIfTrue="1">
      <formula>IF(OR($BL60="not",$BL60="resign",$BL60="resign",$BL60="end",$BL60="terminated",$BL60="permanent"),"TRUE","FALSE")</formula>
    </cfRule>
  </conditionalFormatting>
  <conditionalFormatting sqref="F60">
    <cfRule type="expression" dxfId="2664" priority="41" stopIfTrue="1">
      <formula>IF(OR($BL60="not",$BL60="resign",$BL60="resign",$BL60="end",$BL60="terminated",$BL60="permanent"),"TRUE","FALSE")</formula>
    </cfRule>
  </conditionalFormatting>
  <conditionalFormatting sqref="F60">
    <cfRule type="expression" dxfId="2663" priority="40" stopIfTrue="1">
      <formula>IF(OR($BL60="not",$BL60="resign",$BL60="resign",$BL60="end",$BL60="terminated",$BL60="permanent"),"TRUE","FALSE")</formula>
    </cfRule>
  </conditionalFormatting>
  <conditionalFormatting sqref="F60">
    <cfRule type="expression" dxfId="2662" priority="39" stopIfTrue="1">
      <formula>IF(OR($BL60="not",$BL60="resign",$BL60="resign",$BL60="end",$BL60="terminated",$BL60="permanent"),"TRUE","FALSE")</formula>
    </cfRule>
  </conditionalFormatting>
  <conditionalFormatting sqref="F61">
    <cfRule type="expression" dxfId="2661" priority="31" stopIfTrue="1">
      <formula>IF(OR($BL61="not",$BL61="resign",$BL61="resign",$BL61="end",$BL61="terminated",$BL61="permanent"),"TRUE","FALSE")</formula>
    </cfRule>
  </conditionalFormatting>
  <conditionalFormatting sqref="B61:AO61">
    <cfRule type="expression" dxfId="2660" priority="37" stopIfTrue="1">
      <formula>IF(OR($BL61="not",$BL61="resign",$BL61="resign",$BL61="end",$BL61="terminated",$BL61="permanent"),"TRUE","FALSE")</formula>
    </cfRule>
  </conditionalFormatting>
  <conditionalFormatting sqref="F61">
    <cfRule type="expression" dxfId="2659" priority="36" stopIfTrue="1">
      <formula>IF(OR($BL61="not",$BL61="resign",$BL61="resign",$BL61="end",$BL61="terminated",$BL61="permanent"),"TRUE","FALSE")</formula>
    </cfRule>
  </conditionalFormatting>
  <conditionalFormatting sqref="F61">
    <cfRule type="expression" dxfId="2658" priority="35" stopIfTrue="1">
      <formula>IF(OR($BL61="not",$BL61="resign",$BL61="resign",$BL61="end",$BL61="terminated",$BL61="permanent"),"TRUE","FALSE")</formula>
    </cfRule>
  </conditionalFormatting>
  <conditionalFormatting sqref="F61">
    <cfRule type="expression" dxfId="2657" priority="34" stopIfTrue="1">
      <formula>IF(OR($BL61="not",$BL61="resign",$BL61="resign",$BL61="end",$BL61="terminated",$BL61="permanent"),"TRUE","FALSE")</formula>
    </cfRule>
  </conditionalFormatting>
  <conditionalFormatting sqref="F61">
    <cfRule type="expression" dxfId="2656" priority="33" stopIfTrue="1">
      <formula>IF(OR($BL61="not",$BL61="resign",$BL61="resign",$BL61="end",$BL61="terminated",$BL61="permanent"),"TRUE","FALSE")</formula>
    </cfRule>
  </conditionalFormatting>
  <conditionalFormatting sqref="F61">
    <cfRule type="expression" dxfId="2655" priority="32" stopIfTrue="1">
      <formula>IF(OR($BL61="not",$BL61="resign",$BL61="resign",$BL61="end",$BL61="terminated",$BL61="permanent"),"TRUE","FALSE")</formula>
    </cfRule>
  </conditionalFormatting>
  <conditionalFormatting sqref="F62">
    <cfRule type="expression" dxfId="2654" priority="24" stopIfTrue="1">
      <formula>IF(OR($BL62="not",$BL62="resign",$BL62="resign",$BL62="end",$BL62="terminated",$BL62="permanent"),"TRUE","FALSE")</formula>
    </cfRule>
  </conditionalFormatting>
  <conditionalFormatting sqref="B62:AO62">
    <cfRule type="expression" dxfId="2653" priority="30" stopIfTrue="1">
      <formula>IF(OR($BL62="not",$BL62="resign",$BL62="resign",$BL62="end",$BL62="terminated",$BL62="permanent"),"TRUE","FALSE")</formula>
    </cfRule>
  </conditionalFormatting>
  <conditionalFormatting sqref="F62">
    <cfRule type="expression" dxfId="2652" priority="29" stopIfTrue="1">
      <formula>IF(OR($BL62="not",$BL62="resign",$BL62="resign",$BL62="end",$BL62="terminated",$BL62="permanent"),"TRUE","FALSE")</formula>
    </cfRule>
  </conditionalFormatting>
  <conditionalFormatting sqref="F62">
    <cfRule type="expression" dxfId="2651" priority="28" stopIfTrue="1">
      <formula>IF(OR($BL62="not",$BL62="resign",$BL62="resign",$BL62="end",$BL62="terminated",$BL62="permanent"),"TRUE","FALSE")</formula>
    </cfRule>
  </conditionalFormatting>
  <conditionalFormatting sqref="F62">
    <cfRule type="expression" dxfId="2650" priority="27" stopIfTrue="1">
      <formula>IF(OR($BL62="not",$BL62="resign",$BL62="resign",$BL62="end",$BL62="terminated",$BL62="permanent"),"TRUE","FALSE")</formula>
    </cfRule>
  </conditionalFormatting>
  <conditionalFormatting sqref="F62">
    <cfRule type="expression" dxfId="2649" priority="26" stopIfTrue="1">
      <formula>IF(OR($BL62="not",$BL62="resign",$BL62="resign",$BL62="end",$BL62="terminated",$BL62="permanent"),"TRUE","FALSE")</formula>
    </cfRule>
  </conditionalFormatting>
  <conditionalFormatting sqref="F62">
    <cfRule type="expression" dxfId="2648" priority="25" stopIfTrue="1">
      <formula>IF(OR($BL62="not",$BL62="resign",$BL62="resign",$BL62="end",$BL62="terminated",$BL62="permanent"),"TRUE","FALSE")</formula>
    </cfRule>
  </conditionalFormatting>
  <conditionalFormatting sqref="AC43:AK43">
    <cfRule type="expression" dxfId="2647" priority="23" stopIfTrue="1">
      <formula>IF(OR($BL43="not",$BL43="resign",$BL43="resign",$BL43="end",$BL43="terminated",$BL43="permanent"),"TRUE","FALSE")</formula>
    </cfRule>
  </conditionalFormatting>
  <conditionalFormatting sqref="AB43">
    <cfRule type="expression" dxfId="2646" priority="22" stopIfTrue="1">
      <formula>IF(OR($BL43="not",$BL43="resign",$BL43="resign",$BL43="end",$BL43="terminated",$BL43="permanent"),"TRUE","FALSE")</formula>
    </cfRule>
  </conditionalFormatting>
  <conditionalFormatting sqref="D43">
    <cfRule type="expression" dxfId="2645" priority="21" stopIfTrue="1">
      <formula>IF(OR($BL43="not",$BL43="resign",$BL43="resign",$BL43="end",$BL43="terminated",$BL43="permanent"),"TRUE","FALSE")</formula>
    </cfRule>
  </conditionalFormatting>
  <conditionalFormatting sqref="D44">
    <cfRule type="expression" dxfId="2644" priority="17" stopIfTrue="1">
      <formula>IF(OR($BL44="not",$BL44="resign",$BL44="resign",$BL44="end",$BL44="terminated",$BL44="permanent"),"TRUE","FALSE")</formula>
    </cfRule>
  </conditionalFormatting>
  <conditionalFormatting sqref="AC44:AD44">
    <cfRule type="expression" dxfId="2643" priority="19" stopIfTrue="1">
      <formula>IF(OR($BL44="not",$BL44="resign",$BL44="resign",$BL44="end",$BL44="terminated",$BL44="permanent"),"TRUE","FALSE")</formula>
    </cfRule>
  </conditionalFormatting>
  <conditionalFormatting sqref="AB44">
    <cfRule type="expression" dxfId="2642" priority="18" stopIfTrue="1">
      <formula>IF(OR($BL44="not",$BL44="resign",$BL44="resign",$BL44="end",$BL44="terminated",$BL44="permanent"),"TRUE","FALSE")</formula>
    </cfRule>
  </conditionalFormatting>
  <conditionalFormatting sqref="D45">
    <cfRule type="expression" dxfId="2641" priority="13" stopIfTrue="1">
      <formula>IF(OR($BL45="not",$BL45="resign",$BL45="resign",$BL45="end",$BL45="terminated",$BL45="permanent"),"TRUE","FALSE")</formula>
    </cfRule>
  </conditionalFormatting>
  <conditionalFormatting sqref="AC45:AD45">
    <cfRule type="expression" dxfId="2640" priority="15" stopIfTrue="1">
      <formula>IF(OR($BL45="not",$BL45="resign",$BL45="resign",$BL45="end",$BL45="terminated",$BL45="permanent"),"TRUE","FALSE")</formula>
    </cfRule>
  </conditionalFormatting>
  <conditionalFormatting sqref="AB45">
    <cfRule type="expression" dxfId="2639" priority="14" stopIfTrue="1">
      <formula>IF(OR($BL45="not",$BL45="resign",$BL45="resign",$BL45="end",$BL45="terminated",$BL45="permanent"),"TRUE","FALSE")</formula>
    </cfRule>
  </conditionalFormatting>
  <conditionalFormatting sqref="D46">
    <cfRule type="expression" dxfId="2638" priority="9" stopIfTrue="1">
      <formula>IF(OR($BL46="not",$BL46="resign",$BL46="resign",$BL46="end",$BL46="terminated",$BL46="permanent"),"TRUE","FALSE")</formula>
    </cfRule>
  </conditionalFormatting>
  <conditionalFormatting sqref="AC46:AD46">
    <cfRule type="expression" dxfId="2637" priority="11" stopIfTrue="1">
      <formula>IF(OR($BL46="not",$BL46="resign",$BL46="resign",$BL46="end",$BL46="terminated",$BL46="permanent"),"TRUE","FALSE")</formula>
    </cfRule>
  </conditionalFormatting>
  <conditionalFormatting sqref="AB46">
    <cfRule type="expression" dxfId="2636" priority="10" stopIfTrue="1">
      <formula>IF(OR($BL46="not",$BL46="resign",$BL46="resign",$BL46="end",$BL46="terminated",$BL46="permanent"),"TRUE","FALSE")</formula>
    </cfRule>
  </conditionalFormatting>
  <conditionalFormatting sqref="AO44:AO46">
    <cfRule type="expression" dxfId="2635" priority="5" stopIfTrue="1">
      <formula>IF(OR($BL44="not",$BL44="resign",$BL44="resign",$BL44="end",$BL44="terminated",$BL44="permanent"),"TRUE","FALSE")</formula>
    </cfRule>
  </conditionalFormatting>
  <conditionalFormatting sqref="AF44:AF46">
    <cfRule type="expression" dxfId="2634" priority="7" stopIfTrue="1">
      <formula>IF(OR($BL44="not",$BL44="resign",$BL44="resign",$BL44="end",$BL44="terminated",$BL44="permanent"),"TRUE","FALSE")</formula>
    </cfRule>
  </conditionalFormatting>
  <conditionalFormatting sqref="AE44:AE46">
    <cfRule type="expression" dxfId="2633" priority="6" stopIfTrue="1">
      <formula>IF(OR($BL44="not",$BL44="resign",$BL44="resign",$BL44="end",$BL44="terminated",$BL44="permanent"),"TRUE","FALSE")</formula>
    </cfRule>
  </conditionalFormatting>
  <conditionalFormatting sqref="K38">
    <cfRule type="expression" dxfId="2632" priority="4" stopIfTrue="1">
      <formula>IF(OR($BL38="not",$BL38="resign",$BL38="resign",$BL38="end",$BL38="terminated",$BL38="permanent"),"TRUE","FALSE")</formula>
    </cfRule>
  </conditionalFormatting>
  <conditionalFormatting sqref="AE44">
    <cfRule type="expression" dxfId="2631" priority="3" stopIfTrue="1">
      <formula>IF(OR($BL44="not",$BL44="resign",$BL44="resign",$BL44="end",$BL44="terminated",$BL44="permanent"),"TRUE","FALSE")</formula>
    </cfRule>
  </conditionalFormatting>
  <conditionalFormatting sqref="AE45">
    <cfRule type="expression" dxfId="2630" priority="2" stopIfTrue="1">
      <formula>IF(OR($BL45="not",$BL45="resign",$BL45="resign",$BL45="end",$BL45="terminated",$BL45="permanent"),"TRUE","FALSE")</formula>
    </cfRule>
  </conditionalFormatting>
  <conditionalFormatting sqref="AE46">
    <cfRule type="expression" dxfId="2629" priority="1" stopIfTrue="1">
      <formula>IF(OR($BL46="not",$BL46="resign",$BL46="resign",$BL46="end",$BL46="terminated",$BL46="permanent"),"TRUE","FALSE")</formula>
    </cfRule>
  </conditionalFormatting>
  <hyperlinks>
    <hyperlink ref="AN25" r:id="rId1"/>
    <hyperlink ref="AN57" r:id="rId2"/>
    <hyperlink ref="AN30" r:id="rId3" display="paramita_thya@rocketmail.com"/>
    <hyperlink ref="AN33" r:id="rId4"/>
    <hyperlink ref="AN34" r:id="rId5"/>
    <hyperlink ref="AN53" r:id="rId6" display="ttHesti.Pratiwi@tnsglobal.com"/>
    <hyperlink ref="AJ25" r:id="rId7" display="lindaindrianti@gmail.com / NPWP : 66.366.246.8-403.000"/>
    <hyperlink ref="AI57" r:id="rId8" display="rahmatsetyabudhi@gmail.com"/>
    <hyperlink ref="AJ30" r:id="rId9" display="paramita_thya@rocketmail.com"/>
    <hyperlink ref="AJ33" r:id="rId10" display="trimayasa@yahoo.com"/>
    <hyperlink ref="AJ34" r:id="rId11" display="68.068.870.2.301.000ernawati_tns_plg@yahoo.com"/>
    <hyperlink ref="AI33" r:id="rId12" display="trimayasa@yahoo.com"/>
    <hyperlink ref="AI34" r:id="rId13" display="68.068.870.2.301.000ernawati_tns_plg@yahoo.com"/>
    <hyperlink ref="AN38" r:id="rId14"/>
    <hyperlink ref="AN35" r:id="rId15"/>
    <hyperlink ref="AN29" r:id="rId16"/>
    <hyperlink ref="AN56" r:id="rId17"/>
    <hyperlink ref="AN52" r:id="rId18"/>
    <hyperlink ref="AN39" r:id="rId19"/>
    <hyperlink ref="AN58" r:id="rId20"/>
    <hyperlink ref="AI58" r:id="rId21" display="michael.ronald92@gmail.com"/>
    <hyperlink ref="AN59" r:id="rId22"/>
    <hyperlink ref="AN42" r:id="rId23"/>
    <hyperlink ref="AN44" r:id="rId24"/>
    <hyperlink ref="AN46" r:id="rId25"/>
    <hyperlink ref="AN45" r:id="rId26"/>
  </hyperlinks>
  <printOptions horizontalCentered="1"/>
  <pageMargins left="0.25" right="0.25" top="0" bottom="0" header="0" footer="0"/>
  <pageSetup paperSize="9" scale="16" orientation="portrait" r:id="rId27"/>
  <headerFooter alignWithMargins="0"/>
  <drawing r:id="rId28"/>
  <legacyDrawing r:id="rId29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7">
    <tabColor theme="7" tint="0.39997558519241921"/>
    <pageSetUpPr fitToPage="1"/>
  </sheetPr>
  <dimension ref="A1:AL39"/>
  <sheetViews>
    <sheetView showGridLines="0" topLeftCell="A12" workbookViewId="0">
      <pane xSplit="3" ySplit="2" topLeftCell="AH14" activePane="bottomRight" state="frozen"/>
      <selection activeCell="A12" sqref="A12"/>
      <selection pane="topRight" activeCell="D12" sqref="D12"/>
      <selection pane="bottomLeft" activeCell="A14" sqref="A14"/>
      <selection pane="bottomRight" activeCell="A12" sqref="A12:AK13"/>
    </sheetView>
  </sheetViews>
  <sheetFormatPr defaultRowHeight="12.95" customHeight="1"/>
  <cols>
    <col min="1" max="1" width="5.140625" style="398" customWidth="1"/>
    <col min="2" max="2" width="10.42578125" style="398" bestFit="1" customWidth="1"/>
    <col min="3" max="3" width="28.42578125" style="398" bestFit="1" customWidth="1"/>
    <col min="4" max="4" width="17.42578125" style="398" customWidth="1"/>
    <col min="5" max="5" width="4.42578125" style="398" customWidth="1"/>
    <col min="6" max="6" width="7.42578125" style="398" bestFit="1" customWidth="1"/>
    <col min="7" max="7" width="30.5703125" style="398" bestFit="1" customWidth="1"/>
    <col min="8" max="8" width="18" style="398" bestFit="1" customWidth="1"/>
    <col min="9" max="10" width="9.140625" style="398" bestFit="1" customWidth="1"/>
    <col min="11" max="11" width="12.140625" style="398" bestFit="1" customWidth="1"/>
    <col min="12" max="13" width="10.7109375" style="398" bestFit="1" customWidth="1"/>
    <col min="14" max="14" width="9" style="398" bestFit="1" customWidth="1"/>
    <col min="15" max="15" width="9.140625" style="398" bestFit="1" customWidth="1"/>
    <col min="16" max="16" width="9" style="398" bestFit="1" customWidth="1"/>
    <col min="17" max="17" width="8.85546875" style="398" bestFit="1" customWidth="1"/>
    <col min="18" max="18" width="8.5703125" style="398" bestFit="1" customWidth="1"/>
    <col min="19" max="19" width="9.140625" style="398" bestFit="1" customWidth="1"/>
    <col min="20" max="20" width="8.5703125" style="398" bestFit="1" customWidth="1"/>
    <col min="21" max="21" width="8.85546875" style="398" bestFit="1" customWidth="1"/>
    <col min="22" max="22" width="10.140625" style="398" bestFit="1" customWidth="1"/>
    <col min="23" max="23" width="10" style="398" bestFit="1" customWidth="1"/>
    <col min="24" max="24" width="9.140625" style="398" bestFit="1" customWidth="1"/>
    <col min="25" max="25" width="11.85546875" style="398" bestFit="1" customWidth="1"/>
    <col min="26" max="26" width="14" style="398" customWidth="1"/>
    <col min="27" max="27" width="32.28515625" style="490" customWidth="1"/>
    <col min="28" max="28" width="38.28515625" style="398" customWidth="1"/>
    <col min="29" max="29" width="36.42578125" style="398" customWidth="1"/>
    <col min="30" max="30" width="25.7109375" style="398" customWidth="1"/>
    <col min="31" max="31" width="14.85546875" style="398" bestFit="1" customWidth="1"/>
    <col min="32" max="32" width="10.7109375" style="398" bestFit="1" customWidth="1"/>
    <col min="33" max="33" width="15" style="398" bestFit="1" customWidth="1"/>
    <col min="34" max="34" width="27.28515625" style="398" customWidth="1"/>
    <col min="35" max="35" width="32.5703125" style="398" customWidth="1"/>
    <col min="36" max="36" width="31.140625" style="398" customWidth="1"/>
    <col min="37" max="37" width="17.5703125" style="398" customWidth="1"/>
    <col min="38" max="38" width="23.140625" style="398" bestFit="1" customWidth="1"/>
    <col min="39" max="51" width="9.140625" style="398"/>
    <col min="52" max="52" width="3.85546875" style="398" bestFit="1" customWidth="1"/>
    <col min="53" max="16384" width="9.140625" style="398"/>
  </cols>
  <sheetData>
    <row r="1" spans="1:37" s="214" customFormat="1" ht="12.95" customHeight="1">
      <c r="A1" s="1150"/>
      <c r="B1" s="1150"/>
      <c r="C1" s="1150"/>
      <c r="D1" s="210"/>
      <c r="E1" s="210"/>
      <c r="F1" s="210"/>
      <c r="AA1" s="269"/>
      <c r="AB1" s="212" t="s">
        <v>1316</v>
      </c>
    </row>
    <row r="2" spans="1:37" s="214" customFormat="1" ht="12.95" customHeight="1">
      <c r="A2" s="1150"/>
      <c r="B2" s="1150"/>
      <c r="C2" s="1150"/>
      <c r="D2" s="210"/>
      <c r="E2" s="210"/>
      <c r="F2" s="210"/>
      <c r="AA2" s="269"/>
      <c r="AB2" s="212" t="s">
        <v>1235</v>
      </c>
    </row>
    <row r="3" spans="1:37" s="214" customFormat="1" ht="12.95" customHeight="1">
      <c r="A3" s="1150"/>
      <c r="B3" s="1150"/>
      <c r="C3" s="1150"/>
      <c r="D3" s="210"/>
      <c r="E3" s="210"/>
      <c r="F3" s="210"/>
      <c r="AA3" s="269"/>
      <c r="AB3" s="212" t="s">
        <v>1236</v>
      </c>
    </row>
    <row r="4" spans="1:37" s="214" customFormat="1" ht="12.95" customHeight="1">
      <c r="A4" s="210"/>
      <c r="B4" s="210"/>
      <c r="C4" s="210"/>
      <c r="D4" s="210"/>
      <c r="E4" s="210"/>
      <c r="F4" s="210"/>
      <c r="AA4" s="269"/>
      <c r="AB4" s="212" t="s">
        <v>1237</v>
      </c>
    </row>
    <row r="5" spans="1:37" s="214" customFormat="1" ht="12.95" customHeight="1">
      <c r="A5" s="210"/>
      <c r="B5" s="210"/>
      <c r="C5" s="210"/>
      <c r="D5" s="210"/>
      <c r="E5" s="210"/>
      <c r="F5" s="210"/>
      <c r="AA5" s="269"/>
    </row>
    <row r="6" spans="1:37" s="214" customFormat="1" ht="12.95" customHeight="1">
      <c r="A6" s="1150"/>
      <c r="B6" s="1150"/>
      <c r="C6" s="1150"/>
      <c r="D6" s="210"/>
      <c r="E6" s="210"/>
      <c r="F6" s="210"/>
      <c r="V6" s="1151"/>
      <c r="W6" s="1151"/>
      <c r="AA6" s="269"/>
    </row>
    <row r="7" spans="1:37" s="214" customFormat="1" ht="12.95" customHeight="1">
      <c r="C7" s="210"/>
      <c r="D7" s="210"/>
      <c r="E7" s="210"/>
      <c r="F7" s="210"/>
      <c r="AA7" s="269"/>
    </row>
    <row r="8" spans="1:37" s="214" customFormat="1" ht="12.95" customHeigh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1112"/>
      <c r="AC8" s="1112"/>
      <c r="AD8" s="1112"/>
      <c r="AE8" s="215"/>
      <c r="AF8" s="215"/>
      <c r="AG8" s="215"/>
      <c r="AH8" s="215"/>
    </row>
    <row r="9" spans="1:37" s="214" customFormat="1" ht="12.95" customHeight="1">
      <c r="A9" s="1112" t="s">
        <v>1268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215"/>
      <c r="AF9" s="215"/>
      <c r="AG9" s="215"/>
      <c r="AH9" s="215"/>
    </row>
    <row r="10" spans="1:37" s="214" customFormat="1" ht="12.95" customHeight="1">
      <c r="A10" s="215"/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482"/>
    </row>
    <row r="11" spans="1:37" s="214" customFormat="1" ht="12.95" customHeight="1" thickBot="1">
      <c r="C11" s="210"/>
      <c r="D11" s="210"/>
      <c r="E11" s="210"/>
      <c r="F11" s="210"/>
      <c r="AA11" s="269"/>
    </row>
    <row r="12" spans="1:37" s="214" customFormat="1" ht="22.5" thickTop="1" thickBot="1">
      <c r="A12" s="1163" t="s">
        <v>1351</v>
      </c>
      <c r="B12" s="1148" t="s">
        <v>1352</v>
      </c>
      <c r="C12" s="1104" t="s">
        <v>1353</v>
      </c>
      <c r="D12" s="1104" t="s">
        <v>1354</v>
      </c>
      <c r="E12" s="1104" t="s">
        <v>1059</v>
      </c>
      <c r="F12" s="1104" t="s">
        <v>1355</v>
      </c>
      <c r="G12" s="1104" t="s">
        <v>1356</v>
      </c>
      <c r="H12" s="1104" t="s">
        <v>27</v>
      </c>
      <c r="I12" s="1106" t="s">
        <v>1269</v>
      </c>
      <c r="J12" s="1106"/>
      <c r="K12" s="220" t="s">
        <v>1214</v>
      </c>
      <c r="L12" s="1106" t="s">
        <v>1247</v>
      </c>
      <c r="M12" s="1106"/>
      <c r="N12" s="1106"/>
      <c r="O12" s="1106"/>
      <c r="P12" s="1106" t="s">
        <v>1357</v>
      </c>
      <c r="Q12" s="1106"/>
      <c r="R12" s="220"/>
      <c r="S12" s="220"/>
      <c r="T12" s="1106" t="s">
        <v>1260</v>
      </c>
      <c r="U12" s="1106" t="s">
        <v>1251</v>
      </c>
      <c r="V12" s="1104" t="s">
        <v>1248</v>
      </c>
      <c r="W12" s="1135" t="s">
        <v>1270</v>
      </c>
      <c r="X12" s="1135" t="s">
        <v>1271</v>
      </c>
      <c r="Y12" s="1135" t="s">
        <v>1048</v>
      </c>
      <c r="Z12" s="1104" t="s">
        <v>230</v>
      </c>
      <c r="AA12" s="1106" t="s">
        <v>1251</v>
      </c>
      <c r="AB12" s="1097" t="s">
        <v>1252</v>
      </c>
      <c r="AC12" s="1097" t="s">
        <v>1253</v>
      </c>
      <c r="AD12" s="1121" t="s">
        <v>1254</v>
      </c>
      <c r="AE12" s="1099" t="s">
        <v>673</v>
      </c>
      <c r="AF12" s="1099" t="s">
        <v>2389</v>
      </c>
      <c r="AG12" s="1099" t="s">
        <v>3030</v>
      </c>
      <c r="AH12" s="1099" t="s">
        <v>373</v>
      </c>
      <c r="AI12" s="1164" t="s">
        <v>1272</v>
      </c>
      <c r="AJ12" s="1164" t="s">
        <v>1255</v>
      </c>
      <c r="AK12" s="1114" t="s">
        <v>811</v>
      </c>
    </row>
    <row r="13" spans="1:37" s="214" customFormat="1" ht="20.25" customHeight="1" thickTop="1" thickBot="1">
      <c r="A13" s="1163"/>
      <c r="B13" s="1162"/>
      <c r="C13" s="1145"/>
      <c r="D13" s="1145"/>
      <c r="E13" s="1145"/>
      <c r="F13" s="1145"/>
      <c r="G13" s="1145"/>
      <c r="H13" s="1145"/>
      <c r="I13" s="220" t="s">
        <v>1256</v>
      </c>
      <c r="J13" s="220" t="s">
        <v>1257</v>
      </c>
      <c r="K13" s="217" t="s">
        <v>1256</v>
      </c>
      <c r="L13" s="220" t="s">
        <v>1256</v>
      </c>
      <c r="M13" s="220" t="s">
        <v>1257</v>
      </c>
      <c r="N13" s="220">
        <v>1</v>
      </c>
      <c r="O13" s="220">
        <v>2</v>
      </c>
      <c r="P13" s="220"/>
      <c r="Q13" s="220"/>
      <c r="R13" s="304"/>
      <c r="S13" s="304"/>
      <c r="T13" s="1143"/>
      <c r="U13" s="1143"/>
      <c r="V13" s="1144"/>
      <c r="W13" s="1161"/>
      <c r="X13" s="1166"/>
      <c r="Y13" s="1166"/>
      <c r="Z13" s="1167"/>
      <c r="AA13" s="1143"/>
      <c r="AB13" s="1139"/>
      <c r="AC13" s="1139"/>
      <c r="AD13" s="1146"/>
      <c r="AE13" s="1152"/>
      <c r="AF13" s="1152"/>
      <c r="AG13" s="1152"/>
      <c r="AH13" s="1152"/>
      <c r="AI13" s="1165"/>
      <c r="AJ13" s="1165"/>
      <c r="AK13" s="1141"/>
    </row>
    <row r="14" spans="1:37" s="236" customFormat="1" ht="46.5" customHeight="1" thickTop="1">
      <c r="A14" s="222">
        <f>ROW()-13</f>
        <v>1</v>
      </c>
      <c r="B14" s="258" t="s">
        <v>2759</v>
      </c>
      <c r="C14" s="484" t="s">
        <v>878</v>
      </c>
      <c r="D14" s="485" t="s">
        <v>2755</v>
      </c>
      <c r="E14" s="228" t="s">
        <v>1060</v>
      </c>
      <c r="F14" s="496" t="s">
        <v>1280</v>
      </c>
      <c r="G14" s="486" t="s">
        <v>1619</v>
      </c>
      <c r="H14" s="229"/>
      <c r="I14" s="266"/>
      <c r="J14" s="266"/>
      <c r="K14" s="266"/>
      <c r="L14" s="487">
        <v>42422</v>
      </c>
      <c r="M14" s="487">
        <v>42787</v>
      </c>
      <c r="N14" s="716">
        <v>43152</v>
      </c>
      <c r="O14" s="266"/>
      <c r="P14" s="266"/>
      <c r="Q14" s="266"/>
      <c r="R14" s="266"/>
      <c r="S14" s="266"/>
      <c r="T14" s="343">
        <f ca="1">SUM(N14-NOW())</f>
        <v>316.84127800926217</v>
      </c>
      <c r="U14" s="257" t="str">
        <f ca="1">IF(T14&lt;=60,"WARNING","ACTIVE")</f>
        <v>ACTIVE</v>
      </c>
      <c r="V14" s="717">
        <v>7020000</v>
      </c>
      <c r="W14" s="384"/>
      <c r="X14" s="384"/>
      <c r="Y14" s="384"/>
      <c r="Z14" s="384"/>
      <c r="AA14" s="718" t="s">
        <v>6550</v>
      </c>
      <c r="AB14" s="229" t="s">
        <v>6704</v>
      </c>
      <c r="AC14" s="486" t="s">
        <v>879</v>
      </c>
      <c r="AD14" s="229" t="s">
        <v>2761</v>
      </c>
      <c r="AE14" s="233"/>
      <c r="AF14" s="233" t="s">
        <v>3142</v>
      </c>
      <c r="AG14" s="414" t="s">
        <v>3410</v>
      </c>
      <c r="AH14" s="233" t="s">
        <v>369</v>
      </c>
      <c r="AI14" s="233" t="s">
        <v>3143</v>
      </c>
      <c r="AJ14" s="233" t="s">
        <v>916</v>
      </c>
      <c r="AK14" s="253"/>
    </row>
    <row r="15" spans="1:37" s="236" customFormat="1" ht="12.95" customHeight="1">
      <c r="A15" s="280"/>
      <c r="B15" s="488"/>
      <c r="C15" s="331"/>
      <c r="D15" s="284"/>
      <c r="E15" s="284"/>
      <c r="F15" s="284"/>
      <c r="G15" s="281"/>
      <c r="H15" s="281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315"/>
      <c r="U15" s="316"/>
      <c r="V15" s="396"/>
      <c r="W15" s="396"/>
      <c r="X15" s="396"/>
      <c r="Y15" s="396"/>
      <c r="Z15" s="396"/>
      <c r="AA15" s="285"/>
      <c r="AB15" s="281"/>
      <c r="AC15" s="281"/>
      <c r="AD15" s="281"/>
      <c r="AE15" s="281"/>
      <c r="AF15" s="281"/>
      <c r="AG15" s="281"/>
      <c r="AH15" s="289"/>
      <c r="AI15" s="281"/>
      <c r="AJ15" s="281"/>
      <c r="AK15" s="331"/>
    </row>
    <row r="16" spans="1:37" s="236" customFormat="1" ht="12.95" customHeight="1">
      <c r="A16" s="280"/>
      <c r="B16" s="488"/>
      <c r="C16" s="331"/>
      <c r="D16" s="284"/>
      <c r="E16" s="284"/>
      <c r="F16" s="284"/>
      <c r="G16" s="281"/>
      <c r="H16" s="281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315"/>
      <c r="U16" s="316"/>
      <c r="V16" s="396"/>
      <c r="W16" s="396"/>
      <c r="X16" s="396"/>
      <c r="Y16" s="396"/>
      <c r="Z16" s="396"/>
      <c r="AA16" s="285"/>
      <c r="AB16" s="281"/>
      <c r="AC16" s="281"/>
      <c r="AD16" s="281"/>
      <c r="AE16" s="281"/>
      <c r="AF16" s="281"/>
      <c r="AG16" s="281"/>
      <c r="AH16" s="289"/>
      <c r="AI16" s="281"/>
      <c r="AJ16" s="281"/>
      <c r="AK16" s="331"/>
    </row>
    <row r="17" spans="1:38" s="236" customFormat="1" ht="12.95" customHeight="1">
      <c r="A17" s="280"/>
      <c r="B17" s="488"/>
      <c r="C17" s="331"/>
      <c r="D17" s="284"/>
      <c r="E17" s="284"/>
      <c r="F17" s="284"/>
      <c r="G17" s="281"/>
      <c r="H17" s="281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315"/>
      <c r="U17" s="316"/>
      <c r="V17" s="396"/>
      <c r="W17" s="396"/>
      <c r="X17" s="396"/>
      <c r="Y17" s="396"/>
      <c r="Z17" s="396"/>
      <c r="AA17" s="285"/>
      <c r="AB17" s="281"/>
      <c r="AC17" s="281"/>
      <c r="AD17" s="281"/>
      <c r="AE17" s="281"/>
      <c r="AF17" s="281"/>
      <c r="AG17" s="281"/>
      <c r="AH17" s="289"/>
      <c r="AI17" s="281"/>
      <c r="AJ17" s="281"/>
      <c r="AK17" s="331"/>
    </row>
    <row r="18" spans="1:38" s="236" customFormat="1" ht="12.95" customHeight="1">
      <c r="A18" s="280"/>
      <c r="B18" s="488"/>
      <c r="C18" s="331"/>
      <c r="D18" s="284"/>
      <c r="E18" s="284"/>
      <c r="F18" s="284"/>
      <c r="G18" s="281"/>
      <c r="H18" s="281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315"/>
      <c r="U18" s="316"/>
      <c r="V18" s="396"/>
      <c r="W18" s="396"/>
      <c r="X18" s="396"/>
      <c r="Y18" s="396"/>
      <c r="Z18" s="396"/>
      <c r="AA18" s="285"/>
      <c r="AB18" s="281"/>
      <c r="AC18" s="281"/>
      <c r="AD18" s="281"/>
      <c r="AE18" s="281"/>
      <c r="AF18" s="281"/>
      <c r="AG18" s="281"/>
      <c r="AH18" s="289"/>
      <c r="AI18" s="281"/>
      <c r="AJ18" s="281"/>
      <c r="AK18" s="331"/>
    </row>
    <row r="19" spans="1:38" s="236" customFormat="1" ht="12.95" customHeight="1">
      <c r="A19" s="280"/>
      <c r="B19" s="488"/>
      <c r="C19" s="331"/>
      <c r="D19" s="284"/>
      <c r="E19" s="284"/>
      <c r="F19" s="284"/>
      <c r="G19" s="281"/>
      <c r="H19" s="281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315"/>
      <c r="U19" s="316"/>
      <c r="V19" s="396"/>
      <c r="W19" s="396"/>
      <c r="X19" s="396"/>
      <c r="Y19" s="396"/>
      <c r="Z19" s="396"/>
      <c r="AA19" s="285"/>
      <c r="AB19" s="281"/>
      <c r="AC19" s="281"/>
      <c r="AD19" s="281"/>
      <c r="AE19" s="281"/>
      <c r="AF19" s="281"/>
      <c r="AG19" s="281"/>
      <c r="AH19" s="289"/>
      <c r="AI19" s="281"/>
      <c r="AJ19" s="281"/>
      <c r="AK19" s="331"/>
    </row>
    <row r="20" spans="1:38" ht="12.95" customHeight="1">
      <c r="A20" s="280"/>
      <c r="B20" s="488"/>
      <c r="C20" s="331"/>
      <c r="D20" s="284"/>
      <c r="E20" s="284"/>
      <c r="F20" s="284"/>
      <c r="G20" s="281"/>
      <c r="H20" s="281"/>
      <c r="I20" s="286"/>
      <c r="J20" s="286"/>
      <c r="K20" s="286"/>
      <c r="L20" s="286"/>
      <c r="M20" s="286"/>
      <c r="N20" s="286"/>
      <c r="O20" s="286"/>
      <c r="P20" s="286"/>
      <c r="Q20" s="286"/>
      <c r="R20" s="286"/>
      <c r="S20" s="286"/>
      <c r="T20" s="315"/>
      <c r="U20" s="316"/>
      <c r="V20" s="396"/>
      <c r="W20" s="396"/>
      <c r="X20" s="396"/>
      <c r="Y20" s="396"/>
      <c r="Z20" s="396"/>
      <c r="AA20" s="285"/>
      <c r="AB20" s="281"/>
      <c r="AC20" s="281"/>
      <c r="AD20" s="281"/>
      <c r="AE20" s="281"/>
      <c r="AF20" s="281"/>
      <c r="AG20" s="281"/>
      <c r="AH20" s="289"/>
      <c r="AI20" s="281"/>
      <c r="AJ20" s="281"/>
      <c r="AK20" s="331"/>
    </row>
    <row r="21" spans="1:38" ht="12.95" customHeight="1">
      <c r="A21" s="280"/>
      <c r="B21" s="488"/>
      <c r="C21" s="331"/>
      <c r="D21" s="284"/>
      <c r="E21" s="284"/>
      <c r="F21" s="284"/>
      <c r="G21" s="281"/>
      <c r="H21" s="281"/>
      <c r="I21" s="286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315"/>
      <c r="U21" s="316"/>
      <c r="V21" s="396"/>
      <c r="W21" s="396"/>
      <c r="X21" s="396"/>
      <c r="Y21" s="396"/>
      <c r="Z21" s="396"/>
      <c r="AA21" s="285"/>
      <c r="AB21" s="281"/>
      <c r="AC21" s="281"/>
      <c r="AD21" s="281"/>
      <c r="AE21" s="281"/>
      <c r="AF21" s="281"/>
      <c r="AG21" s="281"/>
      <c r="AH21" s="289"/>
      <c r="AI21" s="281"/>
      <c r="AJ21" s="281"/>
      <c r="AK21" s="331"/>
    </row>
    <row r="22" spans="1:38" ht="12.95" customHeight="1">
      <c r="A22" s="280"/>
      <c r="B22" s="488"/>
      <c r="C22" s="331"/>
      <c r="D22" s="284"/>
      <c r="E22" s="284"/>
      <c r="F22" s="284"/>
      <c r="G22" s="281"/>
      <c r="H22" s="281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315"/>
      <c r="U22" s="316"/>
      <c r="V22" s="396"/>
      <c r="W22" s="396"/>
      <c r="X22" s="396"/>
      <c r="Y22" s="396"/>
      <c r="Z22" s="396"/>
      <c r="AA22" s="285"/>
      <c r="AB22" s="281"/>
      <c r="AC22" s="281"/>
      <c r="AD22" s="281"/>
      <c r="AE22" s="281"/>
      <c r="AF22" s="281"/>
      <c r="AG22" s="281"/>
      <c r="AH22" s="289"/>
      <c r="AI22" s="281"/>
      <c r="AJ22" s="281"/>
      <c r="AK22" s="331"/>
    </row>
    <row r="23" spans="1:38" ht="12.95" customHeight="1">
      <c r="A23" s="280"/>
      <c r="B23" s="327"/>
      <c r="C23" s="331"/>
      <c r="D23" s="284"/>
      <c r="E23" s="284"/>
      <c r="F23" s="284"/>
      <c r="G23" s="281"/>
      <c r="H23" s="281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315"/>
      <c r="U23" s="316"/>
      <c r="V23" s="396"/>
      <c r="W23" s="396"/>
      <c r="X23" s="396"/>
      <c r="Y23" s="396"/>
      <c r="Z23" s="396"/>
      <c r="AA23" s="285"/>
      <c r="AB23" s="281"/>
      <c r="AC23" s="281"/>
      <c r="AD23" s="281"/>
      <c r="AE23" s="281"/>
      <c r="AF23" s="281"/>
      <c r="AG23" s="281"/>
      <c r="AH23" s="289"/>
      <c r="AI23" s="281"/>
      <c r="AJ23" s="281"/>
      <c r="AK23" s="331"/>
    </row>
    <row r="24" spans="1:38" ht="12.95" customHeight="1">
      <c r="B24" s="489"/>
      <c r="C24" s="489"/>
      <c r="D24" s="489"/>
      <c r="E24" s="489"/>
      <c r="F24" s="489"/>
      <c r="G24" s="489"/>
      <c r="H24" s="489"/>
      <c r="I24" s="489"/>
      <c r="J24" s="489"/>
      <c r="K24" s="489"/>
      <c r="L24" s="489"/>
      <c r="M24" s="489"/>
    </row>
    <row r="25" spans="1:38" ht="12.95" customHeight="1" thickBot="1">
      <c r="B25" s="491"/>
      <c r="C25" s="491"/>
      <c r="D25" s="491"/>
      <c r="E25" s="491"/>
      <c r="F25" s="491"/>
      <c r="G25" s="491"/>
      <c r="H25" s="491"/>
      <c r="I25" s="491"/>
      <c r="J25" s="491"/>
      <c r="K25" s="491"/>
      <c r="L25" s="491"/>
      <c r="M25" s="491"/>
    </row>
    <row r="26" spans="1:38" ht="12.95" customHeight="1" thickBot="1">
      <c r="A26" s="290" t="s">
        <v>1365</v>
      </c>
      <c r="B26" s="424"/>
    </row>
    <row r="27" spans="1:38" ht="12.95" customHeight="1">
      <c r="A27" s="239">
        <f>ROW()-13</f>
        <v>14</v>
      </c>
      <c r="B27" s="360" t="s">
        <v>338</v>
      </c>
      <c r="C27" s="256" t="s">
        <v>328</v>
      </c>
      <c r="D27" s="245" t="s">
        <v>336</v>
      </c>
      <c r="E27" s="245" t="s">
        <v>1060</v>
      </c>
      <c r="F27" s="245" t="s">
        <v>930</v>
      </c>
      <c r="G27" s="246" t="s">
        <v>628</v>
      </c>
      <c r="H27" s="292" t="s">
        <v>32</v>
      </c>
      <c r="I27" s="449"/>
      <c r="J27" s="449"/>
      <c r="K27" s="449" t="s">
        <v>1324</v>
      </c>
      <c r="L27" s="449">
        <v>42016</v>
      </c>
      <c r="M27" s="449">
        <v>42380</v>
      </c>
      <c r="N27" s="449"/>
      <c r="O27" s="449"/>
      <c r="P27" s="449"/>
      <c r="Q27" s="449"/>
      <c r="R27" s="449"/>
      <c r="S27" s="449"/>
      <c r="T27" s="401">
        <f ca="1">SUM(M27-NOW())</f>
        <v>-455.15872199073783</v>
      </c>
      <c r="U27" s="248" t="str">
        <f ca="1">IF(T27&lt;=60,"WARNING","ACTIVE")</f>
        <v>WARNING</v>
      </c>
      <c r="V27" s="431">
        <v>6450000</v>
      </c>
      <c r="W27" s="431">
        <v>750000</v>
      </c>
      <c r="X27" s="431"/>
      <c r="Y27" s="431">
        <v>550000</v>
      </c>
      <c r="Z27" s="431">
        <v>1000000</v>
      </c>
      <c r="AA27" s="278"/>
      <c r="AB27" s="246" t="s">
        <v>1347</v>
      </c>
      <c r="AC27" s="246" t="s">
        <v>329</v>
      </c>
      <c r="AD27" s="428" t="s">
        <v>330</v>
      </c>
      <c r="AE27" s="428"/>
      <c r="AF27" s="428"/>
      <c r="AG27" s="428"/>
      <c r="AH27" s="246" t="s">
        <v>372</v>
      </c>
      <c r="AI27" s="428" t="s">
        <v>396</v>
      </c>
      <c r="AJ27" s="255" t="s">
        <v>337</v>
      </c>
      <c r="AK27" s="492" t="s">
        <v>1751</v>
      </c>
      <c r="AL27" s="293" t="s">
        <v>478</v>
      </c>
    </row>
    <row r="28" spans="1:38" ht="12.95" customHeight="1">
      <c r="A28" s="239">
        <f>ROW()-13</f>
        <v>15</v>
      </c>
      <c r="B28" s="360" t="s">
        <v>287</v>
      </c>
      <c r="C28" s="256" t="s">
        <v>282</v>
      </c>
      <c r="D28" s="245" t="s">
        <v>284</v>
      </c>
      <c r="E28" s="245" t="s">
        <v>1302</v>
      </c>
      <c r="F28" s="245" t="s">
        <v>1358</v>
      </c>
      <c r="G28" s="246" t="s">
        <v>285</v>
      </c>
      <c r="H28" s="292" t="s">
        <v>30</v>
      </c>
      <c r="I28" s="449"/>
      <c r="J28" s="449"/>
      <c r="K28" s="449" t="s">
        <v>1324</v>
      </c>
      <c r="L28" s="449">
        <v>41974</v>
      </c>
      <c r="M28" s="449">
        <v>42063</v>
      </c>
      <c r="N28" s="449"/>
      <c r="O28" s="449">
        <v>42338</v>
      </c>
      <c r="P28" s="449"/>
      <c r="Q28" s="449">
        <v>42460</v>
      </c>
      <c r="R28" s="449"/>
      <c r="S28" s="449"/>
      <c r="T28" s="401">
        <f ca="1">SUM(Q28-NOW())</f>
        <v>-375.15872199073783</v>
      </c>
      <c r="U28" s="231" t="str">
        <f ca="1">IF(T28&lt;=60,"WARNING","ACTIVE")</f>
        <v>WARNING</v>
      </c>
      <c r="V28" s="431">
        <v>13500000</v>
      </c>
      <c r="W28" s="431">
        <v>2000000</v>
      </c>
      <c r="X28" s="431"/>
      <c r="Y28" s="431">
        <v>550000</v>
      </c>
      <c r="Z28" s="431"/>
      <c r="AA28" s="278"/>
      <c r="AB28" s="246" t="s">
        <v>1347</v>
      </c>
      <c r="AC28" s="246" t="s">
        <v>283</v>
      </c>
      <c r="AD28" s="428" t="s">
        <v>368</v>
      </c>
      <c r="AE28" s="428"/>
      <c r="AF28" s="428"/>
      <c r="AG28" s="428"/>
      <c r="AH28" s="251" t="s">
        <v>371</v>
      </c>
      <c r="AI28" s="428" t="s">
        <v>290</v>
      </c>
      <c r="AJ28" s="246" t="s">
        <v>291</v>
      </c>
      <c r="AK28" s="256" t="s">
        <v>2088</v>
      </c>
      <c r="AL28" s="293" t="s">
        <v>477</v>
      </c>
    </row>
    <row r="29" spans="1:38" ht="12.95" customHeight="1">
      <c r="A29" s="239">
        <f>ROW()-13</f>
        <v>16</v>
      </c>
      <c r="B29" s="360" t="s">
        <v>558</v>
      </c>
      <c r="C29" s="256" t="s">
        <v>549</v>
      </c>
      <c r="D29" s="245" t="s">
        <v>551</v>
      </c>
      <c r="E29" s="245" t="s">
        <v>1060</v>
      </c>
      <c r="F29" s="245" t="s">
        <v>1231</v>
      </c>
      <c r="G29" s="246" t="s">
        <v>552</v>
      </c>
      <c r="H29" s="292" t="s">
        <v>28</v>
      </c>
      <c r="I29" s="449"/>
      <c r="J29" s="449"/>
      <c r="K29" s="449"/>
      <c r="L29" s="449">
        <v>41925</v>
      </c>
      <c r="M29" s="449">
        <v>42289</v>
      </c>
      <c r="N29" s="449">
        <v>42290</v>
      </c>
      <c r="O29" s="449">
        <v>42320</v>
      </c>
      <c r="P29" s="449">
        <v>42338</v>
      </c>
      <c r="Q29" s="449">
        <v>42369</v>
      </c>
      <c r="R29" s="449">
        <v>42400</v>
      </c>
      <c r="S29" s="449">
        <v>42429</v>
      </c>
      <c r="T29" s="401">
        <f ca="1">SUM(S29-NOW())</f>
        <v>-406.15872199073783</v>
      </c>
      <c r="U29" s="248" t="str">
        <f ca="1">IF(T29&lt;=60,"WARNING","ACTIVE")</f>
        <v>WARNING</v>
      </c>
      <c r="V29" s="431">
        <v>6300000</v>
      </c>
      <c r="W29" s="431"/>
      <c r="X29" s="431"/>
      <c r="Y29" s="431">
        <v>750000</v>
      </c>
      <c r="Z29" s="431"/>
      <c r="AA29" s="278"/>
      <c r="AB29" s="246" t="s">
        <v>1347</v>
      </c>
      <c r="AC29" s="246" t="s">
        <v>550</v>
      </c>
      <c r="AD29" s="428" t="s">
        <v>367</v>
      </c>
      <c r="AE29" s="428"/>
      <c r="AF29" s="428"/>
      <c r="AG29" s="428"/>
      <c r="AH29" s="238" t="s">
        <v>370</v>
      </c>
      <c r="AI29" s="428" t="s">
        <v>562</v>
      </c>
      <c r="AJ29" s="246" t="s">
        <v>563</v>
      </c>
      <c r="AK29" s="493" t="s">
        <v>2687</v>
      </c>
    </row>
    <row r="30" spans="1:38" ht="12.95" customHeight="1">
      <c r="A30" s="239">
        <v>12</v>
      </c>
      <c r="B30" s="360" t="s">
        <v>2077</v>
      </c>
      <c r="C30" s="256" t="s">
        <v>2066</v>
      </c>
      <c r="D30" s="245" t="s">
        <v>2068</v>
      </c>
      <c r="E30" s="245" t="s">
        <v>1060</v>
      </c>
      <c r="F30" s="245" t="s">
        <v>1231</v>
      </c>
      <c r="G30" s="246" t="s">
        <v>1619</v>
      </c>
      <c r="H30" s="246"/>
      <c r="I30" s="279"/>
      <c r="J30" s="279" t="s">
        <v>1324</v>
      </c>
      <c r="K30" s="279"/>
      <c r="L30" s="279">
        <v>42382</v>
      </c>
      <c r="M30" s="279">
        <v>42747</v>
      </c>
      <c r="N30" s="279" t="s">
        <v>1324</v>
      </c>
      <c r="O30" s="279" t="s">
        <v>1324</v>
      </c>
      <c r="P30" s="279"/>
      <c r="Q30" s="279"/>
      <c r="R30" s="279"/>
      <c r="S30" s="279"/>
      <c r="T30" s="366">
        <f ca="1">SUM(M30-NOW())</f>
        <v>-88.158721990737831</v>
      </c>
      <c r="U30" s="296" t="str">
        <f ca="1">IF(T30&lt;=60,"WARNING","ACTIVE")</f>
        <v>WARNING</v>
      </c>
      <c r="V30" s="431">
        <v>6500000</v>
      </c>
      <c r="W30" s="431"/>
      <c r="X30" s="431"/>
      <c r="Y30" s="431"/>
      <c r="Z30" s="431"/>
      <c r="AA30" s="278"/>
      <c r="AB30" s="246"/>
      <c r="AC30" s="246" t="s">
        <v>2067</v>
      </c>
      <c r="AD30" s="246" t="s">
        <v>2092</v>
      </c>
      <c r="AE30" s="246"/>
      <c r="AF30" s="246"/>
      <c r="AG30" s="246"/>
      <c r="AH30" s="251" t="s">
        <v>2093</v>
      </c>
      <c r="AI30" s="246" t="s">
        <v>2597</v>
      </c>
      <c r="AJ30" s="246" t="s">
        <v>2094</v>
      </c>
      <c r="AK30" s="405" t="s">
        <v>2682</v>
      </c>
    </row>
    <row r="31" spans="1:38" ht="18" customHeight="1">
      <c r="A31" s="239">
        <f>ROW()-13</f>
        <v>18</v>
      </c>
      <c r="B31" s="360" t="s">
        <v>253</v>
      </c>
      <c r="C31" s="256" t="s">
        <v>216</v>
      </c>
      <c r="D31" s="245" t="s">
        <v>222</v>
      </c>
      <c r="E31" s="245" t="s">
        <v>1060</v>
      </c>
      <c r="F31" s="245" t="s">
        <v>1276</v>
      </c>
      <c r="G31" s="246" t="s">
        <v>227</v>
      </c>
      <c r="H31" s="292" t="s">
        <v>30</v>
      </c>
      <c r="I31" s="449"/>
      <c r="J31" s="449"/>
      <c r="K31" s="449">
        <v>42125</v>
      </c>
      <c r="L31" s="449">
        <v>42453</v>
      </c>
      <c r="M31" s="449"/>
      <c r="N31" s="449"/>
      <c r="O31" s="449"/>
      <c r="P31" s="449"/>
      <c r="Q31" s="449"/>
      <c r="R31" s="449"/>
      <c r="S31" s="449"/>
      <c r="T31" s="401"/>
      <c r="U31" s="248"/>
      <c r="V31" s="431">
        <v>10000000</v>
      </c>
      <c r="W31" s="494">
        <v>2000000</v>
      </c>
      <c r="X31" s="494">
        <v>3000000</v>
      </c>
      <c r="Y31" s="494">
        <v>1300000</v>
      </c>
      <c r="Z31" s="494">
        <v>2000000</v>
      </c>
      <c r="AA31" s="278"/>
      <c r="AB31" s="246"/>
      <c r="AC31" s="246" t="s">
        <v>231</v>
      </c>
      <c r="AD31" s="432" t="s">
        <v>236</v>
      </c>
      <c r="AE31" s="432"/>
      <c r="AF31" s="432"/>
      <c r="AG31" s="432"/>
      <c r="AH31" s="251" t="s">
        <v>242</v>
      </c>
      <c r="AI31" s="428" t="s">
        <v>44</v>
      </c>
      <c r="AJ31" s="246" t="s">
        <v>248</v>
      </c>
      <c r="AK31" s="407" t="s">
        <v>2937</v>
      </c>
      <c r="AL31" s="293" t="s">
        <v>2683</v>
      </c>
    </row>
    <row r="32" spans="1:38" ht="12.95" customHeight="1">
      <c r="A32" s="239">
        <f>ROW()-13</f>
        <v>19</v>
      </c>
      <c r="B32" s="360" t="s">
        <v>256</v>
      </c>
      <c r="C32" s="256" t="s">
        <v>220</v>
      </c>
      <c r="D32" s="245" t="s">
        <v>225</v>
      </c>
      <c r="E32" s="245" t="s">
        <v>1302</v>
      </c>
      <c r="F32" s="245" t="s">
        <v>1276</v>
      </c>
      <c r="G32" s="246" t="s">
        <v>229</v>
      </c>
      <c r="H32" s="292" t="s">
        <v>2821</v>
      </c>
      <c r="I32" s="449"/>
      <c r="J32" s="449"/>
      <c r="K32" s="449"/>
      <c r="L32" s="449">
        <v>42125</v>
      </c>
      <c r="M32" s="449">
        <v>42490</v>
      </c>
      <c r="N32" s="449"/>
      <c r="O32" s="449"/>
      <c r="P32" s="449"/>
      <c r="Q32" s="449"/>
      <c r="R32" s="449"/>
      <c r="S32" s="449"/>
      <c r="T32" s="401">
        <f ca="1">SUM(M32-NOW())</f>
        <v>-345.15872199073783</v>
      </c>
      <c r="U32" s="248" t="str">
        <f ca="1">IF(T32&lt;=60,"WARNING","ACTIVE")</f>
        <v>WARNING</v>
      </c>
      <c r="V32" s="431">
        <v>7069304</v>
      </c>
      <c r="W32" s="431">
        <v>1500000</v>
      </c>
      <c r="X32" s="431">
        <v>750000</v>
      </c>
      <c r="Y32" s="431">
        <v>750000</v>
      </c>
      <c r="Z32" s="431"/>
      <c r="AA32" s="278"/>
      <c r="AB32" s="246"/>
      <c r="AC32" s="246" t="s">
        <v>234</v>
      </c>
      <c r="AD32" s="432" t="s">
        <v>240</v>
      </c>
      <c r="AE32" s="433"/>
      <c r="AF32" s="429" t="s">
        <v>3138</v>
      </c>
      <c r="AG32" s="414" t="s">
        <v>3408</v>
      </c>
      <c r="AH32" s="483" t="s">
        <v>246</v>
      </c>
      <c r="AI32" s="429" t="s">
        <v>3140</v>
      </c>
      <c r="AJ32" s="250" t="s">
        <v>251</v>
      </c>
      <c r="AK32" s="256" t="s">
        <v>2857</v>
      </c>
    </row>
    <row r="33" spans="1:37" ht="12.95" customHeight="1">
      <c r="A33" s="239">
        <f>ROW()-13</f>
        <v>20</v>
      </c>
      <c r="B33" s="360" t="s">
        <v>257</v>
      </c>
      <c r="C33" s="256" t="s">
        <v>221</v>
      </c>
      <c r="D33" s="245" t="s">
        <v>226</v>
      </c>
      <c r="E33" s="245" t="s">
        <v>1302</v>
      </c>
      <c r="F33" s="245" t="s">
        <v>1276</v>
      </c>
      <c r="G33" s="246" t="s">
        <v>229</v>
      </c>
      <c r="H33" s="292" t="s">
        <v>2821</v>
      </c>
      <c r="I33" s="449"/>
      <c r="J33" s="449"/>
      <c r="K33" s="449"/>
      <c r="L33" s="449">
        <v>42125</v>
      </c>
      <c r="M33" s="449">
        <v>42490</v>
      </c>
      <c r="N33" s="449"/>
      <c r="O33" s="449"/>
      <c r="P33" s="449"/>
      <c r="Q33" s="449"/>
      <c r="R33" s="449"/>
      <c r="S33" s="449"/>
      <c r="T33" s="401">
        <f ca="1">SUM(M33-NOW())</f>
        <v>-345.15872199073783</v>
      </c>
      <c r="U33" s="248" t="str">
        <f ca="1">IF(T33&lt;=60,"WARNING","ACTIVE")</f>
        <v>WARNING</v>
      </c>
      <c r="V33" s="431">
        <v>5452725</v>
      </c>
      <c r="W33" s="431">
        <v>1500000</v>
      </c>
      <c r="X33" s="431">
        <v>750000</v>
      </c>
      <c r="Y33" s="431">
        <v>750000</v>
      </c>
      <c r="Z33" s="431"/>
      <c r="AA33" s="278"/>
      <c r="AB33" s="246"/>
      <c r="AC33" s="246" t="s">
        <v>235</v>
      </c>
      <c r="AD33" s="432" t="s">
        <v>241</v>
      </c>
      <c r="AE33" s="433"/>
      <c r="AF33" s="429" t="s">
        <v>3139</v>
      </c>
      <c r="AG33" s="414" t="s">
        <v>3409</v>
      </c>
      <c r="AH33" s="483" t="s">
        <v>247</v>
      </c>
      <c r="AI33" s="429" t="s">
        <v>3141</v>
      </c>
      <c r="AJ33" s="250" t="s">
        <v>252</v>
      </c>
      <c r="AK33" s="256" t="s">
        <v>2857</v>
      </c>
    </row>
    <row r="34" spans="1:37" ht="12.95" customHeight="1">
      <c r="A34" s="239">
        <v>1</v>
      </c>
      <c r="B34" s="360" t="s">
        <v>631</v>
      </c>
      <c r="C34" s="256" t="s">
        <v>625</v>
      </c>
      <c r="D34" s="245" t="s">
        <v>627</v>
      </c>
      <c r="E34" s="245" t="s">
        <v>1060</v>
      </c>
      <c r="F34" s="245" t="s">
        <v>1276</v>
      </c>
      <c r="G34" s="246" t="s">
        <v>628</v>
      </c>
      <c r="H34" s="292" t="s">
        <v>31</v>
      </c>
      <c r="I34" s="449"/>
      <c r="J34" s="449"/>
      <c r="K34" s="449" t="s">
        <v>1324</v>
      </c>
      <c r="L34" s="449">
        <v>42009</v>
      </c>
      <c r="M34" s="449">
        <v>42189</v>
      </c>
      <c r="N34" s="449"/>
      <c r="O34" s="449">
        <v>42277</v>
      </c>
      <c r="P34" s="449"/>
      <c r="Q34" s="449">
        <v>42460</v>
      </c>
      <c r="R34" s="449">
        <v>42551</v>
      </c>
      <c r="S34" s="449">
        <v>42735</v>
      </c>
      <c r="T34" s="401">
        <v>10.246054398150591</v>
      </c>
      <c r="U34" s="248" t="s">
        <v>1099</v>
      </c>
      <c r="V34" s="431">
        <v>5340000</v>
      </c>
      <c r="W34" s="431">
        <v>750000</v>
      </c>
      <c r="X34" s="431"/>
      <c r="Y34" s="431">
        <v>550000</v>
      </c>
      <c r="Z34" s="431">
        <v>1000000</v>
      </c>
      <c r="AA34" s="278" t="s">
        <v>0</v>
      </c>
      <c r="AB34" s="246" t="s">
        <v>2872</v>
      </c>
      <c r="AC34" s="246" t="s">
        <v>626</v>
      </c>
      <c r="AD34" s="432" t="s">
        <v>4011</v>
      </c>
      <c r="AE34" s="433" t="s">
        <v>3128</v>
      </c>
      <c r="AF34" s="429" t="s">
        <v>3130</v>
      </c>
      <c r="AG34" s="414" t="s">
        <v>3404</v>
      </c>
      <c r="AH34" s="483" t="s">
        <v>35</v>
      </c>
      <c r="AI34" s="429" t="s">
        <v>3136</v>
      </c>
      <c r="AJ34" s="250" t="s">
        <v>3147</v>
      </c>
      <c r="AK34" s="256" t="s">
        <v>4528</v>
      </c>
    </row>
    <row r="35" spans="1:37" ht="12.95" customHeight="1">
      <c r="A35" s="239">
        <v>2</v>
      </c>
      <c r="B35" s="360" t="s">
        <v>462</v>
      </c>
      <c r="C35" s="256" t="s">
        <v>457</v>
      </c>
      <c r="D35" s="245" t="s">
        <v>154</v>
      </c>
      <c r="E35" s="245" t="s">
        <v>1060</v>
      </c>
      <c r="F35" s="245" t="s">
        <v>1358</v>
      </c>
      <c r="G35" s="246" t="s">
        <v>459</v>
      </c>
      <c r="H35" s="292" t="s">
        <v>29</v>
      </c>
      <c r="I35" s="449"/>
      <c r="J35" s="449"/>
      <c r="K35" s="449"/>
      <c r="L35" s="449">
        <v>42107</v>
      </c>
      <c r="M35" s="449">
        <v>42472</v>
      </c>
      <c r="N35" s="449">
        <v>42837</v>
      </c>
      <c r="O35" s="449"/>
      <c r="P35" s="449"/>
      <c r="Q35" s="449"/>
      <c r="R35" s="449"/>
      <c r="S35" s="449"/>
      <c r="T35" s="401">
        <v>112.24605439815059</v>
      </c>
      <c r="U35" s="248" t="s">
        <v>1098</v>
      </c>
      <c r="V35" s="431">
        <v>20544000</v>
      </c>
      <c r="W35" s="431"/>
      <c r="X35" s="431"/>
      <c r="Y35" s="431"/>
      <c r="Z35" s="431"/>
      <c r="AA35" s="278" t="s">
        <v>4219</v>
      </c>
      <c r="AB35" s="246" t="s">
        <v>1347</v>
      </c>
      <c r="AC35" s="246" t="s">
        <v>458</v>
      </c>
      <c r="AD35" s="432" t="s">
        <v>469</v>
      </c>
      <c r="AE35" s="433" t="s">
        <v>3129</v>
      </c>
      <c r="AF35" s="429"/>
      <c r="AG35" s="414" t="s">
        <v>3405</v>
      </c>
      <c r="AH35" s="483" t="s">
        <v>470</v>
      </c>
      <c r="AI35" s="429" t="s">
        <v>155</v>
      </c>
      <c r="AJ35" s="250" t="s">
        <v>3146</v>
      </c>
      <c r="AK35" s="256" t="s">
        <v>4528</v>
      </c>
    </row>
    <row r="36" spans="1:37" ht="12.95" customHeight="1">
      <c r="A36" s="239">
        <v>3</v>
      </c>
      <c r="B36" s="360" t="s">
        <v>254</v>
      </c>
      <c r="C36" s="256" t="s">
        <v>217</v>
      </c>
      <c r="D36" s="245" t="s">
        <v>8</v>
      </c>
      <c r="E36" s="245" t="s">
        <v>1302</v>
      </c>
      <c r="F36" s="245" t="s">
        <v>1231</v>
      </c>
      <c r="G36" s="246" t="s">
        <v>228</v>
      </c>
      <c r="H36" s="292" t="s">
        <v>30</v>
      </c>
      <c r="I36" s="449"/>
      <c r="J36" s="449"/>
      <c r="K36" s="449">
        <v>42125</v>
      </c>
      <c r="L36" s="449"/>
      <c r="M36" s="449"/>
      <c r="N36" s="449"/>
      <c r="O36" s="449"/>
      <c r="P36" s="449"/>
      <c r="Q36" s="449"/>
      <c r="R36" s="449"/>
      <c r="S36" s="449"/>
      <c r="T36" s="401"/>
      <c r="U36" s="248"/>
      <c r="V36" s="431">
        <v>12393321</v>
      </c>
      <c r="W36" s="431">
        <v>3100000</v>
      </c>
      <c r="X36" s="431">
        <v>3897000</v>
      </c>
      <c r="Y36" s="431">
        <v>1300000</v>
      </c>
      <c r="Z36" s="431">
        <v>3000000</v>
      </c>
      <c r="AA36" s="278"/>
      <c r="AB36" s="246"/>
      <c r="AC36" s="246" t="s">
        <v>7</v>
      </c>
      <c r="AD36" s="432" t="s">
        <v>237</v>
      </c>
      <c r="AE36" s="433"/>
      <c r="AF36" s="429"/>
      <c r="AG36" s="414" t="s">
        <v>3406</v>
      </c>
      <c r="AH36" s="483" t="s">
        <v>243</v>
      </c>
      <c r="AI36" s="429" t="s">
        <v>310</v>
      </c>
      <c r="AJ36" s="250" t="s">
        <v>311</v>
      </c>
      <c r="AK36" s="256" t="s">
        <v>4528</v>
      </c>
    </row>
    <row r="37" spans="1:37" ht="12.95" customHeight="1">
      <c r="A37" s="239">
        <v>4</v>
      </c>
      <c r="B37" s="360" t="s">
        <v>255</v>
      </c>
      <c r="C37" s="256" t="s">
        <v>219</v>
      </c>
      <c r="D37" s="245" t="s">
        <v>224</v>
      </c>
      <c r="E37" s="245" t="s">
        <v>1302</v>
      </c>
      <c r="F37" s="245" t="s">
        <v>1231</v>
      </c>
      <c r="G37" s="246" t="s">
        <v>229</v>
      </c>
      <c r="H37" s="292" t="s">
        <v>2821</v>
      </c>
      <c r="I37" s="449"/>
      <c r="J37" s="449"/>
      <c r="K37" s="449"/>
      <c r="L37" s="449">
        <v>42125</v>
      </c>
      <c r="M37" s="449">
        <v>42490</v>
      </c>
      <c r="N37" s="449">
        <v>42855</v>
      </c>
      <c r="O37" s="449"/>
      <c r="P37" s="449"/>
      <c r="Q37" s="449"/>
      <c r="R37" s="449"/>
      <c r="S37" s="449"/>
      <c r="T37" s="401">
        <v>130.24605439815059</v>
      </c>
      <c r="U37" s="248" t="s">
        <v>1098</v>
      </c>
      <c r="V37" s="431">
        <v>11000000</v>
      </c>
      <c r="W37" s="431">
        <v>3000000</v>
      </c>
      <c r="X37" s="431">
        <v>750000</v>
      </c>
      <c r="Y37" s="431">
        <v>750000</v>
      </c>
      <c r="Z37" s="431"/>
      <c r="AA37" s="278" t="s">
        <v>2104</v>
      </c>
      <c r="AB37" s="246"/>
      <c r="AC37" s="246" t="s">
        <v>233</v>
      </c>
      <c r="AD37" s="432" t="s">
        <v>239</v>
      </c>
      <c r="AE37" s="433"/>
      <c r="AF37" s="429" t="s">
        <v>3131</v>
      </c>
      <c r="AG37" s="414" t="s">
        <v>3407</v>
      </c>
      <c r="AH37" s="483" t="s">
        <v>245</v>
      </c>
      <c r="AI37" s="429" t="s">
        <v>3137</v>
      </c>
      <c r="AJ37" s="250" t="s">
        <v>250</v>
      </c>
      <c r="AK37" s="256" t="s">
        <v>4528</v>
      </c>
    </row>
    <row r="38" spans="1:37" ht="12.95" customHeight="1">
      <c r="A38" s="239">
        <v>5</v>
      </c>
      <c r="B38" s="360" t="s">
        <v>1430</v>
      </c>
      <c r="C38" s="256" t="s">
        <v>1293</v>
      </c>
      <c r="D38" s="245" t="s">
        <v>1427</v>
      </c>
      <c r="E38" s="245" t="s">
        <v>1060</v>
      </c>
      <c r="F38" s="245" t="s">
        <v>1276</v>
      </c>
      <c r="G38" s="246" t="s">
        <v>1348</v>
      </c>
      <c r="H38" s="292" t="s">
        <v>1324</v>
      </c>
      <c r="I38" s="449" t="s">
        <v>1324</v>
      </c>
      <c r="J38" s="449" t="s">
        <v>1324</v>
      </c>
      <c r="K38" s="449">
        <v>42225</v>
      </c>
      <c r="L38" s="449" t="s">
        <v>1324</v>
      </c>
      <c r="M38" s="449" t="s">
        <v>1324</v>
      </c>
      <c r="N38" s="449" t="s">
        <v>1324</v>
      </c>
      <c r="O38" s="449" t="s">
        <v>1324</v>
      </c>
      <c r="P38" s="449"/>
      <c r="Q38" s="449"/>
      <c r="R38" s="449"/>
      <c r="S38" s="449"/>
      <c r="T38" s="401"/>
      <c r="U38" s="248"/>
      <c r="V38" s="431">
        <v>14256000</v>
      </c>
      <c r="W38" s="431"/>
      <c r="X38" s="431"/>
      <c r="Y38" s="431"/>
      <c r="Z38" s="431"/>
      <c r="AA38" s="278" t="s">
        <v>4220</v>
      </c>
      <c r="AB38" s="246"/>
      <c r="AC38" s="246" t="s">
        <v>1426</v>
      </c>
      <c r="AD38" s="432" t="s">
        <v>1040</v>
      </c>
      <c r="AE38" s="433" t="s">
        <v>3132</v>
      </c>
      <c r="AF38" s="429" t="s">
        <v>3133</v>
      </c>
      <c r="AG38" s="414" t="s">
        <v>479</v>
      </c>
      <c r="AH38" s="483" t="s">
        <v>1479</v>
      </c>
      <c r="AI38" s="429" t="s">
        <v>1452</v>
      </c>
      <c r="AJ38" s="250" t="s">
        <v>3145</v>
      </c>
      <c r="AK38" s="256" t="s">
        <v>4528</v>
      </c>
    </row>
    <row r="39" spans="1:37" ht="12.95" customHeight="1">
      <c r="A39" s="239">
        <v>6</v>
      </c>
      <c r="B39" s="360" t="s">
        <v>1562</v>
      </c>
      <c r="C39" s="256" t="s">
        <v>1540</v>
      </c>
      <c r="D39" s="245" t="s">
        <v>1542</v>
      </c>
      <c r="E39" s="245" t="s">
        <v>1302</v>
      </c>
      <c r="F39" s="245" t="s">
        <v>1358</v>
      </c>
      <c r="G39" s="246" t="s">
        <v>1543</v>
      </c>
      <c r="H39" s="292"/>
      <c r="I39" s="449"/>
      <c r="J39" s="449" t="s">
        <v>1324</v>
      </c>
      <c r="K39" s="449"/>
      <c r="L39" s="449">
        <v>42278</v>
      </c>
      <c r="M39" s="449">
        <v>42643</v>
      </c>
      <c r="N39" s="449">
        <v>42825</v>
      </c>
      <c r="O39" s="449" t="s">
        <v>1324</v>
      </c>
      <c r="P39" s="449"/>
      <c r="Q39" s="449"/>
      <c r="R39" s="449"/>
      <c r="S39" s="449"/>
      <c r="T39" s="401">
        <v>100.24605439815059</v>
      </c>
      <c r="U39" s="248" t="s">
        <v>1098</v>
      </c>
      <c r="V39" s="431">
        <v>10000000</v>
      </c>
      <c r="W39" s="431">
        <v>1500000</v>
      </c>
      <c r="X39" s="431"/>
      <c r="Y39" s="431">
        <v>1050000</v>
      </c>
      <c r="Z39" s="431"/>
      <c r="AA39" s="278"/>
      <c r="AB39" s="246"/>
      <c r="AC39" s="246" t="s">
        <v>1541</v>
      </c>
      <c r="AD39" s="432" t="s">
        <v>1565</v>
      </c>
      <c r="AE39" s="433" t="s">
        <v>3135</v>
      </c>
      <c r="AF39" s="429" t="s">
        <v>3134</v>
      </c>
      <c r="AG39" s="414" t="s">
        <v>3544</v>
      </c>
      <c r="AH39" s="483" t="s">
        <v>1564</v>
      </c>
      <c r="AI39" s="429" t="s">
        <v>1636</v>
      </c>
      <c r="AJ39" s="250" t="s">
        <v>3144</v>
      </c>
      <c r="AK39" s="256" t="s">
        <v>4528</v>
      </c>
    </row>
  </sheetData>
  <mergeCells count="37">
    <mergeCell ref="AK12:AK13"/>
    <mergeCell ref="AI12:AI13"/>
    <mergeCell ref="AJ12:AJ13"/>
    <mergeCell ref="X12:X13"/>
    <mergeCell ref="AA12:AA13"/>
    <mergeCell ref="Z12:Z13"/>
    <mergeCell ref="AC12:AC13"/>
    <mergeCell ref="AH12:AH13"/>
    <mergeCell ref="AB12:AB13"/>
    <mergeCell ref="Y12:Y13"/>
    <mergeCell ref="AE12:AE13"/>
    <mergeCell ref="AF12:AF13"/>
    <mergeCell ref="AG12:AG13"/>
    <mergeCell ref="AD12:AD13"/>
    <mergeCell ref="A1:C1"/>
    <mergeCell ref="A2:C2"/>
    <mergeCell ref="A3:C3"/>
    <mergeCell ref="A6:C6"/>
    <mergeCell ref="B12:B13"/>
    <mergeCell ref="A9:AD9"/>
    <mergeCell ref="A12:A13"/>
    <mergeCell ref="T12:T13"/>
    <mergeCell ref="D12:D13"/>
    <mergeCell ref="L12:M12"/>
    <mergeCell ref="G12:G13"/>
    <mergeCell ref="H12:H13"/>
    <mergeCell ref="I12:J12"/>
    <mergeCell ref="V6:W6"/>
    <mergeCell ref="A8:AD8"/>
    <mergeCell ref="P12:Q12"/>
    <mergeCell ref="F12:F13"/>
    <mergeCell ref="C12:C13"/>
    <mergeCell ref="V12:V13"/>
    <mergeCell ref="W12:W13"/>
    <mergeCell ref="U12:U13"/>
    <mergeCell ref="N12:O12"/>
    <mergeCell ref="E12:E13"/>
  </mergeCells>
  <phoneticPr fontId="4" type="noConversion"/>
  <conditionalFormatting sqref="T32:U33 T14:U28">
    <cfRule type="expression" dxfId="2628" priority="425" stopIfTrue="1">
      <formula>IF($U14="warning",TRUE,FALSE)</formula>
    </cfRule>
  </conditionalFormatting>
  <conditionalFormatting sqref="G15:M23 H14:K14 AK14 V15:V23 AC15:AG23 AI15:AK23 P14:U23 T29:AG29 AI29:AJ29 P30:AG30 AI30:AK31 W14:AB23 F14 O14">
    <cfRule type="expression" dxfId="2627" priority="424" stopIfTrue="1">
      <formula>IF(OR($AZ14="not",$AZ14="resign",$AZ14="resign",$AZ14="end",$AZ14="terminated",$AZ14="permanent"),"TRUE","FALSE")</formula>
    </cfRule>
  </conditionalFormatting>
  <conditionalFormatting sqref="F27 N27:AG27 AI27:AK27 E29 Z29 AH29:AH31 AH22:AH23">
    <cfRule type="expression" dxfId="2626" priority="423" stopIfTrue="1">
      <formula>IF(OR(#REF!="not",#REF!="resign",#REF!="resign",#REF!="end",#REF!="terminated",#REF!="permanent"),"TRUE","FALSE")</formula>
    </cfRule>
  </conditionalFormatting>
  <conditionalFormatting sqref="C27:M27 AH30 K31 AC31:AG31 V31:Z31 AJ31 C31:F31 AH15 AI14:AJ14 AD14:AG14">
    <cfRule type="expression" dxfId="2625" priority="429" stopIfTrue="1">
      <formula>IF(OR(#REF!="not",#REF!="resign",#REF!="resign",#REF!="end",#REF!="terminated",#REF!="permanent"),"TRUE","FALSE")</formula>
    </cfRule>
  </conditionalFormatting>
  <conditionalFormatting sqref="B27:M27 AH32 AI28:AK28 B28:AG28 L30:M30 V30:Z30 AJ30 C30:F30 AC30:AH30 W14:Z14 E14:F14 AH15:AH22">
    <cfRule type="expression" dxfId="2624" priority="433" stopIfTrue="1">
      <formula>IF(OR(#REF!="not",#REF!="resign",#REF!="resign",#REF!="end",#REF!="terminated",#REF!="permanent"),"TRUE","FALSE")</formula>
    </cfRule>
  </conditionalFormatting>
  <conditionalFormatting sqref="E27:E28 Z27:Z28 L32:M33 V32:Z33 AJ32:AJ33 C32:F33 AC32:AH33 AH27:AH28">
    <cfRule type="expression" dxfId="2623" priority="449" stopIfTrue="1">
      <formula>IF(OR(#REF!="not",#REF!="resign",#REF!="resign",#REF!="end",#REF!="terminated",#REF!="permanent"),"TRUE","FALSE")</formula>
    </cfRule>
  </conditionalFormatting>
  <conditionalFormatting sqref="AH23 AH20:AH21 AH17:AH18">
    <cfRule type="expression" dxfId="2622" priority="450" stopIfTrue="1">
      <formula>IF(OR($AZ16="not",$AZ16="resign",$AZ16="resign",$AZ16="end",$AZ16="terminated",$AZ16="permanent"),"TRUE","FALSE")</formula>
    </cfRule>
  </conditionalFormatting>
  <conditionalFormatting sqref="N15:O23">
    <cfRule type="expression" dxfId="2621" priority="347" stopIfTrue="1">
      <formula>IF(OR($AZ15="not",$AZ15="resign",$AZ15="resign",$AZ15="end",$AZ15="terminated",$AZ15="permanent"),"TRUE","FALSE")</formula>
    </cfRule>
  </conditionalFormatting>
  <conditionalFormatting sqref="F15:F23">
    <cfRule type="expression" dxfId="2620" priority="344" stopIfTrue="1">
      <formula>IF(OR($AZ15="not",$AZ15="resign",$AZ15="resign",$AZ15="end",$AZ15="terminated",$AZ15="permanent"),"TRUE","FALSE")</formula>
    </cfRule>
  </conditionalFormatting>
  <conditionalFormatting sqref="C15:F23">
    <cfRule type="expression" dxfId="2619" priority="343" stopIfTrue="1">
      <formula>IF(OR($AZ15="not",$AZ15="resign",$AZ15="resign",$AZ15="end",$AZ15="terminated",$AZ15="permanent"),"TRUE","FALSE")</formula>
    </cfRule>
  </conditionalFormatting>
  <conditionalFormatting sqref="B15:B23">
    <cfRule type="expression" dxfId="2618" priority="342" stopIfTrue="1">
      <formula>IF(OR($AZ15="not",$AZ15="resign",$AZ15="resign",$AZ15="end",$AZ15="terminated",$AZ15="permanent"),"TRUE","FALSE")</formula>
    </cfRule>
  </conditionalFormatting>
  <conditionalFormatting sqref="F15:F23">
    <cfRule type="expression" dxfId="2617" priority="341" stopIfTrue="1">
      <formula>IF(OR($AZ15="not",$AZ15="resign",$AZ15="resign",$AZ15="end",$AZ15="terminated",$AZ15="permanent"),"TRUE","FALSE")</formula>
    </cfRule>
  </conditionalFormatting>
  <conditionalFormatting sqref="C15:F23">
    <cfRule type="expression" dxfId="2616" priority="340" stopIfTrue="1">
      <formula>IF(OR($AZ15="not",$AZ15="resign",$AZ15="resign",$AZ15="end",$AZ15="terminated",$AZ15="permanent"),"TRUE","FALSE")</formula>
    </cfRule>
  </conditionalFormatting>
  <conditionalFormatting sqref="B15:B23">
    <cfRule type="expression" dxfId="2615" priority="339" stopIfTrue="1">
      <formula>IF(OR($AZ15="not",$AZ15="resign",$AZ15="resign",$AZ15="end",$AZ15="terminated",$AZ15="permanent"),"TRUE","FALSE")</formula>
    </cfRule>
  </conditionalFormatting>
  <conditionalFormatting sqref="AI31:AJ31">
    <cfRule type="expression" dxfId="2614" priority="308" stopIfTrue="1">
      <formula>IF(OR($AY31="not",$AY31="resign",$AY31="resign",$AY31="end",$AY31="terminated",$AY31="permanent"),"TRUE","FALSE")</formula>
    </cfRule>
  </conditionalFormatting>
  <conditionalFormatting sqref="AD30:AJ30 AH31:AH33">
    <cfRule type="expression" dxfId="2613" priority="305" stopIfTrue="1">
      <formula>IF(OR(#REF!="not",#REF!="resign",#REF!="resign",#REF!="end",#REF!="terminated",#REF!="permanent"),"TRUE","FALSE")</formula>
    </cfRule>
  </conditionalFormatting>
  <conditionalFormatting sqref="AH32 AI32:AI33 AH31:AI31">
    <cfRule type="expression" dxfId="2612" priority="302" stopIfTrue="1">
      <formula>IF(OR(#REF!="not",#REF!="resign",#REF!="resign",#REF!="end",#REF!="terminated",#REF!="permanent"),"TRUE","FALSE")</formula>
    </cfRule>
  </conditionalFormatting>
  <conditionalFormatting sqref="AH32">
    <cfRule type="expression" dxfId="2611" priority="821" stopIfTrue="1">
      <formula>IF(OR(#REF!="not",#REF!="resign",#REF!="resign",#REF!="end",#REF!="terminated",#REF!="permanent"),"TRUE","FALSE")</formula>
    </cfRule>
  </conditionalFormatting>
  <conditionalFormatting sqref="E14:F14">
    <cfRule type="expression" dxfId="2610" priority="160" stopIfTrue="1">
      <formula>IF(OR($AZ14="not",$AZ14="resign",$AZ14="resign",$AZ14="end",$AZ14="terminated",$AZ14="permanent"),"TRUE","FALSE")</formula>
    </cfRule>
  </conditionalFormatting>
  <conditionalFormatting sqref="E14:F14">
    <cfRule type="expression" dxfId="2609" priority="157" stopIfTrue="1">
      <formula>IF(OR($AZ14="not",$AZ14="resign",$AZ14="resign",$AZ14="end",$AZ14="terminated",$AZ14="permanent"),"TRUE","FALSE")</formula>
    </cfRule>
  </conditionalFormatting>
  <conditionalFormatting sqref="E14">
    <cfRule type="expression" dxfId="2608" priority="152" stopIfTrue="1">
      <formula>IF(OR($BA14="not",$BA14="resign",$BA14="resign",$BA14="end",$BA14="terminated",$BA14="permanent"),"TRUE","FALSE")</formula>
    </cfRule>
  </conditionalFormatting>
  <conditionalFormatting sqref="E14">
    <cfRule type="expression" dxfId="2607" priority="151" stopIfTrue="1">
      <formula>IF(OR($BA14="not",$BA14="resign",$BA14="resign",$BA14="end",$BA14="terminated",$BA14="permanent"),"TRUE","FALSE")</formula>
    </cfRule>
  </conditionalFormatting>
  <conditionalFormatting sqref="AH14">
    <cfRule type="expression" dxfId="2606" priority="142" stopIfTrue="1">
      <formula>IF(OR(#REF!="not",#REF!="resign",#REF!="resign",#REF!="end",#REF!="terminated",#REF!="permanent"),"TRUE","FALSE")</formula>
    </cfRule>
  </conditionalFormatting>
  <conditionalFormatting sqref="N29:Q29">
    <cfRule type="expression" dxfId="2605" priority="137" stopIfTrue="1">
      <formula>IF(OR($AZ29="not",$AZ29="resign",$AZ29="resign",$AZ29="end",$AZ29="terminated",$AZ29="permanent"),"TRUE","FALSE")</formula>
    </cfRule>
  </conditionalFormatting>
  <conditionalFormatting sqref="F29">
    <cfRule type="expression" dxfId="2604" priority="136" stopIfTrue="1">
      <formula>IF(OR($AZ29="not",$AZ29="resign",$AZ29="resign",$AZ29="end",$AZ29="terminated",$AZ29="permanent"),"TRUE","FALSE")</formula>
    </cfRule>
  </conditionalFormatting>
  <conditionalFormatting sqref="C29:M29">
    <cfRule type="expression" dxfId="2603" priority="135" stopIfTrue="1">
      <formula>IF(OR($AZ29="not",$AZ29="resign",$AZ29="resign",$AZ29="end",$AZ29="terminated",$AZ29="permanent"),"TRUE","FALSE")</formula>
    </cfRule>
  </conditionalFormatting>
  <conditionalFormatting sqref="B29">
    <cfRule type="expression" dxfId="2602" priority="134" stopIfTrue="1">
      <formula>IF(OR($AZ29="not",$AZ29="resign",$AZ29="resign",$AZ29="end",$AZ29="terminated",$AZ29="permanent"),"TRUE","FALSE")</formula>
    </cfRule>
  </conditionalFormatting>
  <conditionalFormatting sqref="F29">
    <cfRule type="expression" dxfId="2601" priority="133" stopIfTrue="1">
      <formula>IF(OR($AZ29="not",$AZ29="resign",$AZ29="resign",$AZ29="end",$AZ29="terminated",$AZ29="permanent"),"TRUE","FALSE")</formula>
    </cfRule>
  </conditionalFormatting>
  <conditionalFormatting sqref="C29:M29">
    <cfRule type="expression" dxfId="2600" priority="132" stopIfTrue="1">
      <formula>IF(OR($AZ29="not",$AZ29="resign",$AZ29="resign",$AZ29="end",$AZ29="terminated",$AZ29="permanent"),"TRUE","FALSE")</formula>
    </cfRule>
  </conditionalFormatting>
  <conditionalFormatting sqref="B29">
    <cfRule type="expression" dxfId="2599" priority="131" stopIfTrue="1">
      <formula>IF(OR($AZ29="not",$AZ29="resign",$AZ29="resign",$AZ29="end",$AZ29="terminated",$AZ29="permanent"),"TRUE","FALSE")</formula>
    </cfRule>
  </conditionalFormatting>
  <conditionalFormatting sqref="R29">
    <cfRule type="expression" dxfId="2598" priority="130" stopIfTrue="1">
      <formula>IF(OR($AZ29="not",$AZ29="resign",$AZ29="resign",$AZ29="end",$AZ29="terminated",$AZ29="permanent"),"TRUE","FALSE")</formula>
    </cfRule>
  </conditionalFormatting>
  <conditionalFormatting sqref="S29">
    <cfRule type="expression" dxfId="2597" priority="129" stopIfTrue="1">
      <formula>IF(OR($AZ29="not",$AZ29="resign",$AZ29="resign",$AZ29="end",$AZ29="terminated",$AZ29="permanent"),"TRUE","FALSE")</formula>
    </cfRule>
  </conditionalFormatting>
  <conditionalFormatting sqref="AK29">
    <cfRule type="expression" dxfId="2596" priority="128" stopIfTrue="1">
      <formula>IF(OR($AZ29="not",$AZ29="resign",$AZ29="resign",$AZ29="end",$AZ29="terminated",$AZ29="permanent"),"TRUE","FALSE")</formula>
    </cfRule>
  </conditionalFormatting>
  <conditionalFormatting sqref="F30:M30">
    <cfRule type="expression" dxfId="2595" priority="122" stopIfTrue="1">
      <formula>IF(OR($AZ30="not",$AZ30="resign",$AZ30="resign",$AZ30="end",$AZ30="terminated",$AZ30="permanent"),"TRUE","FALSE")</formula>
    </cfRule>
  </conditionalFormatting>
  <conditionalFormatting sqref="AH30">
    <cfRule type="expression" dxfId="2594" priority="127" stopIfTrue="1">
      <formula>IF(OR(#REF!="not",#REF!="resign",#REF!="resign",#REF!="end",#REF!="terminated",#REF!="permanent"),"TRUE","FALSE")</formula>
    </cfRule>
  </conditionalFormatting>
  <conditionalFormatting sqref="AI30:AJ30">
    <cfRule type="expression" dxfId="2593" priority="120" stopIfTrue="1">
      <formula>IF(OR($AY30="not",$AY30="resign",$AY30="resign",$AY30="end",$AY30="terminated",$AY30="permanent"),"TRUE","FALSE")</formula>
    </cfRule>
  </conditionalFormatting>
  <conditionalFormatting sqref="AI30">
    <cfRule type="expression" dxfId="2592" priority="118" stopIfTrue="1">
      <formula>IF(OR(#REF!="not",#REF!="resign",#REF!="resign",#REF!="end",#REF!="terminated",#REF!="permanent"),"TRUE","FALSE")</formula>
    </cfRule>
  </conditionalFormatting>
  <conditionalFormatting sqref="AH30">
    <cfRule type="expression" dxfId="2591" priority="117" stopIfTrue="1">
      <formula>IF(OR($AZ29="not",$AZ29="resign",$AZ29="resign",$AZ29="end",$AZ29="terminated",$AZ29="permanent"),"TRUE","FALSE")</formula>
    </cfRule>
  </conditionalFormatting>
  <conditionalFormatting sqref="AC30:AG30">
    <cfRule type="expression" dxfId="2590" priority="116" stopIfTrue="1">
      <formula>IF(OR($AY30="not",$AY30="resign",$AY30="resign",$AY30="end",$AY30="terminated",$AY30="permanent"),"TRUE","FALSE")</formula>
    </cfRule>
  </conditionalFormatting>
  <conditionalFormatting sqref="AH30">
    <cfRule type="expression" dxfId="2589" priority="115" stopIfTrue="1">
      <formula>IF(OR($AY29="not",$AY29="resign",$AY29="resign",$AY29="end",$AY29="terminated",$AY29="permanent"),"TRUE","FALSE")</formula>
    </cfRule>
  </conditionalFormatting>
  <conditionalFormatting sqref="AH30">
    <cfRule type="expression" dxfId="2588" priority="114" stopIfTrue="1">
      <formula>IF(OR($AZ28="not",$AZ28="resign",$AZ28="resign",$AZ28="end",$AZ28="terminated",$AZ28="permanent"),"TRUE","FALSE")</formula>
    </cfRule>
  </conditionalFormatting>
  <conditionalFormatting sqref="AH30">
    <cfRule type="expression" dxfId="2587" priority="113" stopIfTrue="1">
      <formula>IF(OR(#REF!="not",#REF!="resign",#REF!="resign",#REF!="end",#REF!="terminated",#REF!="permanent"),"TRUE","FALSE")</formula>
    </cfRule>
  </conditionalFormatting>
  <conditionalFormatting sqref="AH30">
    <cfRule type="expression" dxfId="2586" priority="112" stopIfTrue="1">
      <formula>IF(OR($AY28="not",$AY28="resign",$AY28="resign",$AY28="end",$AY28="terminated",$AY28="permanent"),"TRUE","FALSE")</formula>
    </cfRule>
  </conditionalFormatting>
  <conditionalFormatting sqref="N30:O30">
    <cfRule type="expression" dxfId="2585" priority="111" stopIfTrue="1">
      <formula>IF(OR($AZ30="not",$AZ30="resign",$AZ30="resign",$AZ30="end",$AZ30="terminated",$AZ30="permanent"),"TRUE","FALSE")</formula>
    </cfRule>
  </conditionalFormatting>
  <conditionalFormatting sqref="F30">
    <cfRule type="expression" dxfId="2584" priority="110" stopIfTrue="1">
      <formula>IF(OR($AZ30="not",$AZ30="resign",$AZ30="resign",$AZ30="end",$AZ30="terminated",$AZ30="permanent"),"TRUE","FALSE")</formula>
    </cfRule>
  </conditionalFormatting>
  <conditionalFormatting sqref="C30:F30">
    <cfRule type="expression" dxfId="2583" priority="109" stopIfTrue="1">
      <formula>IF(OR($AZ30="not",$AZ30="resign",$AZ30="resign",$AZ30="end",$AZ30="terminated",$AZ30="permanent"),"TRUE","FALSE")</formula>
    </cfRule>
  </conditionalFormatting>
  <conditionalFormatting sqref="B30">
    <cfRule type="expression" dxfId="2582" priority="108" stopIfTrue="1">
      <formula>IF(OR($AZ30="not",$AZ30="resign",$AZ30="resign",$AZ30="end",$AZ30="terminated",$AZ30="permanent"),"TRUE","FALSE")</formula>
    </cfRule>
  </conditionalFormatting>
  <conditionalFormatting sqref="F30">
    <cfRule type="expression" dxfId="2581" priority="107" stopIfTrue="1">
      <formula>IF(OR($AZ30="not",$AZ30="resign",$AZ30="resign",$AZ30="end",$AZ30="terminated",$AZ30="permanent"),"TRUE","FALSE")</formula>
    </cfRule>
  </conditionalFormatting>
  <conditionalFormatting sqref="C30:F30">
    <cfRule type="expression" dxfId="2580" priority="106" stopIfTrue="1">
      <formula>IF(OR($AZ30="not",$AZ30="resign",$AZ30="resign",$AZ30="end",$AZ30="terminated",$AZ30="permanent"),"TRUE","FALSE")</formula>
    </cfRule>
  </conditionalFormatting>
  <conditionalFormatting sqref="B30">
    <cfRule type="expression" dxfId="2579" priority="105" stopIfTrue="1">
      <formula>IF(OR($AZ30="not",$AZ30="resign",$AZ30="resign",$AZ30="end",$AZ30="terminated",$AZ30="permanent"),"TRUE","FALSE")</formula>
    </cfRule>
  </conditionalFormatting>
  <conditionalFormatting sqref="C30">
    <cfRule type="duplicateValues" dxfId="2578" priority="104"/>
  </conditionalFormatting>
  <conditionalFormatting sqref="C30">
    <cfRule type="expression" dxfId="2577" priority="103" stopIfTrue="1">
      <formula>IF(OR($BA30="not",$BA30="resign",$BA30="resign",$BA30="end",$BA30="terminated",$BA30="permanent"),"TRUE","FALSE")</formula>
    </cfRule>
  </conditionalFormatting>
  <conditionalFormatting sqref="C30">
    <cfRule type="expression" dxfId="2576" priority="102" stopIfTrue="1">
      <formula>IF(OR($BA30="not",$BA30="resign",$BA30="resign",$BA30="end",$BA30="terminated",$BA30="permanent"),"TRUE","FALSE")</formula>
    </cfRule>
  </conditionalFormatting>
  <conditionalFormatting sqref="D30:E30">
    <cfRule type="expression" dxfId="2575" priority="101" stopIfTrue="1">
      <formula>IF(OR($BA30="not",$BA30="resign",$BA30="resign",$BA30="end",$BA30="terminated",$BA30="permanent"),"TRUE","FALSE")</formula>
    </cfRule>
  </conditionalFormatting>
  <conditionalFormatting sqref="D30:E30">
    <cfRule type="expression" dxfId="2574" priority="100" stopIfTrue="1">
      <formula>IF(OR($BA30="not",$BA30="resign",$BA30="resign",$BA30="end",$BA30="terminated",$BA30="permanent"),"TRUE","FALSE")</formula>
    </cfRule>
  </conditionalFormatting>
  <conditionalFormatting sqref="L30">
    <cfRule type="expression" dxfId="2573" priority="99" stopIfTrue="1">
      <formula>IF(OR($AZ30="not",$AZ30="resign",$AZ30="resign",$AZ30="end",$AZ30="terminated",$AZ30="permanent"),"TRUE","FALSE")</formula>
    </cfRule>
  </conditionalFormatting>
  <conditionalFormatting sqref="F30">
    <cfRule type="expression" dxfId="2572" priority="98" stopIfTrue="1">
      <formula>IF(OR($AZ30="not",$AZ30="resign",$AZ30="resign",$AZ30="end",$AZ30="terminated",$AZ30="permanent"),"TRUE","FALSE")</formula>
    </cfRule>
  </conditionalFormatting>
  <conditionalFormatting sqref="F30">
    <cfRule type="expression" dxfId="2571" priority="97" stopIfTrue="1">
      <formula>IF(OR($AZ30="not",$AZ30="resign",$AZ30="resign",$AZ30="end",$AZ30="terminated",$AZ30="permanent"),"TRUE","FALSE")</formula>
    </cfRule>
  </conditionalFormatting>
  <conditionalFormatting sqref="F30">
    <cfRule type="expression" dxfId="2570" priority="96" stopIfTrue="1">
      <formula>IF(OR($AZ30="not",$AZ30="resign",$AZ30="resign",$AZ30="end",$AZ30="terminated",$AZ30="permanent"),"TRUE","FALSE")</formula>
    </cfRule>
  </conditionalFormatting>
  <conditionalFormatting sqref="M30">
    <cfRule type="expression" dxfId="2569" priority="95" stopIfTrue="1">
      <formula>IF(OR($AZ30="not",$AZ30="resign",$AZ30="resign",$AZ30="end",$AZ30="terminated",$AZ30="permanent"),"TRUE","FALSE")</formula>
    </cfRule>
  </conditionalFormatting>
  <conditionalFormatting sqref="B31:AG31">
    <cfRule type="expression" dxfId="2568" priority="90" stopIfTrue="1">
      <formula>IF(OR($AZ31="not",$AZ31="resign",$AZ31="resign",$AZ31="end",$AZ31="terminated",$AZ31="permanent"),"TRUE","FALSE")</formula>
    </cfRule>
  </conditionalFormatting>
  <conditionalFormatting sqref="AH31">
    <cfRule type="expression" dxfId="2567" priority="94" stopIfTrue="1">
      <formula>IF(OR($AZ30="not",$AZ30="resign",$AZ30="resign",$AZ30="end",$AZ30="terminated",$AZ30="permanent"),"TRUE","FALSE")</formula>
    </cfRule>
  </conditionalFormatting>
  <conditionalFormatting sqref="C31">
    <cfRule type="duplicateValues" dxfId="2566" priority="89"/>
  </conditionalFormatting>
  <conditionalFormatting sqref="C31:E31">
    <cfRule type="expression" dxfId="2565" priority="88" stopIfTrue="1">
      <formula>IF(OR($BA31="not",$BA31="resign",$BA31="resign",$BA31="end",$BA31="terminated",$BA31="permanent"),"TRUE","FALSE")</formula>
    </cfRule>
  </conditionalFormatting>
  <conditionalFormatting sqref="AC31:AG31">
    <cfRule type="expression" dxfId="2564" priority="87" stopIfTrue="1">
      <formula>IF(OR($AY31="not",$AY31="resign",$AY31="resign",$AY31="end",$AY31="terminated",$AY31="permanent"),"TRUE","FALSE")</formula>
    </cfRule>
  </conditionalFormatting>
  <conditionalFormatting sqref="AH31">
    <cfRule type="expression" dxfId="2563" priority="85" stopIfTrue="1">
      <formula>IF(OR($AY30="not",$AY30="resign",$AY30="resign",$AY30="end",$AY30="terminated",$AY30="permanent"),"TRUE","FALSE")</formula>
    </cfRule>
  </conditionalFormatting>
  <conditionalFormatting sqref="AF32:AF33">
    <cfRule type="expression" dxfId="2562" priority="82" stopIfTrue="1">
      <formula>IF(OR(#REF!="not",#REF!="resign",#REF!="resign",#REF!="end",#REF!="terminated",#REF!="permanent"),"TRUE","FALSE")</formula>
    </cfRule>
  </conditionalFormatting>
  <conditionalFormatting sqref="AG14">
    <cfRule type="expression" dxfId="2561" priority="81" stopIfTrue="1">
      <formula>IF(OR($AZ14="not",$AZ14="resign",$AZ14="resign",$AZ14="end",$AZ14="terminated",$AZ14="permanent"),"TRUE","FALSE")</formula>
    </cfRule>
  </conditionalFormatting>
  <conditionalFormatting sqref="AI32:AK33 B32:AG33">
    <cfRule type="expression" dxfId="2560" priority="36281" stopIfTrue="1">
      <formula>IF(OR(#REF!="not",#REF!="resign",#REF!="resign",#REF!="end",#REF!="terminated",#REF!="permanent"),"TRUE","FALSE")</formula>
    </cfRule>
  </conditionalFormatting>
  <conditionalFormatting sqref="AH33">
    <cfRule type="expression" dxfId="2559" priority="36341" stopIfTrue="1">
      <formula>IF(OR(#REF!="not",#REF!="resign",#REF!="resign",#REF!="end",#REF!="terminated",#REF!="permanent"),"TRUE","FALSE")</formula>
    </cfRule>
  </conditionalFormatting>
  <conditionalFormatting sqref="AH32:AH33">
    <cfRule type="expression" dxfId="2558" priority="36395" stopIfTrue="1">
      <formula>IF(OR(#REF!="not",#REF!="resign",#REF!="resign",#REF!="end",#REF!="terminated",#REF!="permanent"),"TRUE","FALSE")</formula>
    </cfRule>
  </conditionalFormatting>
  <conditionalFormatting sqref="C32:C33">
    <cfRule type="duplicateValues" dxfId="2557" priority="36397"/>
  </conditionalFormatting>
  <conditionalFormatting sqref="C32:E33">
    <cfRule type="expression" dxfId="2556" priority="36401" stopIfTrue="1">
      <formula>IF(OR(#REF!="not",#REF!="resign",#REF!="resign",#REF!="end",#REF!="terminated",#REF!="permanent"),"TRUE","FALSE")</formula>
    </cfRule>
  </conditionalFormatting>
  <conditionalFormatting sqref="AI32:AJ33 AC32:AG33">
    <cfRule type="expression" dxfId="2555" priority="36407" stopIfTrue="1">
      <formula>IF(OR(#REF!="not",#REF!="resign",#REF!="resign",#REF!="end",#REF!="terminated",#REF!="permanent"),"TRUE","FALSE")</formula>
    </cfRule>
  </conditionalFormatting>
  <conditionalFormatting sqref="AH33">
    <cfRule type="expression" dxfId="2554" priority="36423" stopIfTrue="1">
      <formula>IF(OR(#REF!="not",#REF!="resign",#REF!="resign",#REF!="end",#REF!="terminated",#REF!="permanent"),"TRUE","FALSE")</formula>
    </cfRule>
  </conditionalFormatting>
  <conditionalFormatting sqref="AH32:AH33">
    <cfRule type="expression" dxfId="2553" priority="36425" stopIfTrue="1">
      <formula>IF(OR(#REF!="not",#REF!="resign",#REF!="resign",#REF!="end",#REF!="terminated",#REF!="permanent"),"TRUE","FALSE")</formula>
    </cfRule>
  </conditionalFormatting>
  <conditionalFormatting sqref="L34:M34 V34:Z34 AJ34 C34:F34 AC34:AH34">
    <cfRule type="expression" dxfId="2552" priority="70" stopIfTrue="1">
      <formula>IF(OR(#REF!="not",#REF!="resign",#REF!="resign",#REF!="end",#REF!="terminated",#REF!="permanent"),"TRUE","FALSE")</formula>
    </cfRule>
  </conditionalFormatting>
  <conditionalFormatting sqref="AH34">
    <cfRule type="expression" dxfId="2551" priority="68" stopIfTrue="1">
      <formula>IF(OR(#REF!="not",#REF!="resign",#REF!="resign",#REF!="end",#REF!="terminated",#REF!="permanent"),"TRUE","FALSE")</formula>
    </cfRule>
  </conditionalFormatting>
  <conditionalFormatting sqref="AI34">
    <cfRule type="expression" dxfId="2550" priority="67" stopIfTrue="1">
      <formula>IF(OR(#REF!="not",#REF!="resign",#REF!="resign",#REF!="end",#REF!="terminated",#REF!="permanent"),"TRUE","FALSE")</formula>
    </cfRule>
  </conditionalFormatting>
  <conditionalFormatting sqref="AF34">
    <cfRule type="expression" dxfId="2549" priority="66" stopIfTrue="1">
      <formula>IF(OR(#REF!="not",#REF!="resign",#REF!="resign",#REF!="end",#REF!="terminated",#REF!="permanent"),"TRUE","FALSE")</formula>
    </cfRule>
  </conditionalFormatting>
  <conditionalFormatting sqref="AI34:AK34 B34:AG34">
    <cfRule type="expression" dxfId="2548" priority="71" stopIfTrue="1">
      <formula>IF(OR(#REF!="not",#REF!="resign",#REF!="resign",#REF!="end",#REF!="terminated",#REF!="permanent"),"TRUE","FALSE")</formula>
    </cfRule>
  </conditionalFormatting>
  <conditionalFormatting sqref="AH34">
    <cfRule type="expression" dxfId="2547" priority="72" stopIfTrue="1">
      <formula>IF(OR(#REF!="not",#REF!="resign",#REF!="resign",#REF!="end",#REF!="terminated",#REF!="permanent"),"TRUE","FALSE")</formula>
    </cfRule>
  </conditionalFormatting>
  <conditionalFormatting sqref="AH34">
    <cfRule type="expression" dxfId="2546" priority="73" stopIfTrue="1">
      <formula>IF(OR(#REF!="not",#REF!="resign",#REF!="resign",#REF!="end",#REF!="terminated",#REF!="permanent"),"TRUE","FALSE")</formula>
    </cfRule>
  </conditionalFormatting>
  <conditionalFormatting sqref="C34">
    <cfRule type="duplicateValues" dxfId="2545" priority="74"/>
  </conditionalFormatting>
  <conditionalFormatting sqref="C34:E34">
    <cfRule type="expression" dxfId="2544" priority="75" stopIfTrue="1">
      <formula>IF(OR(#REF!="not",#REF!="resign",#REF!="resign",#REF!="end",#REF!="terminated",#REF!="permanent"),"TRUE","FALSE")</formula>
    </cfRule>
  </conditionalFormatting>
  <conditionalFormatting sqref="AI34:AJ34 AC34:AG34">
    <cfRule type="expression" dxfId="2543" priority="76" stopIfTrue="1">
      <formula>IF(OR(#REF!="not",#REF!="resign",#REF!="resign",#REF!="end",#REF!="terminated",#REF!="permanent"),"TRUE","FALSE")</formula>
    </cfRule>
  </conditionalFormatting>
  <conditionalFormatting sqref="AH34">
    <cfRule type="expression" dxfId="2542" priority="77" stopIfTrue="1">
      <formula>IF(OR(#REF!="not",#REF!="resign",#REF!="resign",#REF!="end",#REF!="terminated",#REF!="permanent"),"TRUE","FALSE")</formula>
    </cfRule>
  </conditionalFormatting>
  <conditionalFormatting sqref="AH34">
    <cfRule type="expression" dxfId="2541" priority="78" stopIfTrue="1">
      <formula>IF(OR(#REF!="not",#REF!="resign",#REF!="resign",#REF!="end",#REF!="terminated",#REF!="permanent"),"TRUE","FALSE")</formula>
    </cfRule>
  </conditionalFormatting>
  <conditionalFormatting sqref="L35:M35 V35:Z35 AJ35 C35:F35 AC35:AH35">
    <cfRule type="expression" dxfId="2540" priority="57" stopIfTrue="1">
      <formula>IF(OR(#REF!="not",#REF!="resign",#REF!="resign",#REF!="end",#REF!="terminated",#REF!="permanent"),"TRUE","FALSE")</formula>
    </cfRule>
  </conditionalFormatting>
  <conditionalFormatting sqref="AH35">
    <cfRule type="expression" dxfId="2539" priority="55" stopIfTrue="1">
      <formula>IF(OR(#REF!="not",#REF!="resign",#REF!="resign",#REF!="end",#REF!="terminated",#REF!="permanent"),"TRUE","FALSE")</formula>
    </cfRule>
  </conditionalFormatting>
  <conditionalFormatting sqref="AI35">
    <cfRule type="expression" dxfId="2538" priority="54" stopIfTrue="1">
      <formula>IF(OR(#REF!="not",#REF!="resign",#REF!="resign",#REF!="end",#REF!="terminated",#REF!="permanent"),"TRUE","FALSE")</formula>
    </cfRule>
  </conditionalFormatting>
  <conditionalFormatting sqref="AF35">
    <cfRule type="expression" dxfId="2537" priority="53" stopIfTrue="1">
      <formula>IF(OR(#REF!="not",#REF!="resign",#REF!="resign",#REF!="end",#REF!="terminated",#REF!="permanent"),"TRUE","FALSE")</formula>
    </cfRule>
  </conditionalFormatting>
  <conditionalFormatting sqref="AI35:AK35 B35:AG35">
    <cfRule type="expression" dxfId="2536" priority="58" stopIfTrue="1">
      <formula>IF(OR(#REF!="not",#REF!="resign",#REF!="resign",#REF!="end",#REF!="terminated",#REF!="permanent"),"TRUE","FALSE")</formula>
    </cfRule>
  </conditionalFormatting>
  <conditionalFormatting sqref="AH35">
    <cfRule type="expression" dxfId="2535" priority="59" stopIfTrue="1">
      <formula>IF(OR(#REF!="not",#REF!="resign",#REF!="resign",#REF!="end",#REF!="terminated",#REF!="permanent"),"TRUE","FALSE")</formula>
    </cfRule>
  </conditionalFormatting>
  <conditionalFormatting sqref="AH35">
    <cfRule type="expression" dxfId="2534" priority="60" stopIfTrue="1">
      <formula>IF(OR($AZ14="not",$AZ14="resign",$AZ14="resign",$AZ14="end",$AZ14="terminated",$AZ14="permanent"),"TRUE","FALSE")</formula>
    </cfRule>
  </conditionalFormatting>
  <conditionalFormatting sqref="C35">
    <cfRule type="duplicateValues" dxfId="2533" priority="61"/>
  </conditionalFormatting>
  <conditionalFormatting sqref="C35:E35">
    <cfRule type="expression" dxfId="2532" priority="62" stopIfTrue="1">
      <formula>IF(OR(#REF!="not",#REF!="resign",#REF!="resign",#REF!="end",#REF!="terminated",#REF!="permanent"),"TRUE","FALSE")</formula>
    </cfRule>
  </conditionalFormatting>
  <conditionalFormatting sqref="AI35:AJ35 AC35:AG35">
    <cfRule type="expression" dxfId="2531" priority="63" stopIfTrue="1">
      <formula>IF(OR(#REF!="not",#REF!="resign",#REF!="resign",#REF!="end",#REF!="terminated",#REF!="permanent"),"TRUE","FALSE")</formula>
    </cfRule>
  </conditionalFormatting>
  <conditionalFormatting sqref="AH35">
    <cfRule type="expression" dxfId="2530" priority="64" stopIfTrue="1">
      <formula>IF(OR(#REF!="not",#REF!="resign",#REF!="resign",#REF!="end",#REF!="terminated",#REF!="permanent"),"TRUE","FALSE")</formula>
    </cfRule>
  </conditionalFormatting>
  <conditionalFormatting sqref="AH35">
    <cfRule type="expression" dxfId="2529" priority="65" stopIfTrue="1">
      <formula>IF(OR($AY14="not",$AY14="resign",$AY14="resign",$AY14="end",$AY14="terminated",$AY14="permanent"),"TRUE","FALSE")</formula>
    </cfRule>
  </conditionalFormatting>
  <conditionalFormatting sqref="L36:M36 V36:Z36 AJ36 C36:F36 AC36:AH36">
    <cfRule type="expression" dxfId="2528" priority="44" stopIfTrue="1">
      <formula>IF(OR(#REF!="not",#REF!="resign",#REF!="resign",#REF!="end",#REF!="terminated",#REF!="permanent"),"TRUE","FALSE")</formula>
    </cfRule>
  </conditionalFormatting>
  <conditionalFormatting sqref="AH36">
    <cfRule type="expression" dxfId="2527" priority="42" stopIfTrue="1">
      <formula>IF(OR(#REF!="not",#REF!="resign",#REF!="resign",#REF!="end",#REF!="terminated",#REF!="permanent"),"TRUE","FALSE")</formula>
    </cfRule>
  </conditionalFormatting>
  <conditionalFormatting sqref="AI36">
    <cfRule type="expression" dxfId="2526" priority="41" stopIfTrue="1">
      <formula>IF(OR(#REF!="not",#REF!="resign",#REF!="resign",#REF!="end",#REF!="terminated",#REF!="permanent"),"TRUE","FALSE")</formula>
    </cfRule>
  </conditionalFormatting>
  <conditionalFormatting sqref="AF36">
    <cfRule type="expression" dxfId="2525" priority="40" stopIfTrue="1">
      <formula>IF(OR(#REF!="not",#REF!="resign",#REF!="resign",#REF!="end",#REF!="terminated",#REF!="permanent"),"TRUE","FALSE")</formula>
    </cfRule>
  </conditionalFormatting>
  <conditionalFormatting sqref="AI36:AK36 B36:AG36">
    <cfRule type="expression" dxfId="2524" priority="45" stopIfTrue="1">
      <formula>IF(OR(#REF!="not",#REF!="resign",#REF!="resign",#REF!="end",#REF!="terminated",#REF!="permanent"),"TRUE","FALSE")</formula>
    </cfRule>
  </conditionalFormatting>
  <conditionalFormatting sqref="AH36">
    <cfRule type="expression" dxfId="2523" priority="46" stopIfTrue="1">
      <formula>IF(OR($AZ14="not",$AZ14="resign",$AZ14="resign",$AZ14="end",$AZ14="terminated",$AZ14="permanent"),"TRUE","FALSE")</formula>
    </cfRule>
  </conditionalFormatting>
  <conditionalFormatting sqref="AH36">
    <cfRule type="expression" dxfId="2522" priority="47" stopIfTrue="1">
      <formula>IF(OR($AZ15="not",$AZ15="resign",$AZ15="resign",$AZ15="end",$AZ15="terminated",$AZ15="permanent"),"TRUE","FALSE")</formula>
    </cfRule>
  </conditionalFormatting>
  <conditionalFormatting sqref="C36">
    <cfRule type="duplicateValues" dxfId="2521" priority="48"/>
  </conditionalFormatting>
  <conditionalFormatting sqref="C36:E36">
    <cfRule type="expression" dxfId="2520" priority="49" stopIfTrue="1">
      <formula>IF(OR(#REF!="not",#REF!="resign",#REF!="resign",#REF!="end",#REF!="terminated",#REF!="permanent"),"TRUE","FALSE")</formula>
    </cfRule>
  </conditionalFormatting>
  <conditionalFormatting sqref="AI36:AJ36 AC36:AG36">
    <cfRule type="expression" dxfId="2519" priority="50" stopIfTrue="1">
      <formula>IF(OR(#REF!="not",#REF!="resign",#REF!="resign",#REF!="end",#REF!="terminated",#REF!="permanent"),"TRUE","FALSE")</formula>
    </cfRule>
  </conditionalFormatting>
  <conditionalFormatting sqref="AH36">
    <cfRule type="expression" dxfId="2518" priority="51" stopIfTrue="1">
      <formula>IF(OR($AY14="not",$AY14="resign",$AY14="resign",$AY14="end",$AY14="terminated",$AY14="permanent"),"TRUE","FALSE")</formula>
    </cfRule>
  </conditionalFormatting>
  <conditionalFormatting sqref="AH36">
    <cfRule type="expression" dxfId="2517" priority="52" stopIfTrue="1">
      <formula>IF(OR($AY15="not",$AY15="resign",$AY15="resign",$AY15="end",$AY15="terminated",$AY15="permanent"),"TRUE","FALSE")</formula>
    </cfRule>
  </conditionalFormatting>
  <conditionalFormatting sqref="L37:M37 V37:Z37 AJ37 C37:F37 AC37:AH37">
    <cfRule type="expression" dxfId="2516" priority="31" stopIfTrue="1">
      <formula>IF(OR(#REF!="not",#REF!="resign",#REF!="resign",#REF!="end",#REF!="terminated",#REF!="permanent"),"TRUE","FALSE")</formula>
    </cfRule>
  </conditionalFormatting>
  <conditionalFormatting sqref="AH37">
    <cfRule type="expression" dxfId="2515" priority="29" stopIfTrue="1">
      <formula>IF(OR(#REF!="not",#REF!="resign",#REF!="resign",#REF!="end",#REF!="terminated",#REF!="permanent"),"TRUE","FALSE")</formula>
    </cfRule>
  </conditionalFormatting>
  <conditionalFormatting sqref="AI37">
    <cfRule type="expression" dxfId="2514" priority="28" stopIfTrue="1">
      <formula>IF(OR(#REF!="not",#REF!="resign",#REF!="resign",#REF!="end",#REF!="terminated",#REF!="permanent"),"TRUE","FALSE")</formula>
    </cfRule>
  </conditionalFormatting>
  <conditionalFormatting sqref="AF37">
    <cfRule type="expression" dxfId="2513" priority="27" stopIfTrue="1">
      <formula>IF(OR(#REF!="not",#REF!="resign",#REF!="resign",#REF!="end",#REF!="terminated",#REF!="permanent"),"TRUE","FALSE")</formula>
    </cfRule>
  </conditionalFormatting>
  <conditionalFormatting sqref="AI37:AK37 B37:AG37">
    <cfRule type="expression" dxfId="2512" priority="32" stopIfTrue="1">
      <formula>IF(OR(#REF!="not",#REF!="resign",#REF!="resign",#REF!="end",#REF!="terminated",#REF!="permanent"),"TRUE","FALSE")</formula>
    </cfRule>
  </conditionalFormatting>
  <conditionalFormatting sqref="AH37">
    <cfRule type="expression" dxfId="2511" priority="33" stopIfTrue="1">
      <formula>IF(OR($AZ15="not",$AZ15="resign",$AZ15="resign",$AZ15="end",$AZ15="terminated",$AZ15="permanent"),"TRUE","FALSE")</formula>
    </cfRule>
  </conditionalFormatting>
  <conditionalFormatting sqref="AH37">
    <cfRule type="expression" dxfId="2510" priority="34" stopIfTrue="1">
      <formula>IF(OR($AZ16="not",$AZ16="resign",$AZ16="resign",$AZ16="end",$AZ16="terminated",$AZ16="permanent"),"TRUE","FALSE")</formula>
    </cfRule>
  </conditionalFormatting>
  <conditionalFormatting sqref="C37">
    <cfRule type="duplicateValues" dxfId="2509" priority="35"/>
  </conditionalFormatting>
  <conditionalFormatting sqref="C37:E37">
    <cfRule type="expression" dxfId="2508" priority="36" stopIfTrue="1">
      <formula>IF(OR(#REF!="not",#REF!="resign",#REF!="resign",#REF!="end",#REF!="terminated",#REF!="permanent"),"TRUE","FALSE")</formula>
    </cfRule>
  </conditionalFormatting>
  <conditionalFormatting sqref="AI37:AJ37 AC37:AG37">
    <cfRule type="expression" dxfId="2507" priority="37" stopIfTrue="1">
      <formula>IF(OR(#REF!="not",#REF!="resign",#REF!="resign",#REF!="end",#REF!="terminated",#REF!="permanent"),"TRUE","FALSE")</formula>
    </cfRule>
  </conditionalFormatting>
  <conditionalFormatting sqref="AH37">
    <cfRule type="expression" dxfId="2506" priority="38" stopIfTrue="1">
      <formula>IF(OR($AY15="not",$AY15="resign",$AY15="resign",$AY15="end",$AY15="terminated",$AY15="permanent"),"TRUE","FALSE")</formula>
    </cfRule>
  </conditionalFormatting>
  <conditionalFormatting sqref="AH37">
    <cfRule type="expression" dxfId="2505" priority="39" stopIfTrue="1">
      <formula>IF(OR($AY16="not",$AY16="resign",$AY16="resign",$AY16="end",$AY16="terminated",$AY16="permanent"),"TRUE","FALSE")</formula>
    </cfRule>
  </conditionalFormatting>
  <conditionalFormatting sqref="L38:M38 V38:Z38 AJ38 C38:F38 AC38:AH38">
    <cfRule type="expression" dxfId="2504" priority="18" stopIfTrue="1">
      <formula>IF(OR(#REF!="not",#REF!="resign",#REF!="resign",#REF!="end",#REF!="terminated",#REF!="permanent"),"TRUE","FALSE")</formula>
    </cfRule>
  </conditionalFormatting>
  <conditionalFormatting sqref="AH38">
    <cfRule type="expression" dxfId="2503" priority="16" stopIfTrue="1">
      <formula>IF(OR(#REF!="not",#REF!="resign",#REF!="resign",#REF!="end",#REF!="terminated",#REF!="permanent"),"TRUE","FALSE")</formula>
    </cfRule>
  </conditionalFormatting>
  <conditionalFormatting sqref="AI38">
    <cfRule type="expression" dxfId="2502" priority="15" stopIfTrue="1">
      <formula>IF(OR(#REF!="not",#REF!="resign",#REF!="resign",#REF!="end",#REF!="terminated",#REF!="permanent"),"TRUE","FALSE")</formula>
    </cfRule>
  </conditionalFormatting>
  <conditionalFormatting sqref="AF38">
    <cfRule type="expression" dxfId="2501" priority="14" stopIfTrue="1">
      <formula>IF(OR(#REF!="not",#REF!="resign",#REF!="resign",#REF!="end",#REF!="terminated",#REF!="permanent"),"TRUE","FALSE")</formula>
    </cfRule>
  </conditionalFormatting>
  <conditionalFormatting sqref="AI38:AK38 B38:AG38">
    <cfRule type="expression" dxfId="2500" priority="19" stopIfTrue="1">
      <formula>IF(OR(#REF!="not",#REF!="resign",#REF!="resign",#REF!="end",#REF!="terminated",#REF!="permanent"),"TRUE","FALSE")</formula>
    </cfRule>
  </conditionalFormatting>
  <conditionalFormatting sqref="AH38">
    <cfRule type="expression" dxfId="2499" priority="20" stopIfTrue="1">
      <formula>IF(OR($AZ16="not",$AZ16="resign",$AZ16="resign",$AZ16="end",$AZ16="terminated",$AZ16="permanent"),"TRUE","FALSE")</formula>
    </cfRule>
  </conditionalFormatting>
  <conditionalFormatting sqref="AH38">
    <cfRule type="expression" dxfId="2498" priority="21" stopIfTrue="1">
      <formula>IF(OR($AZ17="not",$AZ17="resign",$AZ17="resign",$AZ17="end",$AZ17="terminated",$AZ17="permanent"),"TRUE","FALSE")</formula>
    </cfRule>
  </conditionalFormatting>
  <conditionalFormatting sqref="C38">
    <cfRule type="duplicateValues" dxfId="2497" priority="22"/>
  </conditionalFormatting>
  <conditionalFormatting sqref="C38:E38">
    <cfRule type="expression" dxfId="2496" priority="23" stopIfTrue="1">
      <formula>IF(OR(#REF!="not",#REF!="resign",#REF!="resign",#REF!="end",#REF!="terminated",#REF!="permanent"),"TRUE","FALSE")</formula>
    </cfRule>
  </conditionalFormatting>
  <conditionalFormatting sqref="AI38:AJ38 AC38:AG38">
    <cfRule type="expression" dxfId="2495" priority="24" stopIfTrue="1">
      <formula>IF(OR(#REF!="not",#REF!="resign",#REF!="resign",#REF!="end",#REF!="terminated",#REF!="permanent"),"TRUE","FALSE")</formula>
    </cfRule>
  </conditionalFormatting>
  <conditionalFormatting sqref="AH38">
    <cfRule type="expression" dxfId="2494" priority="25" stopIfTrue="1">
      <formula>IF(OR($AY16="not",$AY16="resign",$AY16="resign",$AY16="end",$AY16="terminated",$AY16="permanent"),"TRUE","FALSE")</formula>
    </cfRule>
  </conditionalFormatting>
  <conditionalFormatting sqref="AH38">
    <cfRule type="expression" dxfId="2493" priority="26" stopIfTrue="1">
      <formula>IF(OR($AY17="not",$AY17="resign",$AY17="resign",$AY17="end",$AY17="terminated",$AY17="permanent"),"TRUE","FALSE")</formula>
    </cfRule>
  </conditionalFormatting>
  <conditionalFormatting sqref="L39:M39 V39:Z39 AJ39 C39:F39 AC39:AH39">
    <cfRule type="expression" dxfId="2492" priority="5" stopIfTrue="1">
      <formula>IF(OR(#REF!="not",#REF!="resign",#REF!="resign",#REF!="end",#REF!="terminated",#REF!="permanent"),"TRUE","FALSE")</formula>
    </cfRule>
  </conditionalFormatting>
  <conditionalFormatting sqref="AH39">
    <cfRule type="expression" dxfId="2491" priority="3" stopIfTrue="1">
      <formula>IF(OR(#REF!="not",#REF!="resign",#REF!="resign",#REF!="end",#REF!="terminated",#REF!="permanent"),"TRUE","FALSE")</formula>
    </cfRule>
  </conditionalFormatting>
  <conditionalFormatting sqref="AI39">
    <cfRule type="expression" dxfId="2490" priority="2" stopIfTrue="1">
      <formula>IF(OR(#REF!="not",#REF!="resign",#REF!="resign",#REF!="end",#REF!="terminated",#REF!="permanent"),"TRUE","FALSE")</formula>
    </cfRule>
  </conditionalFormatting>
  <conditionalFormatting sqref="AF39">
    <cfRule type="expression" dxfId="2489" priority="1" stopIfTrue="1">
      <formula>IF(OR(#REF!="not",#REF!="resign",#REF!="resign",#REF!="end",#REF!="terminated",#REF!="permanent"),"TRUE","FALSE")</formula>
    </cfRule>
  </conditionalFormatting>
  <conditionalFormatting sqref="AI39:AK39 B39:AG39">
    <cfRule type="expression" dxfId="2488" priority="6" stopIfTrue="1">
      <formula>IF(OR(#REF!="not",#REF!="resign",#REF!="resign",#REF!="end",#REF!="terminated",#REF!="permanent"),"TRUE","FALSE")</formula>
    </cfRule>
  </conditionalFormatting>
  <conditionalFormatting sqref="AH39">
    <cfRule type="expression" dxfId="2487" priority="7" stopIfTrue="1">
      <formula>IF(OR($AZ17="not",$AZ17="resign",$AZ17="resign",$AZ17="end",$AZ17="terminated",$AZ17="permanent"),"TRUE","FALSE")</formula>
    </cfRule>
  </conditionalFormatting>
  <conditionalFormatting sqref="AH39">
    <cfRule type="expression" dxfId="2486" priority="8" stopIfTrue="1">
      <formula>IF(OR($AZ18="not",$AZ18="resign",$AZ18="resign",$AZ18="end",$AZ18="terminated",$AZ18="permanent"),"TRUE","FALSE")</formula>
    </cfRule>
  </conditionalFormatting>
  <conditionalFormatting sqref="C39">
    <cfRule type="duplicateValues" dxfId="2485" priority="9"/>
  </conditionalFormatting>
  <conditionalFormatting sqref="C39:E39">
    <cfRule type="expression" dxfId="2484" priority="10" stopIfTrue="1">
      <formula>IF(OR(#REF!="not",#REF!="resign",#REF!="resign",#REF!="end",#REF!="terminated",#REF!="permanent"),"TRUE","FALSE")</formula>
    </cfRule>
  </conditionalFormatting>
  <conditionalFormatting sqref="AI39:AJ39 AC39:AG39">
    <cfRule type="expression" dxfId="2483" priority="11" stopIfTrue="1">
      <formula>IF(OR(#REF!="not",#REF!="resign",#REF!="resign",#REF!="end",#REF!="terminated",#REF!="permanent"),"TRUE","FALSE")</formula>
    </cfRule>
  </conditionalFormatting>
  <conditionalFormatting sqref="AH39">
    <cfRule type="expression" dxfId="2482" priority="12" stopIfTrue="1">
      <formula>IF(OR($AY17="not",$AY17="resign",$AY17="resign",$AY17="end",$AY17="terminated",$AY17="permanent"),"TRUE","FALSE")</formula>
    </cfRule>
  </conditionalFormatting>
  <conditionalFormatting sqref="AH39">
    <cfRule type="expression" dxfId="2481" priority="13" stopIfTrue="1">
      <formula>IF(OR($AY18="not",$AY18="resign",$AY18="resign",$AY18="end",$AY18="terminated",$AY18="permanent"),"TRUE","FALSE")</formula>
    </cfRule>
  </conditionalFormatting>
  <hyperlinks>
    <hyperlink ref="AH28" r:id="rId1"/>
    <hyperlink ref="AH32" r:id="rId2"/>
    <hyperlink ref="AH33" r:id="rId3"/>
    <hyperlink ref="AH29" r:id="rId4"/>
    <hyperlink ref="AH30" r:id="rId5"/>
    <hyperlink ref="AH31" r:id="rId6"/>
  </hyperlinks>
  <pageMargins left="0" right="0" top="1" bottom="1" header="0" footer="0"/>
  <pageSetup paperSize="9" scale="24" orientation="landscape" r:id="rId7"/>
  <headerFooter alignWithMargins="0"/>
  <drawing r:id="rId8"/>
  <legacyDrawing r:id="rId9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7" tint="0.39997558519241921"/>
    <pageSetUpPr fitToPage="1"/>
  </sheetPr>
  <dimension ref="A1:Y30"/>
  <sheetViews>
    <sheetView showGridLines="0" topLeftCell="A10" workbookViewId="0">
      <selection activeCell="A12" sqref="A12:Y13"/>
    </sheetView>
  </sheetViews>
  <sheetFormatPr defaultRowHeight="12.95" customHeight="1"/>
  <cols>
    <col min="1" max="1" width="5.140625" style="398" customWidth="1"/>
    <col min="2" max="2" width="10.42578125" style="398" bestFit="1" customWidth="1"/>
    <col min="3" max="3" width="17.140625" style="398" customWidth="1"/>
    <col min="4" max="4" width="16.5703125" style="398" bestFit="1" customWidth="1"/>
    <col min="5" max="5" width="4.42578125" style="398" customWidth="1"/>
    <col min="6" max="6" width="7.42578125" style="398" bestFit="1" customWidth="1"/>
    <col min="7" max="7" width="24.28515625" style="398" customWidth="1"/>
    <col min="8" max="8" width="18" style="398" bestFit="1" customWidth="1"/>
    <col min="9" max="9" width="12.140625" style="398" bestFit="1" customWidth="1"/>
    <col min="10" max="10" width="10.140625" style="398" bestFit="1" customWidth="1"/>
    <col min="11" max="11" width="10" style="398" bestFit="1" customWidth="1"/>
    <col min="12" max="12" width="9.140625" style="398" bestFit="1" customWidth="1"/>
    <col min="13" max="13" width="11.85546875" style="398" bestFit="1" customWidth="1"/>
    <col min="14" max="14" width="13" style="398" customWidth="1"/>
    <col min="15" max="15" width="27.7109375" style="490" customWidth="1"/>
    <col min="16" max="16" width="38.28515625" style="398" customWidth="1"/>
    <col min="17" max="17" width="36.42578125" style="398" customWidth="1"/>
    <col min="18" max="18" width="25.7109375" style="398" customWidth="1"/>
    <col min="19" max="19" width="14.85546875" style="398" bestFit="1" customWidth="1"/>
    <col min="20" max="20" width="10.7109375" style="398" bestFit="1" customWidth="1"/>
    <col min="21" max="21" width="15" style="398" bestFit="1" customWidth="1"/>
    <col min="22" max="22" width="27.28515625" style="398" customWidth="1"/>
    <col min="23" max="23" width="32.5703125" style="398" customWidth="1"/>
    <col min="24" max="24" width="31.140625" style="398" customWidth="1"/>
    <col min="25" max="25" width="18.140625" style="398" bestFit="1" customWidth="1"/>
    <col min="26" max="26" width="23.140625" style="398" bestFit="1" customWidth="1"/>
    <col min="27" max="39" width="9.140625" style="398"/>
    <col min="40" max="40" width="3.85546875" style="398" bestFit="1" customWidth="1"/>
    <col min="41" max="16384" width="9.140625" style="398"/>
  </cols>
  <sheetData>
    <row r="1" spans="1:25" s="520" customFormat="1" ht="12.95" customHeight="1">
      <c r="A1" s="1150"/>
      <c r="B1" s="1150"/>
      <c r="C1" s="1150"/>
      <c r="D1" s="519"/>
      <c r="E1" s="519"/>
      <c r="F1" s="519"/>
      <c r="O1" s="269"/>
      <c r="P1" s="212" t="s">
        <v>1316</v>
      </c>
    </row>
    <row r="2" spans="1:25" s="520" customFormat="1" ht="12.95" customHeight="1">
      <c r="A2" s="1150"/>
      <c r="B2" s="1150"/>
      <c r="C2" s="1150"/>
      <c r="D2" s="519"/>
      <c r="E2" s="519"/>
      <c r="F2" s="519"/>
      <c r="O2" s="269"/>
      <c r="P2" s="212" t="s">
        <v>1235</v>
      </c>
    </row>
    <row r="3" spans="1:25" s="520" customFormat="1" ht="12.95" customHeight="1">
      <c r="A3" s="1150"/>
      <c r="B3" s="1150"/>
      <c r="C3" s="1150"/>
      <c r="D3" s="519"/>
      <c r="E3" s="519"/>
      <c r="F3" s="519"/>
      <c r="O3" s="269"/>
      <c r="P3" s="212" t="s">
        <v>1236</v>
      </c>
    </row>
    <row r="4" spans="1:25" s="520" customFormat="1" ht="12.95" customHeight="1">
      <c r="A4" s="519"/>
      <c r="B4" s="519"/>
      <c r="C4" s="519"/>
      <c r="D4" s="519"/>
      <c r="E4" s="519"/>
      <c r="F4" s="519"/>
      <c r="O4" s="269"/>
      <c r="P4" s="212" t="s">
        <v>1237</v>
      </c>
    </row>
    <row r="5" spans="1:25" s="520" customFormat="1" ht="12.95" customHeight="1">
      <c r="A5" s="519"/>
      <c r="B5" s="519"/>
      <c r="C5" s="519"/>
      <c r="D5" s="519"/>
      <c r="E5" s="519"/>
      <c r="F5" s="519"/>
      <c r="O5" s="269"/>
    </row>
    <row r="6" spans="1:25" s="520" customFormat="1" ht="12.95" customHeight="1">
      <c r="A6" s="1150"/>
      <c r="B6" s="1150"/>
      <c r="C6" s="1150"/>
      <c r="D6" s="519"/>
      <c r="E6" s="519"/>
      <c r="F6" s="519"/>
      <c r="J6" s="1151"/>
      <c r="K6" s="1151"/>
      <c r="O6" s="269"/>
    </row>
    <row r="7" spans="1:25" s="520" customFormat="1" ht="12.95" customHeight="1">
      <c r="C7" s="519"/>
      <c r="D7" s="519"/>
      <c r="E7" s="519"/>
      <c r="F7" s="519"/>
      <c r="O7" s="269"/>
    </row>
    <row r="8" spans="1:25" s="520" customFormat="1" ht="12.95" customHeigh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516"/>
      <c r="T8" s="516"/>
      <c r="U8" s="516"/>
      <c r="V8" s="516"/>
    </row>
    <row r="9" spans="1:25" s="520" customFormat="1" ht="12.95" customHeight="1">
      <c r="A9" s="1112" t="s">
        <v>4688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516"/>
      <c r="T9" s="516"/>
      <c r="U9" s="516"/>
      <c r="V9" s="516"/>
    </row>
    <row r="10" spans="1:25" s="520" customFormat="1" ht="12.95" customHeight="1">
      <c r="A10" s="516"/>
      <c r="B10" s="516"/>
      <c r="C10" s="516"/>
      <c r="D10" s="516"/>
      <c r="E10" s="516"/>
      <c r="F10" s="516"/>
      <c r="G10" s="516"/>
      <c r="H10" s="516"/>
      <c r="I10" s="516"/>
      <c r="J10" s="516"/>
      <c r="K10" s="516"/>
      <c r="L10" s="516"/>
      <c r="M10" s="516"/>
      <c r="N10" s="516"/>
      <c r="O10" s="482"/>
    </row>
    <row r="11" spans="1:25" s="520" customFormat="1" ht="12.95" customHeight="1" thickBot="1">
      <c r="C11" s="519"/>
      <c r="D11" s="519"/>
      <c r="E11" s="519"/>
      <c r="F11" s="519"/>
      <c r="O11" s="269"/>
    </row>
    <row r="12" spans="1:25" s="520" customFormat="1" ht="22.5" thickTop="1" thickBot="1">
      <c r="A12" s="1163" t="s">
        <v>1351</v>
      </c>
      <c r="B12" s="1148" t="s">
        <v>1352</v>
      </c>
      <c r="C12" s="1104" t="s">
        <v>1353</v>
      </c>
      <c r="D12" s="1104" t="s">
        <v>1354</v>
      </c>
      <c r="E12" s="1104" t="s">
        <v>1059</v>
      </c>
      <c r="F12" s="1104" t="s">
        <v>1355</v>
      </c>
      <c r="G12" s="1104" t="s">
        <v>1356</v>
      </c>
      <c r="H12" s="1104" t="s">
        <v>27</v>
      </c>
      <c r="I12" s="517" t="s">
        <v>1214</v>
      </c>
      <c r="J12" s="1104" t="s">
        <v>1248</v>
      </c>
      <c r="K12" s="1135" t="s">
        <v>1270</v>
      </c>
      <c r="L12" s="1135" t="s">
        <v>1271</v>
      </c>
      <c r="M12" s="1135" t="s">
        <v>1048</v>
      </c>
      <c r="N12" s="1104" t="s">
        <v>230</v>
      </c>
      <c r="O12" s="1106" t="s">
        <v>1251</v>
      </c>
      <c r="P12" s="1097" t="s">
        <v>1251</v>
      </c>
      <c r="Q12" s="1097" t="s">
        <v>1253</v>
      </c>
      <c r="R12" s="1121" t="s">
        <v>1254</v>
      </c>
      <c r="S12" s="1099" t="s">
        <v>673</v>
      </c>
      <c r="T12" s="1099" t="s">
        <v>2389</v>
      </c>
      <c r="U12" s="1099" t="s">
        <v>3030</v>
      </c>
      <c r="V12" s="1099" t="s">
        <v>373</v>
      </c>
      <c r="W12" s="1164" t="s">
        <v>1272</v>
      </c>
      <c r="X12" s="1164" t="s">
        <v>1255</v>
      </c>
      <c r="Y12" s="1114" t="s">
        <v>811</v>
      </c>
    </row>
    <row r="13" spans="1:25" s="520" customFormat="1" ht="20.25" customHeight="1" thickTop="1" thickBot="1">
      <c r="A13" s="1163"/>
      <c r="B13" s="1162"/>
      <c r="C13" s="1145"/>
      <c r="D13" s="1145"/>
      <c r="E13" s="1145"/>
      <c r="F13" s="1145"/>
      <c r="G13" s="1145"/>
      <c r="H13" s="1145"/>
      <c r="I13" s="518" t="s">
        <v>1256</v>
      </c>
      <c r="J13" s="1144"/>
      <c r="K13" s="1161"/>
      <c r="L13" s="1166"/>
      <c r="M13" s="1166"/>
      <c r="N13" s="1167"/>
      <c r="O13" s="1143"/>
      <c r="P13" s="1139"/>
      <c r="Q13" s="1139"/>
      <c r="R13" s="1146"/>
      <c r="S13" s="1152"/>
      <c r="T13" s="1152"/>
      <c r="U13" s="1152"/>
      <c r="V13" s="1152"/>
      <c r="W13" s="1165"/>
      <c r="X13" s="1165"/>
      <c r="Y13" s="1141"/>
    </row>
    <row r="14" spans="1:25" s="236" customFormat="1" ht="61.5" customHeight="1" thickTop="1">
      <c r="A14" s="222">
        <f t="shared" ref="A14:A19" si="0">ROW()-13</f>
        <v>1</v>
      </c>
      <c r="B14" s="258" t="s">
        <v>4782</v>
      </c>
      <c r="C14" s="253" t="s">
        <v>625</v>
      </c>
      <c r="D14" s="228" t="s">
        <v>627</v>
      </c>
      <c r="E14" s="228" t="s">
        <v>1060</v>
      </c>
      <c r="F14" s="228" t="s">
        <v>1276</v>
      </c>
      <c r="G14" s="229" t="s">
        <v>628</v>
      </c>
      <c r="H14" s="333" t="s">
        <v>31</v>
      </c>
      <c r="I14" s="444">
        <v>42705</v>
      </c>
      <c r="J14" s="384">
        <v>5340000</v>
      </c>
      <c r="K14" s="384">
        <v>750000</v>
      </c>
      <c r="L14" s="384">
        <v>1000000</v>
      </c>
      <c r="M14" s="384">
        <v>550000</v>
      </c>
      <c r="N14" s="384"/>
      <c r="O14" s="521" t="s">
        <v>0</v>
      </c>
      <c r="P14" s="229" t="s">
        <v>6696</v>
      </c>
      <c r="Q14" s="229" t="s">
        <v>626</v>
      </c>
      <c r="R14" s="412" t="s">
        <v>4011</v>
      </c>
      <c r="S14" s="233" t="s">
        <v>3128</v>
      </c>
      <c r="T14" s="413" t="s">
        <v>3130</v>
      </c>
      <c r="U14" s="414" t="s">
        <v>3404</v>
      </c>
      <c r="V14" s="388" t="s">
        <v>35</v>
      </c>
      <c r="W14" s="413" t="s">
        <v>3136</v>
      </c>
      <c r="X14" s="233" t="s">
        <v>3147</v>
      </c>
      <c r="Y14" s="253"/>
    </row>
    <row r="15" spans="1:25" s="236" customFormat="1" ht="21">
      <c r="A15" s="222">
        <f t="shared" si="0"/>
        <v>2</v>
      </c>
      <c r="B15" s="258" t="s">
        <v>4783</v>
      </c>
      <c r="C15" s="253" t="s">
        <v>457</v>
      </c>
      <c r="D15" s="228" t="s">
        <v>154</v>
      </c>
      <c r="E15" s="228" t="s">
        <v>1060</v>
      </c>
      <c r="F15" s="228" t="s">
        <v>1358</v>
      </c>
      <c r="G15" s="229" t="s">
        <v>459</v>
      </c>
      <c r="H15" s="333" t="s">
        <v>29</v>
      </c>
      <c r="I15" s="444">
        <v>42705</v>
      </c>
      <c r="J15" s="384">
        <v>20544000</v>
      </c>
      <c r="K15" s="384"/>
      <c r="L15" s="384"/>
      <c r="M15" s="384"/>
      <c r="N15" s="235"/>
      <c r="O15" s="260"/>
      <c r="P15" s="229" t="s">
        <v>6696</v>
      </c>
      <c r="Q15" s="229" t="s">
        <v>458</v>
      </c>
      <c r="R15" s="412" t="s">
        <v>469</v>
      </c>
      <c r="S15" s="233" t="s">
        <v>3129</v>
      </c>
      <c r="T15" s="413"/>
      <c r="U15" s="414" t="s">
        <v>3405</v>
      </c>
      <c r="V15" s="388" t="s">
        <v>470</v>
      </c>
      <c r="W15" s="413" t="s">
        <v>155</v>
      </c>
      <c r="X15" s="233" t="s">
        <v>3146</v>
      </c>
      <c r="Y15" s="253"/>
    </row>
    <row r="16" spans="1:25" s="236" customFormat="1" ht="21">
      <c r="A16" s="222">
        <f t="shared" si="0"/>
        <v>3</v>
      </c>
      <c r="B16" s="258" t="s">
        <v>4784</v>
      </c>
      <c r="C16" s="253" t="s">
        <v>217</v>
      </c>
      <c r="D16" s="228" t="s">
        <v>8</v>
      </c>
      <c r="E16" s="228" t="s">
        <v>1302</v>
      </c>
      <c r="F16" s="228" t="s">
        <v>1231</v>
      </c>
      <c r="G16" s="229" t="s">
        <v>228</v>
      </c>
      <c r="H16" s="333" t="s">
        <v>30</v>
      </c>
      <c r="I16" s="444">
        <v>42705</v>
      </c>
      <c r="J16" s="384">
        <v>12393321</v>
      </c>
      <c r="K16" s="384">
        <v>3100000</v>
      </c>
      <c r="L16" s="384">
        <v>3897000</v>
      </c>
      <c r="M16" s="384">
        <v>1300000</v>
      </c>
      <c r="N16" s="384">
        <v>3000000</v>
      </c>
      <c r="O16" s="260"/>
      <c r="P16" s="229" t="s">
        <v>6696</v>
      </c>
      <c r="Q16" s="229" t="s">
        <v>7</v>
      </c>
      <c r="R16" s="522" t="s">
        <v>237</v>
      </c>
      <c r="S16" s="445"/>
      <c r="T16" s="445"/>
      <c r="U16" s="414" t="s">
        <v>3406</v>
      </c>
      <c r="V16" s="388" t="s">
        <v>243</v>
      </c>
      <c r="W16" s="413" t="s">
        <v>310</v>
      </c>
      <c r="X16" s="233" t="s">
        <v>311</v>
      </c>
      <c r="Y16" s="253"/>
    </row>
    <row r="17" spans="1:25" s="236" customFormat="1" ht="52.5">
      <c r="A17" s="222">
        <f t="shared" si="0"/>
        <v>4</v>
      </c>
      <c r="B17" s="258" t="s">
        <v>4785</v>
      </c>
      <c r="C17" s="253" t="s">
        <v>219</v>
      </c>
      <c r="D17" s="228" t="s">
        <v>224</v>
      </c>
      <c r="E17" s="228" t="s">
        <v>1302</v>
      </c>
      <c r="F17" s="228" t="s">
        <v>1231</v>
      </c>
      <c r="G17" s="229" t="s">
        <v>229</v>
      </c>
      <c r="H17" s="333" t="s">
        <v>2821</v>
      </c>
      <c r="I17" s="444">
        <v>42705</v>
      </c>
      <c r="J17" s="384">
        <v>11000000</v>
      </c>
      <c r="K17" s="384">
        <v>3000000</v>
      </c>
      <c r="L17" s="384">
        <v>750000</v>
      </c>
      <c r="M17" s="384">
        <v>750000</v>
      </c>
      <c r="N17" s="384"/>
      <c r="O17" s="260"/>
      <c r="P17" s="229" t="s">
        <v>6696</v>
      </c>
      <c r="Q17" s="229" t="s">
        <v>233</v>
      </c>
      <c r="R17" s="522" t="s">
        <v>239</v>
      </c>
      <c r="S17" s="445"/>
      <c r="T17" s="413" t="s">
        <v>3131</v>
      </c>
      <c r="U17" s="414" t="s">
        <v>3407</v>
      </c>
      <c r="V17" s="388" t="s">
        <v>245</v>
      </c>
      <c r="W17" s="413" t="s">
        <v>3137</v>
      </c>
      <c r="X17" s="233" t="s">
        <v>250</v>
      </c>
      <c r="Y17" s="253"/>
    </row>
    <row r="18" spans="1:25" s="236" customFormat="1" ht="21">
      <c r="A18" s="222">
        <f t="shared" si="0"/>
        <v>5</v>
      </c>
      <c r="B18" s="258" t="s">
        <v>4786</v>
      </c>
      <c r="C18" s="253" t="s">
        <v>1293</v>
      </c>
      <c r="D18" s="228" t="s">
        <v>1427</v>
      </c>
      <c r="E18" s="228" t="s">
        <v>1060</v>
      </c>
      <c r="F18" s="228" t="s">
        <v>1276</v>
      </c>
      <c r="G18" s="229" t="s">
        <v>1348</v>
      </c>
      <c r="H18" s="333" t="s">
        <v>1324</v>
      </c>
      <c r="I18" s="444">
        <v>42705</v>
      </c>
      <c r="J18" s="384">
        <v>14256000</v>
      </c>
      <c r="K18" s="384"/>
      <c r="L18" s="384"/>
      <c r="M18" s="384"/>
      <c r="N18" s="384"/>
      <c r="O18" s="260"/>
      <c r="P18" s="229" t="s">
        <v>6696</v>
      </c>
      <c r="Q18" s="229" t="s">
        <v>1426</v>
      </c>
      <c r="R18" s="412" t="s">
        <v>1040</v>
      </c>
      <c r="S18" s="233" t="s">
        <v>3132</v>
      </c>
      <c r="T18" s="233" t="s">
        <v>3133</v>
      </c>
      <c r="U18" s="261" t="s">
        <v>479</v>
      </c>
      <c r="V18" s="523" t="s">
        <v>1479</v>
      </c>
      <c r="W18" s="413" t="s">
        <v>1452</v>
      </c>
      <c r="X18" s="233" t="s">
        <v>3145</v>
      </c>
      <c r="Y18" s="253"/>
    </row>
    <row r="19" spans="1:25" s="236" customFormat="1" ht="37.5" customHeight="1">
      <c r="A19" s="222">
        <f t="shared" si="0"/>
        <v>6</v>
      </c>
      <c r="B19" s="258" t="s">
        <v>4787</v>
      </c>
      <c r="C19" s="253" t="s">
        <v>1540</v>
      </c>
      <c r="D19" s="228" t="s">
        <v>1542</v>
      </c>
      <c r="E19" s="228" t="s">
        <v>1302</v>
      </c>
      <c r="F19" s="228" t="s">
        <v>1358</v>
      </c>
      <c r="G19" s="229" t="s">
        <v>1543</v>
      </c>
      <c r="H19" s="229"/>
      <c r="I19" s="444">
        <v>42705</v>
      </c>
      <c r="J19" s="384">
        <v>10000000</v>
      </c>
      <c r="K19" s="384">
        <v>1500000</v>
      </c>
      <c r="L19" s="384"/>
      <c r="M19" s="384">
        <v>1050000</v>
      </c>
      <c r="N19" s="384"/>
      <c r="O19" s="260"/>
      <c r="P19" s="229" t="s">
        <v>6696</v>
      </c>
      <c r="Q19" s="229" t="s">
        <v>1541</v>
      </c>
      <c r="R19" s="229" t="s">
        <v>1565</v>
      </c>
      <c r="S19" s="233" t="s">
        <v>3135</v>
      </c>
      <c r="T19" s="233" t="s">
        <v>3134</v>
      </c>
      <c r="U19" s="414" t="s">
        <v>3544</v>
      </c>
      <c r="V19" s="388" t="s">
        <v>1564</v>
      </c>
      <c r="W19" s="233" t="s">
        <v>1636</v>
      </c>
      <c r="X19" s="233" t="s">
        <v>3144</v>
      </c>
      <c r="Y19" s="253"/>
    </row>
    <row r="20" spans="1:25" s="236" customFormat="1" ht="12.95" customHeight="1">
      <c r="A20" s="280"/>
      <c r="B20" s="488"/>
      <c r="C20" s="331"/>
      <c r="D20" s="284"/>
      <c r="E20" s="284"/>
      <c r="F20" s="284"/>
      <c r="G20" s="281"/>
      <c r="H20" s="281"/>
      <c r="I20" s="286"/>
      <c r="J20" s="396"/>
      <c r="K20" s="396"/>
      <c r="L20" s="396"/>
      <c r="M20" s="396"/>
      <c r="N20" s="396"/>
      <c r="O20" s="285"/>
      <c r="P20" s="281"/>
      <c r="Q20" s="281"/>
      <c r="R20" s="281"/>
      <c r="S20" s="281"/>
      <c r="T20" s="281"/>
      <c r="U20" s="281"/>
      <c r="V20" s="289"/>
      <c r="W20" s="281"/>
      <c r="X20" s="281"/>
      <c r="Y20" s="331"/>
    </row>
    <row r="21" spans="1:25" s="236" customFormat="1" ht="12.95" customHeight="1">
      <c r="A21" s="280"/>
      <c r="B21" s="488"/>
      <c r="C21" s="331"/>
      <c r="D21" s="284"/>
      <c r="E21" s="284"/>
      <c r="F21" s="284"/>
      <c r="G21" s="281"/>
      <c r="H21" s="281"/>
      <c r="I21" s="286"/>
      <c r="J21" s="396">
        <f>SUM(J14:J20)</f>
        <v>73533321</v>
      </c>
      <c r="K21" s="396">
        <f t="shared" ref="K21:N21" si="1">SUM(K14:K20)</f>
        <v>8350000</v>
      </c>
      <c r="L21" s="396">
        <f t="shared" si="1"/>
        <v>5647000</v>
      </c>
      <c r="M21" s="396">
        <f t="shared" si="1"/>
        <v>3650000</v>
      </c>
      <c r="N21" s="396">
        <f t="shared" si="1"/>
        <v>3000000</v>
      </c>
      <c r="O21" s="285"/>
      <c r="P21" s="281"/>
      <c r="Q21" s="281"/>
      <c r="R21" s="281"/>
      <c r="S21" s="281"/>
      <c r="T21" s="281"/>
      <c r="U21" s="281"/>
      <c r="V21" s="289"/>
      <c r="W21" s="281"/>
      <c r="X21" s="281"/>
      <c r="Y21" s="331"/>
    </row>
    <row r="22" spans="1:25" s="236" customFormat="1" ht="12.95" customHeight="1">
      <c r="A22" s="280"/>
      <c r="B22" s="488"/>
      <c r="C22" s="331"/>
      <c r="D22" s="284"/>
      <c r="E22" s="284"/>
      <c r="F22" s="284"/>
      <c r="G22" s="281"/>
      <c r="H22" s="281"/>
      <c r="I22" s="286"/>
      <c r="J22" s="396"/>
      <c r="K22" s="396"/>
      <c r="L22" s="396"/>
      <c r="M22" s="396"/>
      <c r="N22" s="396"/>
      <c r="O22" s="285"/>
      <c r="P22" s="281"/>
      <c r="Q22" s="281"/>
      <c r="R22" s="281"/>
      <c r="S22" s="281"/>
      <c r="T22" s="281"/>
      <c r="U22" s="281"/>
      <c r="V22" s="289"/>
      <c r="W22" s="281"/>
      <c r="X22" s="281"/>
      <c r="Y22" s="331"/>
    </row>
    <row r="23" spans="1:25" s="236" customFormat="1" ht="12.95" customHeight="1">
      <c r="A23" s="280"/>
      <c r="B23" s="488"/>
      <c r="C23" s="331"/>
      <c r="D23" s="284"/>
      <c r="E23" s="284"/>
      <c r="F23" s="284"/>
      <c r="G23" s="281"/>
      <c r="H23" s="281"/>
      <c r="I23" s="286"/>
      <c r="J23" s="396"/>
      <c r="K23" s="396">
        <f>+K21+L21</f>
        <v>13997000</v>
      </c>
      <c r="L23" s="396"/>
      <c r="M23" s="396"/>
      <c r="N23" s="396"/>
      <c r="O23" s="285"/>
      <c r="P23" s="281"/>
      <c r="Q23" s="281"/>
      <c r="R23" s="281"/>
      <c r="S23" s="281"/>
      <c r="T23" s="281"/>
      <c r="U23" s="281"/>
      <c r="V23" s="289"/>
      <c r="W23" s="281"/>
      <c r="X23" s="281"/>
      <c r="Y23" s="331"/>
    </row>
    <row r="24" spans="1:25" s="236" customFormat="1" ht="12.95" customHeight="1">
      <c r="A24" s="280"/>
      <c r="B24" s="488"/>
      <c r="C24" s="331"/>
      <c r="D24" s="284"/>
      <c r="E24" s="284"/>
      <c r="F24" s="284"/>
      <c r="G24" s="281"/>
      <c r="H24" s="281"/>
      <c r="I24" s="286"/>
      <c r="J24" s="396"/>
      <c r="K24" s="396"/>
      <c r="L24" s="396"/>
      <c r="M24" s="396"/>
      <c r="N24" s="396"/>
      <c r="O24" s="285"/>
      <c r="P24" s="281"/>
      <c r="Q24" s="281"/>
      <c r="R24" s="281"/>
      <c r="S24" s="281"/>
      <c r="T24" s="281"/>
      <c r="U24" s="281"/>
      <c r="V24" s="289"/>
      <c r="W24" s="281"/>
      <c r="X24" s="281"/>
      <c r="Y24" s="331"/>
    </row>
    <row r="25" spans="1:25" ht="12.95" customHeight="1">
      <c r="A25" s="280"/>
      <c r="B25" s="488"/>
      <c r="C25" s="331"/>
      <c r="D25" s="284"/>
      <c r="E25" s="284"/>
      <c r="F25" s="284"/>
      <c r="G25" s="281"/>
      <c r="H25" s="281"/>
      <c r="I25" s="286"/>
      <c r="J25" s="396"/>
      <c r="K25" s="396"/>
      <c r="L25" s="396"/>
      <c r="M25" s="396"/>
      <c r="N25" s="396"/>
      <c r="O25" s="285"/>
      <c r="P25" s="281"/>
      <c r="Q25" s="281"/>
      <c r="R25" s="281"/>
      <c r="S25" s="281"/>
      <c r="T25" s="281"/>
      <c r="U25" s="281"/>
      <c r="V25" s="289"/>
      <c r="W25" s="281"/>
      <c r="X25" s="281"/>
      <c r="Y25" s="331"/>
    </row>
    <row r="26" spans="1:25" ht="12.95" customHeight="1">
      <c r="A26" s="280"/>
      <c r="B26" s="488"/>
      <c r="C26" s="331"/>
      <c r="D26" s="284"/>
      <c r="E26" s="284"/>
      <c r="F26" s="284"/>
      <c r="G26" s="281"/>
      <c r="H26" s="281"/>
      <c r="I26" s="286"/>
      <c r="J26" s="396"/>
      <c r="K26" s="396"/>
      <c r="L26" s="396"/>
      <c r="M26" s="396"/>
      <c r="N26" s="396"/>
      <c r="O26" s="285"/>
      <c r="P26" s="281"/>
      <c r="Q26" s="281"/>
      <c r="R26" s="281"/>
      <c r="S26" s="281"/>
      <c r="T26" s="281"/>
      <c r="U26" s="281"/>
      <c r="V26" s="289"/>
      <c r="W26" s="281"/>
      <c r="X26" s="281"/>
      <c r="Y26" s="331"/>
    </row>
    <row r="27" spans="1:25" ht="12.95" customHeight="1">
      <c r="A27" s="280"/>
      <c r="B27" s="488"/>
      <c r="C27" s="331"/>
      <c r="D27" s="284"/>
      <c r="E27" s="284"/>
      <c r="F27" s="284"/>
      <c r="G27" s="281"/>
      <c r="H27" s="281"/>
      <c r="I27" s="286"/>
      <c r="J27" s="396"/>
      <c r="K27" s="396"/>
      <c r="L27" s="396"/>
      <c r="M27" s="396"/>
      <c r="N27" s="396"/>
      <c r="O27" s="285"/>
      <c r="P27" s="281"/>
      <c r="Q27" s="281"/>
      <c r="R27" s="281"/>
      <c r="S27" s="281"/>
      <c r="T27" s="281"/>
      <c r="U27" s="281"/>
      <c r="V27" s="289"/>
      <c r="W27" s="281"/>
      <c r="X27" s="281"/>
      <c r="Y27" s="331"/>
    </row>
    <row r="28" spans="1:25" ht="12.95" customHeight="1">
      <c r="A28" s="280"/>
      <c r="B28" s="327"/>
      <c r="C28" s="331"/>
      <c r="D28" s="284"/>
      <c r="E28" s="284"/>
      <c r="F28" s="284"/>
      <c r="G28" s="281"/>
      <c r="H28" s="281"/>
      <c r="I28" s="286"/>
      <c r="J28" s="396"/>
      <c r="K28" s="396"/>
      <c r="L28" s="396"/>
      <c r="M28" s="396"/>
      <c r="N28" s="396"/>
      <c r="O28" s="285"/>
      <c r="P28" s="281"/>
      <c r="Q28" s="281"/>
      <c r="R28" s="281"/>
      <c r="S28" s="281"/>
      <c r="T28" s="281"/>
      <c r="U28" s="281"/>
      <c r="V28" s="289"/>
      <c r="W28" s="281"/>
      <c r="X28" s="281"/>
      <c r="Y28" s="331"/>
    </row>
    <row r="29" spans="1:25" ht="12.95" customHeight="1">
      <c r="B29" s="489"/>
      <c r="C29" s="489"/>
      <c r="D29" s="489"/>
      <c r="E29" s="489"/>
      <c r="F29" s="489"/>
      <c r="G29" s="489"/>
      <c r="H29" s="489"/>
      <c r="I29" s="489"/>
    </row>
    <row r="30" spans="1:25" ht="12.95" customHeight="1">
      <c r="B30" s="491"/>
      <c r="C30" s="491"/>
      <c r="D30" s="491"/>
      <c r="E30" s="491"/>
      <c r="F30" s="491"/>
      <c r="G30" s="491"/>
      <c r="H30" s="491"/>
      <c r="I30" s="491"/>
    </row>
  </sheetData>
  <mergeCells count="31">
    <mergeCell ref="A8:R8"/>
    <mergeCell ref="A1:C1"/>
    <mergeCell ref="A2:C2"/>
    <mergeCell ref="A3:C3"/>
    <mergeCell ref="A6:C6"/>
    <mergeCell ref="J6:K6"/>
    <mergeCell ref="P12:P13"/>
    <mergeCell ref="J12:J13"/>
    <mergeCell ref="A9:R9"/>
    <mergeCell ref="A12:A13"/>
    <mergeCell ref="B12:B13"/>
    <mergeCell ref="C12:C13"/>
    <mergeCell ref="D12:D13"/>
    <mergeCell ref="E12:E13"/>
    <mergeCell ref="F12:F13"/>
    <mergeCell ref="G12:G13"/>
    <mergeCell ref="H12:H13"/>
    <mergeCell ref="K12:K13"/>
    <mergeCell ref="L12:L13"/>
    <mergeCell ref="M12:M13"/>
    <mergeCell ref="N12:N13"/>
    <mergeCell ref="O12:O13"/>
    <mergeCell ref="W12:W13"/>
    <mergeCell ref="X12:X13"/>
    <mergeCell ref="Y12:Y13"/>
    <mergeCell ref="Q12:Q13"/>
    <mergeCell ref="R12:R13"/>
    <mergeCell ref="S12:S13"/>
    <mergeCell ref="T12:T13"/>
    <mergeCell ref="U12:U13"/>
    <mergeCell ref="V12:V13"/>
  </mergeCells>
  <conditionalFormatting sqref="U19 B16:H17 W14:Y28 F19 C14:U14 C15:H15 G18:H19 J15:U17 J18:T19 G20:U28">
    <cfRule type="expression" dxfId="2480" priority="127" stopIfTrue="1">
      <formula>IF(OR($AN14="not",$AN14="resign",$AN14="resign",$AN14="end",$AN14="terminated",$AN14="permanent"),"TRUE","FALSE")</formula>
    </cfRule>
  </conditionalFormatting>
  <conditionalFormatting sqref="V14:V15">
    <cfRule type="expression" dxfId="2479" priority="126" stopIfTrue="1">
      <formula>IF(OR(#REF!="not",#REF!="resign",#REF!="resign",#REF!="end",#REF!="terminated",#REF!="permanent"),"TRUE","FALSE")</formula>
    </cfRule>
  </conditionalFormatting>
  <conditionalFormatting sqref="V19:V20">
    <cfRule type="expression" dxfId="2478" priority="129" stopIfTrue="1">
      <formula>IF(OR(#REF!="not",#REF!="resign",#REF!="resign",#REF!="end",#REF!="terminated",#REF!="permanent"),"TRUE","FALSE")</formula>
    </cfRule>
  </conditionalFormatting>
  <conditionalFormatting sqref="V19 V21 V24 V16:V17 T17">
    <cfRule type="expression" dxfId="2477" priority="130" stopIfTrue="1">
      <formula>IF(OR(#REF!="not",#REF!="resign",#REF!="resign",#REF!="end",#REF!="terminated",#REF!="permanent"),"TRUE","FALSE")</formula>
    </cfRule>
  </conditionalFormatting>
  <conditionalFormatting sqref="F14">
    <cfRule type="expression" dxfId="2476" priority="125" stopIfTrue="1">
      <formula>IF(OR($AN14="not",$AN14="resign",$AN14="resign",$AN14="end",$AN14="terminated",$AN14="permanent"),"TRUE","FALSE")</formula>
    </cfRule>
  </conditionalFormatting>
  <conditionalFormatting sqref="B14">
    <cfRule type="expression" dxfId="2475" priority="123" stopIfTrue="1">
      <formula>IF(OR($AN14="not",$AN14="resign",$AN14="resign",$AN14="end",$AN14="terminated",$AN14="permanent"),"TRUE","FALSE")</formula>
    </cfRule>
  </conditionalFormatting>
  <conditionalFormatting sqref="F14">
    <cfRule type="expression" dxfId="2474" priority="122" stopIfTrue="1">
      <formula>IF(OR($AN14="not",$AN14="resign",$AN14="resign",$AN14="end",$AN14="terminated",$AN14="permanent"),"TRUE","FALSE")</formula>
    </cfRule>
  </conditionalFormatting>
  <conditionalFormatting sqref="B14">
    <cfRule type="expression" dxfId="2473" priority="120" stopIfTrue="1">
      <formula>IF(OR($AN14="not",$AN14="resign",$AN14="resign",$AN14="end",$AN14="terminated",$AN14="permanent"),"TRUE","FALSE")</formula>
    </cfRule>
  </conditionalFormatting>
  <conditionalFormatting sqref="V18">
    <cfRule type="expression" dxfId="2472" priority="119" stopIfTrue="1">
      <formula>IF(OR(#REF!="not",#REF!="resign",#REF!="resign",#REF!="end",#REF!="terminated",#REF!="permanent"),"TRUE","FALSE")</formula>
    </cfRule>
  </conditionalFormatting>
  <conditionalFormatting sqref="V27 J16:N19 Q18:T19 U19:V19 V18 V15 E14:E15 N14 X16:X19 C16:F19 Q16:U17">
    <cfRule type="expression" dxfId="2471" priority="131" stopIfTrue="1">
      <formula>IF(OR(#REF!="not",#REF!="resign",#REF!="resign",#REF!="end",#REF!="terminated",#REF!="permanent"),"TRUE","FALSE")</formula>
    </cfRule>
  </conditionalFormatting>
  <conditionalFormatting sqref="V28 V25:V26 V22:V23 V19">
    <cfRule type="expression" dxfId="2470" priority="132" stopIfTrue="1">
      <formula>IF(OR($AN18="not",$AN18="resign",$AN18="resign",$AN18="end",$AN18="terminated",$AN18="permanent"),"TRUE","FALSE")</formula>
    </cfRule>
  </conditionalFormatting>
  <conditionalFormatting sqref="F15">
    <cfRule type="expression" dxfId="2469" priority="117" stopIfTrue="1">
      <formula>IF(OR($AN15="not",$AN15="resign",$AN15="resign",$AN15="end",$AN15="terminated",$AN15="permanent"),"TRUE","FALSE")</formula>
    </cfRule>
  </conditionalFormatting>
  <conditionalFormatting sqref="B15">
    <cfRule type="expression" dxfId="2468" priority="115" stopIfTrue="1">
      <formula>IF(OR($AN15="not",$AN15="resign",$AN15="resign",$AN15="end",$AN15="terminated",$AN15="permanent"),"TRUE","FALSE")</formula>
    </cfRule>
  </conditionalFormatting>
  <conditionalFormatting sqref="F15">
    <cfRule type="expression" dxfId="2467" priority="114" stopIfTrue="1">
      <formula>IF(OR($AN15="not",$AN15="resign",$AN15="resign",$AN15="end",$AN15="terminated",$AN15="permanent"),"TRUE","FALSE")</formula>
    </cfRule>
  </conditionalFormatting>
  <conditionalFormatting sqref="B15">
    <cfRule type="expression" dxfId="2466" priority="112" stopIfTrue="1">
      <formula>IF(OR($AN15="not",$AN15="resign",$AN15="resign",$AN15="end",$AN15="terminated",$AN15="permanent"),"TRUE","FALSE")</formula>
    </cfRule>
  </conditionalFormatting>
  <conditionalFormatting sqref="F20:F28">
    <cfRule type="expression" dxfId="2465" priority="110" stopIfTrue="1">
      <formula>IF(OR($AN20="not",$AN20="resign",$AN20="resign",$AN20="end",$AN20="terminated",$AN20="permanent"),"TRUE","FALSE")</formula>
    </cfRule>
  </conditionalFormatting>
  <conditionalFormatting sqref="C20:F28">
    <cfRule type="expression" dxfId="2464" priority="109" stopIfTrue="1">
      <formula>IF(OR($AN20="not",$AN20="resign",$AN20="resign",$AN20="end",$AN20="terminated",$AN20="permanent"),"TRUE","FALSE")</formula>
    </cfRule>
  </conditionalFormatting>
  <conditionalFormatting sqref="B20:B28">
    <cfRule type="expression" dxfId="2463" priority="108" stopIfTrue="1">
      <formula>IF(OR($AN20="not",$AN20="resign",$AN20="resign",$AN20="end",$AN20="terminated",$AN20="permanent"),"TRUE","FALSE")</formula>
    </cfRule>
  </conditionalFormatting>
  <conditionalFormatting sqref="F20:F28">
    <cfRule type="expression" dxfId="2462" priority="107" stopIfTrue="1">
      <formula>IF(OR($AN20="not",$AN20="resign",$AN20="resign",$AN20="end",$AN20="terminated",$AN20="permanent"),"TRUE","FALSE")</formula>
    </cfRule>
  </conditionalFormatting>
  <conditionalFormatting sqref="C20:F28">
    <cfRule type="expression" dxfId="2461" priority="106" stopIfTrue="1">
      <formula>IF(OR($AN20="not",$AN20="resign",$AN20="resign",$AN20="end",$AN20="terminated",$AN20="permanent"),"TRUE","FALSE")</formula>
    </cfRule>
  </conditionalFormatting>
  <conditionalFormatting sqref="B20:B28">
    <cfRule type="expression" dxfId="2460" priority="105" stopIfTrue="1">
      <formula>IF(OR($AN20="not",$AN20="resign",$AN20="resign",$AN20="end",$AN20="terminated",$AN20="permanent"),"TRUE","FALSE")</formula>
    </cfRule>
  </conditionalFormatting>
  <conditionalFormatting sqref="V27:V28">
    <cfRule type="expression" dxfId="2459" priority="133" stopIfTrue="1">
      <formula>IF(OR($AN15="not",$AN15="resign",$AN15="resign",$AN15="end",$AN15="terminated",$AN15="permanent"),"TRUE","FALSE")</formula>
    </cfRule>
  </conditionalFormatting>
  <conditionalFormatting sqref="C16:E17">
    <cfRule type="expression" dxfId="2458" priority="104" stopIfTrue="1">
      <formula>IF(OR($AO16="not",$AO16="resign",$AO16="resign",$AO16="end",$AO16="terminated",$AO16="permanent"),"TRUE","FALSE")</formula>
    </cfRule>
  </conditionalFormatting>
  <conditionalFormatting sqref="Q19:U19 W16:X19 Q18:T18 Q16:U17">
    <cfRule type="expression" dxfId="2457" priority="102" stopIfTrue="1">
      <formula>IF(OR($AM16="not",$AM16="resign",$AM16="resign",$AM16="end",$AM16="terminated",$AM16="permanent"),"TRUE","FALSE")</formula>
    </cfRule>
  </conditionalFormatting>
  <conditionalFormatting sqref="R18:T19 V18:X19 U19 V16:V17">
    <cfRule type="expression" dxfId="2456" priority="101" stopIfTrue="1">
      <formula>IF(OR(#REF!="not",#REF!="resign",#REF!="resign",#REF!="end",#REF!="terminated",#REF!="permanent"),"TRUE","FALSE")</formula>
    </cfRule>
  </conditionalFormatting>
  <conditionalFormatting sqref="V18">
    <cfRule type="expression" dxfId="2455" priority="100" stopIfTrue="1">
      <formula>IF(OR(#REF!="not",#REF!="resign",#REF!="resign",#REF!="end",#REF!="terminated",#REF!="permanent"),"TRUE","FALSE")</formula>
    </cfRule>
  </conditionalFormatting>
  <conditionalFormatting sqref="V19">
    <cfRule type="expression" dxfId="2454" priority="99" stopIfTrue="1">
      <formula>IF(OR($AM18="not",$AM18="resign",$AM18="resign",$AM18="end",$AM18="terminated",$AM18="permanent"),"TRUE","FALSE")</formula>
    </cfRule>
  </conditionalFormatting>
  <conditionalFormatting sqref="V17 W16:W19">
    <cfRule type="expression" dxfId="2453" priority="98" stopIfTrue="1">
      <formula>IF(OR(#REF!="not",#REF!="resign",#REF!="resign",#REF!="end",#REF!="terminated",#REF!="permanent"),"TRUE","FALSE")</formula>
    </cfRule>
  </conditionalFormatting>
  <conditionalFormatting sqref="F18">
    <cfRule type="expression" dxfId="2452" priority="96" stopIfTrue="1">
      <formula>IF(OR($AN18="not",$AN18="resign",$AN18="resign",$AN18="end",$AN18="terminated",$AN18="permanent"),"TRUE","FALSE")</formula>
    </cfRule>
  </conditionalFormatting>
  <conditionalFormatting sqref="C18:F18">
    <cfRule type="expression" dxfId="2451" priority="95" stopIfTrue="1">
      <formula>IF(OR($AN18="not",$AN18="resign",$AN18="resign",$AN18="end",$AN18="terminated",$AN18="permanent"),"TRUE","FALSE")</formula>
    </cfRule>
  </conditionalFormatting>
  <conditionalFormatting sqref="B18">
    <cfRule type="expression" dxfId="2450" priority="94" stopIfTrue="1">
      <formula>IF(OR($AN18="not",$AN18="resign",$AN18="resign",$AN18="end",$AN18="terminated",$AN18="permanent"),"TRUE","FALSE")</formula>
    </cfRule>
  </conditionalFormatting>
  <conditionalFormatting sqref="F18">
    <cfRule type="expression" dxfId="2449" priority="93" stopIfTrue="1">
      <formula>IF(OR($AN18="not",$AN18="resign",$AN18="resign",$AN18="end",$AN18="terminated",$AN18="permanent"),"TRUE","FALSE")</formula>
    </cfRule>
  </conditionalFormatting>
  <conditionalFormatting sqref="C18:F18">
    <cfRule type="expression" dxfId="2448" priority="92" stopIfTrue="1">
      <formula>IF(OR($AN18="not",$AN18="resign",$AN18="resign",$AN18="end",$AN18="terminated",$AN18="permanent"),"TRUE","FALSE")</formula>
    </cfRule>
  </conditionalFormatting>
  <conditionalFormatting sqref="B18">
    <cfRule type="expression" dxfId="2447" priority="91" stopIfTrue="1">
      <formula>IF(OR($AN18="not",$AN18="resign",$AN18="resign",$AN18="end",$AN18="terminated",$AN18="permanent"),"TRUE","FALSE")</formula>
    </cfRule>
  </conditionalFormatting>
  <conditionalFormatting sqref="C18">
    <cfRule type="duplicateValues" dxfId="2446" priority="90"/>
  </conditionalFormatting>
  <conditionalFormatting sqref="C18">
    <cfRule type="expression" dxfId="2445" priority="89" stopIfTrue="1">
      <formula>IF(OR($AO18="not",$AO18="resign",$AO18="resign",$AO18="end",$AO18="terminated",$AO18="permanent"),"TRUE","FALSE")</formula>
    </cfRule>
  </conditionalFormatting>
  <conditionalFormatting sqref="C18">
    <cfRule type="expression" dxfId="2444" priority="88" stopIfTrue="1">
      <formula>IF(OR($AO18="not",$AO18="resign",$AO18="resign",$AO18="end",$AO18="terminated",$AO18="permanent"),"TRUE","FALSE")</formula>
    </cfRule>
  </conditionalFormatting>
  <conditionalFormatting sqref="D18:E18">
    <cfRule type="expression" dxfId="2443" priority="87" stopIfTrue="1">
      <formula>IF(OR($AO18="not",$AO18="resign",$AO18="resign",$AO18="end",$AO18="terminated",$AO18="permanent"),"TRUE","FALSE")</formula>
    </cfRule>
  </conditionalFormatting>
  <conditionalFormatting sqref="D18:E18">
    <cfRule type="expression" dxfId="2442" priority="86" stopIfTrue="1">
      <formula>IF(OR($AO18="not",$AO18="resign",$AO18="resign",$AO18="end",$AO18="terminated",$AO18="permanent"),"TRUE","FALSE")</formula>
    </cfRule>
  </conditionalFormatting>
  <conditionalFormatting sqref="F18">
    <cfRule type="expression" dxfId="2441" priority="85" stopIfTrue="1">
      <formula>IF(OR($AN18="not",$AN18="resign",$AN18="resign",$AN18="end",$AN18="terminated",$AN18="permanent"),"TRUE","FALSE")</formula>
    </cfRule>
  </conditionalFormatting>
  <conditionalFormatting sqref="F18">
    <cfRule type="expression" dxfId="2440" priority="84" stopIfTrue="1">
      <formula>IF(OR($AN18="not",$AN18="resign",$AN18="resign",$AN18="end",$AN18="terminated",$AN18="permanent"),"TRUE","FALSE")</formula>
    </cfRule>
  </conditionalFormatting>
  <conditionalFormatting sqref="F18">
    <cfRule type="expression" dxfId="2439" priority="83" stopIfTrue="1">
      <formula>IF(OR($AN18="not",$AN18="resign",$AN18="resign",$AN18="end",$AN18="terminated",$AN18="permanent"),"TRUE","FALSE")</formula>
    </cfRule>
  </conditionalFormatting>
  <conditionalFormatting sqref="F18">
    <cfRule type="expression" dxfId="2438" priority="82" stopIfTrue="1">
      <formula>IF(OR($AN18="not",$AN18="resign",$AN18="resign",$AN18="end",$AN18="terminated",$AN18="permanent"),"TRUE","FALSE")</formula>
    </cfRule>
  </conditionalFormatting>
  <conditionalFormatting sqref="V19">
    <cfRule type="expression" dxfId="2437" priority="80" stopIfTrue="1">
      <formula>IF(OR(#REF!="not",#REF!="resign",#REF!="resign",#REF!="end",#REF!="terminated",#REF!="permanent"),"TRUE","FALSE")</formula>
    </cfRule>
  </conditionalFormatting>
  <conditionalFormatting sqref="V19">
    <cfRule type="expression" dxfId="2436" priority="79" stopIfTrue="1">
      <formula>IF(OR($AN16="not",$AN16="resign",$AN16="resign",$AN16="end",$AN16="terminated",$AN16="permanent"),"TRUE","FALSE")</formula>
    </cfRule>
  </conditionalFormatting>
  <conditionalFormatting sqref="V19">
    <cfRule type="expression" dxfId="2435" priority="78" stopIfTrue="1">
      <formula>IF(OR(#REF!="not",#REF!="resign",#REF!="resign",#REF!="end",#REF!="terminated",#REF!="permanent"),"TRUE","FALSE")</formula>
    </cfRule>
  </conditionalFormatting>
  <conditionalFormatting sqref="F19">
    <cfRule type="expression" dxfId="2434" priority="76" stopIfTrue="1">
      <formula>IF(OR($AN19="not",$AN19="resign",$AN19="resign",$AN19="end",$AN19="terminated",$AN19="permanent"),"TRUE","FALSE")</formula>
    </cfRule>
  </conditionalFormatting>
  <conditionalFormatting sqref="C19:F19">
    <cfRule type="expression" dxfId="2433" priority="75" stopIfTrue="1">
      <formula>IF(OR($AN19="not",$AN19="resign",$AN19="resign",$AN19="end",$AN19="terminated",$AN19="permanent"),"TRUE","FALSE")</formula>
    </cfRule>
  </conditionalFormatting>
  <conditionalFormatting sqref="B19">
    <cfRule type="expression" dxfId="2432" priority="74" stopIfTrue="1">
      <formula>IF(OR($AN19="not",$AN19="resign",$AN19="resign",$AN19="end",$AN19="terminated",$AN19="permanent"),"TRUE","FALSE")</formula>
    </cfRule>
  </conditionalFormatting>
  <conditionalFormatting sqref="F19">
    <cfRule type="expression" dxfId="2431" priority="73" stopIfTrue="1">
      <formula>IF(OR($AN19="not",$AN19="resign",$AN19="resign",$AN19="end",$AN19="terminated",$AN19="permanent"),"TRUE","FALSE")</formula>
    </cfRule>
  </conditionalFormatting>
  <conditionalFormatting sqref="C19:F19">
    <cfRule type="expression" dxfId="2430" priority="72" stopIfTrue="1">
      <formula>IF(OR($AN19="not",$AN19="resign",$AN19="resign",$AN19="end",$AN19="terminated",$AN19="permanent"),"TRUE","FALSE")</formula>
    </cfRule>
  </conditionalFormatting>
  <conditionalFormatting sqref="B19">
    <cfRule type="expression" dxfId="2429" priority="71" stopIfTrue="1">
      <formula>IF(OR($AN19="not",$AN19="resign",$AN19="resign",$AN19="end",$AN19="terminated",$AN19="permanent"),"TRUE","FALSE")</formula>
    </cfRule>
  </conditionalFormatting>
  <conditionalFormatting sqref="C19">
    <cfRule type="duplicateValues" dxfId="2428" priority="70"/>
  </conditionalFormatting>
  <conditionalFormatting sqref="C19">
    <cfRule type="expression" dxfId="2427" priority="69" stopIfTrue="1">
      <formula>IF(OR($AO19="not",$AO19="resign",$AO19="resign",$AO19="end",$AO19="terminated",$AO19="permanent"),"TRUE","FALSE")</formula>
    </cfRule>
  </conditionalFormatting>
  <conditionalFormatting sqref="C19">
    <cfRule type="expression" dxfId="2426" priority="68" stopIfTrue="1">
      <formula>IF(OR($AO19="not",$AO19="resign",$AO19="resign",$AO19="end",$AO19="terminated",$AO19="permanent"),"TRUE","FALSE")</formula>
    </cfRule>
  </conditionalFormatting>
  <conditionalFormatting sqref="D19:E19">
    <cfRule type="expression" dxfId="2425" priority="67" stopIfTrue="1">
      <formula>IF(OR($AO19="not",$AO19="resign",$AO19="resign",$AO19="end",$AO19="terminated",$AO19="permanent"),"TRUE","FALSE")</formula>
    </cfRule>
  </conditionalFormatting>
  <conditionalFormatting sqref="D19:E19">
    <cfRule type="expression" dxfId="2424" priority="66" stopIfTrue="1">
      <formula>IF(OR($AO19="not",$AO19="resign",$AO19="resign",$AO19="end",$AO19="terminated",$AO19="permanent"),"TRUE","FALSE")</formula>
    </cfRule>
  </conditionalFormatting>
  <conditionalFormatting sqref="F19">
    <cfRule type="expression" dxfId="2423" priority="64" stopIfTrue="1">
      <formula>IF(OR($AN19="not",$AN19="resign",$AN19="resign",$AN19="end",$AN19="terminated",$AN19="permanent"),"TRUE","FALSE")</formula>
    </cfRule>
  </conditionalFormatting>
  <conditionalFormatting sqref="F19">
    <cfRule type="expression" dxfId="2422" priority="63" stopIfTrue="1">
      <formula>IF(OR($AN19="not",$AN19="resign",$AN19="resign",$AN19="end",$AN19="terminated",$AN19="permanent"),"TRUE","FALSE")</formula>
    </cfRule>
  </conditionalFormatting>
  <conditionalFormatting sqref="F19">
    <cfRule type="expression" dxfId="2421" priority="62" stopIfTrue="1">
      <formula>IF(OR($AN19="not",$AN19="resign",$AN19="resign",$AN19="end",$AN19="terminated",$AN19="permanent"),"TRUE","FALSE")</formula>
    </cfRule>
  </conditionalFormatting>
  <conditionalFormatting sqref="V24:V26">
    <cfRule type="expression" dxfId="2420" priority="137" stopIfTrue="1">
      <formula>IF(OR($AN16="not",$AN16="resign",$AN16="resign",$AN16="end",$AN16="terminated",$AN16="permanent"),"TRUE","FALSE")</formula>
    </cfRule>
  </conditionalFormatting>
  <conditionalFormatting sqref="V21:V23">
    <cfRule type="expression" dxfId="2419" priority="138" stopIfTrue="1">
      <formula>IF(OR($AN16="not",$AN16="resign",$AN16="resign",$AN16="end",$AN16="terminated",$AN16="permanent"),"TRUE","FALSE")</formula>
    </cfRule>
  </conditionalFormatting>
  <conditionalFormatting sqref="V20">
    <cfRule type="expression" dxfId="2418" priority="139" stopIfTrue="1">
      <formula>IF(OR($AN16="not",$AN16="resign",$AN16="resign",$AN16="end",$AN16="terminated",$AN16="permanent"),"TRUE","FALSE")</formula>
    </cfRule>
  </conditionalFormatting>
  <conditionalFormatting sqref="V16">
    <cfRule type="expression" dxfId="2417" priority="35" stopIfTrue="1">
      <formula>IF(OR(#REF!="not",#REF!="resign",#REF!="resign",#REF!="end",#REF!="terminated",#REF!="permanent"),"TRUE","FALSE")</formula>
    </cfRule>
  </conditionalFormatting>
  <conditionalFormatting sqref="V18">
    <cfRule type="expression" dxfId="2416" priority="150" stopIfTrue="1">
      <formula>IF(OR(#REF!="not",#REF!="resign",#REF!="resign",#REF!="end",#REF!="terminated",#REF!="permanent"),"TRUE","FALSE")</formula>
    </cfRule>
  </conditionalFormatting>
  <conditionalFormatting sqref="V18">
    <cfRule type="expression" dxfId="2415" priority="151" stopIfTrue="1">
      <formula>IF(OR(#REF!="not",#REF!="resign",#REF!="resign",#REF!="end",#REF!="terminated",#REF!="permanent"),"TRUE","FALSE")</formula>
    </cfRule>
  </conditionalFormatting>
  <conditionalFormatting sqref="C16:C17">
    <cfRule type="duplicateValues" dxfId="2414" priority="166513"/>
  </conditionalFormatting>
  <conditionalFormatting sqref="I15:I19">
    <cfRule type="expression" dxfId="2413" priority="1" stopIfTrue="1">
      <formula>IF(OR($AN15="not",$AN15="resign",$AN15="resign",$AN15="end",$AN15="terminated",$AN15="permanent"),"TRUE","FALSE")</formula>
    </cfRule>
  </conditionalFormatting>
  <hyperlinks>
    <hyperlink ref="V14" r:id="rId1" display="lydiads19@gmail.com"/>
    <hyperlink ref="V15" r:id="rId2"/>
    <hyperlink ref="V17" r:id="rId3"/>
    <hyperlink ref="V16" r:id="rId4"/>
    <hyperlink ref="O14" r:id="rId5"/>
    <hyperlink ref="V18" r:id="rId6"/>
    <hyperlink ref="V19" r:id="rId7"/>
  </hyperlinks>
  <pageMargins left="0" right="0" top="1" bottom="1" header="0" footer="0"/>
  <pageSetup paperSize="9" scale="32" orientation="landscape" r:id="rId8"/>
  <headerFooter alignWithMargins="0"/>
  <drawing r:id="rId9"/>
  <legacyDrawing r:id="rId10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3">
    <tabColor theme="7" tint="0.39997558519241921"/>
  </sheetPr>
  <dimension ref="A1:AE21"/>
  <sheetViews>
    <sheetView showGridLines="0" topLeftCell="A7" workbookViewId="0">
      <pane xSplit="3" ySplit="7" topLeftCell="Y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E13"/>
    </sheetView>
  </sheetViews>
  <sheetFormatPr defaultRowHeight="12.95" customHeight="1"/>
  <cols>
    <col min="1" max="1" width="3.5703125" style="27" bestFit="1" customWidth="1"/>
    <col min="2" max="2" width="9.42578125" style="27" bestFit="1" customWidth="1"/>
    <col min="3" max="3" width="10.28515625" style="27" customWidth="1"/>
    <col min="4" max="4" width="11.28515625" style="27" bestFit="1" customWidth="1"/>
    <col min="5" max="5" width="8.140625" style="27" bestFit="1" customWidth="1"/>
    <col min="6" max="6" width="12" style="27" customWidth="1"/>
    <col min="7" max="7" width="9.140625" style="27" bestFit="1"/>
    <col min="8" max="8" width="9" style="27" bestFit="1" customWidth="1"/>
    <col min="9" max="9" width="11.140625" style="27" customWidth="1"/>
    <col min="10" max="16" width="8.5703125" style="27" customWidth="1"/>
    <col min="17" max="17" width="9" style="27" bestFit="1" customWidth="1"/>
    <col min="18" max="18" width="9.85546875" style="27" bestFit="1" customWidth="1"/>
    <col min="19" max="19" width="10.28515625" style="27" bestFit="1" customWidth="1"/>
    <col min="20" max="20" width="10.140625" style="27" customWidth="1"/>
    <col min="21" max="21" width="12.28515625" style="27" customWidth="1"/>
    <col min="22" max="22" width="23.42578125" style="27" customWidth="1"/>
    <col min="23" max="23" width="25.42578125" style="27" customWidth="1"/>
    <col min="24" max="24" width="24.85546875" style="27" customWidth="1"/>
    <col min="25" max="25" width="31.7109375" style="27" bestFit="1" customWidth="1"/>
    <col min="26" max="26" width="20.7109375" style="27" customWidth="1"/>
    <col min="27" max="27" width="18.28515625" style="27" customWidth="1"/>
    <col min="28" max="28" width="20.28515625" style="27" customWidth="1"/>
    <col min="29" max="29" width="13.85546875" style="27" customWidth="1"/>
    <col min="30" max="30" width="27.42578125" style="27" bestFit="1" customWidth="1"/>
    <col min="31" max="31" width="19.28515625" style="27" bestFit="1" customWidth="1"/>
    <col min="32" max="16384" width="9.140625" style="27"/>
  </cols>
  <sheetData>
    <row r="1" spans="1:31" s="18" customFormat="1" ht="12.95" customHeight="1">
      <c r="A1" s="1187"/>
      <c r="B1" s="1187"/>
      <c r="C1" s="1187"/>
      <c r="D1" s="17"/>
      <c r="E1" s="17"/>
      <c r="L1" s="529"/>
      <c r="M1" s="616"/>
      <c r="N1" s="616"/>
      <c r="O1" s="616"/>
      <c r="P1" s="616"/>
      <c r="AD1" s="4" t="s">
        <v>1316</v>
      </c>
    </row>
    <row r="2" spans="1:31" s="18" customFormat="1" ht="12.95" customHeight="1">
      <c r="A2" s="1187"/>
      <c r="B2" s="1187"/>
      <c r="C2" s="1187"/>
      <c r="D2" s="17"/>
      <c r="E2" s="17"/>
      <c r="L2" s="529"/>
      <c r="M2" s="616"/>
      <c r="N2" s="616"/>
      <c r="O2" s="616"/>
      <c r="P2" s="616"/>
      <c r="AD2" s="5" t="s">
        <v>1235</v>
      </c>
    </row>
    <row r="3" spans="1:31" s="18" customFormat="1" ht="12.95" customHeight="1">
      <c r="A3" s="1187"/>
      <c r="B3" s="1187"/>
      <c r="C3" s="1187"/>
      <c r="D3" s="17"/>
      <c r="E3" s="17"/>
      <c r="L3" s="529"/>
      <c r="M3" s="616"/>
      <c r="N3" s="616"/>
      <c r="O3" s="616"/>
      <c r="P3" s="616"/>
      <c r="AD3" s="5" t="s">
        <v>1236</v>
      </c>
    </row>
    <row r="4" spans="1:31" s="18" customFormat="1" ht="12.95" customHeight="1">
      <c r="A4" s="17"/>
      <c r="B4" s="17"/>
      <c r="C4" s="17"/>
      <c r="D4" s="17"/>
      <c r="E4" s="17"/>
      <c r="L4" s="529"/>
      <c r="M4" s="616"/>
      <c r="N4" s="616"/>
      <c r="O4" s="616"/>
      <c r="P4" s="616"/>
      <c r="AD4" s="5" t="s">
        <v>1237</v>
      </c>
    </row>
    <row r="5" spans="1:31" s="18" customFormat="1" ht="12.95" customHeight="1">
      <c r="A5" s="17"/>
      <c r="B5" s="17"/>
      <c r="C5" s="17"/>
      <c r="D5" s="17"/>
      <c r="E5" s="17"/>
      <c r="L5" s="529"/>
      <c r="M5" s="616"/>
      <c r="N5" s="616"/>
      <c r="O5" s="616"/>
      <c r="P5" s="616"/>
    </row>
    <row r="6" spans="1:31" s="18" customFormat="1" ht="12.95" customHeight="1">
      <c r="A6" s="1187"/>
      <c r="B6" s="1187"/>
      <c r="C6" s="1187"/>
      <c r="D6" s="17"/>
      <c r="E6" s="17"/>
      <c r="L6" s="529"/>
      <c r="M6" s="616"/>
      <c r="N6" s="616"/>
      <c r="O6" s="616"/>
      <c r="P6" s="616"/>
      <c r="S6" s="1188"/>
      <c r="T6" s="1188"/>
      <c r="U6" s="1188"/>
    </row>
    <row r="7" spans="1:31" s="18" customFormat="1" ht="12.95" customHeight="1">
      <c r="C7" s="17"/>
      <c r="D7" s="17"/>
      <c r="E7" s="17"/>
      <c r="L7" s="529"/>
      <c r="M7" s="616"/>
      <c r="N7" s="616"/>
      <c r="O7" s="616"/>
      <c r="P7" s="616"/>
    </row>
    <row r="8" spans="1:31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W8" s="1186"/>
      <c r="X8" s="1186"/>
    </row>
    <row r="9" spans="1:31" s="18" customFormat="1" ht="12.95" customHeight="1">
      <c r="A9" s="1186" t="s">
        <v>1201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</row>
    <row r="10" spans="1:31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528"/>
      <c r="M10" s="614"/>
      <c r="N10" s="614"/>
      <c r="O10" s="614"/>
      <c r="P10" s="614"/>
      <c r="Q10" s="13"/>
      <c r="R10" s="13"/>
      <c r="S10" s="13"/>
      <c r="T10" s="13"/>
      <c r="U10" s="13"/>
      <c r="V10" s="13"/>
    </row>
    <row r="11" spans="1:31" s="18" customFormat="1" ht="12.95" customHeight="1" thickBot="1">
      <c r="C11" s="17"/>
      <c r="D11" s="17"/>
      <c r="E11" s="17"/>
      <c r="L11" s="529"/>
      <c r="M11" s="616"/>
      <c r="N11" s="616"/>
      <c r="O11" s="616"/>
      <c r="P11" s="616"/>
      <c r="AE11" s="18" t="s">
        <v>3969</v>
      </c>
    </row>
    <row r="12" spans="1:31" s="18" customFormat="1" ht="32.2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1355</v>
      </c>
      <c r="F12" s="1180" t="s">
        <v>1356</v>
      </c>
      <c r="G12" s="1178" t="s">
        <v>1247</v>
      </c>
      <c r="H12" s="1179"/>
      <c r="I12" s="58" t="s">
        <v>323</v>
      </c>
      <c r="J12" s="1178" t="s">
        <v>1259</v>
      </c>
      <c r="K12" s="1179"/>
      <c r="L12" s="1184" t="s">
        <v>4891</v>
      </c>
      <c r="M12" s="1185"/>
      <c r="N12" s="1178" t="s">
        <v>1357</v>
      </c>
      <c r="O12" s="1179"/>
      <c r="P12" s="204"/>
      <c r="Q12" s="1180" t="s">
        <v>1260</v>
      </c>
      <c r="R12" s="1168" t="s">
        <v>1251</v>
      </c>
      <c r="S12" s="1180" t="s">
        <v>1248</v>
      </c>
      <c r="T12" s="1182" t="s">
        <v>1289</v>
      </c>
      <c r="U12" s="1180" t="s">
        <v>1261</v>
      </c>
      <c r="V12" s="1168" t="s">
        <v>1251</v>
      </c>
      <c r="W12" s="1176" t="s">
        <v>1253</v>
      </c>
      <c r="X12" s="1189" t="s">
        <v>1230</v>
      </c>
      <c r="Y12" s="1170" t="s">
        <v>1272</v>
      </c>
      <c r="Z12" s="1170" t="s">
        <v>673</v>
      </c>
      <c r="AA12" s="1170" t="s">
        <v>1202</v>
      </c>
      <c r="AB12" s="1170" t="s">
        <v>2389</v>
      </c>
      <c r="AC12" s="1170" t="s">
        <v>3030</v>
      </c>
      <c r="AD12" s="1174" t="s">
        <v>2390</v>
      </c>
      <c r="AE12" s="1172" t="s">
        <v>811</v>
      </c>
    </row>
    <row r="13" spans="1:31" s="18" customFormat="1" ht="15.75" thickTop="1" thickBot="1">
      <c r="A13" s="1181"/>
      <c r="B13" s="1181"/>
      <c r="C13" s="1181"/>
      <c r="D13" s="1181"/>
      <c r="E13" s="1181"/>
      <c r="F13" s="1181"/>
      <c r="G13" s="20" t="s">
        <v>1256</v>
      </c>
      <c r="H13" s="20" t="s">
        <v>1257</v>
      </c>
      <c r="I13" s="20">
        <v>1</v>
      </c>
      <c r="J13" s="20" t="s">
        <v>1256</v>
      </c>
      <c r="K13" s="20" t="s">
        <v>1257</v>
      </c>
      <c r="L13" s="202" t="s">
        <v>1256</v>
      </c>
      <c r="M13" s="202" t="s">
        <v>1257</v>
      </c>
      <c r="N13" s="617" t="s">
        <v>1256</v>
      </c>
      <c r="O13" s="617" t="s">
        <v>1257</v>
      </c>
      <c r="P13" s="615"/>
      <c r="Q13" s="1181"/>
      <c r="R13" s="1169"/>
      <c r="S13" s="1181"/>
      <c r="T13" s="1183"/>
      <c r="U13" s="1191"/>
      <c r="V13" s="1169"/>
      <c r="W13" s="1177"/>
      <c r="X13" s="1190"/>
      <c r="Y13" s="1171"/>
      <c r="Z13" s="1171"/>
      <c r="AA13" s="1171"/>
      <c r="AB13" s="1171"/>
      <c r="AC13" s="1171"/>
      <c r="AD13" s="1175"/>
      <c r="AE13" s="1173"/>
    </row>
    <row r="14" spans="1:31" ht="43.5" thickTop="1">
      <c r="A14" s="9">
        <v>1</v>
      </c>
      <c r="B14" s="10" t="s">
        <v>966</v>
      </c>
      <c r="C14" s="10" t="s">
        <v>963</v>
      </c>
      <c r="D14" s="89" t="s">
        <v>965</v>
      </c>
      <c r="E14" s="1" t="s">
        <v>1047</v>
      </c>
      <c r="F14" s="2" t="s">
        <v>1266</v>
      </c>
      <c r="G14" s="11">
        <v>41673</v>
      </c>
      <c r="H14" s="11">
        <v>42037</v>
      </c>
      <c r="I14" s="11">
        <v>42402</v>
      </c>
      <c r="J14" s="11">
        <v>42403</v>
      </c>
      <c r="K14" s="11">
        <v>42768</v>
      </c>
      <c r="L14" s="11">
        <v>42769</v>
      </c>
      <c r="M14" s="11">
        <v>42796</v>
      </c>
      <c r="N14" s="11">
        <v>42797</v>
      </c>
      <c r="O14" s="11">
        <v>43133</v>
      </c>
      <c r="P14" s="11"/>
      <c r="Q14" s="24">
        <f ca="1">SUM(O14-NOW())</f>
        <v>297.84127800926217</v>
      </c>
      <c r="R14" s="25" t="str">
        <f ca="1">IF(Q14&lt;=40,"WARNING","ACTIVE")</f>
        <v>ACTIVE</v>
      </c>
      <c r="S14" s="12">
        <v>2325000</v>
      </c>
      <c r="T14" s="12">
        <v>775000</v>
      </c>
      <c r="U14" s="12" t="s">
        <v>952</v>
      </c>
      <c r="V14" s="12" t="s">
        <v>2090</v>
      </c>
      <c r="W14" s="2" t="s">
        <v>964</v>
      </c>
      <c r="X14" s="2" t="s">
        <v>657</v>
      </c>
      <c r="Y14" s="2" t="s">
        <v>656</v>
      </c>
      <c r="Z14" s="2"/>
      <c r="AA14" s="2" t="s">
        <v>3161</v>
      </c>
      <c r="AB14" s="2"/>
      <c r="AC14" s="185" t="s">
        <v>3969</v>
      </c>
      <c r="AD14" s="2"/>
      <c r="AE14" s="22"/>
    </row>
    <row r="15" spans="1:31" s="59" customFormat="1" ht="14.25"/>
    <row r="16" spans="1:31" ht="28.5">
      <c r="A16" s="26"/>
      <c r="B16" s="62"/>
      <c r="C16" s="62"/>
      <c r="D16" s="99"/>
      <c r="E16" s="63"/>
      <c r="F16" s="64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7"/>
      <c r="R16" s="66"/>
      <c r="S16" s="84" t="s">
        <v>4899</v>
      </c>
      <c r="T16" s="84"/>
      <c r="U16" s="84"/>
      <c r="V16" s="84"/>
      <c r="W16" s="64"/>
      <c r="X16" s="64"/>
      <c r="Y16" s="64"/>
      <c r="Z16" s="64"/>
      <c r="AA16" s="64"/>
      <c r="AB16" s="64"/>
      <c r="AC16" s="64"/>
      <c r="AD16" s="64"/>
      <c r="AE16" s="68"/>
    </row>
    <row r="17" spans="1:31" ht="14.25">
      <c r="A17" s="26"/>
      <c r="B17" s="62"/>
      <c r="C17" s="62"/>
      <c r="D17" s="99"/>
      <c r="E17" s="63"/>
      <c r="F17" s="64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7"/>
      <c r="R17" s="66"/>
      <c r="S17" s="84"/>
      <c r="T17" s="84"/>
      <c r="U17" s="84"/>
      <c r="V17" s="84"/>
      <c r="W17" s="64"/>
      <c r="X17" s="64"/>
      <c r="Y17" s="64"/>
      <c r="Z17" s="64"/>
      <c r="AA17" s="64"/>
      <c r="AB17" s="64"/>
      <c r="AC17" s="64"/>
      <c r="AD17" s="64"/>
      <c r="AE17" s="68"/>
    </row>
    <row r="18" spans="1:31" ht="14.25">
      <c r="A18" s="26"/>
      <c r="B18" s="62"/>
      <c r="C18" s="62"/>
      <c r="D18" s="99"/>
      <c r="E18" s="63"/>
      <c r="F18" s="64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7"/>
      <c r="R18" s="66"/>
      <c r="S18" s="84"/>
      <c r="T18" s="84"/>
      <c r="U18" s="84"/>
      <c r="V18" s="84"/>
      <c r="W18" s="64"/>
      <c r="X18" s="64"/>
      <c r="Y18" s="64"/>
      <c r="Z18" s="64"/>
      <c r="AA18" s="64"/>
      <c r="AB18" s="64"/>
      <c r="AC18" s="64"/>
      <c r="AD18" s="64"/>
      <c r="AE18" s="68"/>
    </row>
    <row r="20" spans="1:31" ht="12.95" customHeight="1" thickBot="1"/>
    <row r="21" spans="1:31" ht="12.95" customHeight="1" thickBot="1">
      <c r="A21" s="30" t="s">
        <v>1365</v>
      </c>
      <c r="B21" s="56"/>
    </row>
  </sheetData>
  <mergeCells count="32">
    <mergeCell ref="A9:X9"/>
    <mergeCell ref="A12:A13"/>
    <mergeCell ref="B12:B13"/>
    <mergeCell ref="A1:C1"/>
    <mergeCell ref="A2:C2"/>
    <mergeCell ref="A3:C3"/>
    <mergeCell ref="A6:C6"/>
    <mergeCell ref="S6:U6"/>
    <mergeCell ref="A8:X8"/>
    <mergeCell ref="X12:X13"/>
    <mergeCell ref="J12:K12"/>
    <mergeCell ref="U12:U13"/>
    <mergeCell ref="C12:C13"/>
    <mergeCell ref="D12:D13"/>
    <mergeCell ref="E12:E13"/>
    <mergeCell ref="F12:F13"/>
    <mergeCell ref="G12:H12"/>
    <mergeCell ref="Q12:Q13"/>
    <mergeCell ref="R12:R13"/>
    <mergeCell ref="S12:S13"/>
    <mergeCell ref="T12:T13"/>
    <mergeCell ref="L12:M12"/>
    <mergeCell ref="N12:O12"/>
    <mergeCell ref="V12:V13"/>
    <mergeCell ref="AA12:AA13"/>
    <mergeCell ref="AB12:AB13"/>
    <mergeCell ref="AC12:AC13"/>
    <mergeCell ref="AE12:AE13"/>
    <mergeCell ref="Y12:Y13"/>
    <mergeCell ref="AD12:AD13"/>
    <mergeCell ref="Z12:Z13"/>
    <mergeCell ref="W12:W13"/>
  </mergeCells>
  <phoneticPr fontId="38" type="noConversion"/>
  <conditionalFormatting sqref="Q14:R14 Q16:R21">
    <cfRule type="expression" dxfId="2412" priority="1" stopIfTrue="1">
      <formula>IF($R14="warning",TRUE,FALSE)</formula>
    </cfRule>
  </conditionalFormatting>
  <printOptions horizontalCentered="1"/>
  <pageMargins left="0.25" right="0.25" top="1" bottom="1" header="0.5" footer="0.5"/>
  <pageSetup paperSize="9" scale="75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2">
    <tabColor theme="7" tint="0.39997558519241921"/>
  </sheetPr>
  <dimension ref="A1:BE217"/>
  <sheetViews>
    <sheetView topLeftCell="A10" workbookViewId="0">
      <pane xSplit="4" ySplit="4" topLeftCell="AF14" activePane="bottomRight" state="frozen"/>
      <selection activeCell="A10" sqref="A10"/>
      <selection pane="topRight" activeCell="E10" sqref="E10"/>
      <selection pane="bottomLeft" activeCell="A14" sqref="A14"/>
      <selection pane="bottomRight" activeCell="A12" sqref="A12:AK13"/>
    </sheetView>
  </sheetViews>
  <sheetFormatPr defaultRowHeight="10.5"/>
  <cols>
    <col min="1" max="1" width="4.5703125" style="398" customWidth="1"/>
    <col min="2" max="2" width="10.140625" style="398" customWidth="1"/>
    <col min="3" max="3" width="8.5703125" style="398" customWidth="1"/>
    <col min="4" max="4" width="27.42578125" style="398" bestFit="1" customWidth="1"/>
    <col min="5" max="5" width="21.5703125" style="398" customWidth="1"/>
    <col min="6" max="6" width="5.7109375" style="398" customWidth="1"/>
    <col min="7" max="7" width="8.140625" style="398" customWidth="1"/>
    <col min="8" max="10" width="13.140625" style="398" customWidth="1"/>
    <col min="11" max="12" width="10.140625" style="398" customWidth="1"/>
    <col min="13" max="13" width="10.42578125" style="398" customWidth="1"/>
    <col min="14" max="15" width="11.5703125" style="398" customWidth="1"/>
    <col min="16" max="16" width="10.42578125" style="398" customWidth="1"/>
    <col min="17" max="18" width="10.28515625" style="398" customWidth="1"/>
    <col min="19" max="19" width="10.7109375" style="398" customWidth="1"/>
    <col min="20" max="20" width="11.7109375" style="398" customWidth="1"/>
    <col min="21" max="21" width="8.85546875" style="398" customWidth="1"/>
    <col min="22" max="22" width="9.85546875" style="398" customWidth="1"/>
    <col min="23" max="25" width="14.28515625" style="236" customWidth="1"/>
    <col min="26" max="26" width="23.85546875" style="398" customWidth="1"/>
    <col min="27" max="27" width="6.28515625" style="398" bestFit="1" customWidth="1"/>
    <col min="28" max="28" width="17" style="398" customWidth="1"/>
    <col min="29" max="29" width="39.140625" style="398" customWidth="1"/>
    <col min="30" max="30" width="15.7109375" style="398" customWidth="1"/>
    <col min="31" max="31" width="22.140625" style="398" customWidth="1"/>
    <col min="32" max="32" width="21.28515625" style="422" customWidth="1"/>
    <col min="33" max="33" width="18.140625" style="398" customWidth="1"/>
    <col min="34" max="34" width="12" style="398" customWidth="1"/>
    <col min="35" max="35" width="17.5703125" style="398" bestFit="1" customWidth="1"/>
    <col min="36" max="36" width="27.85546875" style="398" customWidth="1"/>
    <col min="37" max="37" width="28.85546875" style="464" customWidth="1"/>
    <col min="38" max="16384" width="9.140625" style="398"/>
  </cols>
  <sheetData>
    <row r="1" spans="1:54">
      <c r="A1" s="1150"/>
      <c r="B1" s="1150"/>
      <c r="C1" s="1150"/>
      <c r="D1" s="1150"/>
      <c r="E1" s="536"/>
      <c r="F1" s="536"/>
      <c r="G1" s="536"/>
      <c r="H1" s="537"/>
      <c r="I1" s="537"/>
      <c r="J1" s="537"/>
      <c r="K1" s="537"/>
      <c r="L1" s="537"/>
      <c r="M1" s="537"/>
      <c r="N1" s="537"/>
      <c r="O1" s="537"/>
      <c r="P1" s="537"/>
      <c r="Q1" s="537"/>
      <c r="R1" s="537"/>
      <c r="S1" s="537"/>
      <c r="T1" s="537"/>
      <c r="U1" s="537"/>
      <c r="V1" s="537"/>
      <c r="W1" s="537"/>
      <c r="X1" s="537"/>
      <c r="Y1" s="687"/>
      <c r="Z1" s="537"/>
      <c r="AA1" s="537"/>
      <c r="AB1" s="537"/>
      <c r="AC1" s="537"/>
      <c r="AD1" s="537"/>
      <c r="AE1" s="537"/>
      <c r="AF1" s="339"/>
      <c r="AG1" s="212" t="s">
        <v>1316</v>
      </c>
      <c r="AH1" s="212"/>
      <c r="AI1" s="212"/>
    </row>
    <row r="2" spans="1:54">
      <c r="A2" s="1150"/>
      <c r="B2" s="1150"/>
      <c r="C2" s="1150"/>
      <c r="D2" s="1150"/>
      <c r="E2" s="536"/>
      <c r="F2" s="536"/>
      <c r="G2" s="536"/>
      <c r="H2" s="537"/>
      <c r="I2" s="537"/>
      <c r="J2" s="537"/>
      <c r="K2" s="537"/>
      <c r="L2" s="537"/>
      <c r="M2" s="537"/>
      <c r="N2" s="537"/>
      <c r="O2" s="537"/>
      <c r="P2" s="537"/>
      <c r="Q2" s="537"/>
      <c r="R2" s="537"/>
      <c r="S2" s="537"/>
      <c r="T2" s="537"/>
      <c r="U2" s="537"/>
      <c r="V2" s="537"/>
      <c r="W2" s="537"/>
      <c r="X2" s="537"/>
      <c r="Y2" s="687"/>
      <c r="Z2" s="537"/>
      <c r="AA2" s="537"/>
      <c r="AB2" s="537"/>
      <c r="AC2" s="537"/>
      <c r="AD2" s="537"/>
      <c r="AE2" s="537"/>
      <c r="AF2" s="339"/>
      <c r="AG2" s="212" t="s">
        <v>1235</v>
      </c>
      <c r="AH2" s="212"/>
      <c r="AI2" s="212"/>
    </row>
    <row r="3" spans="1:54">
      <c r="A3" s="1150"/>
      <c r="B3" s="1150"/>
      <c r="C3" s="1150"/>
      <c r="D3" s="1150"/>
      <c r="E3" s="536"/>
      <c r="F3" s="536"/>
      <c r="G3" s="536"/>
      <c r="H3" s="537"/>
      <c r="I3" s="537"/>
      <c r="J3" s="537"/>
      <c r="K3" s="537"/>
      <c r="L3" s="537"/>
      <c r="M3" s="537"/>
      <c r="N3" s="537"/>
      <c r="O3" s="537"/>
      <c r="P3" s="537"/>
      <c r="Q3" s="537"/>
      <c r="R3" s="537"/>
      <c r="S3" s="537"/>
      <c r="T3" s="537"/>
      <c r="U3" s="537"/>
      <c r="V3" s="537"/>
      <c r="W3" s="537"/>
      <c r="X3" s="537"/>
      <c r="Y3" s="687"/>
      <c r="Z3" s="537"/>
      <c r="AA3" s="537"/>
      <c r="AB3" s="537"/>
      <c r="AC3" s="537"/>
      <c r="AD3" s="537"/>
      <c r="AE3" s="537"/>
      <c r="AF3" s="339"/>
      <c r="AG3" s="212" t="s">
        <v>1236</v>
      </c>
      <c r="AH3" s="212"/>
      <c r="AI3" s="212"/>
    </row>
    <row r="4" spans="1:54">
      <c r="A4" s="536"/>
      <c r="B4" s="536"/>
      <c r="C4" s="536"/>
      <c r="D4" s="536"/>
      <c r="E4" s="536"/>
      <c r="F4" s="536"/>
      <c r="G4" s="536"/>
      <c r="H4" s="537"/>
      <c r="I4" s="537"/>
      <c r="J4" s="537"/>
      <c r="K4" s="537"/>
      <c r="L4" s="537"/>
      <c r="M4" s="537"/>
      <c r="N4" s="537"/>
      <c r="O4" s="537"/>
      <c r="P4" s="537"/>
      <c r="Q4" s="537"/>
      <c r="R4" s="537"/>
      <c r="S4" s="537"/>
      <c r="T4" s="537"/>
      <c r="U4" s="537"/>
      <c r="V4" s="537"/>
      <c r="W4" s="537"/>
      <c r="X4" s="537"/>
      <c r="Y4" s="687"/>
      <c r="Z4" s="537"/>
      <c r="AA4" s="537"/>
      <c r="AB4" s="537"/>
      <c r="AC4" s="537"/>
      <c r="AD4" s="537"/>
      <c r="AE4" s="537"/>
      <c r="AF4" s="339"/>
      <c r="AG4" s="212" t="s">
        <v>1237</v>
      </c>
      <c r="AH4" s="212"/>
      <c r="AI4" s="212"/>
    </row>
    <row r="5" spans="1:54">
      <c r="A5" s="536"/>
      <c r="B5" s="536"/>
      <c r="C5" s="536"/>
      <c r="D5" s="536"/>
      <c r="E5" s="536"/>
      <c r="F5" s="536"/>
      <c r="G5" s="536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687"/>
      <c r="Z5" s="537"/>
      <c r="AA5" s="537"/>
      <c r="AB5" s="537"/>
      <c r="AC5" s="537"/>
      <c r="AD5" s="537"/>
      <c r="AE5" s="537"/>
      <c r="AF5" s="339"/>
      <c r="AG5" s="537"/>
      <c r="AH5" s="537"/>
      <c r="AI5" s="537"/>
    </row>
    <row r="6" spans="1:54">
      <c r="A6" s="1150"/>
      <c r="B6" s="1150"/>
      <c r="C6" s="1150"/>
      <c r="D6" s="1150"/>
      <c r="E6" s="536"/>
      <c r="F6" s="536"/>
      <c r="G6" s="536"/>
      <c r="H6" s="537"/>
      <c r="I6" s="537"/>
      <c r="J6" s="537"/>
      <c r="K6" s="537"/>
      <c r="L6" s="537"/>
      <c r="M6" s="537"/>
      <c r="N6" s="537"/>
      <c r="O6" s="537"/>
      <c r="P6" s="537"/>
      <c r="Q6" s="537"/>
      <c r="R6" s="537"/>
      <c r="S6" s="537"/>
      <c r="T6" s="537"/>
      <c r="U6" s="537"/>
      <c r="V6" s="537"/>
      <c r="W6" s="1151"/>
      <c r="X6" s="1151"/>
      <c r="Y6" s="1151"/>
      <c r="Z6" s="1151"/>
      <c r="AA6" s="1151"/>
      <c r="AB6" s="1151"/>
      <c r="AC6" s="537"/>
      <c r="AD6" s="537"/>
      <c r="AE6" s="537"/>
      <c r="AF6" s="339"/>
      <c r="AG6" s="537"/>
      <c r="AH6" s="537"/>
      <c r="AI6" s="537"/>
    </row>
    <row r="7" spans="1:54">
      <c r="A7" s="537"/>
      <c r="B7" s="537"/>
      <c r="C7" s="537"/>
      <c r="D7" s="536"/>
      <c r="E7" s="536"/>
      <c r="F7" s="536"/>
      <c r="G7" s="536"/>
      <c r="H7" s="537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537"/>
      <c r="Y7" s="687"/>
      <c r="Z7" s="537"/>
      <c r="AA7" s="537"/>
      <c r="AB7" s="537"/>
      <c r="AC7" s="537"/>
      <c r="AD7" s="537"/>
      <c r="AE7" s="537"/>
      <c r="AF7" s="339"/>
      <c r="AG7" s="537"/>
      <c r="AH7" s="537"/>
      <c r="AI7" s="537"/>
    </row>
    <row r="8" spans="1:54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1112"/>
      <c r="AC8" s="1112"/>
      <c r="AD8" s="1112"/>
      <c r="AE8" s="537"/>
      <c r="AF8" s="339"/>
      <c r="AG8" s="537"/>
      <c r="AH8" s="537"/>
      <c r="AI8" s="537"/>
    </row>
    <row r="9" spans="1:54">
      <c r="A9" s="1112" t="s">
        <v>980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537"/>
      <c r="AF9" s="339"/>
      <c r="AG9" s="537"/>
      <c r="AH9" s="537"/>
      <c r="AI9" s="537"/>
    </row>
    <row r="10" spans="1:54">
      <c r="A10" s="530"/>
      <c r="B10" s="530"/>
      <c r="C10" s="530" t="s">
        <v>722</v>
      </c>
      <c r="D10" s="530"/>
      <c r="E10" s="530"/>
      <c r="F10" s="530"/>
      <c r="G10" s="530"/>
      <c r="H10" s="530"/>
      <c r="I10" s="530"/>
      <c r="J10" s="530">
        <f>21+26</f>
        <v>47</v>
      </c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  <c r="X10" s="530"/>
      <c r="Y10" s="686"/>
      <c r="Z10" s="530"/>
      <c r="AA10" s="530"/>
      <c r="AB10" s="530"/>
      <c r="AC10" s="537"/>
      <c r="AD10" s="537"/>
      <c r="AE10" s="537"/>
      <c r="AF10" s="339"/>
      <c r="AG10" s="537"/>
      <c r="AH10" s="537"/>
      <c r="AI10" s="537"/>
    </row>
    <row r="11" spans="1:54" ht="11.25" thickBot="1">
      <c r="A11" s="537"/>
      <c r="B11" s="537"/>
      <c r="C11" s="537" t="s">
        <v>723</v>
      </c>
      <c r="D11" s="536"/>
      <c r="E11" s="536"/>
      <c r="F11" s="536"/>
      <c r="G11" s="536"/>
      <c r="H11" s="537"/>
      <c r="I11" s="537"/>
      <c r="J11" s="537"/>
      <c r="K11" s="537"/>
      <c r="L11" s="537"/>
      <c r="M11" s="537"/>
      <c r="N11" s="537"/>
      <c r="O11" s="537"/>
      <c r="P11" s="537"/>
      <c r="Q11" s="537"/>
      <c r="R11" s="537"/>
      <c r="S11" s="537"/>
      <c r="T11" s="537"/>
      <c r="U11" s="537"/>
      <c r="V11" s="537"/>
      <c r="W11" s="537"/>
      <c r="X11" s="537"/>
      <c r="Y11" s="687"/>
      <c r="Z11" s="537"/>
      <c r="AA11" s="537"/>
      <c r="AB11" s="537"/>
      <c r="AC11" s="537"/>
      <c r="AD11" s="537"/>
      <c r="AE11" s="537"/>
      <c r="AF11" s="339"/>
      <c r="AG11" s="537"/>
      <c r="AH11" s="537"/>
      <c r="AI11" s="537"/>
    </row>
    <row r="12" spans="1:54" ht="14.25" customHeight="1" thickTop="1" thickBot="1">
      <c r="A12" s="1104" t="s">
        <v>1351</v>
      </c>
      <c r="B12" s="1104" t="s">
        <v>1352</v>
      </c>
      <c r="C12" s="1104" t="s">
        <v>719</v>
      </c>
      <c r="D12" s="1104" t="s">
        <v>1353</v>
      </c>
      <c r="E12" s="1104" t="s">
        <v>1354</v>
      </c>
      <c r="F12" s="1104" t="s">
        <v>1059</v>
      </c>
      <c r="G12" s="1104" t="s">
        <v>1355</v>
      </c>
      <c r="H12" s="1104" t="s">
        <v>1356</v>
      </c>
      <c r="I12" s="1104" t="s">
        <v>711</v>
      </c>
      <c r="J12" s="1104" t="s">
        <v>1021</v>
      </c>
      <c r="K12" s="1108" t="s">
        <v>1247</v>
      </c>
      <c r="L12" s="1109"/>
      <c r="M12" s="1108" t="s">
        <v>5098</v>
      </c>
      <c r="N12" s="1149"/>
      <c r="O12" s="1109"/>
      <c r="P12" s="1108" t="s">
        <v>1259</v>
      </c>
      <c r="Q12" s="1109"/>
      <c r="R12" s="534" t="s">
        <v>5098</v>
      </c>
      <c r="S12" s="534"/>
      <c r="T12" s="534"/>
      <c r="U12" s="1104" t="s">
        <v>1260</v>
      </c>
      <c r="V12" s="1106" t="s">
        <v>1251</v>
      </c>
      <c r="W12" s="1116" t="s">
        <v>2387</v>
      </c>
      <c r="X12" s="1116" t="s">
        <v>2893</v>
      </c>
      <c r="Y12" s="1116" t="s">
        <v>6525</v>
      </c>
      <c r="Z12" s="1104" t="s">
        <v>1028</v>
      </c>
      <c r="AA12" s="1104" t="s">
        <v>1265</v>
      </c>
      <c r="AB12" s="1104" t="s">
        <v>1261</v>
      </c>
      <c r="AC12" s="1097" t="s">
        <v>1253</v>
      </c>
      <c r="AD12" s="1121" t="s">
        <v>1230</v>
      </c>
      <c r="AE12" s="1123" t="s">
        <v>1272</v>
      </c>
      <c r="AF12" s="1093" t="s">
        <v>673</v>
      </c>
      <c r="AG12" s="1118" t="s">
        <v>1202</v>
      </c>
      <c r="AH12" s="1118" t="s">
        <v>1290</v>
      </c>
      <c r="AI12" s="1118" t="s">
        <v>3030</v>
      </c>
      <c r="AJ12" s="1118" t="s">
        <v>1042</v>
      </c>
      <c r="AK12" s="1114" t="s">
        <v>811</v>
      </c>
    </row>
    <row r="13" spans="1:54" ht="12" customHeight="1" thickTop="1" thickBot="1">
      <c r="A13" s="1145"/>
      <c r="B13" s="1145"/>
      <c r="C13" s="1145"/>
      <c r="D13" s="1145"/>
      <c r="E13" s="1145"/>
      <c r="F13" s="1145"/>
      <c r="G13" s="1145"/>
      <c r="H13" s="1145"/>
      <c r="I13" s="1145"/>
      <c r="J13" s="1145"/>
      <c r="K13" s="531" t="s">
        <v>1256</v>
      </c>
      <c r="L13" s="531" t="s">
        <v>1257</v>
      </c>
      <c r="M13" s="531">
        <v>1</v>
      </c>
      <c r="N13" s="531">
        <v>2</v>
      </c>
      <c r="O13" s="531">
        <v>3</v>
      </c>
      <c r="P13" s="531" t="s">
        <v>1256</v>
      </c>
      <c r="Q13" s="531" t="s">
        <v>1257</v>
      </c>
      <c r="R13" s="533">
        <v>1</v>
      </c>
      <c r="S13" s="533"/>
      <c r="T13" s="533"/>
      <c r="U13" s="1145"/>
      <c r="V13" s="1143"/>
      <c r="W13" s="1140"/>
      <c r="X13" s="1194"/>
      <c r="Y13" s="1194"/>
      <c r="Z13" s="1145"/>
      <c r="AA13" s="1145"/>
      <c r="AB13" s="1145"/>
      <c r="AC13" s="1139"/>
      <c r="AD13" s="1146"/>
      <c r="AE13" s="1142"/>
      <c r="AF13" s="1192"/>
      <c r="AG13" s="1193"/>
      <c r="AH13" s="1193"/>
      <c r="AI13" s="1193"/>
      <c r="AJ13" s="1193"/>
      <c r="AK13" s="1141"/>
    </row>
    <row r="14" spans="1:54" s="236" customFormat="1" ht="32.25" customHeight="1" thickTop="1">
      <c r="A14" s="410">
        <f>ROW()-13</f>
        <v>1</v>
      </c>
      <c r="B14" s="258" t="s">
        <v>709</v>
      </c>
      <c r="C14" s="411"/>
      <c r="D14" s="223" t="s">
        <v>699</v>
      </c>
      <c r="E14" s="227" t="s">
        <v>701</v>
      </c>
      <c r="F14" s="227" t="s">
        <v>1060</v>
      </c>
      <c r="G14" s="228" t="s">
        <v>1276</v>
      </c>
      <c r="H14" s="229" t="s">
        <v>702</v>
      </c>
      <c r="I14" s="333" t="s">
        <v>289</v>
      </c>
      <c r="J14" s="333"/>
      <c r="K14" s="231">
        <v>41743</v>
      </c>
      <c r="L14" s="231">
        <v>42107</v>
      </c>
      <c r="M14" s="231">
        <v>42473</v>
      </c>
      <c r="N14" s="231"/>
      <c r="O14" s="231"/>
      <c r="P14" s="231">
        <v>42474</v>
      </c>
      <c r="Q14" s="231">
        <v>42838</v>
      </c>
      <c r="R14" s="231"/>
      <c r="S14" s="231"/>
      <c r="T14" s="231"/>
      <c r="U14" s="1002">
        <f ca="1">SUM(Q14-NOW())</f>
        <v>2.8412780092621688</v>
      </c>
      <c r="V14" s="257" t="str">
        <f t="shared" ref="V14:V20" ca="1" si="0">IF(U14&lt;=46,"WARNING","ACTIVE")</f>
        <v>WARNING</v>
      </c>
      <c r="W14" s="230">
        <v>4166800</v>
      </c>
      <c r="X14" s="230"/>
      <c r="Y14" s="230"/>
      <c r="Z14" s="230" t="s">
        <v>3681</v>
      </c>
      <c r="AA14" s="230" t="s">
        <v>1314</v>
      </c>
      <c r="AB14" s="230" t="s">
        <v>2056</v>
      </c>
      <c r="AC14" s="229" t="s">
        <v>700</v>
      </c>
      <c r="AD14" s="229" t="s">
        <v>705</v>
      </c>
      <c r="AE14" s="229" t="s">
        <v>704</v>
      </c>
      <c r="AF14" s="346" t="s">
        <v>3162</v>
      </c>
      <c r="AG14" s="229" t="s">
        <v>3163</v>
      </c>
      <c r="AH14" s="229"/>
      <c r="AI14" s="229" t="s">
        <v>3411</v>
      </c>
      <c r="AJ14" s="234" t="s">
        <v>79</v>
      </c>
      <c r="AK14" s="253"/>
      <c r="AM14" s="538"/>
      <c r="BB14" s="382"/>
    </row>
    <row r="15" spans="1:54" s="236" customFormat="1" ht="31.5" customHeight="1">
      <c r="A15" s="410">
        <f t="shared" ref="A15:A28" si="1">ROW()-13</f>
        <v>2</v>
      </c>
      <c r="B15" s="258" t="s">
        <v>189</v>
      </c>
      <c r="C15" s="411"/>
      <c r="D15" s="223" t="s">
        <v>186</v>
      </c>
      <c r="E15" s="227" t="s">
        <v>188</v>
      </c>
      <c r="F15" s="227" t="s">
        <v>1302</v>
      </c>
      <c r="G15" s="228" t="s">
        <v>1358</v>
      </c>
      <c r="H15" s="229" t="s">
        <v>990</v>
      </c>
      <c r="I15" s="333" t="s">
        <v>289</v>
      </c>
      <c r="J15" s="333" t="s">
        <v>1324</v>
      </c>
      <c r="K15" s="231">
        <v>42128</v>
      </c>
      <c r="L15" s="231">
        <v>42219</v>
      </c>
      <c r="M15" s="231">
        <v>42311</v>
      </c>
      <c r="N15" s="231">
        <v>42677</v>
      </c>
      <c r="O15" s="231">
        <v>42858</v>
      </c>
      <c r="P15" s="231">
        <v>42859</v>
      </c>
      <c r="Q15" s="231">
        <v>43223</v>
      </c>
      <c r="R15" s="231"/>
      <c r="S15" s="231"/>
      <c r="T15" s="231"/>
      <c r="U15" s="343">
        <f ca="1">SUM(Q15-NOW())</f>
        <v>387.84127800926217</v>
      </c>
      <c r="V15" s="257" t="str">
        <f t="shared" ca="1" si="0"/>
        <v>ACTIVE</v>
      </c>
      <c r="W15" s="230">
        <v>4457750</v>
      </c>
      <c r="X15" s="230"/>
      <c r="Y15" s="230">
        <v>150000</v>
      </c>
      <c r="Z15" s="230" t="s">
        <v>6526</v>
      </c>
      <c r="AA15" s="230" t="s">
        <v>1314</v>
      </c>
      <c r="AB15" s="230" t="s">
        <v>2056</v>
      </c>
      <c r="AC15" s="229" t="s">
        <v>187</v>
      </c>
      <c r="AD15" s="229"/>
      <c r="AE15" s="229" t="s">
        <v>196</v>
      </c>
      <c r="AF15" s="346" t="s">
        <v>3164</v>
      </c>
      <c r="AG15" s="229" t="s">
        <v>3165</v>
      </c>
      <c r="AH15" s="229">
        <v>0</v>
      </c>
      <c r="AI15" s="229" t="s">
        <v>3412</v>
      </c>
      <c r="AJ15" s="234"/>
      <c r="AK15" s="253"/>
      <c r="AM15" s="538"/>
      <c r="BB15" s="382"/>
    </row>
    <row r="16" spans="1:54" s="236" customFormat="1" ht="31.5" customHeight="1">
      <c r="A16" s="410">
        <f t="shared" si="1"/>
        <v>3</v>
      </c>
      <c r="B16" s="258" t="s">
        <v>1621</v>
      </c>
      <c r="C16" s="411"/>
      <c r="D16" s="223" t="s">
        <v>1603</v>
      </c>
      <c r="E16" s="227" t="s">
        <v>1604</v>
      </c>
      <c r="F16" s="227" t="s">
        <v>1060</v>
      </c>
      <c r="G16" s="228" t="s">
        <v>1276</v>
      </c>
      <c r="H16" s="229" t="s">
        <v>1606</v>
      </c>
      <c r="I16" s="333" t="s">
        <v>289</v>
      </c>
      <c r="J16" s="333" t="s">
        <v>1324</v>
      </c>
      <c r="K16" s="231">
        <v>42293</v>
      </c>
      <c r="L16" s="231">
        <v>42475</v>
      </c>
      <c r="M16" s="231">
        <v>42840</v>
      </c>
      <c r="N16" s="231"/>
      <c r="O16" s="231"/>
      <c r="P16" s="231"/>
      <c r="Q16" s="231"/>
      <c r="R16" s="231"/>
      <c r="S16" s="231"/>
      <c r="T16" s="231"/>
      <c r="U16" s="1002">
        <f ca="1">SUM(M16-NOW())</f>
        <v>4.8412780092621688</v>
      </c>
      <c r="V16" s="257" t="str">
        <f t="shared" ca="1" si="0"/>
        <v>WARNING</v>
      </c>
      <c r="W16" s="230">
        <v>3632750</v>
      </c>
      <c r="X16" s="230"/>
      <c r="Y16" s="230"/>
      <c r="Z16" s="230" t="s">
        <v>4626</v>
      </c>
      <c r="AA16" s="230" t="s">
        <v>1314</v>
      </c>
      <c r="AB16" s="230" t="s">
        <v>2056</v>
      </c>
      <c r="AC16" s="229" t="s">
        <v>1605</v>
      </c>
      <c r="AD16" s="229" t="s">
        <v>1630</v>
      </c>
      <c r="AE16" s="229" t="s">
        <v>1635</v>
      </c>
      <c r="AF16" s="346" t="s">
        <v>3166</v>
      </c>
      <c r="AG16" s="229" t="s">
        <v>3167</v>
      </c>
      <c r="AH16" s="229">
        <v>0</v>
      </c>
      <c r="AI16" s="229" t="s">
        <v>3413</v>
      </c>
      <c r="AJ16" s="234" t="s">
        <v>3629</v>
      </c>
      <c r="AK16" s="253"/>
      <c r="AL16" s="539"/>
      <c r="AM16" s="538"/>
      <c r="BB16" s="382"/>
    </row>
    <row r="17" spans="1:54" s="236" customFormat="1" ht="31.5" customHeight="1">
      <c r="A17" s="410">
        <f t="shared" si="1"/>
        <v>4</v>
      </c>
      <c r="B17" s="258" t="s">
        <v>1620</v>
      </c>
      <c r="C17" s="411"/>
      <c r="D17" s="223" t="s">
        <v>1607</v>
      </c>
      <c r="E17" s="227" t="s">
        <v>1608</v>
      </c>
      <c r="F17" s="227" t="s">
        <v>1060</v>
      </c>
      <c r="G17" s="228" t="s">
        <v>1276</v>
      </c>
      <c r="H17" s="229" t="s">
        <v>1610</v>
      </c>
      <c r="I17" s="333" t="s">
        <v>289</v>
      </c>
      <c r="J17" s="333" t="s">
        <v>1324</v>
      </c>
      <c r="K17" s="231">
        <v>42310</v>
      </c>
      <c r="L17" s="231">
        <v>42491</v>
      </c>
      <c r="M17" s="231">
        <v>42856</v>
      </c>
      <c r="N17" s="231"/>
      <c r="O17" s="231"/>
      <c r="P17" s="231"/>
      <c r="Q17" s="231"/>
      <c r="R17" s="231"/>
      <c r="S17" s="231"/>
      <c r="T17" s="231"/>
      <c r="U17" s="343">
        <f ca="1">SUM(M17-NOW())</f>
        <v>20.841278009262169</v>
      </c>
      <c r="V17" s="257" t="str">
        <f t="shared" ca="1" si="0"/>
        <v>WARNING</v>
      </c>
      <c r="W17" s="230">
        <v>5940000</v>
      </c>
      <c r="X17" s="230"/>
      <c r="Y17" s="230"/>
      <c r="Z17" s="230" t="s">
        <v>4625</v>
      </c>
      <c r="AA17" s="230" t="s">
        <v>1314</v>
      </c>
      <c r="AB17" s="230" t="s">
        <v>2056</v>
      </c>
      <c r="AC17" s="229" t="s">
        <v>1609</v>
      </c>
      <c r="AD17" s="229" t="s">
        <v>1633</v>
      </c>
      <c r="AE17" s="229" t="s">
        <v>1634</v>
      </c>
      <c r="AF17" s="346" t="s">
        <v>3168</v>
      </c>
      <c r="AG17" s="229">
        <v>0</v>
      </c>
      <c r="AH17" s="229">
        <v>12007596757</v>
      </c>
      <c r="AI17" s="229" t="s">
        <v>3414</v>
      </c>
      <c r="AJ17" s="234" t="s">
        <v>3630</v>
      </c>
      <c r="AK17" s="253"/>
      <c r="AL17" s="539"/>
      <c r="AM17" s="538"/>
      <c r="BB17" s="382"/>
    </row>
    <row r="18" spans="1:54" s="236" customFormat="1" ht="31.5" customHeight="1">
      <c r="A18" s="410">
        <f t="shared" si="1"/>
        <v>5</v>
      </c>
      <c r="B18" s="258" t="s">
        <v>1776</v>
      </c>
      <c r="C18" s="411"/>
      <c r="D18" s="223" t="s">
        <v>1752</v>
      </c>
      <c r="E18" s="227" t="s">
        <v>1754</v>
      </c>
      <c r="F18" s="227" t="s">
        <v>1302</v>
      </c>
      <c r="G18" s="228" t="s">
        <v>1276</v>
      </c>
      <c r="H18" s="229" t="s">
        <v>1755</v>
      </c>
      <c r="I18" s="333" t="s">
        <v>289</v>
      </c>
      <c r="J18" s="333"/>
      <c r="K18" s="231">
        <v>42334</v>
      </c>
      <c r="L18" s="231">
        <v>42699</v>
      </c>
      <c r="M18" s="231">
        <v>43064</v>
      </c>
      <c r="N18" s="231"/>
      <c r="O18" s="231"/>
      <c r="P18" s="231">
        <v>43065</v>
      </c>
      <c r="Q18" s="231">
        <v>43430</v>
      </c>
      <c r="R18" s="231"/>
      <c r="S18" s="231"/>
      <c r="T18" s="231"/>
      <c r="U18" s="343">
        <f ca="1">SUM(Q18-NOW())</f>
        <v>594.84127800926217</v>
      </c>
      <c r="V18" s="257" t="str">
        <f t="shared" ca="1" si="0"/>
        <v>ACTIVE</v>
      </c>
      <c r="W18" s="230">
        <v>3632750</v>
      </c>
      <c r="X18" s="230"/>
      <c r="Y18" s="230"/>
      <c r="Z18" s="230" t="s">
        <v>4626</v>
      </c>
      <c r="AA18" s="230" t="s">
        <v>1314</v>
      </c>
      <c r="AB18" s="230" t="s">
        <v>2056</v>
      </c>
      <c r="AC18" s="229" t="s">
        <v>1753</v>
      </c>
      <c r="AD18" s="229" t="s">
        <v>1786</v>
      </c>
      <c r="AE18" s="229" t="s">
        <v>1815</v>
      </c>
      <c r="AF18" s="346" t="s">
        <v>3171</v>
      </c>
      <c r="AG18" s="229" t="s">
        <v>3172</v>
      </c>
      <c r="AH18" s="229"/>
      <c r="AI18" s="229" t="s">
        <v>3416</v>
      </c>
      <c r="AJ18" s="234" t="s">
        <v>3632</v>
      </c>
      <c r="AK18" s="253"/>
      <c r="AL18" s="539"/>
      <c r="AM18" s="538"/>
      <c r="BB18" s="382"/>
    </row>
    <row r="19" spans="1:54" s="236" customFormat="1" ht="31.5" customHeight="1">
      <c r="A19" s="410">
        <f t="shared" si="1"/>
        <v>6</v>
      </c>
      <c r="B19" s="258" t="s">
        <v>1834</v>
      </c>
      <c r="C19" s="411"/>
      <c r="D19" s="223" t="s">
        <v>1816</v>
      </c>
      <c r="E19" s="227" t="s">
        <v>1818</v>
      </c>
      <c r="F19" s="227" t="s">
        <v>1060</v>
      </c>
      <c r="G19" s="496" t="s">
        <v>1280</v>
      </c>
      <c r="H19" s="229" t="s">
        <v>981</v>
      </c>
      <c r="I19" s="333" t="s">
        <v>289</v>
      </c>
      <c r="J19" s="333"/>
      <c r="K19" s="231">
        <v>42341</v>
      </c>
      <c r="L19" s="231">
        <v>42706</v>
      </c>
      <c r="M19" s="231">
        <v>43071</v>
      </c>
      <c r="N19" s="231"/>
      <c r="O19" s="231"/>
      <c r="P19" s="231">
        <v>43072</v>
      </c>
      <c r="Q19" s="231">
        <v>43436</v>
      </c>
      <c r="R19" s="231"/>
      <c r="S19" s="231"/>
      <c r="T19" s="231"/>
      <c r="U19" s="343">
        <f ca="1">SUM(Q19-NOW())</f>
        <v>600.84127800926217</v>
      </c>
      <c r="V19" s="257" t="str">
        <f t="shared" ca="1" si="0"/>
        <v>ACTIVE</v>
      </c>
      <c r="W19" s="230">
        <f>4100000*110%</f>
        <v>4510000</v>
      </c>
      <c r="X19" s="230"/>
      <c r="Y19" s="230"/>
      <c r="Z19" s="230" t="s">
        <v>4703</v>
      </c>
      <c r="AA19" s="230" t="s">
        <v>1314</v>
      </c>
      <c r="AB19" s="230" t="s">
        <v>2056</v>
      </c>
      <c r="AC19" s="229" t="s">
        <v>1817</v>
      </c>
      <c r="AD19" s="229" t="s">
        <v>1839</v>
      </c>
      <c r="AE19" s="229" t="s">
        <v>1838</v>
      </c>
      <c r="AF19" s="346" t="s">
        <v>3173</v>
      </c>
      <c r="AG19" s="229" t="s">
        <v>3174</v>
      </c>
      <c r="AH19" s="229">
        <v>14044441666</v>
      </c>
      <c r="AI19" s="229" t="s">
        <v>3417</v>
      </c>
      <c r="AJ19" s="234" t="s">
        <v>3633</v>
      </c>
      <c r="AK19" s="253"/>
      <c r="AL19" s="539"/>
      <c r="AM19" s="538"/>
      <c r="BB19" s="382"/>
    </row>
    <row r="20" spans="1:54" s="236" customFormat="1" ht="31.5" customHeight="1">
      <c r="A20" s="410">
        <f t="shared" si="1"/>
        <v>7</v>
      </c>
      <c r="B20" s="258" t="s">
        <v>1978</v>
      </c>
      <c r="C20" s="411"/>
      <c r="D20" s="223" t="s">
        <v>1867</v>
      </c>
      <c r="E20" s="227" t="s">
        <v>1869</v>
      </c>
      <c r="F20" s="227" t="s">
        <v>1302</v>
      </c>
      <c r="G20" s="228" t="s">
        <v>1276</v>
      </c>
      <c r="H20" s="229" t="s">
        <v>1755</v>
      </c>
      <c r="I20" s="333" t="s">
        <v>289</v>
      </c>
      <c r="J20" s="333"/>
      <c r="K20" s="231">
        <v>42353</v>
      </c>
      <c r="L20" s="231">
        <v>42718</v>
      </c>
      <c r="M20" s="231">
        <v>43083</v>
      </c>
      <c r="N20" s="231"/>
      <c r="O20" s="231"/>
      <c r="P20" s="231">
        <v>43084</v>
      </c>
      <c r="Q20" s="231">
        <v>43448</v>
      </c>
      <c r="R20" s="231"/>
      <c r="S20" s="231"/>
      <c r="T20" s="231"/>
      <c r="U20" s="343">
        <f ca="1">SUM(Q20-NOW())</f>
        <v>612.84127800926217</v>
      </c>
      <c r="V20" s="257" t="str">
        <f t="shared" ca="1" si="0"/>
        <v>ACTIVE</v>
      </c>
      <c r="W20" s="230">
        <f>3302500*110%</f>
        <v>3632750.0000000005</v>
      </c>
      <c r="X20" s="230"/>
      <c r="Y20" s="230"/>
      <c r="Z20" s="230" t="s">
        <v>4702</v>
      </c>
      <c r="AA20" s="230" t="s">
        <v>1314</v>
      </c>
      <c r="AB20" s="230" t="s">
        <v>2056</v>
      </c>
      <c r="AC20" s="229" t="s">
        <v>1868</v>
      </c>
      <c r="AD20" s="229"/>
      <c r="AE20" s="229" t="s">
        <v>1886</v>
      </c>
      <c r="AF20" s="346" t="s">
        <v>3175</v>
      </c>
      <c r="AG20" s="229" t="s">
        <v>3176</v>
      </c>
      <c r="AH20" s="229">
        <v>0</v>
      </c>
      <c r="AI20" s="275" t="s">
        <v>3648</v>
      </c>
      <c r="AJ20" s="234" t="s">
        <v>2852</v>
      </c>
      <c r="AK20" s="253"/>
      <c r="AM20" s="538"/>
      <c r="BB20" s="382"/>
    </row>
    <row r="21" spans="1:54" s="269" customFormat="1" ht="31.5" customHeight="1">
      <c r="A21" s="410">
        <f t="shared" si="1"/>
        <v>8</v>
      </c>
      <c r="B21" s="258" t="s">
        <v>2846</v>
      </c>
      <c r="C21" s="411"/>
      <c r="D21" s="223" t="s">
        <v>985</v>
      </c>
      <c r="E21" s="227" t="s">
        <v>2793</v>
      </c>
      <c r="F21" s="227" t="s">
        <v>1060</v>
      </c>
      <c r="G21" s="228" t="s">
        <v>1358</v>
      </c>
      <c r="H21" s="229" t="s">
        <v>2794</v>
      </c>
      <c r="I21" s="333" t="s">
        <v>2803</v>
      </c>
      <c r="J21" s="333"/>
      <c r="K21" s="231">
        <v>42430</v>
      </c>
      <c r="L21" s="231">
        <v>43159</v>
      </c>
      <c r="M21" s="231"/>
      <c r="N21" s="231"/>
      <c r="O21" s="231"/>
      <c r="P21" s="231"/>
      <c r="Q21" s="231"/>
      <c r="R21" s="231"/>
      <c r="S21" s="231"/>
      <c r="T21" s="231"/>
      <c r="U21" s="343">
        <f t="shared" ref="U21:U28" ca="1" si="2">SUM(L21-NOW())</f>
        <v>323.84127800926217</v>
      </c>
      <c r="V21" s="257" t="str">
        <f t="shared" ref="V21:V27" ca="1" si="3">IF(U21&lt;=46,"WARNING","ACTIVE")</f>
        <v>ACTIVE</v>
      </c>
      <c r="W21" s="230">
        <v>14145080</v>
      </c>
      <c r="X21" s="230"/>
      <c r="Y21" s="230"/>
      <c r="Z21" s="230" t="s">
        <v>3682</v>
      </c>
      <c r="AA21" s="230" t="s">
        <v>1314</v>
      </c>
      <c r="AB21" s="230" t="s">
        <v>2056</v>
      </c>
      <c r="AC21" s="229" t="s">
        <v>986</v>
      </c>
      <c r="AD21" s="229" t="s">
        <v>1001</v>
      </c>
      <c r="AE21" s="229" t="s">
        <v>999</v>
      </c>
      <c r="AF21" s="346"/>
      <c r="AG21" s="229" t="s">
        <v>1000</v>
      </c>
      <c r="AH21" s="229" t="s">
        <v>1203</v>
      </c>
      <c r="AI21" s="229" t="s">
        <v>3419</v>
      </c>
      <c r="AJ21" s="234" t="s">
        <v>1002</v>
      </c>
      <c r="AK21" s="253"/>
      <c r="AL21" s="236"/>
      <c r="BB21" s="456"/>
    </row>
    <row r="22" spans="1:54" s="269" customFormat="1" ht="31.5" customHeight="1">
      <c r="A22" s="410">
        <f t="shared" si="1"/>
        <v>9</v>
      </c>
      <c r="B22" s="258" t="s">
        <v>2847</v>
      </c>
      <c r="C22" s="411"/>
      <c r="D22" s="223" t="s">
        <v>982</v>
      </c>
      <c r="E22" s="227" t="s">
        <v>2795</v>
      </c>
      <c r="F22" s="227" t="s">
        <v>1302</v>
      </c>
      <c r="G22" s="228" t="s">
        <v>1358</v>
      </c>
      <c r="H22" s="229" t="s">
        <v>2796</v>
      </c>
      <c r="I22" s="333" t="s">
        <v>2803</v>
      </c>
      <c r="J22" s="333"/>
      <c r="K22" s="231">
        <v>42430</v>
      </c>
      <c r="L22" s="231">
        <v>43159</v>
      </c>
      <c r="M22" s="231"/>
      <c r="N22" s="231"/>
      <c r="O22" s="231"/>
      <c r="P22" s="231"/>
      <c r="Q22" s="231"/>
      <c r="R22" s="231"/>
      <c r="S22" s="231"/>
      <c r="T22" s="231"/>
      <c r="U22" s="343">
        <f t="shared" ca="1" si="2"/>
        <v>323.84127800926217</v>
      </c>
      <c r="V22" s="257" t="str">
        <f t="shared" ca="1" si="3"/>
        <v>ACTIVE</v>
      </c>
      <c r="W22" s="230">
        <v>6749961</v>
      </c>
      <c r="X22" s="230"/>
      <c r="Y22" s="230">
        <v>150000</v>
      </c>
      <c r="Z22" s="230" t="s">
        <v>6527</v>
      </c>
      <c r="AA22" s="230" t="s">
        <v>1314</v>
      </c>
      <c r="AB22" s="230" t="s">
        <v>2056</v>
      </c>
      <c r="AC22" s="229" t="s">
        <v>983</v>
      </c>
      <c r="AD22" s="229" t="s">
        <v>2844</v>
      </c>
      <c r="AE22" s="229" t="s">
        <v>1003</v>
      </c>
      <c r="AF22" s="346"/>
      <c r="AG22" s="229" t="s">
        <v>1004</v>
      </c>
      <c r="AH22" s="229">
        <v>11014702424</v>
      </c>
      <c r="AI22" s="229" t="s">
        <v>3420</v>
      </c>
      <c r="AJ22" s="234"/>
      <c r="AK22" s="253"/>
      <c r="AL22" s="236"/>
      <c r="BB22" s="456"/>
    </row>
    <row r="23" spans="1:54" s="269" customFormat="1" ht="32.25" customHeight="1" thickBot="1">
      <c r="A23" s="410">
        <f t="shared" si="1"/>
        <v>10</v>
      </c>
      <c r="B23" s="258" t="s">
        <v>2849</v>
      </c>
      <c r="C23" s="411"/>
      <c r="D23" s="223" t="s">
        <v>2799</v>
      </c>
      <c r="E23" s="227" t="s">
        <v>2800</v>
      </c>
      <c r="F23" s="227" t="s">
        <v>1060</v>
      </c>
      <c r="G23" s="228" t="s">
        <v>1276</v>
      </c>
      <c r="H23" s="229" t="s">
        <v>1209</v>
      </c>
      <c r="I23" s="333" t="s">
        <v>2803</v>
      </c>
      <c r="J23" s="333"/>
      <c r="K23" s="231">
        <v>42430</v>
      </c>
      <c r="L23" s="231">
        <v>43159</v>
      </c>
      <c r="M23" s="231"/>
      <c r="N23" s="231"/>
      <c r="O23" s="231"/>
      <c r="P23" s="231"/>
      <c r="Q23" s="231"/>
      <c r="R23" s="231"/>
      <c r="S23" s="231"/>
      <c r="T23" s="231"/>
      <c r="U23" s="343">
        <f t="shared" ca="1" si="2"/>
        <v>323.84127800926217</v>
      </c>
      <c r="V23" s="257" t="str">
        <f t="shared" ca="1" si="3"/>
        <v>ACTIVE</v>
      </c>
      <c r="W23" s="230">
        <v>5333387</v>
      </c>
      <c r="X23" s="230"/>
      <c r="Y23" s="230"/>
      <c r="Z23" s="230" t="s">
        <v>3683</v>
      </c>
      <c r="AA23" s="230" t="s">
        <v>1314</v>
      </c>
      <c r="AB23" s="230" t="s">
        <v>2056</v>
      </c>
      <c r="AC23" s="229" t="s">
        <v>988</v>
      </c>
      <c r="AD23" s="229" t="s">
        <v>2842</v>
      </c>
      <c r="AE23" s="229" t="s">
        <v>1005</v>
      </c>
      <c r="AF23" s="346"/>
      <c r="AG23" s="229" t="s">
        <v>1686</v>
      </c>
      <c r="AH23" s="229">
        <v>11014702523</v>
      </c>
      <c r="AI23" s="229" t="s">
        <v>3421</v>
      </c>
      <c r="AJ23" s="234" t="s">
        <v>3634</v>
      </c>
      <c r="AK23" s="253"/>
      <c r="AL23" s="708"/>
      <c r="BB23" s="456"/>
    </row>
    <row r="24" spans="1:54" s="269" customFormat="1" ht="31.5" customHeight="1">
      <c r="A24" s="410">
        <f t="shared" si="1"/>
        <v>11</v>
      </c>
      <c r="B24" s="258" t="s">
        <v>2850</v>
      </c>
      <c r="C24" s="411"/>
      <c r="D24" s="223" t="s">
        <v>1016</v>
      </c>
      <c r="E24" s="227" t="s">
        <v>2801</v>
      </c>
      <c r="F24" s="227" t="s">
        <v>1302</v>
      </c>
      <c r="G24" s="228" t="s">
        <v>1276</v>
      </c>
      <c r="H24" s="229" t="s">
        <v>2802</v>
      </c>
      <c r="I24" s="333" t="s">
        <v>2803</v>
      </c>
      <c r="J24" s="333"/>
      <c r="K24" s="231">
        <v>42430</v>
      </c>
      <c r="L24" s="231">
        <v>43159</v>
      </c>
      <c r="M24" s="231"/>
      <c r="N24" s="231"/>
      <c r="O24" s="231"/>
      <c r="P24" s="231"/>
      <c r="Q24" s="231"/>
      <c r="R24" s="231"/>
      <c r="S24" s="231"/>
      <c r="T24" s="231"/>
      <c r="U24" s="343">
        <f t="shared" ca="1" si="2"/>
        <v>323.84127800926217</v>
      </c>
      <c r="V24" s="257" t="str">
        <f t="shared" ca="1" si="3"/>
        <v>ACTIVE</v>
      </c>
      <c r="W24" s="230">
        <v>4166800</v>
      </c>
      <c r="X24" s="230"/>
      <c r="Y24" s="230"/>
      <c r="Z24" s="230" t="s">
        <v>3684</v>
      </c>
      <c r="AA24" s="230" t="s">
        <v>1314</v>
      </c>
      <c r="AB24" s="230" t="s">
        <v>2056</v>
      </c>
      <c r="AC24" s="229" t="s">
        <v>1017</v>
      </c>
      <c r="AD24" s="229" t="s">
        <v>1813</v>
      </c>
      <c r="AE24" s="229" t="s">
        <v>1019</v>
      </c>
      <c r="AF24" s="346"/>
      <c r="AG24" s="229">
        <v>0</v>
      </c>
      <c r="AH24" s="229">
        <v>0</v>
      </c>
      <c r="AI24" s="229" t="s">
        <v>3422</v>
      </c>
      <c r="AJ24" s="234" t="s">
        <v>86</v>
      </c>
      <c r="AK24" s="253"/>
      <c r="AL24" s="236"/>
      <c r="BB24" s="456"/>
    </row>
    <row r="25" spans="1:54" s="269" customFormat="1" ht="31.5">
      <c r="A25" s="410">
        <f t="shared" si="1"/>
        <v>12</v>
      </c>
      <c r="B25" s="258" t="s">
        <v>3006</v>
      </c>
      <c r="C25" s="411"/>
      <c r="D25" s="223" t="s">
        <v>3002</v>
      </c>
      <c r="E25" s="227" t="s">
        <v>3004</v>
      </c>
      <c r="F25" s="227" t="s">
        <v>1060</v>
      </c>
      <c r="G25" s="228" t="s">
        <v>1276</v>
      </c>
      <c r="H25" s="229" t="s">
        <v>3005</v>
      </c>
      <c r="I25" s="333" t="s">
        <v>2803</v>
      </c>
      <c r="J25" s="333" t="s">
        <v>3782</v>
      </c>
      <c r="K25" s="231">
        <v>42464</v>
      </c>
      <c r="L25" s="231">
        <v>42828</v>
      </c>
      <c r="M25" s="713">
        <v>43193</v>
      </c>
      <c r="N25" s="231"/>
      <c r="O25" s="231"/>
      <c r="P25" s="231">
        <v>43194</v>
      </c>
      <c r="Q25" s="231">
        <v>43558</v>
      </c>
      <c r="R25" s="231"/>
      <c r="S25" s="231"/>
      <c r="T25" s="231"/>
      <c r="U25" s="343">
        <f ca="1">SUM(M25-NOW())</f>
        <v>357.84127800926217</v>
      </c>
      <c r="V25" s="257" t="str">
        <f t="shared" ca="1" si="3"/>
        <v>ACTIVE</v>
      </c>
      <c r="W25" s="230">
        <v>3700000</v>
      </c>
      <c r="X25" s="230"/>
      <c r="Y25" s="230"/>
      <c r="Z25" s="230"/>
      <c r="AA25" s="230" t="s">
        <v>1314</v>
      </c>
      <c r="AB25" s="230" t="s">
        <v>2056</v>
      </c>
      <c r="AC25" s="229" t="s">
        <v>3003</v>
      </c>
      <c r="AD25" s="229"/>
      <c r="AE25" s="229" t="s">
        <v>3013</v>
      </c>
      <c r="AF25" s="346" t="s">
        <v>3179</v>
      </c>
      <c r="AG25" s="229" t="s">
        <v>3180</v>
      </c>
      <c r="AH25" s="229">
        <v>15036272795</v>
      </c>
      <c r="AI25" s="540" t="s">
        <v>3649</v>
      </c>
      <c r="AJ25" s="234" t="s">
        <v>3635</v>
      </c>
      <c r="AK25" s="253"/>
      <c r="AL25" s="539"/>
      <c r="BB25" s="456"/>
    </row>
    <row r="26" spans="1:54" s="269" customFormat="1" ht="31.5" customHeight="1">
      <c r="A26" s="410">
        <f t="shared" si="1"/>
        <v>13</v>
      </c>
      <c r="B26" s="258" t="s">
        <v>3600</v>
      </c>
      <c r="C26" s="411"/>
      <c r="D26" s="223" t="s">
        <v>3601</v>
      </c>
      <c r="E26" s="227" t="s">
        <v>3603</v>
      </c>
      <c r="F26" s="227" t="s">
        <v>1060</v>
      </c>
      <c r="G26" s="228" t="s">
        <v>1276</v>
      </c>
      <c r="H26" s="229" t="s">
        <v>1262</v>
      </c>
      <c r="I26" s="333" t="s">
        <v>289</v>
      </c>
      <c r="J26" s="333" t="s">
        <v>3784</v>
      </c>
      <c r="K26" s="231">
        <v>42492</v>
      </c>
      <c r="L26" s="231">
        <v>42856</v>
      </c>
      <c r="M26" s="231" t="s">
        <v>1324</v>
      </c>
      <c r="N26" s="231" t="s">
        <v>1324</v>
      </c>
      <c r="O26" s="231" t="s">
        <v>1324</v>
      </c>
      <c r="P26" s="231"/>
      <c r="Q26" s="231"/>
      <c r="R26" s="231"/>
      <c r="S26" s="231"/>
      <c r="T26" s="231"/>
      <c r="U26" s="343">
        <f t="shared" ca="1" si="2"/>
        <v>20.841278009262169</v>
      </c>
      <c r="V26" s="257" t="str">
        <f t="shared" ca="1" si="3"/>
        <v>WARNING</v>
      </c>
      <c r="W26" s="230">
        <v>3355750</v>
      </c>
      <c r="X26" s="230"/>
      <c r="Y26" s="230"/>
      <c r="Z26" s="230" t="s">
        <v>4705</v>
      </c>
      <c r="AA26" s="230" t="s">
        <v>1314</v>
      </c>
      <c r="AB26" s="230" t="s">
        <v>2056</v>
      </c>
      <c r="AC26" s="229" t="s">
        <v>3602</v>
      </c>
      <c r="AD26" s="237" t="s">
        <v>3756</v>
      </c>
      <c r="AE26" s="229"/>
      <c r="AF26" s="346" t="s">
        <v>3754</v>
      </c>
      <c r="AG26" s="229" t="s">
        <v>3757</v>
      </c>
      <c r="AH26" s="229"/>
      <c r="AI26" s="222" t="s">
        <v>3646</v>
      </c>
      <c r="AJ26" s="238" t="s">
        <v>3755</v>
      </c>
      <c r="AK26" s="253"/>
      <c r="BB26" s="456"/>
    </row>
    <row r="27" spans="1:54" s="269" customFormat="1" ht="31.5" customHeight="1">
      <c r="A27" s="410">
        <f t="shared" si="1"/>
        <v>14</v>
      </c>
      <c r="B27" s="258" t="s">
        <v>4156</v>
      </c>
      <c r="C27" s="411"/>
      <c r="D27" s="223" t="s">
        <v>3793</v>
      </c>
      <c r="E27" s="227" t="s">
        <v>3795</v>
      </c>
      <c r="F27" s="227" t="s">
        <v>1060</v>
      </c>
      <c r="G27" s="228" t="s">
        <v>1276</v>
      </c>
      <c r="H27" s="229" t="s">
        <v>1262</v>
      </c>
      <c r="I27" s="333" t="s">
        <v>289</v>
      </c>
      <c r="J27" s="333" t="s">
        <v>3782</v>
      </c>
      <c r="K27" s="231">
        <v>42534</v>
      </c>
      <c r="L27" s="231">
        <v>42898</v>
      </c>
      <c r="M27" s="231" t="s">
        <v>1324</v>
      </c>
      <c r="N27" s="231" t="s">
        <v>1324</v>
      </c>
      <c r="O27" s="231" t="s">
        <v>1324</v>
      </c>
      <c r="P27" s="231"/>
      <c r="Q27" s="231"/>
      <c r="R27" s="231"/>
      <c r="S27" s="231"/>
      <c r="T27" s="231"/>
      <c r="U27" s="343">
        <f t="shared" ca="1" si="2"/>
        <v>62.841278009262169</v>
      </c>
      <c r="V27" s="257" t="str">
        <f t="shared" ca="1" si="3"/>
        <v>ACTIVE</v>
      </c>
      <c r="W27" s="230">
        <v>3355750</v>
      </c>
      <c r="X27" s="230"/>
      <c r="Y27" s="230"/>
      <c r="Z27" s="230" t="s">
        <v>4705</v>
      </c>
      <c r="AA27" s="230" t="s">
        <v>1314</v>
      </c>
      <c r="AB27" s="230" t="s">
        <v>2056</v>
      </c>
      <c r="AC27" s="229" t="s">
        <v>3794</v>
      </c>
      <c r="AD27" s="229" t="s">
        <v>3804</v>
      </c>
      <c r="AE27" s="229" t="s">
        <v>3802</v>
      </c>
      <c r="AF27" s="346" t="s">
        <v>3801</v>
      </c>
      <c r="AG27" s="229"/>
      <c r="AH27" s="229"/>
      <c r="AI27" s="237" t="s">
        <v>3894</v>
      </c>
      <c r="AJ27" s="238" t="s">
        <v>3803</v>
      </c>
      <c r="AK27" s="253"/>
      <c r="BB27" s="456"/>
    </row>
    <row r="28" spans="1:54" s="269" customFormat="1" ht="31.5" customHeight="1">
      <c r="A28" s="410">
        <f t="shared" si="1"/>
        <v>15</v>
      </c>
      <c r="B28" s="258" t="s">
        <v>5138</v>
      </c>
      <c r="C28" s="411"/>
      <c r="D28" s="223" t="s">
        <v>4788</v>
      </c>
      <c r="E28" s="227" t="s">
        <v>4789</v>
      </c>
      <c r="F28" s="227" t="s">
        <v>1060</v>
      </c>
      <c r="G28" s="228" t="s">
        <v>1276</v>
      </c>
      <c r="H28" s="229" t="s">
        <v>3005</v>
      </c>
      <c r="I28" s="333" t="s">
        <v>289</v>
      </c>
      <c r="J28" s="333" t="s">
        <v>3784</v>
      </c>
      <c r="K28" s="231">
        <v>42723</v>
      </c>
      <c r="L28" s="231">
        <v>43087</v>
      </c>
      <c r="M28" s="231"/>
      <c r="N28" s="231"/>
      <c r="O28" s="231"/>
      <c r="P28" s="231"/>
      <c r="Q28" s="231"/>
      <c r="R28" s="231"/>
      <c r="S28" s="231"/>
      <c r="T28" s="231"/>
      <c r="U28" s="343">
        <f t="shared" ca="1" si="2"/>
        <v>251.84127800926217</v>
      </c>
      <c r="V28" s="257" t="str">
        <f ca="1">IF(U28&lt;=46,"WARNING","ACTIVE")</f>
        <v>ACTIVE</v>
      </c>
      <c r="W28" s="230">
        <v>3700000</v>
      </c>
      <c r="X28" s="230"/>
      <c r="Y28" s="230"/>
      <c r="Z28" s="230"/>
      <c r="AA28" s="230" t="s">
        <v>1314</v>
      </c>
      <c r="AB28" s="230" t="s">
        <v>2056</v>
      </c>
      <c r="AC28" s="229" t="s">
        <v>4790</v>
      </c>
      <c r="AD28" s="229" t="s">
        <v>4791</v>
      </c>
      <c r="AE28" s="229" t="s">
        <v>4915</v>
      </c>
      <c r="AF28" s="346" t="s">
        <v>4792</v>
      </c>
      <c r="AG28" s="229"/>
      <c r="AH28" s="229"/>
      <c r="AI28" s="237" t="s">
        <v>4794</v>
      </c>
      <c r="AJ28" s="238" t="s">
        <v>4793</v>
      </c>
      <c r="AK28" s="253"/>
      <c r="BB28" s="456"/>
    </row>
    <row r="29" spans="1:54" s="269" customFormat="1" ht="10.5" customHeight="1">
      <c r="A29" s="288"/>
      <c r="B29" s="281"/>
      <c r="C29" s="281"/>
      <c r="D29" s="541"/>
      <c r="E29" s="541"/>
      <c r="F29" s="283"/>
      <c r="G29" s="542"/>
      <c r="H29" s="541"/>
      <c r="I29" s="281"/>
      <c r="J29" s="281"/>
      <c r="K29" s="543"/>
      <c r="L29" s="543"/>
      <c r="M29" s="286"/>
      <c r="N29" s="286"/>
      <c r="O29" s="286"/>
      <c r="P29" s="286"/>
      <c r="Q29" s="286"/>
      <c r="R29" s="286"/>
      <c r="S29" s="286"/>
      <c r="T29" s="286"/>
      <c r="U29" s="287"/>
      <c r="V29" s="286"/>
      <c r="W29" s="541"/>
      <c r="X29" s="285"/>
      <c r="Y29" s="285"/>
      <c r="Z29" s="285"/>
      <c r="AA29" s="285"/>
      <c r="AB29" s="285"/>
      <c r="AC29" s="541"/>
      <c r="AD29" s="281"/>
      <c r="AE29" s="281"/>
      <c r="AF29" s="358"/>
      <c r="AG29" s="281"/>
      <c r="AH29" s="281"/>
      <c r="AI29" s="281"/>
      <c r="AJ29" s="544"/>
      <c r="AK29" s="545"/>
      <c r="BB29" s="456"/>
    </row>
    <row r="30" spans="1:54" s="269" customFormat="1" ht="10.5" customHeight="1">
      <c r="A30" s="288"/>
      <c r="B30" s="281"/>
      <c r="C30" s="281"/>
      <c r="D30" s="541"/>
      <c r="E30" s="541"/>
      <c r="F30" s="283"/>
      <c r="G30" s="284"/>
      <c r="H30" s="541"/>
      <c r="I30" s="281"/>
      <c r="J30" s="281"/>
      <c r="K30" s="543"/>
      <c r="L30" s="543"/>
      <c r="M30" s="286"/>
      <c r="N30" s="286"/>
      <c r="O30" s="286"/>
      <c r="P30" s="286"/>
      <c r="Q30" s="286"/>
      <c r="R30" s="286"/>
      <c r="S30" s="286"/>
      <c r="T30" s="286"/>
      <c r="U30" s="287"/>
      <c r="V30" s="286"/>
      <c r="W30" s="541"/>
      <c r="X30" s="285"/>
      <c r="Y30" s="285"/>
      <c r="Z30" s="285"/>
      <c r="AA30" s="285"/>
      <c r="AB30" s="285"/>
      <c r="AC30" s="541"/>
      <c r="AD30" s="281"/>
      <c r="AE30" s="281"/>
      <c r="AF30" s="358"/>
      <c r="AG30" s="281"/>
      <c r="AH30" s="281"/>
      <c r="AI30" s="281"/>
      <c r="AJ30" s="544"/>
      <c r="AK30" s="545"/>
      <c r="BB30" s="456"/>
    </row>
    <row r="31" spans="1:54" s="236" customFormat="1" ht="10.5" customHeight="1">
      <c r="A31" s="280"/>
      <c r="B31" s="327"/>
      <c r="C31" s="327"/>
      <c r="D31" s="282"/>
      <c r="E31" s="393"/>
      <c r="F31" s="393"/>
      <c r="G31" s="284"/>
      <c r="H31" s="284"/>
      <c r="I31" s="281"/>
      <c r="J31" s="313"/>
      <c r="K31" s="286"/>
      <c r="L31" s="286"/>
      <c r="M31" s="316"/>
      <c r="N31" s="316"/>
      <c r="O31" s="316"/>
      <c r="P31" s="316"/>
      <c r="Q31" s="316"/>
      <c r="R31" s="316"/>
      <c r="S31" s="316"/>
      <c r="T31" s="316"/>
      <c r="U31" s="315"/>
      <c r="V31" s="316"/>
      <c r="W31" s="285"/>
      <c r="X31" s="285"/>
      <c r="Y31" s="285"/>
      <c r="Z31" s="285"/>
      <c r="AA31" s="285"/>
      <c r="AB31" s="285"/>
      <c r="AC31" s="281"/>
      <c r="AD31" s="281"/>
      <c r="AE31" s="281"/>
      <c r="AF31" s="358"/>
      <c r="AG31" s="281"/>
      <c r="AH31" s="281"/>
      <c r="AI31" s="281"/>
      <c r="AJ31" s="544"/>
      <c r="AK31" s="419"/>
      <c r="BB31" s="382"/>
    </row>
    <row r="32" spans="1:54" ht="10.5" customHeight="1">
      <c r="A32" s="441" t="s">
        <v>1317</v>
      </c>
      <c r="B32" s="441"/>
      <c r="C32" s="441"/>
      <c r="D32" s="441"/>
      <c r="E32" s="441"/>
      <c r="F32" s="441"/>
      <c r="G32" s="441"/>
      <c r="H32" s="441"/>
      <c r="I32" s="441"/>
      <c r="J32" s="441"/>
      <c r="K32" s="441"/>
      <c r="L32" s="441"/>
      <c r="M32" s="441"/>
      <c r="N32" s="441"/>
      <c r="O32" s="441"/>
      <c r="P32" s="441"/>
      <c r="Q32" s="441"/>
      <c r="R32" s="441"/>
      <c r="S32" s="441"/>
      <c r="T32" s="441"/>
      <c r="U32" s="441"/>
      <c r="V32" s="441"/>
      <c r="W32" s="441"/>
      <c r="X32" s="441"/>
      <c r="Y32" s="441"/>
      <c r="Z32" s="441"/>
      <c r="AA32" s="441"/>
      <c r="AB32" s="441"/>
      <c r="AC32" s="441"/>
      <c r="AD32" s="441"/>
      <c r="AE32" s="281"/>
      <c r="AF32" s="358"/>
      <c r="AG32" s="281"/>
      <c r="AH32" s="281"/>
      <c r="AI32" s="281"/>
      <c r="AJ32" s="289"/>
      <c r="AL32" s="236"/>
    </row>
    <row r="33" spans="1:57" ht="10.5" customHeight="1">
      <c r="A33" s="441" t="s">
        <v>1029</v>
      </c>
      <c r="B33" s="441"/>
      <c r="C33" s="441"/>
      <c r="D33" s="441"/>
      <c r="E33" s="441"/>
      <c r="F33" s="441"/>
      <c r="G33" s="441"/>
      <c r="H33" s="441"/>
      <c r="I33" s="441"/>
      <c r="J33" s="441"/>
      <c r="K33" s="441"/>
      <c r="L33" s="441"/>
      <c r="M33" s="441"/>
      <c r="N33" s="441"/>
      <c r="O33" s="441"/>
      <c r="P33" s="441"/>
      <c r="Q33" s="441"/>
      <c r="R33" s="441"/>
      <c r="S33" s="441"/>
      <c r="T33" s="441"/>
      <c r="U33" s="441"/>
      <c r="V33" s="441"/>
      <c r="W33" s="441"/>
      <c r="X33" s="441"/>
      <c r="Y33" s="441"/>
      <c r="Z33" s="441"/>
      <c r="AA33" s="441"/>
      <c r="AB33" s="441"/>
      <c r="AC33" s="441"/>
      <c r="AD33" s="441"/>
      <c r="AE33" s="281"/>
      <c r="AF33" s="358"/>
      <c r="AG33" s="281"/>
      <c r="AH33" s="281"/>
      <c r="AI33" s="281"/>
      <c r="AJ33" s="289"/>
      <c r="AL33" s="236"/>
    </row>
    <row r="34" spans="1:57" ht="11.25" customHeight="1" thickBot="1">
      <c r="A34" s="546">
        <v>32</v>
      </c>
      <c r="B34" s="530"/>
      <c r="C34" s="530"/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  <c r="X34" s="530"/>
      <c r="Y34" s="686"/>
      <c r="Z34" s="530"/>
      <c r="AA34" s="530"/>
      <c r="AB34" s="530"/>
      <c r="AC34" s="530"/>
      <c r="AD34" s="530"/>
      <c r="AE34" s="281"/>
      <c r="AF34" s="358"/>
      <c r="AG34" s="281"/>
      <c r="AH34" s="547"/>
      <c r="AI34" s="547"/>
      <c r="AJ34" s="548"/>
      <c r="AL34" s="236"/>
    </row>
    <row r="35" spans="1:57" ht="12" customHeight="1" thickTop="1" thickBot="1">
      <c r="A35" s="1104" t="s">
        <v>1351</v>
      </c>
      <c r="B35" s="1104" t="s">
        <v>1352</v>
      </c>
      <c r="C35" s="1104" t="s">
        <v>719</v>
      </c>
      <c r="D35" s="1104" t="s">
        <v>1353</v>
      </c>
      <c r="E35" s="1104" t="s">
        <v>1354</v>
      </c>
      <c r="F35" s="1104" t="s">
        <v>1059</v>
      </c>
      <c r="G35" s="1104" t="s">
        <v>1355</v>
      </c>
      <c r="H35" s="1104" t="s">
        <v>1356</v>
      </c>
      <c r="I35" s="1104" t="s">
        <v>711</v>
      </c>
      <c r="J35" s="1104" t="s">
        <v>1021</v>
      </c>
      <c r="K35" s="1108" t="s">
        <v>1247</v>
      </c>
      <c r="L35" s="1109"/>
      <c r="M35" s="532"/>
      <c r="N35" s="532"/>
      <c r="O35" s="535"/>
      <c r="P35" s="1108" t="s">
        <v>1259</v>
      </c>
      <c r="Q35" s="1109"/>
      <c r="R35" s="535"/>
      <c r="S35" s="1108" t="s">
        <v>1357</v>
      </c>
      <c r="T35" s="1109"/>
      <c r="U35" s="1104" t="s">
        <v>1260</v>
      </c>
      <c r="V35" s="1106" t="s">
        <v>1251</v>
      </c>
      <c r="W35" s="1116" t="s">
        <v>2387</v>
      </c>
      <c r="X35" s="1116" t="s">
        <v>2893</v>
      </c>
      <c r="Y35" s="685"/>
      <c r="Z35" s="1104" t="s">
        <v>1028</v>
      </c>
      <c r="AA35" s="1104" t="s">
        <v>1265</v>
      </c>
      <c r="AB35" s="1104" t="s">
        <v>1261</v>
      </c>
      <c r="AC35" s="1123" t="s">
        <v>1253</v>
      </c>
      <c r="AD35" s="1123" t="s">
        <v>1230</v>
      </c>
      <c r="AE35" s="1123" t="s">
        <v>1272</v>
      </c>
      <c r="AF35" s="1093" t="s">
        <v>673</v>
      </c>
      <c r="AG35" s="1118" t="s">
        <v>1202</v>
      </c>
      <c r="AH35" s="1118" t="s">
        <v>1290</v>
      </c>
      <c r="AI35" s="1118" t="s">
        <v>3030</v>
      </c>
      <c r="AJ35" s="1118" t="s">
        <v>1042</v>
      </c>
      <c r="AK35" s="1118" t="s">
        <v>1028</v>
      </c>
      <c r="AL35" s="236"/>
    </row>
    <row r="36" spans="1:57" ht="12" customHeight="1" thickTop="1" thickBot="1">
      <c r="A36" s="1145"/>
      <c r="B36" s="1145"/>
      <c r="C36" s="1145"/>
      <c r="D36" s="1145"/>
      <c r="E36" s="1145"/>
      <c r="F36" s="1145"/>
      <c r="G36" s="1145"/>
      <c r="H36" s="1145"/>
      <c r="I36" s="1145"/>
      <c r="J36" s="1145"/>
      <c r="K36" s="531" t="s">
        <v>1256</v>
      </c>
      <c r="L36" s="531" t="s">
        <v>1257</v>
      </c>
      <c r="M36" s="531">
        <v>1</v>
      </c>
      <c r="N36" s="531">
        <v>2</v>
      </c>
      <c r="O36" s="531">
        <v>3</v>
      </c>
      <c r="P36" s="531" t="s">
        <v>1256</v>
      </c>
      <c r="Q36" s="531" t="s">
        <v>1257</v>
      </c>
      <c r="R36" s="533">
        <v>1</v>
      </c>
      <c r="S36" s="533"/>
      <c r="T36" s="533"/>
      <c r="U36" s="1145"/>
      <c r="V36" s="1143"/>
      <c r="W36" s="1140"/>
      <c r="X36" s="1194"/>
      <c r="Y36" s="688"/>
      <c r="Z36" s="1145"/>
      <c r="AA36" s="1145"/>
      <c r="AB36" s="1145"/>
      <c r="AC36" s="1142"/>
      <c r="AD36" s="1142"/>
      <c r="AE36" s="1142"/>
      <c r="AF36" s="1192"/>
      <c r="AG36" s="1193"/>
      <c r="AH36" s="1193"/>
      <c r="AI36" s="1193"/>
      <c r="AJ36" s="1193"/>
      <c r="AK36" s="1119"/>
      <c r="AL36" s="236"/>
    </row>
    <row r="37" spans="1:57" s="236" customFormat="1" ht="42.75" customHeight="1" thickTop="1">
      <c r="A37" s="410">
        <v>16</v>
      </c>
      <c r="B37" s="258" t="s">
        <v>910</v>
      </c>
      <c r="C37" s="411" t="s">
        <v>716</v>
      </c>
      <c r="D37" s="223" t="s">
        <v>884</v>
      </c>
      <c r="E37" s="227" t="s">
        <v>886</v>
      </c>
      <c r="F37" s="227" t="s">
        <v>1302</v>
      </c>
      <c r="G37" s="228" t="s">
        <v>1231</v>
      </c>
      <c r="H37" s="229" t="s">
        <v>4773</v>
      </c>
      <c r="I37" s="333" t="s">
        <v>564</v>
      </c>
      <c r="J37" s="333"/>
      <c r="K37" s="231">
        <v>42693</v>
      </c>
      <c r="L37" s="231">
        <v>43100</v>
      </c>
      <c r="M37" s="231"/>
      <c r="N37" s="231"/>
      <c r="O37" s="231"/>
      <c r="P37" s="231"/>
      <c r="Q37" s="231"/>
      <c r="R37" s="231"/>
      <c r="S37" s="231"/>
      <c r="T37" s="231"/>
      <c r="U37" s="343">
        <f ca="1">SUM(L37-NOW())</f>
        <v>264.84127800926217</v>
      </c>
      <c r="V37" s="257" t="str">
        <f t="shared" ref="V37:V59" ca="1" si="4">IF(U37&lt;=46,"WARNING","ACTIVE")</f>
        <v>ACTIVE</v>
      </c>
      <c r="W37" s="230">
        <f>5567692*112%</f>
        <v>6235815.040000001</v>
      </c>
      <c r="X37" s="230"/>
      <c r="Y37" s="230"/>
      <c r="Z37" s="230" t="s">
        <v>4902</v>
      </c>
      <c r="AA37" s="230" t="s">
        <v>1314</v>
      </c>
      <c r="AB37" s="230" t="s">
        <v>2056</v>
      </c>
      <c r="AC37" s="229" t="s">
        <v>885</v>
      </c>
      <c r="AD37" s="229" t="s">
        <v>896</v>
      </c>
      <c r="AE37" s="229" t="s">
        <v>1474</v>
      </c>
      <c r="AF37" s="346"/>
      <c r="AG37" s="229" t="s">
        <v>666</v>
      </c>
      <c r="AH37" s="229"/>
      <c r="AI37" s="229" t="s">
        <v>3426</v>
      </c>
      <c r="AJ37" s="234" t="s">
        <v>899</v>
      </c>
      <c r="AK37" s="253"/>
      <c r="AM37" s="538"/>
      <c r="BC37" s="549"/>
      <c r="BD37" s="549"/>
      <c r="BE37" s="331"/>
    </row>
    <row r="38" spans="1:57" s="236" customFormat="1" ht="31.5" customHeight="1">
      <c r="A38" s="410">
        <f>A37+1</f>
        <v>17</v>
      </c>
      <c r="B38" s="258" t="s">
        <v>5052</v>
      </c>
      <c r="C38" s="411" t="s">
        <v>717</v>
      </c>
      <c r="D38" s="223" t="s">
        <v>888</v>
      </c>
      <c r="E38" s="227" t="s">
        <v>4690</v>
      </c>
      <c r="F38" s="227" t="s">
        <v>1060</v>
      </c>
      <c r="G38" s="228" t="s">
        <v>1276</v>
      </c>
      <c r="H38" s="229" t="s">
        <v>4774</v>
      </c>
      <c r="I38" s="333" t="s">
        <v>714</v>
      </c>
      <c r="J38" s="333"/>
      <c r="K38" s="231">
        <v>42736</v>
      </c>
      <c r="L38" s="231">
        <v>43100</v>
      </c>
      <c r="M38" s="231"/>
      <c r="N38" s="231"/>
      <c r="O38" s="231"/>
      <c r="P38" s="231"/>
      <c r="Q38" s="231"/>
      <c r="R38" s="231"/>
      <c r="S38" s="231"/>
      <c r="T38" s="231"/>
      <c r="U38" s="343">
        <f ca="1">SUM(L38-NOW())</f>
        <v>264.84127800926217</v>
      </c>
      <c r="V38" s="257" t="str">
        <f t="shared" ca="1" si="4"/>
        <v>ACTIVE</v>
      </c>
      <c r="W38" s="230">
        <v>5447077</v>
      </c>
      <c r="X38" s="230"/>
      <c r="Y38" s="230"/>
      <c r="Z38" s="230"/>
      <c r="AA38" s="230" t="s">
        <v>1314</v>
      </c>
      <c r="AB38" s="230" t="s">
        <v>2056</v>
      </c>
      <c r="AC38" s="229" t="s">
        <v>889</v>
      </c>
      <c r="AD38" s="229" t="s">
        <v>897</v>
      </c>
      <c r="AE38" s="229" t="s">
        <v>1475</v>
      </c>
      <c r="AF38" s="346"/>
      <c r="AG38" s="229" t="s">
        <v>667</v>
      </c>
      <c r="AH38" s="229"/>
      <c r="AI38" s="229" t="s">
        <v>3427</v>
      </c>
      <c r="AJ38" s="234" t="s">
        <v>900</v>
      </c>
      <c r="AK38" s="253"/>
      <c r="AM38" s="538"/>
      <c r="BC38" s="549"/>
      <c r="BD38" s="549"/>
      <c r="BE38" s="331"/>
    </row>
    <row r="39" spans="1:57" s="236" customFormat="1" ht="31.5" customHeight="1">
      <c r="A39" s="410">
        <f t="shared" ref="A39:A102" si="5">A38+1</f>
        <v>18</v>
      </c>
      <c r="B39" s="258" t="s">
        <v>557</v>
      </c>
      <c r="C39" s="411"/>
      <c r="D39" s="223" t="s">
        <v>553</v>
      </c>
      <c r="E39" s="227" t="s">
        <v>555</v>
      </c>
      <c r="F39" s="227" t="s">
        <v>1302</v>
      </c>
      <c r="G39" s="228" t="s">
        <v>1358</v>
      </c>
      <c r="H39" s="229" t="s">
        <v>556</v>
      </c>
      <c r="I39" s="333" t="s">
        <v>726</v>
      </c>
      <c r="J39" s="333"/>
      <c r="K39" s="231">
        <v>41913</v>
      </c>
      <c r="L39" s="231">
        <v>42277</v>
      </c>
      <c r="M39" s="231">
        <v>42460</v>
      </c>
      <c r="N39" s="231">
        <v>42643</v>
      </c>
      <c r="O39" s="231"/>
      <c r="P39" s="231">
        <v>42644</v>
      </c>
      <c r="Q39" s="231">
        <v>42735</v>
      </c>
      <c r="R39" s="231">
        <v>42855</v>
      </c>
      <c r="S39" s="231"/>
      <c r="T39" s="231"/>
      <c r="U39" s="343">
        <f ca="1">SUM(R39-NOW())</f>
        <v>19.841278009262169</v>
      </c>
      <c r="V39" s="257" t="str">
        <f t="shared" ca="1" si="4"/>
        <v>WARNING</v>
      </c>
      <c r="W39" s="230">
        <v>16451578</v>
      </c>
      <c r="X39" s="230"/>
      <c r="Y39" s="230"/>
      <c r="Z39" s="230" t="s">
        <v>3036</v>
      </c>
      <c r="AA39" s="230" t="s">
        <v>1314</v>
      </c>
      <c r="AB39" s="230" t="s">
        <v>2056</v>
      </c>
      <c r="AC39" s="229" t="s">
        <v>554</v>
      </c>
      <c r="AD39" s="229" t="s">
        <v>560</v>
      </c>
      <c r="AE39" s="229" t="s">
        <v>559</v>
      </c>
      <c r="AF39" s="346" t="s">
        <v>3183</v>
      </c>
      <c r="AG39" s="229" t="s">
        <v>3184</v>
      </c>
      <c r="AH39" s="229">
        <v>11025428232</v>
      </c>
      <c r="AI39" s="229" t="s">
        <v>3432</v>
      </c>
      <c r="AJ39" s="234" t="s">
        <v>561</v>
      </c>
      <c r="AK39" s="253"/>
      <c r="AM39" s="538"/>
    </row>
    <row r="40" spans="1:57" s="236" customFormat="1" ht="52.5" customHeight="1">
      <c r="A40" s="410">
        <f t="shared" si="5"/>
        <v>19</v>
      </c>
      <c r="B40" s="258" t="s">
        <v>630</v>
      </c>
      <c r="C40" s="411"/>
      <c r="D40" s="223" t="s">
        <v>622</v>
      </c>
      <c r="E40" s="227" t="s">
        <v>624</v>
      </c>
      <c r="F40" s="227" t="s">
        <v>1060</v>
      </c>
      <c r="G40" s="228" t="s">
        <v>1280</v>
      </c>
      <c r="H40" s="229" t="s">
        <v>1691</v>
      </c>
      <c r="I40" s="333" t="s">
        <v>629</v>
      </c>
      <c r="J40" s="333" t="s">
        <v>1324</v>
      </c>
      <c r="K40" s="231">
        <v>41962</v>
      </c>
      <c r="L40" s="231">
        <v>42326</v>
      </c>
      <c r="M40" s="231">
        <v>42692</v>
      </c>
      <c r="N40" s="231"/>
      <c r="O40" s="231"/>
      <c r="P40" s="231">
        <v>42693</v>
      </c>
      <c r="Q40" s="231">
        <v>43057</v>
      </c>
      <c r="R40" s="231"/>
      <c r="S40" s="231"/>
      <c r="T40" s="231"/>
      <c r="U40" s="343">
        <f ca="1">SUM(Q40-NOW())</f>
        <v>221.84127800926217</v>
      </c>
      <c r="V40" s="257" t="str">
        <f t="shared" ca="1" si="4"/>
        <v>ACTIVE</v>
      </c>
      <c r="W40" s="230">
        <f>4788808+(4788808*10%)</f>
        <v>5267688.8</v>
      </c>
      <c r="X40" s="230"/>
      <c r="Y40" s="230"/>
      <c r="Z40" s="230" t="s">
        <v>4531</v>
      </c>
      <c r="AA40" s="230" t="s">
        <v>1314</v>
      </c>
      <c r="AB40" s="230" t="s">
        <v>2056</v>
      </c>
      <c r="AC40" s="229" t="s">
        <v>623</v>
      </c>
      <c r="AD40" s="229" t="s">
        <v>634</v>
      </c>
      <c r="AE40" s="229" t="s">
        <v>635</v>
      </c>
      <c r="AF40" s="346" t="s">
        <v>3185</v>
      </c>
      <c r="AG40" s="229" t="s">
        <v>3186</v>
      </c>
      <c r="AH40" s="229" t="s">
        <v>636</v>
      </c>
      <c r="AI40" s="229" t="s">
        <v>3433</v>
      </c>
      <c r="AJ40" s="234" t="s">
        <v>633</v>
      </c>
      <c r="AK40" s="253"/>
      <c r="AM40" s="538"/>
    </row>
    <row r="41" spans="1:57" s="236" customFormat="1" ht="31.5" customHeight="1">
      <c r="A41" s="410">
        <f t="shared" si="5"/>
        <v>20</v>
      </c>
      <c r="B41" s="258" t="s">
        <v>15</v>
      </c>
      <c r="C41" s="411"/>
      <c r="D41" s="223" t="s">
        <v>12</v>
      </c>
      <c r="E41" s="227" t="s">
        <v>10</v>
      </c>
      <c r="F41" s="227" t="s">
        <v>1060</v>
      </c>
      <c r="G41" s="228" t="s">
        <v>1276</v>
      </c>
      <c r="H41" s="229" t="s">
        <v>11</v>
      </c>
      <c r="I41" s="333" t="s">
        <v>137</v>
      </c>
      <c r="J41" s="333" t="s">
        <v>1324</v>
      </c>
      <c r="K41" s="231">
        <v>42142</v>
      </c>
      <c r="L41" s="231">
        <v>42325</v>
      </c>
      <c r="M41" s="231">
        <v>42691</v>
      </c>
      <c r="N41" s="231">
        <v>42872</v>
      </c>
      <c r="O41" s="231"/>
      <c r="P41" s="231">
        <v>42873</v>
      </c>
      <c r="Q41" s="231">
        <v>43237</v>
      </c>
      <c r="R41" s="231"/>
      <c r="S41" s="231"/>
      <c r="T41" s="231"/>
      <c r="U41" s="343">
        <f ca="1">SUM(Q41-NOW())</f>
        <v>401.84127800926217</v>
      </c>
      <c r="V41" s="257" t="str">
        <f t="shared" ca="1" si="4"/>
        <v>ACTIVE</v>
      </c>
      <c r="W41" s="230">
        <f>4000000*110%</f>
        <v>4400000</v>
      </c>
      <c r="X41" s="230"/>
      <c r="Y41" s="230"/>
      <c r="Z41" s="230" t="s">
        <v>4694</v>
      </c>
      <c r="AA41" s="230" t="s">
        <v>1314</v>
      </c>
      <c r="AB41" s="230" t="s">
        <v>2056</v>
      </c>
      <c r="AC41" s="229" t="s">
        <v>9</v>
      </c>
      <c r="AD41" s="229" t="s">
        <v>13</v>
      </c>
      <c r="AE41" s="229" t="s">
        <v>14</v>
      </c>
      <c r="AF41" s="346" t="s">
        <v>3187</v>
      </c>
      <c r="AG41" s="229" t="s">
        <v>3188</v>
      </c>
      <c r="AH41" s="229">
        <v>0</v>
      </c>
      <c r="AI41" s="229" t="s">
        <v>3434</v>
      </c>
      <c r="AJ41" s="234" t="s">
        <v>3636</v>
      </c>
      <c r="AK41" s="253"/>
      <c r="AL41" s="539"/>
      <c r="AM41" s="538"/>
    </row>
    <row r="42" spans="1:57" s="236" customFormat="1" ht="31.5" customHeight="1">
      <c r="A42" s="410">
        <f t="shared" si="5"/>
        <v>21</v>
      </c>
      <c r="B42" s="258" t="s">
        <v>1590</v>
      </c>
      <c r="C42" s="411"/>
      <c r="D42" s="223" t="s">
        <v>1814</v>
      </c>
      <c r="E42" s="227" t="s">
        <v>1582</v>
      </c>
      <c r="F42" s="227" t="s">
        <v>1060</v>
      </c>
      <c r="G42" s="228" t="s">
        <v>1276</v>
      </c>
      <c r="H42" s="229" t="s">
        <v>1581</v>
      </c>
      <c r="I42" s="333" t="s">
        <v>1584</v>
      </c>
      <c r="J42" s="333" t="s">
        <v>1324</v>
      </c>
      <c r="K42" s="231">
        <v>42282</v>
      </c>
      <c r="L42" s="231">
        <v>42647</v>
      </c>
      <c r="M42" s="231">
        <v>43012</v>
      </c>
      <c r="N42" s="231"/>
      <c r="O42" s="231"/>
      <c r="P42" s="231"/>
      <c r="Q42" s="231"/>
      <c r="R42" s="231"/>
      <c r="S42" s="231"/>
      <c r="T42" s="231"/>
      <c r="U42" s="343">
        <f ca="1">SUM(M42-NOW())</f>
        <v>176.84127800926217</v>
      </c>
      <c r="V42" s="257" t="str">
        <f t="shared" ca="1" si="4"/>
        <v>ACTIVE</v>
      </c>
      <c r="W42" s="230">
        <f>3208500+(3208500*14%)</f>
        <v>3657690</v>
      </c>
      <c r="X42" s="230"/>
      <c r="Y42" s="230"/>
      <c r="Z42" s="230" t="s">
        <v>4674</v>
      </c>
      <c r="AA42" s="230" t="s">
        <v>1314</v>
      </c>
      <c r="AB42" s="230" t="s">
        <v>2056</v>
      </c>
      <c r="AC42" s="229" t="s">
        <v>1583</v>
      </c>
      <c r="AD42" s="229" t="s">
        <v>1650</v>
      </c>
      <c r="AE42" s="229" t="s">
        <v>1649</v>
      </c>
      <c r="AF42" s="346" t="s">
        <v>3189</v>
      </c>
      <c r="AG42" s="229" t="s">
        <v>3576</v>
      </c>
      <c r="AH42" s="229">
        <v>0</v>
      </c>
      <c r="AI42" s="222" t="s">
        <v>3651</v>
      </c>
      <c r="AJ42" s="234" t="s">
        <v>3575</v>
      </c>
      <c r="AK42" s="253"/>
      <c r="AM42" s="538"/>
    </row>
    <row r="43" spans="1:57" s="236" customFormat="1" ht="42" customHeight="1">
      <c r="A43" s="410">
        <f t="shared" si="5"/>
        <v>22</v>
      </c>
      <c r="B43" s="258" t="s">
        <v>1676</v>
      </c>
      <c r="C43" s="411"/>
      <c r="D43" s="223" t="s">
        <v>1666</v>
      </c>
      <c r="E43" s="227" t="s">
        <v>1668</v>
      </c>
      <c r="F43" s="227" t="s">
        <v>1060</v>
      </c>
      <c r="G43" s="228" t="s">
        <v>1276</v>
      </c>
      <c r="H43" s="229" t="s">
        <v>1669</v>
      </c>
      <c r="I43" s="333" t="s">
        <v>309</v>
      </c>
      <c r="J43" s="333"/>
      <c r="K43" s="231">
        <v>42310</v>
      </c>
      <c r="L43" s="231">
        <v>42675</v>
      </c>
      <c r="M43" s="231">
        <v>43040</v>
      </c>
      <c r="N43" s="231"/>
      <c r="O43" s="231"/>
      <c r="P43" s="231"/>
      <c r="Q43" s="231"/>
      <c r="R43" s="231"/>
      <c r="S43" s="231"/>
      <c r="T43" s="231"/>
      <c r="U43" s="343">
        <f ca="1">SUM(M43-NOW())</f>
        <v>204.84127800926217</v>
      </c>
      <c r="V43" s="257" t="str">
        <f t="shared" ca="1" si="4"/>
        <v>ACTIVE</v>
      </c>
      <c r="W43" s="230">
        <f>3446154+(3446154*10%)</f>
        <v>3790769.4</v>
      </c>
      <c r="X43" s="230"/>
      <c r="Y43" s="230"/>
      <c r="Z43" s="230" t="s">
        <v>4530</v>
      </c>
      <c r="AA43" s="230" t="s">
        <v>1314</v>
      </c>
      <c r="AB43" s="230" t="s">
        <v>2056</v>
      </c>
      <c r="AC43" s="229" t="s">
        <v>1667</v>
      </c>
      <c r="AD43" s="229">
        <v>81282374903</v>
      </c>
      <c r="AE43" s="229" t="s">
        <v>1675</v>
      </c>
      <c r="AF43" s="346" t="s">
        <v>3194</v>
      </c>
      <c r="AG43" s="229" t="s">
        <v>3195</v>
      </c>
      <c r="AH43" s="229">
        <v>14035387936</v>
      </c>
      <c r="AI43" s="222" t="s">
        <v>3652</v>
      </c>
      <c r="AJ43" s="234" t="s">
        <v>3679</v>
      </c>
      <c r="AK43" s="253"/>
      <c r="AL43" s="539"/>
      <c r="AM43" s="538"/>
    </row>
    <row r="44" spans="1:57" s="236" customFormat="1" ht="31.5" customHeight="1">
      <c r="A44" s="410">
        <f t="shared" si="5"/>
        <v>23</v>
      </c>
      <c r="B44" s="258" t="s">
        <v>1835</v>
      </c>
      <c r="C44" s="411"/>
      <c r="D44" s="223" t="s">
        <v>1819</v>
      </c>
      <c r="E44" s="227" t="s">
        <v>1821</v>
      </c>
      <c r="F44" s="227" t="s">
        <v>1060</v>
      </c>
      <c r="G44" s="228" t="s">
        <v>1280</v>
      </c>
      <c r="H44" s="229" t="s">
        <v>1581</v>
      </c>
      <c r="I44" s="333" t="s">
        <v>1584</v>
      </c>
      <c r="J44" s="333"/>
      <c r="K44" s="231">
        <v>42339</v>
      </c>
      <c r="L44" s="231">
        <v>42704</v>
      </c>
      <c r="M44" s="231">
        <v>43069</v>
      </c>
      <c r="N44" s="231"/>
      <c r="O44" s="231"/>
      <c r="P44" s="231"/>
      <c r="Q44" s="231"/>
      <c r="R44" s="231"/>
      <c r="S44" s="231"/>
      <c r="T44" s="231"/>
      <c r="U44" s="343">
        <f ca="1">SUM(M44-NOW())</f>
        <v>233.84127800926217</v>
      </c>
      <c r="V44" s="257" t="str">
        <f t="shared" ca="1" si="4"/>
        <v>ACTIVE</v>
      </c>
      <c r="W44" s="230">
        <f>3506462+(3506462*10%)</f>
        <v>3857108.2</v>
      </c>
      <c r="X44" s="230"/>
      <c r="Y44" s="230"/>
      <c r="Z44" s="230" t="s">
        <v>4597</v>
      </c>
      <c r="AA44" s="230" t="s">
        <v>1314</v>
      </c>
      <c r="AB44" s="230" t="s">
        <v>2056</v>
      </c>
      <c r="AC44" s="229" t="s">
        <v>1820</v>
      </c>
      <c r="AD44" s="229" t="s">
        <v>1842</v>
      </c>
      <c r="AE44" s="229" t="s">
        <v>1840</v>
      </c>
      <c r="AF44" s="346" t="s">
        <v>3196</v>
      </c>
      <c r="AG44" s="229" t="s">
        <v>3197</v>
      </c>
      <c r="AH44" s="229">
        <v>10015176307</v>
      </c>
      <c r="AI44" s="229" t="s">
        <v>3436</v>
      </c>
      <c r="AJ44" s="234" t="s">
        <v>1841</v>
      </c>
      <c r="AK44" s="253"/>
      <c r="AM44" s="538"/>
    </row>
    <row r="45" spans="1:57" s="236" customFormat="1" ht="31.5" customHeight="1">
      <c r="A45" s="410">
        <f t="shared" si="5"/>
        <v>24</v>
      </c>
      <c r="B45" s="258" t="s">
        <v>1986</v>
      </c>
      <c r="C45" s="411"/>
      <c r="D45" s="223" t="s">
        <v>1992</v>
      </c>
      <c r="E45" s="227" t="s">
        <v>1871</v>
      </c>
      <c r="F45" s="227" t="s">
        <v>1060</v>
      </c>
      <c r="G45" s="228" t="s">
        <v>1231</v>
      </c>
      <c r="H45" s="229" t="s">
        <v>1872</v>
      </c>
      <c r="I45" s="333" t="s">
        <v>1584</v>
      </c>
      <c r="J45" s="333"/>
      <c r="K45" s="231">
        <v>42339</v>
      </c>
      <c r="L45" s="231">
        <v>42521</v>
      </c>
      <c r="M45" s="231">
        <v>42886</v>
      </c>
      <c r="N45" s="231"/>
      <c r="O45" s="231"/>
      <c r="P45" s="231"/>
      <c r="Q45" s="231"/>
      <c r="R45" s="231"/>
      <c r="S45" s="231"/>
      <c r="T45" s="231"/>
      <c r="U45" s="343">
        <f ca="1">SUM(M45-NOW())</f>
        <v>50.841278009262169</v>
      </c>
      <c r="V45" s="257" t="str">
        <f t="shared" ca="1" si="4"/>
        <v>ACTIVE</v>
      </c>
      <c r="W45" s="527">
        <v>9871223</v>
      </c>
      <c r="X45" s="230"/>
      <c r="Y45" s="230"/>
      <c r="Z45" s="527" t="s">
        <v>6884</v>
      </c>
      <c r="AA45" s="230" t="s">
        <v>1314</v>
      </c>
      <c r="AB45" s="230" t="s">
        <v>2056</v>
      </c>
      <c r="AC45" s="229" t="s">
        <v>1870</v>
      </c>
      <c r="AD45" s="229">
        <v>81213655331</v>
      </c>
      <c r="AE45" s="229" t="s">
        <v>1993</v>
      </c>
      <c r="AF45" s="346" t="s">
        <v>3198</v>
      </c>
      <c r="AG45" s="229" t="s">
        <v>3199</v>
      </c>
      <c r="AH45" s="229">
        <v>10024604570</v>
      </c>
      <c r="AI45" s="229" t="s">
        <v>3437</v>
      </c>
      <c r="AJ45" s="234" t="s">
        <v>1994</v>
      </c>
      <c r="AK45" s="253"/>
      <c r="AM45" s="538"/>
    </row>
    <row r="46" spans="1:57" s="236" customFormat="1" ht="31.5" customHeight="1">
      <c r="A46" s="410">
        <f t="shared" si="5"/>
        <v>25</v>
      </c>
      <c r="B46" s="258" t="s">
        <v>1881</v>
      </c>
      <c r="C46" s="411"/>
      <c r="D46" s="223" t="s">
        <v>268</v>
      </c>
      <c r="E46" s="227" t="s">
        <v>270</v>
      </c>
      <c r="F46" s="227" t="s">
        <v>1060</v>
      </c>
      <c r="G46" s="228" t="s">
        <v>1276</v>
      </c>
      <c r="H46" s="229" t="s">
        <v>1581</v>
      </c>
      <c r="I46" s="333" t="s">
        <v>1584</v>
      </c>
      <c r="J46" s="333"/>
      <c r="K46" s="231">
        <v>42360</v>
      </c>
      <c r="L46" s="231">
        <v>42735</v>
      </c>
      <c r="M46" s="231">
        <v>43100</v>
      </c>
      <c r="N46" s="231"/>
      <c r="O46" s="231"/>
      <c r="P46" s="231"/>
      <c r="Q46" s="231"/>
      <c r="R46" s="231"/>
      <c r="S46" s="231"/>
      <c r="T46" s="231"/>
      <c r="U46" s="343">
        <f ca="1">SUM(M46-NOW())</f>
        <v>264.84127800926217</v>
      </c>
      <c r="V46" s="257" t="str">
        <f t="shared" ca="1" si="4"/>
        <v>ACTIVE</v>
      </c>
      <c r="W46" s="230">
        <f>4515000+(4515000*14%)</f>
        <v>5147100</v>
      </c>
      <c r="X46" s="230"/>
      <c r="Y46" s="230"/>
      <c r="Z46" s="230" t="s">
        <v>4677</v>
      </c>
      <c r="AA46" s="230" t="s">
        <v>1314</v>
      </c>
      <c r="AB46" s="230" t="s">
        <v>2056</v>
      </c>
      <c r="AC46" s="229" t="s">
        <v>269</v>
      </c>
      <c r="AD46" s="229" t="s">
        <v>293</v>
      </c>
      <c r="AE46" s="229" t="s">
        <v>429</v>
      </c>
      <c r="AF46" s="346" t="s">
        <v>3200</v>
      </c>
      <c r="AG46" s="229" t="s">
        <v>3201</v>
      </c>
      <c r="AH46" s="229">
        <v>14041522815</v>
      </c>
      <c r="AI46" s="229" t="s">
        <v>3438</v>
      </c>
      <c r="AJ46" s="234" t="s">
        <v>3639</v>
      </c>
      <c r="AK46" s="253"/>
      <c r="AL46" s="550"/>
      <c r="AM46" s="538"/>
    </row>
    <row r="47" spans="1:57" s="236" customFormat="1" ht="42" customHeight="1">
      <c r="A47" s="410">
        <f t="shared" si="5"/>
        <v>26</v>
      </c>
      <c r="B47" s="258" t="s">
        <v>1882</v>
      </c>
      <c r="C47" s="411"/>
      <c r="D47" s="223" t="s">
        <v>1873</v>
      </c>
      <c r="E47" s="227" t="s">
        <v>1875</v>
      </c>
      <c r="F47" s="227" t="s">
        <v>1302</v>
      </c>
      <c r="G47" s="228" t="s">
        <v>1276</v>
      </c>
      <c r="H47" s="229" t="s">
        <v>1876</v>
      </c>
      <c r="I47" s="333" t="s">
        <v>4605</v>
      </c>
      <c r="J47" s="333" t="s">
        <v>3781</v>
      </c>
      <c r="K47" s="231">
        <v>42366</v>
      </c>
      <c r="L47" s="231">
        <v>42548</v>
      </c>
      <c r="M47" s="231">
        <v>42582</v>
      </c>
      <c r="N47" s="231">
        <v>42766</v>
      </c>
      <c r="O47" s="231">
        <v>43096</v>
      </c>
      <c r="P47" s="231">
        <v>43097</v>
      </c>
      <c r="Q47" s="231">
        <v>43100</v>
      </c>
      <c r="R47" s="231"/>
      <c r="S47" s="231"/>
      <c r="T47" s="231"/>
      <c r="U47" s="343">
        <f ca="1">SUM(Q47-NOW())</f>
        <v>264.84127800926217</v>
      </c>
      <c r="V47" s="257" t="str">
        <f t="shared" ca="1" si="4"/>
        <v>ACTIVE</v>
      </c>
      <c r="W47" s="230">
        <v>9000000</v>
      </c>
      <c r="X47" s="230"/>
      <c r="Y47" s="230"/>
      <c r="Z47" s="230" t="s">
        <v>4278</v>
      </c>
      <c r="AA47" s="230" t="s">
        <v>1314</v>
      </c>
      <c r="AB47" s="230" t="s">
        <v>2056</v>
      </c>
      <c r="AC47" s="229" t="s">
        <v>1874</v>
      </c>
      <c r="AD47" s="229" t="s">
        <v>1996</v>
      </c>
      <c r="AE47" s="229" t="s">
        <v>1995</v>
      </c>
      <c r="AF47" s="346" t="s">
        <v>3202</v>
      </c>
      <c r="AG47" s="229" t="s">
        <v>3203</v>
      </c>
      <c r="AH47" s="229">
        <v>0</v>
      </c>
      <c r="AI47" s="222" t="s">
        <v>3645</v>
      </c>
      <c r="AJ47" s="234" t="s">
        <v>3640</v>
      </c>
      <c r="AK47" s="253"/>
      <c r="AL47" s="550"/>
      <c r="AM47" s="538"/>
    </row>
    <row r="48" spans="1:57" s="236" customFormat="1" ht="31.5" customHeight="1">
      <c r="A48" s="410">
        <f t="shared" si="5"/>
        <v>27</v>
      </c>
      <c r="B48" s="258" t="s">
        <v>1959</v>
      </c>
      <c r="C48" s="411"/>
      <c r="D48" s="223" t="s">
        <v>1914</v>
      </c>
      <c r="E48" s="227" t="s">
        <v>1916</v>
      </c>
      <c r="F48" s="227" t="s">
        <v>1060</v>
      </c>
      <c r="G48" s="228" t="s">
        <v>1358</v>
      </c>
      <c r="H48" s="229" t="s">
        <v>1581</v>
      </c>
      <c r="I48" s="333" t="s">
        <v>309</v>
      </c>
      <c r="J48" s="333" t="s">
        <v>3783</v>
      </c>
      <c r="K48" s="231">
        <v>42370</v>
      </c>
      <c r="L48" s="231">
        <v>42735</v>
      </c>
      <c r="M48" s="231">
        <v>43100</v>
      </c>
      <c r="N48" s="231"/>
      <c r="O48" s="231"/>
      <c r="P48" s="231"/>
      <c r="Q48" s="231"/>
      <c r="R48" s="231"/>
      <c r="S48" s="231"/>
      <c r="T48" s="231"/>
      <c r="U48" s="343">
        <f t="shared" ref="U48:U54" ca="1" si="6">SUM(M48-NOW())</f>
        <v>264.84127800926217</v>
      </c>
      <c r="V48" s="257" t="str">
        <f t="shared" ca="1" si="4"/>
        <v>ACTIVE</v>
      </c>
      <c r="W48" s="230">
        <f>4412230*110%</f>
        <v>4853453</v>
      </c>
      <c r="X48" s="230"/>
      <c r="Y48" s="230"/>
      <c r="Z48" s="230" t="s">
        <v>4701</v>
      </c>
      <c r="AA48" s="230" t="s">
        <v>1314</v>
      </c>
      <c r="AB48" s="230" t="s">
        <v>2056</v>
      </c>
      <c r="AC48" s="229" t="s">
        <v>1915</v>
      </c>
      <c r="AD48" s="229">
        <v>81330550332</v>
      </c>
      <c r="AE48" s="229" t="s">
        <v>2017</v>
      </c>
      <c r="AF48" s="346" t="s">
        <v>3205</v>
      </c>
      <c r="AG48" s="229" t="s">
        <v>3207</v>
      </c>
      <c r="AH48" s="229" t="s">
        <v>2013</v>
      </c>
      <c r="AI48" s="229" t="s">
        <v>3439</v>
      </c>
      <c r="AJ48" s="234" t="s">
        <v>2028</v>
      </c>
      <c r="AK48" s="253"/>
      <c r="AM48" s="538"/>
    </row>
    <row r="49" spans="1:39" s="236" customFormat="1" ht="31.5" customHeight="1">
      <c r="A49" s="410">
        <f t="shared" si="5"/>
        <v>28</v>
      </c>
      <c r="B49" s="258" t="s">
        <v>1960</v>
      </c>
      <c r="C49" s="411"/>
      <c r="D49" s="223" t="s">
        <v>1917</v>
      </c>
      <c r="E49" s="227" t="s">
        <v>1918</v>
      </c>
      <c r="F49" s="227" t="s">
        <v>1060</v>
      </c>
      <c r="G49" s="228" t="s">
        <v>1319</v>
      </c>
      <c r="H49" s="229" t="s">
        <v>1267</v>
      </c>
      <c r="I49" s="333" t="s">
        <v>309</v>
      </c>
      <c r="J49" s="333" t="s">
        <v>3783</v>
      </c>
      <c r="K49" s="231">
        <v>42370</v>
      </c>
      <c r="L49" s="231">
        <v>42735</v>
      </c>
      <c r="M49" s="231">
        <v>43100</v>
      </c>
      <c r="N49" s="231"/>
      <c r="O49" s="231"/>
      <c r="P49" s="231"/>
      <c r="Q49" s="231"/>
      <c r="R49" s="231"/>
      <c r="S49" s="231"/>
      <c r="T49" s="231"/>
      <c r="U49" s="343">
        <f t="shared" ca="1" si="6"/>
        <v>264.84127800926217</v>
      </c>
      <c r="V49" s="257" t="str">
        <f t="shared" ca="1" si="4"/>
        <v>ACTIVE</v>
      </c>
      <c r="W49" s="230">
        <f>9550642+(9550642*10%)</f>
        <v>10505706.199999999</v>
      </c>
      <c r="X49" s="230"/>
      <c r="Y49" s="230"/>
      <c r="Z49" s="230" t="s">
        <v>4678</v>
      </c>
      <c r="AA49" s="230" t="s">
        <v>1314</v>
      </c>
      <c r="AB49" s="230" t="s">
        <v>2056</v>
      </c>
      <c r="AC49" s="229" t="s">
        <v>2084</v>
      </c>
      <c r="AD49" s="229">
        <v>81314176781</v>
      </c>
      <c r="AE49" s="229" t="s">
        <v>2026</v>
      </c>
      <c r="AF49" s="346" t="s">
        <v>3208</v>
      </c>
      <c r="AG49" s="229" t="s">
        <v>3209</v>
      </c>
      <c r="AH49" s="229" t="s">
        <v>2014</v>
      </c>
      <c r="AI49" s="229" t="s">
        <v>3440</v>
      </c>
      <c r="AJ49" s="234" t="s">
        <v>45</v>
      </c>
      <c r="AK49" s="253"/>
      <c r="AM49" s="538"/>
    </row>
    <row r="50" spans="1:39" s="236" customFormat="1" ht="31.5" customHeight="1">
      <c r="A50" s="410">
        <f t="shared" si="5"/>
        <v>29</v>
      </c>
      <c r="B50" s="258" t="s">
        <v>1962</v>
      </c>
      <c r="C50" s="411"/>
      <c r="D50" s="223" t="s">
        <v>1923</v>
      </c>
      <c r="E50" s="227" t="s">
        <v>1925</v>
      </c>
      <c r="F50" s="227" t="s">
        <v>1060</v>
      </c>
      <c r="G50" s="228" t="s">
        <v>1358</v>
      </c>
      <c r="H50" s="229" t="s">
        <v>1581</v>
      </c>
      <c r="I50" s="333" t="s">
        <v>309</v>
      </c>
      <c r="J50" s="333" t="s">
        <v>3783</v>
      </c>
      <c r="K50" s="231">
        <v>42370</v>
      </c>
      <c r="L50" s="231">
        <v>42735</v>
      </c>
      <c r="M50" s="231">
        <v>43100</v>
      </c>
      <c r="N50" s="231"/>
      <c r="O50" s="231"/>
      <c r="P50" s="231"/>
      <c r="Q50" s="231"/>
      <c r="R50" s="231"/>
      <c r="S50" s="231"/>
      <c r="T50" s="231"/>
      <c r="U50" s="343">
        <f t="shared" ca="1" si="6"/>
        <v>264.84127800926217</v>
      </c>
      <c r="V50" s="257" t="str">
        <f t="shared" ca="1" si="4"/>
        <v>ACTIVE</v>
      </c>
      <c r="W50" s="230">
        <f>9283706*110%</f>
        <v>10212076.600000001</v>
      </c>
      <c r="X50" s="230"/>
      <c r="Y50" s="230"/>
      <c r="Z50" s="230" t="s">
        <v>4695</v>
      </c>
      <c r="AA50" s="230" t="s">
        <v>1314</v>
      </c>
      <c r="AB50" s="230" t="s">
        <v>2056</v>
      </c>
      <c r="AC50" s="229" t="s">
        <v>1924</v>
      </c>
      <c r="AD50" s="229">
        <v>81295283199</v>
      </c>
      <c r="AE50" s="229" t="s">
        <v>2019</v>
      </c>
      <c r="AF50" s="346" t="s">
        <v>3210</v>
      </c>
      <c r="AG50" s="229" t="s">
        <v>3216</v>
      </c>
      <c r="AH50" s="229" t="s">
        <v>2015</v>
      </c>
      <c r="AI50" s="229" t="s">
        <v>3441</v>
      </c>
      <c r="AJ50" s="234" t="s">
        <v>2030</v>
      </c>
      <c r="AK50" s="253"/>
      <c r="AM50" s="538"/>
    </row>
    <row r="51" spans="1:39" s="236" customFormat="1" ht="31.5" customHeight="1">
      <c r="A51" s="410">
        <f t="shared" si="5"/>
        <v>30</v>
      </c>
      <c r="B51" s="258" t="s">
        <v>1963</v>
      </c>
      <c r="C51" s="411"/>
      <c r="D51" s="223" t="s">
        <v>1926</v>
      </c>
      <c r="E51" s="227" t="s">
        <v>1928</v>
      </c>
      <c r="F51" s="227" t="s">
        <v>1302</v>
      </c>
      <c r="G51" s="228" t="s">
        <v>1319</v>
      </c>
      <c r="H51" s="229" t="s">
        <v>1929</v>
      </c>
      <c r="I51" s="333" t="s">
        <v>309</v>
      </c>
      <c r="J51" s="333" t="s">
        <v>3783</v>
      </c>
      <c r="K51" s="231">
        <v>42370</v>
      </c>
      <c r="L51" s="231">
        <v>42735</v>
      </c>
      <c r="M51" s="231">
        <v>43100</v>
      </c>
      <c r="N51" s="231">
        <v>42916</v>
      </c>
      <c r="O51" s="231"/>
      <c r="P51" s="231"/>
      <c r="Q51" s="231"/>
      <c r="R51" s="231"/>
      <c r="S51" s="231"/>
      <c r="T51" s="231"/>
      <c r="U51" s="343">
        <f t="shared" ca="1" si="6"/>
        <v>264.84127800926217</v>
      </c>
      <c r="V51" s="257" t="str">
        <f t="shared" ca="1" si="4"/>
        <v>ACTIVE</v>
      </c>
      <c r="W51" s="230">
        <f>13632739*109%</f>
        <v>14859685.510000002</v>
      </c>
      <c r="X51" s="230"/>
      <c r="Y51" s="230"/>
      <c r="Z51" s="230" t="s">
        <v>6665</v>
      </c>
      <c r="AA51" s="230" t="s">
        <v>1314</v>
      </c>
      <c r="AB51" s="230" t="s">
        <v>2056</v>
      </c>
      <c r="AC51" s="229" t="s">
        <v>1927</v>
      </c>
      <c r="AD51" s="229">
        <v>82123412578</v>
      </c>
      <c r="AE51" s="229" t="s">
        <v>2020</v>
      </c>
      <c r="AF51" s="346" t="s">
        <v>3211</v>
      </c>
      <c r="AG51" s="229" t="s">
        <v>3215</v>
      </c>
      <c r="AH51" s="229" t="s">
        <v>2016</v>
      </c>
      <c r="AI51" s="222" t="s">
        <v>3653</v>
      </c>
      <c r="AJ51" s="234" t="s">
        <v>2031</v>
      </c>
      <c r="AK51" s="253"/>
      <c r="AM51" s="538"/>
    </row>
    <row r="52" spans="1:39" s="236" customFormat="1" ht="31.5" customHeight="1">
      <c r="A52" s="410">
        <f t="shared" si="5"/>
        <v>31</v>
      </c>
      <c r="B52" s="258" t="s">
        <v>1965</v>
      </c>
      <c r="C52" s="411"/>
      <c r="D52" s="223" t="s">
        <v>1933</v>
      </c>
      <c r="E52" s="227" t="s">
        <v>1935</v>
      </c>
      <c r="F52" s="227" t="s">
        <v>1060</v>
      </c>
      <c r="G52" s="228" t="s">
        <v>1350</v>
      </c>
      <c r="H52" s="229" t="s">
        <v>1581</v>
      </c>
      <c r="I52" s="333" t="s">
        <v>309</v>
      </c>
      <c r="J52" s="333" t="s">
        <v>3783</v>
      </c>
      <c r="K52" s="231">
        <v>42370</v>
      </c>
      <c r="L52" s="231">
        <v>42735</v>
      </c>
      <c r="M52" s="231">
        <v>43100</v>
      </c>
      <c r="N52" s="231"/>
      <c r="O52" s="231"/>
      <c r="P52" s="231"/>
      <c r="Q52" s="231"/>
      <c r="R52" s="231"/>
      <c r="S52" s="231"/>
      <c r="T52" s="231"/>
      <c r="U52" s="343">
        <f t="shared" ca="1" si="6"/>
        <v>264.84127800926217</v>
      </c>
      <c r="V52" s="257" t="str">
        <f t="shared" ca="1" si="4"/>
        <v>ACTIVE</v>
      </c>
      <c r="W52" s="230">
        <f>4585670+(4585670*14%)</f>
        <v>5227663.8</v>
      </c>
      <c r="X52" s="230"/>
      <c r="Y52" s="230"/>
      <c r="Z52" s="230" t="s">
        <v>4691</v>
      </c>
      <c r="AA52" s="230" t="s">
        <v>1314</v>
      </c>
      <c r="AB52" s="230" t="s">
        <v>2056</v>
      </c>
      <c r="AC52" s="229" t="s">
        <v>1934</v>
      </c>
      <c r="AD52" s="229">
        <v>85710070347</v>
      </c>
      <c r="AE52" s="229" t="s">
        <v>2022</v>
      </c>
      <c r="AF52" s="346"/>
      <c r="AG52" s="229" t="s">
        <v>3213</v>
      </c>
      <c r="AH52" s="229">
        <v>12026655717</v>
      </c>
      <c r="AI52" s="229" t="s">
        <v>3443</v>
      </c>
      <c r="AJ52" s="234" t="s">
        <v>2035</v>
      </c>
      <c r="AK52" s="253"/>
      <c r="AM52" s="538"/>
    </row>
    <row r="53" spans="1:39" s="236" customFormat="1" ht="31.5" customHeight="1">
      <c r="A53" s="410">
        <f t="shared" si="5"/>
        <v>32</v>
      </c>
      <c r="B53" s="258" t="s">
        <v>1966</v>
      </c>
      <c r="C53" s="411"/>
      <c r="D53" s="223" t="s">
        <v>1936</v>
      </c>
      <c r="E53" s="227" t="s">
        <v>1938</v>
      </c>
      <c r="F53" s="227" t="s">
        <v>1060</v>
      </c>
      <c r="G53" s="228" t="s">
        <v>1358</v>
      </c>
      <c r="H53" s="229" t="s">
        <v>1581</v>
      </c>
      <c r="I53" s="333" t="s">
        <v>309</v>
      </c>
      <c r="J53" s="333" t="s">
        <v>3783</v>
      </c>
      <c r="K53" s="231">
        <v>42370</v>
      </c>
      <c r="L53" s="231">
        <v>42735</v>
      </c>
      <c r="M53" s="231">
        <v>43100</v>
      </c>
      <c r="N53" s="231"/>
      <c r="O53" s="231"/>
      <c r="P53" s="231"/>
      <c r="Q53" s="231"/>
      <c r="R53" s="231"/>
      <c r="S53" s="231"/>
      <c r="T53" s="231"/>
      <c r="U53" s="343">
        <f t="shared" ca="1" si="6"/>
        <v>264.84127800926217</v>
      </c>
      <c r="V53" s="257" t="str">
        <f t="shared" ca="1" si="4"/>
        <v>ACTIVE</v>
      </c>
      <c r="W53" s="230">
        <f>3968462*114%</f>
        <v>4524046.68</v>
      </c>
      <c r="X53" s="230"/>
      <c r="Y53" s="230"/>
      <c r="Z53" s="230" t="s">
        <v>4696</v>
      </c>
      <c r="AA53" s="230" t="s">
        <v>1314</v>
      </c>
      <c r="AB53" s="230" t="s">
        <v>2056</v>
      </c>
      <c r="AC53" s="229" t="s">
        <v>1937</v>
      </c>
      <c r="AD53" s="229">
        <v>8174192465</v>
      </c>
      <c r="AE53" s="229" t="s">
        <v>2025</v>
      </c>
      <c r="AF53" s="346" t="s">
        <v>3217</v>
      </c>
      <c r="AG53" s="229" t="s">
        <v>3218</v>
      </c>
      <c r="AH53" s="229">
        <v>12026655709</v>
      </c>
      <c r="AI53" s="229" t="s">
        <v>3444</v>
      </c>
      <c r="AJ53" s="234" t="s">
        <v>2036</v>
      </c>
      <c r="AK53" s="253"/>
      <c r="AM53" s="538"/>
    </row>
    <row r="54" spans="1:39" s="236" customFormat="1" ht="31.5" customHeight="1">
      <c r="A54" s="410">
        <f t="shared" si="5"/>
        <v>33</v>
      </c>
      <c r="B54" s="258" t="s">
        <v>1967</v>
      </c>
      <c r="C54" s="411"/>
      <c r="D54" s="223" t="s">
        <v>1939</v>
      </c>
      <c r="E54" s="227" t="s">
        <v>1940</v>
      </c>
      <c r="F54" s="227" t="s">
        <v>1060</v>
      </c>
      <c r="G54" s="228" t="s">
        <v>1231</v>
      </c>
      <c r="H54" s="229" t="s">
        <v>1581</v>
      </c>
      <c r="I54" s="333" t="s">
        <v>309</v>
      </c>
      <c r="J54" s="333" t="s">
        <v>3783</v>
      </c>
      <c r="K54" s="231">
        <v>42370</v>
      </c>
      <c r="L54" s="231">
        <v>42735</v>
      </c>
      <c r="M54" s="231">
        <v>43100</v>
      </c>
      <c r="N54" s="231"/>
      <c r="O54" s="231"/>
      <c r="P54" s="231"/>
      <c r="Q54" s="231"/>
      <c r="R54" s="231"/>
      <c r="S54" s="231"/>
      <c r="T54" s="231"/>
      <c r="U54" s="343">
        <f t="shared" ca="1" si="6"/>
        <v>264.84127800926217</v>
      </c>
      <c r="V54" s="257" t="str">
        <f t="shared" ca="1" si="4"/>
        <v>ACTIVE</v>
      </c>
      <c r="W54" s="230">
        <f>5083915*110%</f>
        <v>5592306.5</v>
      </c>
      <c r="X54" s="230"/>
      <c r="Y54" s="230"/>
      <c r="Z54" s="230" t="s">
        <v>4817</v>
      </c>
      <c r="AA54" s="230" t="s">
        <v>1314</v>
      </c>
      <c r="AB54" s="230" t="s">
        <v>2056</v>
      </c>
      <c r="AC54" s="229" t="s">
        <v>2057</v>
      </c>
      <c r="AD54" s="229" t="s">
        <v>2041</v>
      </c>
      <c r="AE54" s="229" t="s">
        <v>2050</v>
      </c>
      <c r="AF54" s="346" t="s">
        <v>3219</v>
      </c>
      <c r="AG54" s="229" t="s">
        <v>3220</v>
      </c>
      <c r="AH54" s="229" t="s">
        <v>2046</v>
      </c>
      <c r="AI54" s="229" t="s">
        <v>4074</v>
      </c>
      <c r="AJ54" s="234" t="s">
        <v>3641</v>
      </c>
      <c r="AK54" s="253"/>
      <c r="AL54" s="551"/>
      <c r="AM54" s="538"/>
    </row>
    <row r="55" spans="1:39" s="236" customFormat="1" ht="31.5" customHeight="1">
      <c r="A55" s="410">
        <f t="shared" si="5"/>
        <v>34</v>
      </c>
      <c r="B55" s="258" t="s">
        <v>1968</v>
      </c>
      <c r="C55" s="411"/>
      <c r="D55" s="223" t="s">
        <v>1941</v>
      </c>
      <c r="E55" s="227" t="s">
        <v>1943</v>
      </c>
      <c r="F55" s="227" t="s">
        <v>1060</v>
      </c>
      <c r="G55" s="228" t="s">
        <v>1231</v>
      </c>
      <c r="H55" s="229" t="s">
        <v>1581</v>
      </c>
      <c r="I55" s="333" t="s">
        <v>309</v>
      </c>
      <c r="J55" s="333" t="s">
        <v>3783</v>
      </c>
      <c r="K55" s="231">
        <v>42370</v>
      </c>
      <c r="L55" s="231">
        <v>42735</v>
      </c>
      <c r="M55" s="231">
        <v>43100</v>
      </c>
      <c r="N55" s="231"/>
      <c r="O55" s="231"/>
      <c r="P55" s="231"/>
      <c r="Q55" s="231"/>
      <c r="R55" s="231"/>
      <c r="S55" s="231"/>
      <c r="T55" s="231"/>
      <c r="U55" s="343">
        <f t="shared" ref="U55:U62" ca="1" si="7">SUM(M55-NOW())</f>
        <v>264.84127800926217</v>
      </c>
      <c r="V55" s="257" t="str">
        <f t="shared" ca="1" si="4"/>
        <v>ACTIVE</v>
      </c>
      <c r="W55" s="230">
        <f>4084769*110%</f>
        <v>4493245.9000000004</v>
      </c>
      <c r="X55" s="230"/>
      <c r="Y55" s="230"/>
      <c r="Z55" s="230" t="s">
        <v>4708</v>
      </c>
      <c r="AA55" s="230" t="s">
        <v>1314</v>
      </c>
      <c r="AB55" s="230" t="s">
        <v>2056</v>
      </c>
      <c r="AC55" s="229" t="s">
        <v>1942</v>
      </c>
      <c r="AD55" s="229" t="s">
        <v>2042</v>
      </c>
      <c r="AE55" s="229" t="s">
        <v>2051</v>
      </c>
      <c r="AF55" s="346" t="s">
        <v>3221</v>
      </c>
      <c r="AG55" s="229" t="s">
        <v>3222</v>
      </c>
      <c r="AH55" s="229" t="s">
        <v>2047</v>
      </c>
      <c r="AI55" s="229" t="s">
        <v>3445</v>
      </c>
      <c r="AJ55" s="234" t="s">
        <v>2037</v>
      </c>
      <c r="AK55" s="253"/>
      <c r="AM55" s="538"/>
    </row>
    <row r="56" spans="1:39" s="236" customFormat="1" ht="31.5" customHeight="1">
      <c r="A56" s="410">
        <f t="shared" si="5"/>
        <v>35</v>
      </c>
      <c r="B56" s="258" t="s">
        <v>1969</v>
      </c>
      <c r="C56" s="411"/>
      <c r="D56" s="223" t="s">
        <v>1944</v>
      </c>
      <c r="E56" s="227" t="s">
        <v>1946</v>
      </c>
      <c r="F56" s="227" t="s">
        <v>1060</v>
      </c>
      <c r="G56" s="228" t="s">
        <v>1276</v>
      </c>
      <c r="H56" s="229" t="s">
        <v>4553</v>
      </c>
      <c r="I56" s="333" t="s">
        <v>309</v>
      </c>
      <c r="J56" s="333" t="s">
        <v>3783</v>
      </c>
      <c r="K56" s="231">
        <v>42370</v>
      </c>
      <c r="L56" s="231">
        <v>42735</v>
      </c>
      <c r="M56" s="231">
        <v>43100</v>
      </c>
      <c r="N56" s="231"/>
      <c r="O56" s="231"/>
      <c r="P56" s="231"/>
      <c r="Q56" s="231"/>
      <c r="R56" s="231"/>
      <c r="S56" s="231"/>
      <c r="T56" s="231"/>
      <c r="U56" s="343">
        <f t="shared" ca="1" si="7"/>
        <v>264.84127800926217</v>
      </c>
      <c r="V56" s="257" t="str">
        <f t="shared" ca="1" si="4"/>
        <v>ACTIVE</v>
      </c>
      <c r="W56" s="230">
        <f>4700000+(4700000*14%)</f>
        <v>5358000</v>
      </c>
      <c r="X56" s="230"/>
      <c r="Y56" s="230"/>
      <c r="Z56" s="230" t="s">
        <v>4692</v>
      </c>
      <c r="AA56" s="230" t="s">
        <v>1314</v>
      </c>
      <c r="AB56" s="230" t="s">
        <v>2056</v>
      </c>
      <c r="AC56" s="229" t="s">
        <v>1945</v>
      </c>
      <c r="AD56" s="229" t="s">
        <v>2043</v>
      </c>
      <c r="AE56" s="229" t="s">
        <v>2052</v>
      </c>
      <c r="AF56" s="346" t="s">
        <v>3223</v>
      </c>
      <c r="AG56" s="229" t="s">
        <v>3224</v>
      </c>
      <c r="AH56" s="229" t="s">
        <v>2048</v>
      </c>
      <c r="AI56" s="229" t="s">
        <v>3690</v>
      </c>
      <c r="AJ56" s="234" t="s">
        <v>2038</v>
      </c>
      <c r="AK56" s="253"/>
      <c r="AM56" s="538"/>
    </row>
    <row r="57" spans="1:39" s="236" customFormat="1" ht="31.5" customHeight="1">
      <c r="A57" s="410">
        <f t="shared" si="5"/>
        <v>36</v>
      </c>
      <c r="B57" s="258" t="s">
        <v>1971</v>
      </c>
      <c r="C57" s="411"/>
      <c r="D57" s="223" t="s">
        <v>1947</v>
      </c>
      <c r="E57" s="227" t="s">
        <v>1949</v>
      </c>
      <c r="F57" s="227" t="s">
        <v>1060</v>
      </c>
      <c r="G57" s="228" t="s">
        <v>1231</v>
      </c>
      <c r="H57" s="229" t="s">
        <v>1950</v>
      </c>
      <c r="I57" s="333" t="s">
        <v>309</v>
      </c>
      <c r="J57" s="333" t="s">
        <v>3783</v>
      </c>
      <c r="K57" s="231">
        <v>42389</v>
      </c>
      <c r="L57" s="231">
        <v>42754</v>
      </c>
      <c r="M57" s="231">
        <v>43119</v>
      </c>
      <c r="N57" s="231"/>
      <c r="O57" s="231"/>
      <c r="P57" s="231"/>
      <c r="Q57" s="231"/>
      <c r="R57" s="231"/>
      <c r="S57" s="231"/>
      <c r="T57" s="231"/>
      <c r="U57" s="343">
        <f t="shared" ca="1" si="7"/>
        <v>283.84127800926217</v>
      </c>
      <c r="V57" s="257" t="str">
        <f t="shared" ca="1" si="4"/>
        <v>ACTIVE</v>
      </c>
      <c r="W57" s="230">
        <f>6455452*110%</f>
        <v>7100997.2000000002</v>
      </c>
      <c r="X57" s="230"/>
      <c r="Y57" s="230"/>
      <c r="Z57" s="230" t="s">
        <v>4907</v>
      </c>
      <c r="AA57" s="230" t="s">
        <v>1314</v>
      </c>
      <c r="AB57" s="230" t="s">
        <v>2056</v>
      </c>
      <c r="AC57" s="229" t="s">
        <v>1948</v>
      </c>
      <c r="AD57" s="229">
        <v>81311328887</v>
      </c>
      <c r="AE57" s="229" t="s">
        <v>2023</v>
      </c>
      <c r="AF57" s="346" t="s">
        <v>3227</v>
      </c>
      <c r="AG57" s="229" t="s">
        <v>3228</v>
      </c>
      <c r="AH57" s="229" t="s">
        <v>2130</v>
      </c>
      <c r="AI57" s="229" t="s">
        <v>3447</v>
      </c>
      <c r="AJ57" s="234" t="s">
        <v>2033</v>
      </c>
      <c r="AK57" s="253"/>
      <c r="AM57" s="538"/>
    </row>
    <row r="58" spans="1:39" s="236" customFormat="1" ht="42" customHeight="1">
      <c r="A58" s="410">
        <f t="shared" si="5"/>
        <v>37</v>
      </c>
      <c r="B58" s="258" t="s">
        <v>1972</v>
      </c>
      <c r="C58" s="411"/>
      <c r="D58" s="223" t="s">
        <v>1951</v>
      </c>
      <c r="E58" s="227" t="s">
        <v>1953</v>
      </c>
      <c r="F58" s="227" t="s">
        <v>1060</v>
      </c>
      <c r="G58" s="228" t="s">
        <v>1231</v>
      </c>
      <c r="H58" s="229" t="s">
        <v>1581</v>
      </c>
      <c r="I58" s="333" t="s">
        <v>309</v>
      </c>
      <c r="J58" s="333" t="s">
        <v>3783</v>
      </c>
      <c r="K58" s="231">
        <v>42395</v>
      </c>
      <c r="L58" s="231">
        <v>42760</v>
      </c>
      <c r="M58" s="231">
        <v>43125</v>
      </c>
      <c r="N58" s="231"/>
      <c r="O58" s="231"/>
      <c r="P58" s="231"/>
      <c r="Q58" s="231"/>
      <c r="R58" s="231"/>
      <c r="S58" s="231"/>
      <c r="T58" s="231"/>
      <c r="U58" s="343">
        <f t="shared" ca="1" si="7"/>
        <v>289.84127800926217</v>
      </c>
      <c r="V58" s="257" t="str">
        <f t="shared" ca="1" si="4"/>
        <v>ACTIVE</v>
      </c>
      <c r="W58" s="230">
        <f>3519283*110%</f>
        <v>3871211.3000000003</v>
      </c>
      <c r="X58" s="230"/>
      <c r="Y58" s="230"/>
      <c r="Z58" s="230" t="s">
        <v>4916</v>
      </c>
      <c r="AA58" s="230" t="s">
        <v>1314</v>
      </c>
      <c r="AB58" s="230" t="s">
        <v>2056</v>
      </c>
      <c r="AC58" s="229" t="s">
        <v>1952</v>
      </c>
      <c r="AD58" s="229" t="s">
        <v>2771</v>
      </c>
      <c r="AE58" s="229" t="s">
        <v>2024</v>
      </c>
      <c r="AF58" s="346" t="s">
        <v>3229</v>
      </c>
      <c r="AG58" s="229" t="s">
        <v>3230</v>
      </c>
      <c r="AH58" s="229">
        <v>11003559132</v>
      </c>
      <c r="AI58" s="237" t="s">
        <v>3890</v>
      </c>
      <c r="AJ58" s="234" t="s">
        <v>2032</v>
      </c>
      <c r="AK58" s="253"/>
      <c r="AM58" s="538"/>
    </row>
    <row r="59" spans="1:39" s="236" customFormat="1" ht="31.5" customHeight="1">
      <c r="A59" s="410">
        <f t="shared" si="5"/>
        <v>38</v>
      </c>
      <c r="B59" s="258" t="s">
        <v>1977</v>
      </c>
      <c r="C59" s="411"/>
      <c r="D59" s="223" t="s">
        <v>1954</v>
      </c>
      <c r="E59" s="227" t="s">
        <v>2728</v>
      </c>
      <c r="F59" s="227" t="s">
        <v>1060</v>
      </c>
      <c r="G59" s="228" t="s">
        <v>1358</v>
      </c>
      <c r="H59" s="229" t="s">
        <v>1581</v>
      </c>
      <c r="I59" s="333" t="s">
        <v>3667</v>
      </c>
      <c r="J59" s="444">
        <v>40026</v>
      </c>
      <c r="K59" s="231">
        <v>42429</v>
      </c>
      <c r="L59" s="231">
        <v>42794</v>
      </c>
      <c r="M59" s="231">
        <v>43159</v>
      </c>
      <c r="N59" s="231"/>
      <c r="O59" s="231"/>
      <c r="P59" s="231"/>
      <c r="Q59" s="231"/>
      <c r="R59" s="231"/>
      <c r="S59" s="231"/>
      <c r="T59" s="231"/>
      <c r="U59" s="343">
        <f t="shared" ca="1" si="7"/>
        <v>323.84127800926217</v>
      </c>
      <c r="V59" s="257" t="str">
        <f t="shared" ca="1" si="4"/>
        <v>ACTIVE</v>
      </c>
      <c r="W59" s="230">
        <f>4113236*110%</f>
        <v>4524559.6000000006</v>
      </c>
      <c r="X59" s="230"/>
      <c r="Y59" s="230"/>
      <c r="Z59" s="230" t="s">
        <v>6512</v>
      </c>
      <c r="AA59" s="230" t="s">
        <v>1314</v>
      </c>
      <c r="AB59" s="230" t="s">
        <v>2056</v>
      </c>
      <c r="AC59" s="229" t="s">
        <v>2822</v>
      </c>
      <c r="AD59" s="229" t="s">
        <v>2045</v>
      </c>
      <c r="AE59" s="229" t="s">
        <v>2727</v>
      </c>
      <c r="AF59" s="346" t="s">
        <v>3232</v>
      </c>
      <c r="AG59" s="229" t="s">
        <v>3233</v>
      </c>
      <c r="AH59" s="229" t="s">
        <v>2726</v>
      </c>
      <c r="AI59" s="229" t="s">
        <v>3466</v>
      </c>
      <c r="AJ59" s="234" t="s">
        <v>2039</v>
      </c>
      <c r="AK59" s="253"/>
      <c r="AM59" s="538"/>
    </row>
    <row r="60" spans="1:39" s="236" customFormat="1" ht="31.5">
      <c r="A60" s="410">
        <f t="shared" si="5"/>
        <v>39</v>
      </c>
      <c r="B60" s="258" t="s">
        <v>2722</v>
      </c>
      <c r="C60" s="411"/>
      <c r="D60" s="223" t="s">
        <v>2709</v>
      </c>
      <c r="E60" s="227" t="s">
        <v>2721</v>
      </c>
      <c r="F60" s="227" t="s">
        <v>1060</v>
      </c>
      <c r="G60" s="228" t="s">
        <v>1358</v>
      </c>
      <c r="H60" s="229" t="s">
        <v>1581</v>
      </c>
      <c r="I60" s="333" t="s">
        <v>3667</v>
      </c>
      <c r="J60" s="444">
        <v>40026</v>
      </c>
      <c r="K60" s="231">
        <v>42429</v>
      </c>
      <c r="L60" s="231">
        <v>42794</v>
      </c>
      <c r="M60" s="231">
        <v>43159</v>
      </c>
      <c r="N60" s="231"/>
      <c r="O60" s="231"/>
      <c r="P60" s="231"/>
      <c r="Q60" s="231"/>
      <c r="R60" s="231"/>
      <c r="S60" s="231"/>
      <c r="T60" s="231"/>
      <c r="U60" s="343">
        <f t="shared" ca="1" si="7"/>
        <v>323.84127800926217</v>
      </c>
      <c r="V60" s="257" t="str">
        <f t="shared" ref="V60:V67" ca="1" si="8">IF(U60&lt;=46,"WARNING","ACTIVE")</f>
        <v>ACTIVE</v>
      </c>
      <c r="W60" s="230">
        <f>4537551*110%</f>
        <v>4991306.1000000006</v>
      </c>
      <c r="X60" s="230"/>
      <c r="Y60" s="230"/>
      <c r="Z60" s="230" t="s">
        <v>6905</v>
      </c>
      <c r="AA60" s="230" t="s">
        <v>1314</v>
      </c>
      <c r="AB60" s="230" t="s">
        <v>2056</v>
      </c>
      <c r="AC60" s="229" t="s">
        <v>2717</v>
      </c>
      <c r="AD60" s="229" t="s">
        <v>2823</v>
      </c>
      <c r="AE60" s="229" t="s">
        <v>2825</v>
      </c>
      <c r="AF60" s="346" t="s">
        <v>3234</v>
      </c>
      <c r="AG60" s="229" t="s">
        <v>3235</v>
      </c>
      <c r="AH60" s="229"/>
      <c r="AI60" s="229" t="s">
        <v>3467</v>
      </c>
      <c r="AJ60" s="234" t="s">
        <v>2824</v>
      </c>
      <c r="AK60" s="253"/>
    </row>
    <row r="61" spans="1:39" s="236" customFormat="1" ht="31.5" customHeight="1">
      <c r="A61" s="410">
        <f t="shared" si="5"/>
        <v>40</v>
      </c>
      <c r="B61" s="258" t="s">
        <v>2723</v>
      </c>
      <c r="C61" s="411"/>
      <c r="D61" s="223" t="s">
        <v>2710</v>
      </c>
      <c r="E61" s="227" t="s">
        <v>2719</v>
      </c>
      <c r="F61" s="227" t="s">
        <v>1060</v>
      </c>
      <c r="G61" s="228" t="s">
        <v>1231</v>
      </c>
      <c r="H61" s="229" t="s">
        <v>2720</v>
      </c>
      <c r="I61" s="333" t="s">
        <v>3667</v>
      </c>
      <c r="J61" s="444">
        <v>41124</v>
      </c>
      <c r="K61" s="231">
        <v>42429</v>
      </c>
      <c r="L61" s="231">
        <v>42794</v>
      </c>
      <c r="M61" s="231">
        <v>43159</v>
      </c>
      <c r="N61" s="231"/>
      <c r="O61" s="231"/>
      <c r="P61" s="231"/>
      <c r="Q61" s="231"/>
      <c r="R61" s="231"/>
      <c r="S61" s="231"/>
      <c r="T61" s="231"/>
      <c r="U61" s="343">
        <f t="shared" ca="1" si="7"/>
        <v>323.84127800926217</v>
      </c>
      <c r="V61" s="257" t="str">
        <f t="shared" ca="1" si="8"/>
        <v>ACTIVE</v>
      </c>
      <c r="W61" s="230">
        <f>12386554*110%</f>
        <v>13625209.4</v>
      </c>
      <c r="X61" s="230"/>
      <c r="Y61" s="230"/>
      <c r="Z61" s="230" t="s">
        <v>5120</v>
      </c>
      <c r="AA61" s="230" t="s">
        <v>1314</v>
      </c>
      <c r="AB61" s="230" t="s">
        <v>2056</v>
      </c>
      <c r="AC61" s="229" t="s">
        <v>2718</v>
      </c>
      <c r="AD61" s="229" t="s">
        <v>2901</v>
      </c>
      <c r="AE61" s="229" t="s">
        <v>2902</v>
      </c>
      <c r="AF61" s="346" t="s">
        <v>3236</v>
      </c>
      <c r="AG61" s="229" t="s">
        <v>3237</v>
      </c>
      <c r="AH61" s="229">
        <v>12045141186</v>
      </c>
      <c r="AI61" s="229" t="s">
        <v>3468</v>
      </c>
      <c r="AJ61" s="234" t="s">
        <v>2887</v>
      </c>
      <c r="AK61" s="253"/>
    </row>
    <row r="62" spans="1:39" s="236" customFormat="1" ht="31.5">
      <c r="A62" s="410">
        <f t="shared" si="5"/>
        <v>41</v>
      </c>
      <c r="B62" s="258" t="s">
        <v>2768</v>
      </c>
      <c r="C62" s="411"/>
      <c r="D62" s="223" t="s">
        <v>2756</v>
      </c>
      <c r="E62" s="227" t="s">
        <v>2758</v>
      </c>
      <c r="F62" s="227" t="s">
        <v>1302</v>
      </c>
      <c r="G62" s="228" t="s">
        <v>1319</v>
      </c>
      <c r="H62" s="229" t="s">
        <v>1266</v>
      </c>
      <c r="I62" s="333" t="s">
        <v>3668</v>
      </c>
      <c r="J62" s="333" t="s">
        <v>3782</v>
      </c>
      <c r="K62" s="231">
        <v>42422</v>
      </c>
      <c r="L62" s="231">
        <v>42787</v>
      </c>
      <c r="M62" s="231">
        <v>43100</v>
      </c>
      <c r="N62" s="231"/>
      <c r="O62" s="231"/>
      <c r="P62" s="231"/>
      <c r="Q62" s="231"/>
      <c r="R62" s="231"/>
      <c r="S62" s="231"/>
      <c r="T62" s="231"/>
      <c r="U62" s="343">
        <f t="shared" ca="1" si="7"/>
        <v>264.84127800926217</v>
      </c>
      <c r="V62" s="257" t="str">
        <f t="shared" ca="1" si="8"/>
        <v>ACTIVE</v>
      </c>
      <c r="W62" s="230">
        <f>4000000*114%</f>
        <v>4560000</v>
      </c>
      <c r="X62" s="230"/>
      <c r="Y62" s="230"/>
      <c r="Z62" s="230" t="s">
        <v>6423</v>
      </c>
      <c r="AA62" s="230" t="s">
        <v>1314</v>
      </c>
      <c r="AB62" s="230" t="s">
        <v>2056</v>
      </c>
      <c r="AC62" s="229" t="s">
        <v>2757</v>
      </c>
      <c r="AD62" s="229" t="s">
        <v>2831</v>
      </c>
      <c r="AE62" s="229" t="s">
        <v>2833</v>
      </c>
      <c r="AF62" s="346" t="s">
        <v>3238</v>
      </c>
      <c r="AG62" s="229" t="s">
        <v>3239</v>
      </c>
      <c r="AH62" s="229"/>
      <c r="AI62" s="229" t="s">
        <v>4079</v>
      </c>
      <c r="AJ62" s="234"/>
      <c r="AK62" s="253"/>
    </row>
    <row r="63" spans="1:39" s="269" customFormat="1" ht="31.5">
      <c r="A63" s="410">
        <f t="shared" si="5"/>
        <v>42</v>
      </c>
      <c r="B63" s="258" t="s">
        <v>3001</v>
      </c>
      <c r="C63" s="411"/>
      <c r="D63" s="223" t="s">
        <v>3037</v>
      </c>
      <c r="E63" s="227" t="s">
        <v>2882</v>
      </c>
      <c r="F63" s="227" t="s">
        <v>1060</v>
      </c>
      <c r="G63" s="228" t="s">
        <v>1280</v>
      </c>
      <c r="H63" s="229" t="s">
        <v>2883</v>
      </c>
      <c r="I63" s="333" t="s">
        <v>726</v>
      </c>
      <c r="J63" s="333" t="s">
        <v>3781</v>
      </c>
      <c r="K63" s="231">
        <v>42461</v>
      </c>
      <c r="L63" s="231">
        <v>42825</v>
      </c>
      <c r="M63" s="741">
        <v>43190</v>
      </c>
      <c r="N63" s="231"/>
      <c r="O63" s="231"/>
      <c r="P63" s="231"/>
      <c r="Q63" s="231"/>
      <c r="R63" s="231"/>
      <c r="S63" s="231"/>
      <c r="T63" s="231"/>
      <c r="U63" s="343">
        <f ca="1">SUM(M63-NOW())</f>
        <v>354.84127800926217</v>
      </c>
      <c r="V63" s="257" t="str">
        <f t="shared" ca="1" si="8"/>
        <v>ACTIVE</v>
      </c>
      <c r="W63" s="527">
        <f>10000000*110%</f>
        <v>11000000</v>
      </c>
      <c r="X63" s="230">
        <v>5000000</v>
      </c>
      <c r="Y63" s="230"/>
      <c r="Z63" s="527" t="s">
        <v>6868</v>
      </c>
      <c r="AA63" s="230" t="s">
        <v>1314</v>
      </c>
      <c r="AB63" s="230" t="s">
        <v>2056</v>
      </c>
      <c r="AC63" s="229" t="s">
        <v>2881</v>
      </c>
      <c r="AD63" s="229" t="s">
        <v>3810</v>
      </c>
      <c r="AE63" s="229" t="s">
        <v>3811</v>
      </c>
      <c r="AF63" s="346" t="s">
        <v>3534</v>
      </c>
      <c r="AG63" s="229" t="s">
        <v>3812</v>
      </c>
      <c r="AH63" s="229">
        <v>15046473888</v>
      </c>
      <c r="AI63" s="229" t="s">
        <v>3533</v>
      </c>
      <c r="AJ63" s="238" t="s">
        <v>3642</v>
      </c>
      <c r="AK63" s="253"/>
      <c r="AL63" s="236"/>
    </row>
    <row r="64" spans="1:39" s="281" customFormat="1" ht="31.5" customHeight="1">
      <c r="A64" s="410">
        <f t="shared" si="5"/>
        <v>43</v>
      </c>
      <c r="B64" s="327" t="s">
        <v>4157</v>
      </c>
      <c r="C64" s="411"/>
      <c r="D64" s="223" t="s">
        <v>3021</v>
      </c>
      <c r="E64" s="227" t="s">
        <v>3023</v>
      </c>
      <c r="F64" s="227" t="s">
        <v>1302</v>
      </c>
      <c r="G64" s="228" t="s">
        <v>1280</v>
      </c>
      <c r="H64" s="229" t="s">
        <v>2883</v>
      </c>
      <c r="I64" s="333" t="s">
        <v>726</v>
      </c>
      <c r="J64" s="333" t="s">
        <v>3781</v>
      </c>
      <c r="K64" s="231">
        <v>42491</v>
      </c>
      <c r="L64" s="231">
        <v>42855</v>
      </c>
      <c r="M64" s="231"/>
      <c r="N64" s="231"/>
      <c r="O64" s="231"/>
      <c r="P64" s="231"/>
      <c r="Q64" s="231"/>
      <c r="R64" s="231"/>
      <c r="S64" s="231"/>
      <c r="T64" s="231"/>
      <c r="U64" s="343">
        <f ca="1">SUM(L64-NOW())</f>
        <v>19.841278009262169</v>
      </c>
      <c r="V64" s="257" t="str">
        <f t="shared" ca="1" si="8"/>
        <v>WARNING</v>
      </c>
      <c r="W64" s="230">
        <v>5100000</v>
      </c>
      <c r="X64" s="230">
        <v>5000000</v>
      </c>
      <c r="Y64" s="230"/>
      <c r="Z64" s="230"/>
      <c r="AA64" s="230" t="s">
        <v>1314</v>
      </c>
      <c r="AB64" s="230" t="s">
        <v>2056</v>
      </c>
      <c r="AC64" s="229" t="s">
        <v>3022</v>
      </c>
      <c r="AD64" s="229" t="s">
        <v>3771</v>
      </c>
      <c r="AE64" s="229" t="s">
        <v>3770</v>
      </c>
      <c r="AF64" s="346" t="s">
        <v>3768</v>
      </c>
      <c r="AG64" s="237" t="s">
        <v>3769</v>
      </c>
      <c r="AH64" s="229"/>
      <c r="AI64" s="229" t="s">
        <v>3767</v>
      </c>
      <c r="AJ64" s="234" t="s">
        <v>3024</v>
      </c>
      <c r="AK64" s="253"/>
      <c r="AL64" s="236"/>
    </row>
    <row r="65" spans="1:38" s="281" customFormat="1" ht="52.5" customHeight="1">
      <c r="A65" s="410">
        <f t="shared" si="5"/>
        <v>44</v>
      </c>
      <c r="B65" s="258" t="s">
        <v>3593</v>
      </c>
      <c r="C65" s="411"/>
      <c r="D65" s="223" t="s">
        <v>3594</v>
      </c>
      <c r="E65" s="227" t="s">
        <v>3596</v>
      </c>
      <c r="F65" s="227" t="s">
        <v>1060</v>
      </c>
      <c r="G65" s="228" t="s">
        <v>1276</v>
      </c>
      <c r="H65" s="229" t="s">
        <v>4516</v>
      </c>
      <c r="I65" s="333" t="s">
        <v>4515</v>
      </c>
      <c r="J65" s="333" t="s">
        <v>3781</v>
      </c>
      <c r="K65" s="231">
        <v>42491</v>
      </c>
      <c r="L65" s="231">
        <v>42674</v>
      </c>
      <c r="M65" s="231">
        <v>43100</v>
      </c>
      <c r="N65" s="231" t="s">
        <v>1324</v>
      </c>
      <c r="O65" s="231" t="s">
        <v>1324</v>
      </c>
      <c r="P65" s="231"/>
      <c r="Q65" s="231"/>
      <c r="R65" s="231"/>
      <c r="S65" s="231"/>
      <c r="T65" s="231"/>
      <c r="U65" s="343">
        <f ca="1">SUM(M65-NOW())</f>
        <v>264.84127800926217</v>
      </c>
      <c r="V65" s="257" t="str">
        <f t="shared" ca="1" si="8"/>
        <v>ACTIVE</v>
      </c>
      <c r="W65" s="230">
        <v>5000000</v>
      </c>
      <c r="X65" s="230"/>
      <c r="Y65" s="230"/>
      <c r="Z65" s="230" t="s">
        <v>4517</v>
      </c>
      <c r="AA65" s="230" t="s">
        <v>1314</v>
      </c>
      <c r="AB65" s="230" t="s">
        <v>2056</v>
      </c>
      <c r="AC65" s="229" t="s">
        <v>3595</v>
      </c>
      <c r="AD65" s="229" t="s">
        <v>3766</v>
      </c>
      <c r="AE65" s="229" t="s">
        <v>3763</v>
      </c>
      <c r="AF65" s="346" t="s">
        <v>3765</v>
      </c>
      <c r="AG65" s="237" t="s">
        <v>3764</v>
      </c>
      <c r="AH65" s="229"/>
      <c r="AI65" s="237" t="s">
        <v>3654</v>
      </c>
      <c r="AJ65" s="238" t="s">
        <v>3613</v>
      </c>
      <c r="AK65" s="253"/>
      <c r="AL65" s="236"/>
    </row>
    <row r="66" spans="1:38" s="281" customFormat="1" ht="31.5" customHeight="1">
      <c r="A66" s="410">
        <f t="shared" si="5"/>
        <v>45</v>
      </c>
      <c r="B66" s="258" t="s">
        <v>4158</v>
      </c>
      <c r="C66" s="411"/>
      <c r="D66" s="223" t="s">
        <v>3609</v>
      </c>
      <c r="E66" s="227" t="s">
        <v>3610</v>
      </c>
      <c r="F66" s="227" t="s">
        <v>1302</v>
      </c>
      <c r="G66" s="228" t="s">
        <v>1276</v>
      </c>
      <c r="H66" s="229" t="s">
        <v>946</v>
      </c>
      <c r="I66" s="333" t="s">
        <v>726</v>
      </c>
      <c r="J66" s="333" t="s">
        <v>3781</v>
      </c>
      <c r="K66" s="231">
        <v>42490</v>
      </c>
      <c r="L66" s="231">
        <v>42580</v>
      </c>
      <c r="M66" s="231">
        <v>42764</v>
      </c>
      <c r="N66" s="231">
        <v>43131</v>
      </c>
      <c r="O66" s="231"/>
      <c r="P66" s="231"/>
      <c r="Q66" s="231"/>
      <c r="R66" s="231"/>
      <c r="S66" s="231"/>
      <c r="T66" s="231"/>
      <c r="U66" s="343">
        <f ca="1">SUM(N66-NOW())</f>
        <v>295.84127800926217</v>
      </c>
      <c r="V66" s="257" t="str">
        <f t="shared" ca="1" si="8"/>
        <v>ACTIVE</v>
      </c>
      <c r="W66" s="230">
        <f>3500000*115%</f>
        <v>4024999.9999999995</v>
      </c>
      <c r="X66" s="230"/>
      <c r="Y66" s="230"/>
      <c r="Z66" s="230" t="s">
        <v>4906</v>
      </c>
      <c r="AA66" s="230" t="s">
        <v>1314</v>
      </c>
      <c r="AB66" s="230" t="s">
        <v>2056</v>
      </c>
      <c r="AC66" s="229" t="s">
        <v>3611</v>
      </c>
      <c r="AD66" s="229" t="s">
        <v>3773</v>
      </c>
      <c r="AE66" s="229" t="s">
        <v>3774</v>
      </c>
      <c r="AF66" s="346" t="s">
        <v>3772</v>
      </c>
      <c r="AG66" s="229"/>
      <c r="AH66" s="229"/>
      <c r="AI66" s="222" t="s">
        <v>3693</v>
      </c>
      <c r="AJ66" s="234" t="s">
        <v>3615</v>
      </c>
      <c r="AK66" s="253"/>
      <c r="AL66" s="236"/>
    </row>
    <row r="67" spans="1:38" s="281" customFormat="1" ht="31.5" customHeight="1">
      <c r="A67" s="410">
        <f t="shared" si="5"/>
        <v>46</v>
      </c>
      <c r="B67" s="258" t="s">
        <v>4159</v>
      </c>
      <c r="C67" s="411"/>
      <c r="D67" s="223" t="s">
        <v>3735</v>
      </c>
      <c r="E67" s="227" t="s">
        <v>3737</v>
      </c>
      <c r="F67" s="227" t="s">
        <v>1302</v>
      </c>
      <c r="G67" s="228" t="s">
        <v>1358</v>
      </c>
      <c r="H67" s="229" t="s">
        <v>1266</v>
      </c>
      <c r="I67" s="333" t="s">
        <v>726</v>
      </c>
      <c r="J67" s="333" t="s">
        <v>3781</v>
      </c>
      <c r="K67" s="231">
        <v>42525</v>
      </c>
      <c r="L67" s="231">
        <v>42616</v>
      </c>
      <c r="M67" s="231">
        <v>42797</v>
      </c>
      <c r="N67" s="231">
        <v>42889</v>
      </c>
      <c r="O67" s="231" t="s">
        <v>1324</v>
      </c>
      <c r="P67" s="231"/>
      <c r="Q67" s="231"/>
      <c r="R67" s="231"/>
      <c r="S67" s="231"/>
      <c r="T67" s="231"/>
      <c r="U67" s="343">
        <f ca="1">SUM(N67-NOW())</f>
        <v>53.841278009262169</v>
      </c>
      <c r="V67" s="257" t="str">
        <f t="shared" ca="1" si="8"/>
        <v>ACTIVE</v>
      </c>
      <c r="W67" s="230">
        <v>3800000</v>
      </c>
      <c r="X67" s="230"/>
      <c r="Y67" s="230"/>
      <c r="Z67" s="230"/>
      <c r="AA67" s="230" t="s">
        <v>1314</v>
      </c>
      <c r="AB67" s="230" t="s">
        <v>2056</v>
      </c>
      <c r="AC67" s="229" t="s">
        <v>3736</v>
      </c>
      <c r="AD67" s="229" t="s">
        <v>3797</v>
      </c>
      <c r="AE67" s="229" t="s">
        <v>3800</v>
      </c>
      <c r="AF67" s="346" t="s">
        <v>3798</v>
      </c>
      <c r="AG67" s="229" t="s">
        <v>3799</v>
      </c>
      <c r="AH67" s="229"/>
      <c r="AI67" s="237" t="s">
        <v>3895</v>
      </c>
      <c r="AJ67" s="234"/>
      <c r="AK67" s="253"/>
    </row>
    <row r="68" spans="1:38" s="281" customFormat="1" ht="42" customHeight="1">
      <c r="A68" s="410">
        <f t="shared" si="5"/>
        <v>47</v>
      </c>
      <c r="B68" s="258" t="s">
        <v>4162</v>
      </c>
      <c r="C68" s="411"/>
      <c r="D68" s="223" t="s">
        <v>3908</v>
      </c>
      <c r="E68" s="227" t="s">
        <v>3910</v>
      </c>
      <c r="F68" s="227" t="s">
        <v>1302</v>
      </c>
      <c r="G68" s="228" t="s">
        <v>1276</v>
      </c>
      <c r="H68" s="333" t="s">
        <v>1876</v>
      </c>
      <c r="I68" s="333" t="s">
        <v>4605</v>
      </c>
      <c r="J68" s="333"/>
      <c r="K68" s="231">
        <v>42562</v>
      </c>
      <c r="L68" s="231">
        <v>42926</v>
      </c>
      <c r="M68" s="231" t="s">
        <v>1324</v>
      </c>
      <c r="N68" s="231" t="s">
        <v>1324</v>
      </c>
      <c r="O68" s="231" t="s">
        <v>1324</v>
      </c>
      <c r="P68" s="231"/>
      <c r="Q68" s="231"/>
      <c r="R68" s="231"/>
      <c r="S68" s="231"/>
      <c r="T68" s="231"/>
      <c r="U68" s="343">
        <f ca="1">SUM(L68-NOW())</f>
        <v>90.841278009262169</v>
      </c>
      <c r="V68" s="257" t="str">
        <f t="shared" ref="V68:V72" ca="1" si="9">IF(U68&lt;=46,"WARNING","ACTIVE")</f>
        <v>ACTIVE</v>
      </c>
      <c r="W68" s="230">
        <v>6500000</v>
      </c>
      <c r="X68" s="230" t="s">
        <v>1324</v>
      </c>
      <c r="Y68" s="230"/>
      <c r="Z68" s="230" t="s">
        <v>4279</v>
      </c>
      <c r="AA68" s="230" t="s">
        <v>1314</v>
      </c>
      <c r="AB68" s="230" t="s">
        <v>2056</v>
      </c>
      <c r="AC68" s="229" t="s">
        <v>3909</v>
      </c>
      <c r="AD68" s="229"/>
      <c r="AE68" s="229" t="s">
        <v>3979</v>
      </c>
      <c r="AF68" s="233" t="s">
        <v>3981</v>
      </c>
      <c r="AG68" s="229" t="s">
        <v>3982</v>
      </c>
      <c r="AH68" s="229">
        <v>11016036888</v>
      </c>
      <c r="AI68" s="229" t="s">
        <v>3980</v>
      </c>
      <c r="AJ68" s="238" t="s">
        <v>3983</v>
      </c>
      <c r="AK68" s="253"/>
    </row>
    <row r="69" spans="1:38" s="281" customFormat="1" ht="31.5" customHeight="1">
      <c r="A69" s="410">
        <f t="shared" si="5"/>
        <v>48</v>
      </c>
      <c r="B69" s="258" t="s">
        <v>4163</v>
      </c>
      <c r="C69" s="411"/>
      <c r="D69" s="223" t="s">
        <v>3911</v>
      </c>
      <c r="E69" s="227" t="s">
        <v>3913</v>
      </c>
      <c r="F69" s="227" t="s">
        <v>1060</v>
      </c>
      <c r="G69" s="228" t="s">
        <v>1276</v>
      </c>
      <c r="H69" s="333" t="s">
        <v>3914</v>
      </c>
      <c r="I69" s="333" t="s">
        <v>3668</v>
      </c>
      <c r="J69" s="333"/>
      <c r="K69" s="231">
        <v>42583</v>
      </c>
      <c r="L69" s="231">
        <v>42766</v>
      </c>
      <c r="M69" s="231">
        <v>43131</v>
      </c>
      <c r="N69" s="231" t="s">
        <v>1324</v>
      </c>
      <c r="O69" s="231" t="s">
        <v>1324</v>
      </c>
      <c r="P69" s="231"/>
      <c r="Q69" s="231"/>
      <c r="R69" s="231"/>
      <c r="S69" s="231"/>
      <c r="T69" s="231"/>
      <c r="U69" s="343">
        <f ca="1">SUM(M69-NOW())</f>
        <v>295.84127800926217</v>
      </c>
      <c r="V69" s="257" t="str">
        <f t="shared" ca="1" si="9"/>
        <v>ACTIVE</v>
      </c>
      <c r="W69" s="230">
        <v>5000000</v>
      </c>
      <c r="X69" s="230"/>
      <c r="Y69" s="230"/>
      <c r="Z69" s="230"/>
      <c r="AA69" s="230" t="s">
        <v>1314</v>
      </c>
      <c r="AB69" s="230" t="s">
        <v>2056</v>
      </c>
      <c r="AC69" s="229" t="s">
        <v>3912</v>
      </c>
      <c r="AD69" s="237" t="s">
        <v>4285</v>
      </c>
      <c r="AE69" s="229" t="s">
        <v>4689</v>
      </c>
      <c r="AF69" s="346" t="s">
        <v>4283</v>
      </c>
      <c r="AG69" s="229" t="s">
        <v>4017</v>
      </c>
      <c r="AH69" s="229"/>
      <c r="AI69" s="222" t="s">
        <v>4284</v>
      </c>
      <c r="AJ69" s="238" t="s">
        <v>3995</v>
      </c>
      <c r="AK69" s="253"/>
    </row>
    <row r="70" spans="1:38" s="281" customFormat="1" ht="21" customHeight="1">
      <c r="A70" s="410">
        <f t="shared" si="5"/>
        <v>49</v>
      </c>
      <c r="B70" s="258" t="s">
        <v>4164</v>
      </c>
      <c r="C70" s="411"/>
      <c r="D70" s="223" t="s">
        <v>3924</v>
      </c>
      <c r="E70" s="227" t="s">
        <v>3926</v>
      </c>
      <c r="F70" s="227" t="s">
        <v>1302</v>
      </c>
      <c r="G70" s="228" t="s">
        <v>1276</v>
      </c>
      <c r="H70" s="333" t="s">
        <v>3927</v>
      </c>
      <c r="I70" s="333" t="s">
        <v>726</v>
      </c>
      <c r="J70" s="333"/>
      <c r="K70" s="231">
        <v>42552</v>
      </c>
      <c r="L70" s="231">
        <v>42643</v>
      </c>
      <c r="M70" s="231">
        <v>42735</v>
      </c>
      <c r="N70" s="231">
        <v>42916</v>
      </c>
      <c r="O70" s="231" t="s">
        <v>1324</v>
      </c>
      <c r="P70" s="231"/>
      <c r="Q70" s="231"/>
      <c r="R70" s="231"/>
      <c r="S70" s="231"/>
      <c r="T70" s="231"/>
      <c r="U70" s="343">
        <f ca="1">SUM(N70-NOW())</f>
        <v>80.841278009262169</v>
      </c>
      <c r="V70" s="257" t="str">
        <f t="shared" ca="1" si="9"/>
        <v>ACTIVE</v>
      </c>
      <c r="W70" s="230">
        <v>3355750</v>
      </c>
      <c r="X70" s="230"/>
      <c r="Y70" s="230"/>
      <c r="Z70" s="230" t="s">
        <v>4764</v>
      </c>
      <c r="AA70" s="230" t="s">
        <v>1054</v>
      </c>
      <c r="AB70" s="230" t="s">
        <v>13017</v>
      </c>
      <c r="AC70" s="229" t="s">
        <v>3925</v>
      </c>
      <c r="AD70" s="229" t="s">
        <v>3984</v>
      </c>
      <c r="AE70" s="229" t="s">
        <v>3988</v>
      </c>
      <c r="AF70" s="233" t="s">
        <v>3986</v>
      </c>
      <c r="AG70" s="229" t="s">
        <v>3987</v>
      </c>
      <c r="AH70" s="229">
        <v>0</v>
      </c>
      <c r="AI70" s="222" t="s">
        <v>3686</v>
      </c>
      <c r="AJ70" s="238" t="s">
        <v>3985</v>
      </c>
      <c r="AK70" s="253"/>
    </row>
    <row r="71" spans="1:38" s="281" customFormat="1" ht="21" customHeight="1">
      <c r="A71" s="410">
        <f t="shared" si="5"/>
        <v>50</v>
      </c>
      <c r="B71" s="258" t="s">
        <v>4165</v>
      </c>
      <c r="C71" s="411"/>
      <c r="D71" s="223" t="s">
        <v>4001</v>
      </c>
      <c r="E71" s="227" t="s">
        <v>3929</v>
      </c>
      <c r="F71" s="227" t="s">
        <v>1302</v>
      </c>
      <c r="G71" s="228" t="s">
        <v>1276</v>
      </c>
      <c r="H71" s="333" t="s">
        <v>3927</v>
      </c>
      <c r="I71" s="333" t="s">
        <v>726</v>
      </c>
      <c r="J71" s="333"/>
      <c r="K71" s="231">
        <v>42552</v>
      </c>
      <c r="L71" s="231">
        <v>42643</v>
      </c>
      <c r="M71" s="231">
        <v>42735</v>
      </c>
      <c r="N71" s="231">
        <v>42916</v>
      </c>
      <c r="O71" s="231" t="s">
        <v>1324</v>
      </c>
      <c r="P71" s="231"/>
      <c r="Q71" s="231"/>
      <c r="R71" s="231"/>
      <c r="S71" s="231"/>
      <c r="T71" s="231"/>
      <c r="U71" s="343">
        <f ca="1">SUM(N71-NOW())</f>
        <v>80.841278009262169</v>
      </c>
      <c r="V71" s="257" t="str">
        <f t="shared" ca="1" si="9"/>
        <v>ACTIVE</v>
      </c>
      <c r="W71" s="230">
        <v>3355750</v>
      </c>
      <c r="X71" s="230"/>
      <c r="Y71" s="230"/>
      <c r="Z71" s="230" t="s">
        <v>4764</v>
      </c>
      <c r="AA71" s="230" t="s">
        <v>1054</v>
      </c>
      <c r="AB71" s="230" t="s">
        <v>13017</v>
      </c>
      <c r="AC71" s="229" t="s">
        <v>3928</v>
      </c>
      <c r="AD71" s="229" t="s">
        <v>3993</v>
      </c>
      <c r="AE71" s="229" t="s">
        <v>4000</v>
      </c>
      <c r="AF71" s="233" t="s">
        <v>3999</v>
      </c>
      <c r="AG71" s="229" t="s">
        <v>3998</v>
      </c>
      <c r="AH71" s="229">
        <v>14044298892</v>
      </c>
      <c r="AI71" s="222" t="s">
        <v>3686</v>
      </c>
      <c r="AJ71" s="238" t="s">
        <v>3992</v>
      </c>
      <c r="AK71" s="253"/>
    </row>
    <row r="72" spans="1:38" s="281" customFormat="1" ht="21" customHeight="1">
      <c r="A72" s="410">
        <f t="shared" si="5"/>
        <v>51</v>
      </c>
      <c r="B72" s="258" t="s">
        <v>4166</v>
      </c>
      <c r="C72" s="411"/>
      <c r="D72" s="223" t="s">
        <v>3930</v>
      </c>
      <c r="E72" s="227" t="s">
        <v>3932</v>
      </c>
      <c r="F72" s="227" t="s">
        <v>1302</v>
      </c>
      <c r="G72" s="228" t="s">
        <v>1276</v>
      </c>
      <c r="H72" s="333" t="s">
        <v>3927</v>
      </c>
      <c r="I72" s="333" t="s">
        <v>726</v>
      </c>
      <c r="J72" s="333"/>
      <c r="K72" s="231">
        <v>42552</v>
      </c>
      <c r="L72" s="231">
        <v>42643</v>
      </c>
      <c r="M72" s="231">
        <v>42735</v>
      </c>
      <c r="N72" s="231">
        <v>43100</v>
      </c>
      <c r="O72" s="231" t="s">
        <v>1324</v>
      </c>
      <c r="P72" s="231"/>
      <c r="Q72" s="231"/>
      <c r="R72" s="231"/>
      <c r="S72" s="231"/>
      <c r="T72" s="231"/>
      <c r="U72" s="343">
        <f ca="1">SUM(N72-NOW())</f>
        <v>264.84127800926217</v>
      </c>
      <c r="V72" s="257" t="str">
        <f t="shared" ca="1" si="9"/>
        <v>ACTIVE</v>
      </c>
      <c r="W72" s="230">
        <v>3355750</v>
      </c>
      <c r="X72" s="230"/>
      <c r="Y72" s="230"/>
      <c r="Z72" s="230" t="s">
        <v>4764</v>
      </c>
      <c r="AA72" s="230" t="s">
        <v>1054</v>
      </c>
      <c r="AB72" s="230" t="s">
        <v>13017</v>
      </c>
      <c r="AC72" s="229" t="s">
        <v>3931</v>
      </c>
      <c r="AD72" s="229">
        <v>82214928919</v>
      </c>
      <c r="AE72" s="229" t="s">
        <v>3989</v>
      </c>
      <c r="AF72" s="233" t="s">
        <v>3990</v>
      </c>
      <c r="AG72" s="229" t="s">
        <v>3991</v>
      </c>
      <c r="AH72" s="229">
        <v>16002503726</v>
      </c>
      <c r="AI72" s="222" t="s">
        <v>4077</v>
      </c>
      <c r="AJ72" s="238" t="s">
        <v>3992</v>
      </c>
      <c r="AK72" s="253"/>
    </row>
    <row r="73" spans="1:38" s="281" customFormat="1" ht="31.5" customHeight="1">
      <c r="A73" s="410">
        <f t="shared" si="5"/>
        <v>52</v>
      </c>
      <c r="B73" s="258" t="s">
        <v>4214</v>
      </c>
      <c r="C73" s="411"/>
      <c r="D73" s="223" t="s">
        <v>4093</v>
      </c>
      <c r="E73" s="227" t="s">
        <v>4094</v>
      </c>
      <c r="F73" s="227" t="s">
        <v>1302</v>
      </c>
      <c r="G73" s="228" t="s">
        <v>1231</v>
      </c>
      <c r="H73" s="333" t="s">
        <v>556</v>
      </c>
      <c r="I73" s="333" t="s">
        <v>3668</v>
      </c>
      <c r="J73" s="333"/>
      <c r="K73" s="231">
        <v>42592</v>
      </c>
      <c r="L73" s="231">
        <v>42775</v>
      </c>
      <c r="M73" s="231">
        <v>42886</v>
      </c>
      <c r="N73" s="231" t="s">
        <v>1324</v>
      </c>
      <c r="O73" s="231" t="s">
        <v>1324</v>
      </c>
      <c r="P73" s="231"/>
      <c r="Q73" s="231"/>
      <c r="R73" s="231"/>
      <c r="S73" s="231"/>
      <c r="T73" s="231"/>
      <c r="U73" s="343">
        <f ca="1">SUM(M73-NOW())</f>
        <v>50.841278009262169</v>
      </c>
      <c r="V73" s="257" t="str">
        <f ca="1">IF(U73&lt;=46,"WARNING","ACTIVE")</f>
        <v>ACTIVE</v>
      </c>
      <c r="W73" s="230">
        <v>7700000</v>
      </c>
      <c r="X73" s="230"/>
      <c r="Y73" s="230"/>
      <c r="Z73" s="230" t="s">
        <v>6419</v>
      </c>
      <c r="AA73" s="230" t="s">
        <v>1314</v>
      </c>
      <c r="AB73" s="230" t="s">
        <v>2056</v>
      </c>
      <c r="AC73" s="229" t="s">
        <v>4095</v>
      </c>
      <c r="AD73" s="229" t="s">
        <v>4109</v>
      </c>
      <c r="AE73" s="229" t="s">
        <v>4110</v>
      </c>
      <c r="AF73" s="233" t="s">
        <v>4111</v>
      </c>
      <c r="AG73" s="229" t="s">
        <v>4112</v>
      </c>
      <c r="AH73" s="229">
        <v>10011958591</v>
      </c>
      <c r="AI73" s="222" t="s">
        <v>3786</v>
      </c>
      <c r="AJ73" s="238" t="s">
        <v>4113</v>
      </c>
      <c r="AK73" s="253"/>
    </row>
    <row r="74" spans="1:38" s="281" customFormat="1" ht="31.5" customHeight="1">
      <c r="A74" s="410">
        <f t="shared" si="5"/>
        <v>53</v>
      </c>
      <c r="B74" s="258" t="s">
        <v>4217</v>
      </c>
      <c r="C74" s="411"/>
      <c r="D74" s="223" t="s">
        <v>4102</v>
      </c>
      <c r="E74" s="227" t="s">
        <v>4103</v>
      </c>
      <c r="F74" s="227" t="s">
        <v>1302</v>
      </c>
      <c r="G74" s="228" t="s">
        <v>1276</v>
      </c>
      <c r="H74" s="333" t="s">
        <v>556</v>
      </c>
      <c r="I74" s="333" t="s">
        <v>4605</v>
      </c>
      <c r="J74" s="333"/>
      <c r="K74" s="231">
        <v>42592</v>
      </c>
      <c r="L74" s="231">
        <v>42775</v>
      </c>
      <c r="M74" s="231">
        <v>43100</v>
      </c>
      <c r="N74" s="231" t="s">
        <v>1324</v>
      </c>
      <c r="O74" s="231" t="s">
        <v>1324</v>
      </c>
      <c r="P74" s="231"/>
      <c r="Q74" s="231"/>
      <c r="R74" s="231"/>
      <c r="S74" s="231"/>
      <c r="T74" s="231"/>
      <c r="U74" s="343">
        <f ca="1">SUM(M74-NOW())</f>
        <v>264.84127800926217</v>
      </c>
      <c r="V74" s="257" t="str">
        <f ca="1">IF(U74&lt;=46,"WARNING","ACTIVE")</f>
        <v>ACTIVE</v>
      </c>
      <c r="W74" s="230">
        <v>9000000</v>
      </c>
      <c r="X74" s="230"/>
      <c r="Y74" s="230"/>
      <c r="Z74" s="230" t="s">
        <v>4280</v>
      </c>
      <c r="AA74" s="230" t="s">
        <v>1314</v>
      </c>
      <c r="AB74" s="230" t="s">
        <v>2056</v>
      </c>
      <c r="AC74" s="229" t="s">
        <v>4104</v>
      </c>
      <c r="AD74" s="229" t="s">
        <v>4123</v>
      </c>
      <c r="AE74" s="229" t="s">
        <v>4124</v>
      </c>
      <c r="AF74" s="233" t="s">
        <v>4125</v>
      </c>
      <c r="AG74" s="229"/>
      <c r="AH74" s="229"/>
      <c r="AI74" s="222" t="s">
        <v>4503</v>
      </c>
      <c r="AJ74" s="238" t="s">
        <v>4126</v>
      </c>
      <c r="AK74" s="253"/>
    </row>
    <row r="75" spans="1:38" s="236" customFormat="1" ht="31.5" customHeight="1">
      <c r="A75" s="410">
        <f t="shared" si="5"/>
        <v>54</v>
      </c>
      <c r="B75" s="258" t="s">
        <v>4461</v>
      </c>
      <c r="C75" s="411"/>
      <c r="D75" s="223" t="s">
        <v>4299</v>
      </c>
      <c r="E75" s="227" t="s">
        <v>4301</v>
      </c>
      <c r="F75" s="227" t="s">
        <v>1302</v>
      </c>
      <c r="G75" s="228" t="s">
        <v>1276</v>
      </c>
      <c r="H75" s="229" t="s">
        <v>556</v>
      </c>
      <c r="I75" s="333" t="s">
        <v>4605</v>
      </c>
      <c r="J75" s="333" t="s">
        <v>3781</v>
      </c>
      <c r="K75" s="231">
        <v>42635</v>
      </c>
      <c r="L75" s="231">
        <v>42725</v>
      </c>
      <c r="M75" s="231">
        <v>42825</v>
      </c>
      <c r="N75" s="231">
        <v>42886</v>
      </c>
      <c r="O75" s="231"/>
      <c r="P75" s="231"/>
      <c r="Q75" s="231"/>
      <c r="R75" s="231"/>
      <c r="S75" s="231"/>
      <c r="T75" s="231"/>
      <c r="U75" s="343">
        <f ca="1">SUM(N75-NOW())</f>
        <v>50.841278009262169</v>
      </c>
      <c r="V75" s="257" t="str">
        <f t="shared" ref="V75:V79" ca="1" si="10">IF(U75&lt;=46,"WARNING","ACTIVE")</f>
        <v>ACTIVE</v>
      </c>
      <c r="W75" s="230">
        <v>6500000</v>
      </c>
      <c r="X75" s="230"/>
      <c r="Y75" s="230"/>
      <c r="Z75" s="230"/>
      <c r="AA75" s="230" t="s">
        <v>1314</v>
      </c>
      <c r="AB75" s="230" t="s">
        <v>2056</v>
      </c>
      <c r="AC75" s="229" t="s">
        <v>4302</v>
      </c>
      <c r="AD75" s="229" t="s">
        <v>4303</v>
      </c>
      <c r="AE75" s="229" t="s">
        <v>4304</v>
      </c>
      <c r="AF75" s="346" t="s">
        <v>4305</v>
      </c>
      <c r="AG75" s="229" t="s">
        <v>4306</v>
      </c>
      <c r="AH75" s="229"/>
      <c r="AI75" s="229"/>
      <c r="AJ75" s="234" t="s">
        <v>4307</v>
      </c>
      <c r="AK75" s="253"/>
    </row>
    <row r="76" spans="1:38" s="236" customFormat="1" ht="31.5">
      <c r="A76" s="410">
        <f t="shared" si="5"/>
        <v>55</v>
      </c>
      <c r="B76" s="258" t="s">
        <v>4462</v>
      </c>
      <c r="C76" s="411"/>
      <c r="D76" s="223" t="s">
        <v>4300</v>
      </c>
      <c r="E76" s="227" t="s">
        <v>4308</v>
      </c>
      <c r="F76" s="227" t="s">
        <v>1302</v>
      </c>
      <c r="G76" s="228" t="s">
        <v>1231</v>
      </c>
      <c r="H76" s="229" t="s">
        <v>4309</v>
      </c>
      <c r="I76" s="333" t="s">
        <v>3668</v>
      </c>
      <c r="J76" s="333" t="s">
        <v>3781</v>
      </c>
      <c r="K76" s="231">
        <v>42646</v>
      </c>
      <c r="L76" s="231">
        <v>42827</v>
      </c>
      <c r="M76" s="231">
        <v>42947</v>
      </c>
      <c r="N76" s="231"/>
      <c r="O76" s="231"/>
      <c r="P76" s="231"/>
      <c r="Q76" s="231"/>
      <c r="R76" s="231"/>
      <c r="S76" s="231"/>
      <c r="T76" s="231"/>
      <c r="U76" s="343">
        <f ca="1">SUM(M76-NOW())</f>
        <v>111.84127800926217</v>
      </c>
      <c r="V76" s="257" t="str">
        <f t="shared" ca="1" si="10"/>
        <v>ACTIVE</v>
      </c>
      <c r="W76" s="230">
        <v>12000000</v>
      </c>
      <c r="X76" s="230"/>
      <c r="Y76" s="230"/>
      <c r="Z76" s="230"/>
      <c r="AA76" s="230" t="s">
        <v>1314</v>
      </c>
      <c r="AB76" s="230" t="s">
        <v>2056</v>
      </c>
      <c r="AC76" s="229" t="s">
        <v>4310</v>
      </c>
      <c r="AD76" s="229" t="s">
        <v>4311</v>
      </c>
      <c r="AE76" s="229" t="s">
        <v>4312</v>
      </c>
      <c r="AF76" s="346" t="s">
        <v>4313</v>
      </c>
      <c r="AG76" s="229" t="s">
        <v>4330</v>
      </c>
      <c r="AH76" s="229"/>
      <c r="AI76" s="229" t="s">
        <v>4331</v>
      </c>
      <c r="AJ76" s="234" t="s">
        <v>4314</v>
      </c>
      <c r="AK76" s="253"/>
    </row>
    <row r="77" spans="1:38" s="236" customFormat="1" ht="31.5" customHeight="1">
      <c r="A77" s="410">
        <f t="shared" si="5"/>
        <v>56</v>
      </c>
      <c r="B77" s="258" t="s">
        <v>4464</v>
      </c>
      <c r="C77" s="411"/>
      <c r="D77" s="223" t="s">
        <v>4321</v>
      </c>
      <c r="E77" s="227" t="s">
        <v>4322</v>
      </c>
      <c r="F77" s="227" t="s">
        <v>1302</v>
      </c>
      <c r="G77" s="228" t="s">
        <v>1358</v>
      </c>
      <c r="H77" s="229" t="s">
        <v>4323</v>
      </c>
      <c r="I77" s="333" t="s">
        <v>3668</v>
      </c>
      <c r="J77" s="333" t="s">
        <v>4337</v>
      </c>
      <c r="K77" s="231">
        <v>42646</v>
      </c>
      <c r="L77" s="231">
        <v>42706</v>
      </c>
      <c r="M77" s="231">
        <v>42888</v>
      </c>
      <c r="N77" s="231"/>
      <c r="O77" s="231"/>
      <c r="P77" s="231"/>
      <c r="Q77" s="231"/>
      <c r="R77" s="231"/>
      <c r="S77" s="231"/>
      <c r="T77" s="231"/>
      <c r="U77" s="343">
        <f ca="1">SUM(M77-NOW())</f>
        <v>52.841278009262169</v>
      </c>
      <c r="V77" s="257" t="str">
        <f t="shared" ca="1" si="10"/>
        <v>ACTIVE</v>
      </c>
      <c r="W77" s="230">
        <v>5000000</v>
      </c>
      <c r="X77" s="230"/>
      <c r="Y77" s="230"/>
      <c r="Z77" s="230"/>
      <c r="AA77" s="230" t="s">
        <v>1314</v>
      </c>
      <c r="AB77" s="230" t="s">
        <v>2056</v>
      </c>
      <c r="AC77" s="229" t="s">
        <v>4324</v>
      </c>
      <c r="AD77" s="229" t="s">
        <v>4325</v>
      </c>
      <c r="AE77" s="229" t="s">
        <v>4326</v>
      </c>
      <c r="AF77" s="346" t="s">
        <v>4327</v>
      </c>
      <c r="AG77" s="229" t="s">
        <v>4329</v>
      </c>
      <c r="AH77" s="229"/>
      <c r="AI77" s="229"/>
      <c r="AJ77" s="234" t="s">
        <v>4328</v>
      </c>
      <c r="AK77" s="253"/>
    </row>
    <row r="78" spans="1:38" s="236" customFormat="1" ht="42" customHeight="1">
      <c r="A78" s="410">
        <f t="shared" si="5"/>
        <v>57</v>
      </c>
      <c r="B78" s="410" t="s">
        <v>4466</v>
      </c>
      <c r="C78" s="411" t="s">
        <v>4697</v>
      </c>
      <c r="D78" s="223" t="s">
        <v>4385</v>
      </c>
      <c r="E78" s="227" t="s">
        <v>4483</v>
      </c>
      <c r="F78" s="227" t="s">
        <v>1060</v>
      </c>
      <c r="G78" s="228" t="s">
        <v>1276</v>
      </c>
      <c r="H78" s="229" t="s">
        <v>4699</v>
      </c>
      <c r="I78" s="333" t="s">
        <v>4700</v>
      </c>
      <c r="J78" s="333" t="s">
        <v>3781</v>
      </c>
      <c r="K78" s="231">
        <v>42649</v>
      </c>
      <c r="L78" s="231">
        <v>42709</v>
      </c>
      <c r="M78" s="231">
        <v>43074</v>
      </c>
      <c r="N78" s="231"/>
      <c r="O78" s="231"/>
      <c r="P78" s="231"/>
      <c r="Q78" s="231"/>
      <c r="R78" s="231"/>
      <c r="S78" s="231"/>
      <c r="T78" s="231"/>
      <c r="U78" s="343">
        <f ca="1">SUM(M78-NOW())</f>
        <v>238.84127800926217</v>
      </c>
      <c r="V78" s="257" t="str">
        <f t="shared" ca="1" si="10"/>
        <v>ACTIVE</v>
      </c>
      <c r="W78" s="230">
        <f>6792076*110%</f>
        <v>7471283.6000000006</v>
      </c>
      <c r="X78" s="230"/>
      <c r="Y78" s="230"/>
      <c r="Z78" s="230" t="s">
        <v>4698</v>
      </c>
      <c r="AA78" s="230" t="s">
        <v>1314</v>
      </c>
      <c r="AB78" s="230" t="s">
        <v>2056</v>
      </c>
      <c r="AC78" s="229" t="s">
        <v>4484</v>
      </c>
      <c r="AD78" s="237" t="s">
        <v>4485</v>
      </c>
      <c r="AE78" s="229" t="s">
        <v>4486</v>
      </c>
      <c r="AF78" s="346" t="s">
        <v>4487</v>
      </c>
      <c r="AG78" s="229" t="s">
        <v>4488</v>
      </c>
      <c r="AH78" s="229"/>
      <c r="AI78" s="229"/>
      <c r="AJ78" s="234" t="s">
        <v>4489</v>
      </c>
      <c r="AK78" s="253"/>
    </row>
    <row r="79" spans="1:38" s="236" customFormat="1" ht="31.5" customHeight="1">
      <c r="A79" s="410">
        <f>A205+1</f>
        <v>59</v>
      </c>
      <c r="B79" s="258" t="s">
        <v>4469</v>
      </c>
      <c r="C79" s="411"/>
      <c r="D79" s="223" t="s">
        <v>4388</v>
      </c>
      <c r="E79" s="227" t="s">
        <v>4389</v>
      </c>
      <c r="F79" s="227" t="s">
        <v>1302</v>
      </c>
      <c r="G79" s="228" t="s">
        <v>1276</v>
      </c>
      <c r="H79" s="229" t="s">
        <v>556</v>
      </c>
      <c r="I79" s="333" t="s">
        <v>3668</v>
      </c>
      <c r="J79" s="333" t="s">
        <v>3781</v>
      </c>
      <c r="K79" s="231">
        <v>42656</v>
      </c>
      <c r="L79" s="231">
        <v>42837</v>
      </c>
      <c r="M79" s="231"/>
      <c r="N79" s="231"/>
      <c r="O79" s="231"/>
      <c r="P79" s="231"/>
      <c r="Q79" s="231"/>
      <c r="R79" s="231"/>
      <c r="S79" s="231"/>
      <c r="T79" s="231"/>
      <c r="U79" s="1002">
        <f ca="1">SUM(L79-NOW())</f>
        <v>1.8412780092621688</v>
      </c>
      <c r="V79" s="257" t="str">
        <f t="shared" ca="1" si="10"/>
        <v>WARNING</v>
      </c>
      <c r="W79" s="230">
        <v>5400000</v>
      </c>
      <c r="X79" s="230"/>
      <c r="Y79" s="230"/>
      <c r="Z79" s="230"/>
      <c r="AA79" s="230" t="s">
        <v>1314</v>
      </c>
      <c r="AB79" s="230" t="s">
        <v>2056</v>
      </c>
      <c r="AC79" s="229" t="s">
        <v>4390</v>
      </c>
      <c r="AD79" s="229" t="s">
        <v>4391</v>
      </c>
      <c r="AE79" s="229" t="s">
        <v>4392</v>
      </c>
      <c r="AF79" s="346" t="s">
        <v>4393</v>
      </c>
      <c r="AG79" s="229" t="s">
        <v>4572</v>
      </c>
      <c r="AH79" s="229"/>
      <c r="AI79" s="229"/>
      <c r="AJ79" s="234" t="s">
        <v>4394</v>
      </c>
      <c r="AK79" s="253"/>
    </row>
    <row r="80" spans="1:38" s="236" customFormat="1" ht="31.5" customHeight="1">
      <c r="A80" s="410">
        <f t="shared" si="5"/>
        <v>60</v>
      </c>
      <c r="B80" s="258" t="s">
        <v>5121</v>
      </c>
      <c r="C80" s="411"/>
      <c r="D80" s="223" t="s">
        <v>4569</v>
      </c>
      <c r="E80" s="227" t="s">
        <v>4588</v>
      </c>
      <c r="F80" s="227" t="s">
        <v>1060</v>
      </c>
      <c r="G80" s="228" t="s">
        <v>1276</v>
      </c>
      <c r="H80" s="229" t="s">
        <v>1348</v>
      </c>
      <c r="I80" s="333" t="s">
        <v>726</v>
      </c>
      <c r="J80" s="333" t="s">
        <v>3783</v>
      </c>
      <c r="K80" s="231">
        <v>42675</v>
      </c>
      <c r="L80" s="231">
        <v>42766</v>
      </c>
      <c r="M80" s="231">
        <v>42947</v>
      </c>
      <c r="N80" s="231"/>
      <c r="O80" s="231"/>
      <c r="P80" s="231"/>
      <c r="Q80" s="231"/>
      <c r="R80" s="231"/>
      <c r="S80" s="231"/>
      <c r="T80" s="231"/>
      <c r="U80" s="343">
        <f ca="1">SUM(M80-NOW())</f>
        <v>111.84127800926217</v>
      </c>
      <c r="V80" s="257" t="str">
        <f t="shared" ref="V80:V96" ca="1" si="11">IF(U80&lt;=46,"WARNING","ACTIVE")</f>
        <v>ACTIVE</v>
      </c>
      <c r="W80" s="230">
        <f>6972900*105%</f>
        <v>7321545</v>
      </c>
      <c r="X80" s="230"/>
      <c r="Y80" s="230"/>
      <c r="Z80" s="230" t="s">
        <v>5215</v>
      </c>
      <c r="AA80" s="230" t="s">
        <v>1314</v>
      </c>
      <c r="AB80" s="230" t="s">
        <v>2056</v>
      </c>
      <c r="AC80" s="229" t="s">
        <v>4589</v>
      </c>
      <c r="AD80" s="237" t="s">
        <v>4596</v>
      </c>
      <c r="AE80" s="229" t="s">
        <v>4590</v>
      </c>
      <c r="AF80" s="346" t="s">
        <v>4591</v>
      </c>
      <c r="AG80" s="229" t="s">
        <v>4592</v>
      </c>
      <c r="AH80" s="237" t="s">
        <v>4593</v>
      </c>
      <c r="AI80" s="237" t="s">
        <v>4594</v>
      </c>
      <c r="AJ80" s="238" t="s">
        <v>4595</v>
      </c>
      <c r="AK80" s="253"/>
    </row>
    <row r="81" spans="1:37" s="236" customFormat="1" ht="31.5">
      <c r="A81" s="410">
        <f t="shared" si="5"/>
        <v>61</v>
      </c>
      <c r="B81" s="258" t="s">
        <v>5139</v>
      </c>
      <c r="C81" s="258"/>
      <c r="D81" s="259" t="s">
        <v>4680</v>
      </c>
      <c r="E81" s="227" t="s">
        <v>4682</v>
      </c>
      <c r="F81" s="227" t="s">
        <v>1302</v>
      </c>
      <c r="G81" s="228" t="s">
        <v>1276</v>
      </c>
      <c r="H81" s="229" t="s">
        <v>4681</v>
      </c>
      <c r="I81" s="229" t="s">
        <v>4605</v>
      </c>
      <c r="J81" s="229" t="s">
        <v>3782</v>
      </c>
      <c r="K81" s="257">
        <v>42705</v>
      </c>
      <c r="L81" s="257">
        <v>42825</v>
      </c>
      <c r="M81" s="257">
        <v>42886</v>
      </c>
      <c r="N81" s="257"/>
      <c r="O81" s="257"/>
      <c r="P81" s="257"/>
      <c r="Q81" s="257"/>
      <c r="R81" s="257"/>
      <c r="S81" s="257"/>
      <c r="T81" s="257"/>
      <c r="U81" s="343">
        <f ca="1">SUM(M81-NOW())</f>
        <v>50.841278009262169</v>
      </c>
      <c r="V81" s="257" t="str">
        <f t="shared" ca="1" si="11"/>
        <v>ACTIVE</v>
      </c>
      <c r="W81" s="260">
        <v>4000000</v>
      </c>
      <c r="X81" s="260"/>
      <c r="Y81" s="260"/>
      <c r="Z81" s="260"/>
      <c r="AA81" s="260" t="s">
        <v>1314</v>
      </c>
      <c r="AB81" s="260" t="s">
        <v>2056</v>
      </c>
      <c r="AC81" s="229" t="s">
        <v>4683</v>
      </c>
      <c r="AD81" s="237" t="s">
        <v>4684</v>
      </c>
      <c r="AE81" s="229" t="s">
        <v>4707</v>
      </c>
      <c r="AF81" s="346" t="s">
        <v>4685</v>
      </c>
      <c r="AG81" s="229"/>
      <c r="AH81" s="229"/>
      <c r="AI81" s="237" t="s">
        <v>4686</v>
      </c>
      <c r="AJ81" s="238" t="s">
        <v>4687</v>
      </c>
      <c r="AK81" s="253"/>
    </row>
    <row r="82" spans="1:37" s="236" customFormat="1" ht="31.5" customHeight="1">
      <c r="A82" s="410">
        <f t="shared" si="5"/>
        <v>62</v>
      </c>
      <c r="B82" s="258" t="s">
        <v>5140</v>
      </c>
      <c r="C82" s="258"/>
      <c r="D82" s="259" t="s">
        <v>4742</v>
      </c>
      <c r="E82" s="227" t="s">
        <v>4743</v>
      </c>
      <c r="F82" s="227" t="s">
        <v>1060</v>
      </c>
      <c r="G82" s="228" t="s">
        <v>1276</v>
      </c>
      <c r="H82" s="229" t="s">
        <v>4750</v>
      </c>
      <c r="I82" s="229"/>
      <c r="J82" s="229" t="s">
        <v>3783</v>
      </c>
      <c r="K82" s="257">
        <v>42727</v>
      </c>
      <c r="L82" s="257">
        <v>43091</v>
      </c>
      <c r="M82" s="257"/>
      <c r="N82" s="257"/>
      <c r="O82" s="257"/>
      <c r="P82" s="257"/>
      <c r="Q82" s="257"/>
      <c r="R82" s="257"/>
      <c r="S82" s="257"/>
      <c r="T82" s="257"/>
      <c r="U82" s="343">
        <f t="shared" ref="U82:U89" ca="1" si="12">SUM(L82-NOW())</f>
        <v>255.84127800926217</v>
      </c>
      <c r="V82" s="257" t="str">
        <f t="shared" ca="1" si="11"/>
        <v>ACTIVE</v>
      </c>
      <c r="W82" s="260">
        <v>7603800</v>
      </c>
      <c r="X82" s="260"/>
      <c r="Y82" s="260"/>
      <c r="Z82" s="260" t="s">
        <v>4973</v>
      </c>
      <c r="AA82" s="260" t="s">
        <v>1314</v>
      </c>
      <c r="AB82" s="260" t="s">
        <v>2056</v>
      </c>
      <c r="AC82" s="229" t="s">
        <v>4744</v>
      </c>
      <c r="AD82" s="229" t="s">
        <v>4745</v>
      </c>
      <c r="AE82" s="229"/>
      <c r="AF82" s="346" t="s">
        <v>4746</v>
      </c>
      <c r="AG82" s="237" t="s">
        <v>4747</v>
      </c>
      <c r="AH82" s="237" t="s">
        <v>4748</v>
      </c>
      <c r="AI82" s="229"/>
      <c r="AJ82" s="238" t="s">
        <v>4749</v>
      </c>
      <c r="AK82" s="253"/>
    </row>
    <row r="83" spans="1:37" s="236" customFormat="1" ht="31.5" customHeight="1">
      <c r="A83" s="410">
        <f t="shared" si="5"/>
        <v>63</v>
      </c>
      <c r="B83" s="258" t="s">
        <v>5141</v>
      </c>
      <c r="C83" s="258"/>
      <c r="D83" s="259" t="s">
        <v>4751</v>
      </c>
      <c r="E83" s="227" t="s">
        <v>4752</v>
      </c>
      <c r="F83" s="227" t="s">
        <v>1302</v>
      </c>
      <c r="G83" s="228" t="s">
        <v>1276</v>
      </c>
      <c r="H83" s="229" t="s">
        <v>4759</v>
      </c>
      <c r="I83" s="229"/>
      <c r="J83" s="229" t="s">
        <v>3783</v>
      </c>
      <c r="K83" s="257">
        <v>42719</v>
      </c>
      <c r="L83" s="257">
        <v>43083</v>
      </c>
      <c r="M83" s="257"/>
      <c r="N83" s="257"/>
      <c r="O83" s="257"/>
      <c r="P83" s="257"/>
      <c r="Q83" s="257"/>
      <c r="R83" s="257"/>
      <c r="S83" s="257"/>
      <c r="T83" s="257"/>
      <c r="U83" s="343">
        <f t="shared" ca="1" si="12"/>
        <v>247.84127800926217</v>
      </c>
      <c r="V83" s="257" t="str">
        <f t="shared" ca="1" si="11"/>
        <v>ACTIVE</v>
      </c>
      <c r="W83" s="260">
        <v>4446000</v>
      </c>
      <c r="X83" s="260"/>
      <c r="Y83" s="260"/>
      <c r="Z83" s="260"/>
      <c r="AA83" s="260" t="s">
        <v>1314</v>
      </c>
      <c r="AB83" s="260" t="s">
        <v>2056</v>
      </c>
      <c r="AC83" s="229" t="s">
        <v>4753</v>
      </c>
      <c r="AD83" s="229" t="s">
        <v>4754</v>
      </c>
      <c r="AE83" s="229" t="s">
        <v>4755</v>
      </c>
      <c r="AF83" s="346" t="s">
        <v>4756</v>
      </c>
      <c r="AG83" s="237" t="s">
        <v>4757</v>
      </c>
      <c r="AH83" s="237"/>
      <c r="AI83" s="229"/>
      <c r="AJ83" s="238" t="s">
        <v>4758</v>
      </c>
      <c r="AK83" s="253"/>
    </row>
    <row r="84" spans="1:37" s="236" customFormat="1" ht="31.5" customHeight="1">
      <c r="A84" s="410">
        <f t="shared" si="5"/>
        <v>64</v>
      </c>
      <c r="B84" s="258" t="s">
        <v>908</v>
      </c>
      <c r="C84" s="258" t="s">
        <v>715</v>
      </c>
      <c r="D84" s="259" t="s">
        <v>881</v>
      </c>
      <c r="E84" s="227" t="s">
        <v>1690</v>
      </c>
      <c r="F84" s="227" t="s">
        <v>1302</v>
      </c>
      <c r="G84" s="228" t="s">
        <v>1231</v>
      </c>
      <c r="H84" s="229" t="s">
        <v>1258</v>
      </c>
      <c r="I84" s="229" t="s">
        <v>713</v>
      </c>
      <c r="J84" s="229"/>
      <c r="K84" s="257">
        <v>42723</v>
      </c>
      <c r="L84" s="257">
        <v>43087</v>
      </c>
      <c r="M84" s="257"/>
      <c r="N84" s="257"/>
      <c r="O84" s="257"/>
      <c r="P84" s="257"/>
      <c r="Q84" s="257"/>
      <c r="R84" s="257"/>
      <c r="S84" s="257"/>
      <c r="T84" s="257"/>
      <c r="U84" s="343">
        <f t="shared" ca="1" si="12"/>
        <v>251.84127800926217</v>
      </c>
      <c r="V84" s="257" t="str">
        <f t="shared" ca="1" si="11"/>
        <v>ACTIVE</v>
      </c>
      <c r="W84" s="260">
        <v>4564027</v>
      </c>
      <c r="X84" s="260"/>
      <c r="Y84" s="260"/>
      <c r="Z84" s="260"/>
      <c r="AA84" s="260" t="s">
        <v>1054</v>
      </c>
      <c r="AB84" s="260" t="s">
        <v>2056</v>
      </c>
      <c r="AC84" s="229" t="s">
        <v>450</v>
      </c>
      <c r="AD84" s="229" t="s">
        <v>1785</v>
      </c>
      <c r="AE84" s="229" t="s">
        <v>1472</v>
      </c>
      <c r="AF84" s="346"/>
      <c r="AG84" s="237" t="s">
        <v>664</v>
      </c>
      <c r="AH84" s="237"/>
      <c r="AI84" s="229" t="s">
        <v>3424</v>
      </c>
      <c r="AJ84" s="238"/>
      <c r="AK84" s="253"/>
    </row>
    <row r="85" spans="1:37" s="236" customFormat="1" ht="31.5" customHeight="1">
      <c r="A85" s="410">
        <f t="shared" si="5"/>
        <v>65</v>
      </c>
      <c r="B85" s="258" t="s">
        <v>909</v>
      </c>
      <c r="C85" s="258" t="s">
        <v>715</v>
      </c>
      <c r="D85" s="259" t="s">
        <v>883</v>
      </c>
      <c r="E85" s="227" t="s">
        <v>1688</v>
      </c>
      <c r="F85" s="227" t="s">
        <v>1302</v>
      </c>
      <c r="G85" s="228" t="s">
        <v>3695</v>
      </c>
      <c r="H85" s="229" t="s">
        <v>1258</v>
      </c>
      <c r="I85" s="229" t="s">
        <v>713</v>
      </c>
      <c r="J85" s="229"/>
      <c r="K85" s="257">
        <v>42723</v>
      </c>
      <c r="L85" s="257">
        <v>43087</v>
      </c>
      <c r="M85" s="257"/>
      <c r="N85" s="257"/>
      <c r="O85" s="257"/>
      <c r="P85" s="257"/>
      <c r="Q85" s="257"/>
      <c r="R85" s="257"/>
      <c r="S85" s="257"/>
      <c r="T85" s="257"/>
      <c r="U85" s="343">
        <f t="shared" ca="1" si="12"/>
        <v>251.84127800926217</v>
      </c>
      <c r="V85" s="257" t="str">
        <f t="shared" ca="1" si="11"/>
        <v>ACTIVE</v>
      </c>
      <c r="W85" s="260">
        <v>4564027</v>
      </c>
      <c r="X85" s="260"/>
      <c r="Y85" s="260"/>
      <c r="Z85" s="260"/>
      <c r="AA85" s="260" t="s">
        <v>1054</v>
      </c>
      <c r="AB85" s="260" t="s">
        <v>2056</v>
      </c>
      <c r="AC85" s="229" t="s">
        <v>1689</v>
      </c>
      <c r="AD85" s="229" t="s">
        <v>895</v>
      </c>
      <c r="AE85" s="229" t="s">
        <v>1473</v>
      </c>
      <c r="AF85" s="346"/>
      <c r="AG85" s="237" t="s">
        <v>665</v>
      </c>
      <c r="AH85" s="237"/>
      <c r="AI85" s="229" t="s">
        <v>3425</v>
      </c>
      <c r="AJ85" s="238"/>
      <c r="AK85" s="253"/>
    </row>
    <row r="86" spans="1:37" s="236" customFormat="1" ht="31.5" customHeight="1">
      <c r="A86" s="410">
        <f t="shared" si="5"/>
        <v>66</v>
      </c>
      <c r="B86" s="258" t="s">
        <v>928</v>
      </c>
      <c r="C86" s="258"/>
      <c r="D86" s="259" t="s">
        <v>917</v>
      </c>
      <c r="E86" s="227" t="s">
        <v>919</v>
      </c>
      <c r="F86" s="227" t="s">
        <v>1302</v>
      </c>
      <c r="G86" s="228" t="s">
        <v>1358</v>
      </c>
      <c r="H86" s="229" t="s">
        <v>1258</v>
      </c>
      <c r="I86" s="229" t="s">
        <v>288</v>
      </c>
      <c r="J86" s="229"/>
      <c r="K86" s="257">
        <v>42723</v>
      </c>
      <c r="L86" s="257">
        <v>43087</v>
      </c>
      <c r="M86" s="257"/>
      <c r="N86" s="257"/>
      <c r="O86" s="257"/>
      <c r="P86" s="257"/>
      <c r="Q86" s="257"/>
      <c r="R86" s="257"/>
      <c r="S86" s="257"/>
      <c r="T86" s="257"/>
      <c r="U86" s="343">
        <f t="shared" ca="1" si="12"/>
        <v>251.84127800926217</v>
      </c>
      <c r="V86" s="257" t="str">
        <f t="shared" ca="1" si="11"/>
        <v>ACTIVE</v>
      </c>
      <c r="W86" s="260">
        <v>4880289</v>
      </c>
      <c r="X86" s="260" t="s">
        <v>4761</v>
      </c>
      <c r="Y86" s="260"/>
      <c r="Z86" s="260"/>
      <c r="AA86" s="260" t="s">
        <v>1314</v>
      </c>
      <c r="AB86" s="260" t="s">
        <v>2056</v>
      </c>
      <c r="AC86" s="229" t="s">
        <v>918</v>
      </c>
      <c r="AD86" s="229" t="s">
        <v>3680</v>
      </c>
      <c r="AE86" s="229" t="s">
        <v>508</v>
      </c>
      <c r="AF86" s="346"/>
      <c r="AG86" s="237" t="s">
        <v>925</v>
      </c>
      <c r="AH86" s="237">
        <v>11025409720</v>
      </c>
      <c r="AI86" s="229" t="s">
        <v>3429</v>
      </c>
      <c r="AJ86" s="238" t="s">
        <v>2927</v>
      </c>
      <c r="AK86" s="253"/>
    </row>
    <row r="87" spans="1:37" s="236" customFormat="1" ht="31.5" customHeight="1">
      <c r="A87" s="410">
        <f t="shared" si="5"/>
        <v>67</v>
      </c>
      <c r="B87" s="258" t="s">
        <v>5142</v>
      </c>
      <c r="C87" s="258"/>
      <c r="D87" s="259" t="s">
        <v>4795</v>
      </c>
      <c r="E87" s="227" t="s">
        <v>4796</v>
      </c>
      <c r="F87" s="227" t="s">
        <v>1060</v>
      </c>
      <c r="G87" s="228" t="s">
        <v>1276</v>
      </c>
      <c r="H87" s="229" t="s">
        <v>1581</v>
      </c>
      <c r="I87" s="229" t="s">
        <v>726</v>
      </c>
      <c r="J87" s="229" t="s">
        <v>3781</v>
      </c>
      <c r="K87" s="257">
        <v>42738</v>
      </c>
      <c r="L87" s="257">
        <v>43102</v>
      </c>
      <c r="M87" s="257"/>
      <c r="N87" s="257"/>
      <c r="O87" s="257"/>
      <c r="P87" s="257"/>
      <c r="Q87" s="257"/>
      <c r="R87" s="257"/>
      <c r="S87" s="257"/>
      <c r="T87" s="257"/>
      <c r="U87" s="343">
        <f t="shared" ca="1" si="12"/>
        <v>266.84127800926217</v>
      </c>
      <c r="V87" s="257" t="str">
        <f t="shared" ca="1" si="11"/>
        <v>ACTIVE</v>
      </c>
      <c r="W87" s="260">
        <v>5500000</v>
      </c>
      <c r="X87" s="260"/>
      <c r="Y87" s="260"/>
      <c r="Z87" s="260"/>
      <c r="AA87" s="260" t="s">
        <v>1314</v>
      </c>
      <c r="AB87" s="260" t="s">
        <v>2056</v>
      </c>
      <c r="AC87" s="229" t="s">
        <v>4797</v>
      </c>
      <c r="AD87" s="237" t="s">
        <v>4811</v>
      </c>
      <c r="AE87" s="229" t="s">
        <v>4821</v>
      </c>
      <c r="AF87" s="346" t="s">
        <v>4812</v>
      </c>
      <c r="AG87" s="237" t="s">
        <v>4813</v>
      </c>
      <c r="AH87" s="237" t="s">
        <v>4814</v>
      </c>
      <c r="AI87" s="229"/>
      <c r="AJ87" s="238" t="s">
        <v>4798</v>
      </c>
      <c r="AK87" s="253"/>
    </row>
    <row r="88" spans="1:37" s="236" customFormat="1" ht="31.5" customHeight="1">
      <c r="A88" s="410">
        <f t="shared" si="5"/>
        <v>68</v>
      </c>
      <c r="B88" s="258" t="s">
        <v>5143</v>
      </c>
      <c r="C88" s="258"/>
      <c r="D88" s="259" t="s">
        <v>4802</v>
      </c>
      <c r="E88" s="227" t="s">
        <v>4803</v>
      </c>
      <c r="F88" s="227" t="s">
        <v>1060</v>
      </c>
      <c r="G88" s="228" t="s">
        <v>1276</v>
      </c>
      <c r="H88" s="229" t="s">
        <v>4804</v>
      </c>
      <c r="I88" s="229" t="s">
        <v>718</v>
      </c>
      <c r="J88" s="229" t="s">
        <v>3781</v>
      </c>
      <c r="K88" s="257">
        <v>42738</v>
      </c>
      <c r="L88" s="257">
        <v>43102</v>
      </c>
      <c r="M88" s="257"/>
      <c r="N88" s="257"/>
      <c r="O88" s="257"/>
      <c r="P88" s="257"/>
      <c r="Q88" s="257"/>
      <c r="R88" s="257"/>
      <c r="S88" s="257"/>
      <c r="T88" s="257"/>
      <c r="U88" s="343">
        <f t="shared" ca="1" si="12"/>
        <v>266.84127800926217</v>
      </c>
      <c r="V88" s="257" t="str">
        <f t="shared" ca="1" si="11"/>
        <v>ACTIVE</v>
      </c>
      <c r="W88" s="260">
        <v>5000000</v>
      </c>
      <c r="X88" s="260"/>
      <c r="Y88" s="260"/>
      <c r="Z88" s="260"/>
      <c r="AA88" s="260" t="s">
        <v>1314</v>
      </c>
      <c r="AB88" s="260" t="s">
        <v>2056</v>
      </c>
      <c r="AC88" s="229" t="s">
        <v>4805</v>
      </c>
      <c r="AD88" s="229" t="s">
        <v>4806</v>
      </c>
      <c r="AE88" s="229" t="s">
        <v>4807</v>
      </c>
      <c r="AF88" s="346" t="s">
        <v>4808</v>
      </c>
      <c r="AG88" s="237" t="s">
        <v>4809</v>
      </c>
      <c r="AH88" s="237" t="s">
        <v>4819</v>
      </c>
      <c r="AI88" s="229"/>
      <c r="AJ88" s="238" t="s">
        <v>4810</v>
      </c>
      <c r="AK88" s="253"/>
    </row>
    <row r="89" spans="1:37" s="236" customFormat="1" ht="42" customHeight="1">
      <c r="A89" s="410">
        <f t="shared" si="5"/>
        <v>69</v>
      </c>
      <c r="B89" s="258" t="s">
        <v>5144</v>
      </c>
      <c r="C89" s="258"/>
      <c r="D89" s="259" t="s">
        <v>4862</v>
      </c>
      <c r="E89" s="227" t="s">
        <v>4863</v>
      </c>
      <c r="F89" s="227" t="s">
        <v>1302</v>
      </c>
      <c r="G89" s="228" t="s">
        <v>1276</v>
      </c>
      <c r="H89" s="229" t="s">
        <v>4869</v>
      </c>
      <c r="I89" s="229" t="s">
        <v>3668</v>
      </c>
      <c r="J89" s="229"/>
      <c r="K89" s="257">
        <v>42740</v>
      </c>
      <c r="L89" s="257">
        <v>43104</v>
      </c>
      <c r="M89" s="257"/>
      <c r="N89" s="257"/>
      <c r="O89" s="257"/>
      <c r="P89" s="257"/>
      <c r="Q89" s="257"/>
      <c r="R89" s="257"/>
      <c r="S89" s="257"/>
      <c r="T89" s="257"/>
      <c r="U89" s="343">
        <f t="shared" ca="1" si="12"/>
        <v>268.84127800926217</v>
      </c>
      <c r="V89" s="257" t="str">
        <f t="shared" ca="1" si="11"/>
        <v>ACTIVE</v>
      </c>
      <c r="W89" s="260">
        <v>5250000</v>
      </c>
      <c r="X89" s="260"/>
      <c r="Y89" s="260"/>
      <c r="Z89" s="260"/>
      <c r="AA89" s="260" t="s">
        <v>1054</v>
      </c>
      <c r="AB89" s="260" t="s">
        <v>2056</v>
      </c>
      <c r="AC89" s="229" t="s">
        <v>4864</v>
      </c>
      <c r="AD89" s="229"/>
      <c r="AE89" s="229" t="s">
        <v>4867</v>
      </c>
      <c r="AF89" s="346" t="s">
        <v>4865</v>
      </c>
      <c r="AG89" s="237" t="s">
        <v>4866</v>
      </c>
      <c r="AH89" s="237"/>
      <c r="AI89" s="229"/>
      <c r="AJ89" s="238" t="s">
        <v>4868</v>
      </c>
      <c r="AK89" s="253"/>
    </row>
    <row r="90" spans="1:37" s="236" customFormat="1" ht="31.5" customHeight="1">
      <c r="A90" s="410">
        <f t="shared" si="5"/>
        <v>70</v>
      </c>
      <c r="B90" s="258" t="s">
        <v>4459</v>
      </c>
      <c r="C90" s="258"/>
      <c r="D90" s="259" t="s">
        <v>4244</v>
      </c>
      <c r="E90" s="227" t="s">
        <v>4380</v>
      </c>
      <c r="F90" s="227" t="s">
        <v>1302</v>
      </c>
      <c r="G90" s="228" t="s">
        <v>1350</v>
      </c>
      <c r="H90" s="229" t="s">
        <v>1266</v>
      </c>
      <c r="I90" s="229" t="s">
        <v>3668</v>
      </c>
      <c r="J90" s="229" t="s">
        <v>3781</v>
      </c>
      <c r="K90" s="257">
        <v>42619</v>
      </c>
      <c r="L90" s="257">
        <v>42679</v>
      </c>
      <c r="M90" s="257">
        <v>42704</v>
      </c>
      <c r="N90" s="257">
        <v>43069</v>
      </c>
      <c r="O90" s="257"/>
      <c r="P90" s="257"/>
      <c r="Q90" s="257"/>
      <c r="R90" s="257"/>
      <c r="S90" s="257"/>
      <c r="T90" s="257"/>
      <c r="U90" s="343">
        <f ca="1">SUM(N90-NOW())</f>
        <v>233.84127800926217</v>
      </c>
      <c r="V90" s="257" t="str">
        <f t="shared" ca="1" si="11"/>
        <v>ACTIVE</v>
      </c>
      <c r="W90" s="260">
        <v>4000000</v>
      </c>
      <c r="X90" s="260"/>
      <c r="Y90" s="260"/>
      <c r="Z90" s="260"/>
      <c r="AA90" s="260" t="s">
        <v>1054</v>
      </c>
      <c r="AB90" s="260" t="s">
        <v>2056</v>
      </c>
      <c r="AC90" s="229" t="s">
        <v>4245</v>
      </c>
      <c r="AD90" s="229" t="s">
        <v>4246</v>
      </c>
      <c r="AE90" s="229" t="s">
        <v>4281</v>
      </c>
      <c r="AF90" s="346" t="s">
        <v>4247</v>
      </c>
      <c r="AG90" s="237" t="s">
        <v>4248</v>
      </c>
      <c r="AH90" s="237"/>
      <c r="AI90" s="229" t="s">
        <v>4504</v>
      </c>
      <c r="AJ90" s="238"/>
      <c r="AK90" s="253"/>
    </row>
    <row r="91" spans="1:37" s="236" customFormat="1" ht="42" customHeight="1">
      <c r="A91" s="410">
        <f t="shared" si="5"/>
        <v>71</v>
      </c>
      <c r="B91" s="258" t="s">
        <v>5145</v>
      </c>
      <c r="C91" s="258"/>
      <c r="D91" s="259" t="s">
        <v>4954</v>
      </c>
      <c r="E91" s="227" t="s">
        <v>4957</v>
      </c>
      <c r="F91" s="227" t="s">
        <v>1060</v>
      </c>
      <c r="G91" s="228" t="s">
        <v>1231</v>
      </c>
      <c r="H91" s="229" t="s">
        <v>5217</v>
      </c>
      <c r="I91" s="229" t="s">
        <v>3668</v>
      </c>
      <c r="J91" s="229" t="s">
        <v>3783</v>
      </c>
      <c r="K91" s="257">
        <v>42736</v>
      </c>
      <c r="L91" s="257">
        <v>42794</v>
      </c>
      <c r="M91" s="257">
        <v>42978</v>
      </c>
      <c r="N91" s="257"/>
      <c r="O91" s="257"/>
      <c r="P91" s="257"/>
      <c r="Q91" s="257"/>
      <c r="R91" s="257"/>
      <c r="S91" s="257"/>
      <c r="T91" s="257"/>
      <c r="U91" s="343">
        <f ca="1">SUM(M91-NOW())</f>
        <v>142.84127800926217</v>
      </c>
      <c r="V91" s="257" t="str">
        <f t="shared" ca="1" si="11"/>
        <v>ACTIVE</v>
      </c>
      <c r="W91" s="260">
        <f>5000000*106%</f>
        <v>5300000</v>
      </c>
      <c r="X91" s="260"/>
      <c r="Y91" s="260"/>
      <c r="Z91" s="260" t="s">
        <v>5216</v>
      </c>
      <c r="AA91" s="260" t="s">
        <v>4956</v>
      </c>
      <c r="AB91" s="260" t="s">
        <v>2056</v>
      </c>
      <c r="AC91" s="229" t="s">
        <v>4958</v>
      </c>
      <c r="AD91" s="237" t="s">
        <v>4959</v>
      </c>
      <c r="AE91" s="229" t="s">
        <v>4960</v>
      </c>
      <c r="AF91" s="346" t="s">
        <v>4961</v>
      </c>
      <c r="AG91" s="237" t="s">
        <v>4962</v>
      </c>
      <c r="AH91" s="237" t="s">
        <v>4963</v>
      </c>
      <c r="AI91" s="229" t="s">
        <v>1314</v>
      </c>
      <c r="AJ91" s="238" t="s">
        <v>4964</v>
      </c>
      <c r="AK91" s="253"/>
    </row>
    <row r="92" spans="1:37" s="236" customFormat="1" ht="31.5" customHeight="1">
      <c r="A92" s="410">
        <f t="shared" si="5"/>
        <v>72</v>
      </c>
      <c r="B92" s="258" t="s">
        <v>5146</v>
      </c>
      <c r="C92" s="258"/>
      <c r="D92" s="259" t="s">
        <v>4943</v>
      </c>
      <c r="E92" s="227" t="s">
        <v>4945</v>
      </c>
      <c r="F92" s="227" t="s">
        <v>1060</v>
      </c>
      <c r="G92" s="228" t="s">
        <v>1276</v>
      </c>
      <c r="H92" s="229" t="s">
        <v>4953</v>
      </c>
      <c r="I92" s="229" t="s">
        <v>3668</v>
      </c>
      <c r="J92" s="229" t="s">
        <v>3783</v>
      </c>
      <c r="K92" s="257">
        <v>42740</v>
      </c>
      <c r="L92" s="257">
        <v>43104</v>
      </c>
      <c r="M92" s="257"/>
      <c r="N92" s="257"/>
      <c r="O92" s="257"/>
      <c r="P92" s="257"/>
      <c r="Q92" s="257"/>
      <c r="R92" s="257"/>
      <c r="S92" s="257"/>
      <c r="T92" s="257"/>
      <c r="U92" s="343">
        <f t="shared" ref="U92:U98" ca="1" si="13">SUM(L92-NOW())</f>
        <v>268.84127800926217</v>
      </c>
      <c r="V92" s="257" t="str">
        <f t="shared" ca="1" si="11"/>
        <v>ACTIVE</v>
      </c>
      <c r="W92" s="260">
        <v>8880000</v>
      </c>
      <c r="X92" s="260"/>
      <c r="Y92" s="260"/>
      <c r="Z92" s="260"/>
      <c r="AA92" s="260" t="s">
        <v>1314</v>
      </c>
      <c r="AB92" s="260" t="s">
        <v>2056</v>
      </c>
      <c r="AC92" s="229" t="s">
        <v>4946</v>
      </c>
      <c r="AD92" s="229" t="s">
        <v>4947</v>
      </c>
      <c r="AE92" s="229" t="s">
        <v>4948</v>
      </c>
      <c r="AF92" s="346" t="s">
        <v>4949</v>
      </c>
      <c r="AG92" s="237" t="s">
        <v>4950</v>
      </c>
      <c r="AH92" s="237"/>
      <c r="AI92" s="237" t="s">
        <v>4951</v>
      </c>
      <c r="AJ92" s="7" t="s">
        <v>4952</v>
      </c>
      <c r="AK92" s="253"/>
    </row>
    <row r="93" spans="1:37" s="236" customFormat="1" ht="31.5" customHeight="1">
      <c r="A93" s="410">
        <f t="shared" si="5"/>
        <v>73</v>
      </c>
      <c r="B93" s="258" t="s">
        <v>5147</v>
      </c>
      <c r="C93" s="258"/>
      <c r="D93" s="259" t="s">
        <v>4944</v>
      </c>
      <c r="E93" s="227" t="s">
        <v>4965</v>
      </c>
      <c r="F93" s="227" t="s">
        <v>1302</v>
      </c>
      <c r="G93" s="228" t="s">
        <v>1231</v>
      </c>
      <c r="H93" s="229" t="s">
        <v>4955</v>
      </c>
      <c r="I93" s="229" t="s">
        <v>3668</v>
      </c>
      <c r="J93" s="229" t="s">
        <v>3783</v>
      </c>
      <c r="K93" s="257">
        <v>42767</v>
      </c>
      <c r="L93" s="257">
        <v>43131</v>
      </c>
      <c r="M93" s="257"/>
      <c r="N93" s="257"/>
      <c r="O93" s="257"/>
      <c r="P93" s="257"/>
      <c r="Q93" s="257"/>
      <c r="R93" s="257"/>
      <c r="S93" s="257"/>
      <c r="T93" s="257"/>
      <c r="U93" s="343">
        <f t="shared" ca="1" si="13"/>
        <v>295.84127800926217</v>
      </c>
      <c r="V93" s="257" t="str">
        <f t="shared" ca="1" si="11"/>
        <v>ACTIVE</v>
      </c>
      <c r="W93" s="260">
        <v>5000000</v>
      </c>
      <c r="X93" s="260"/>
      <c r="Y93" s="260"/>
      <c r="Z93" s="260"/>
      <c r="AA93" s="260" t="s">
        <v>1314</v>
      </c>
      <c r="AB93" s="260" t="s">
        <v>2056</v>
      </c>
      <c r="AC93" s="229" t="s">
        <v>4966</v>
      </c>
      <c r="AD93" s="237" t="s">
        <v>4967</v>
      </c>
      <c r="AE93" s="229" t="s">
        <v>4968</v>
      </c>
      <c r="AF93" s="346" t="s">
        <v>4969</v>
      </c>
      <c r="AG93" s="237" t="s">
        <v>4970</v>
      </c>
      <c r="AH93" s="237" t="s">
        <v>4971</v>
      </c>
      <c r="AI93" s="229"/>
      <c r="AJ93" s="7" t="s">
        <v>4972</v>
      </c>
      <c r="AK93" s="253"/>
    </row>
    <row r="94" spans="1:37" s="236" customFormat="1" ht="31.5" customHeight="1">
      <c r="A94" s="410">
        <f t="shared" si="5"/>
        <v>74</v>
      </c>
      <c r="B94" s="258" t="s">
        <v>5149</v>
      </c>
      <c r="C94" s="258"/>
      <c r="D94" s="259" t="s">
        <v>5076</v>
      </c>
      <c r="E94" s="227" t="s">
        <v>5078</v>
      </c>
      <c r="F94" s="227" t="s">
        <v>1060</v>
      </c>
      <c r="G94" s="228" t="s">
        <v>1276</v>
      </c>
      <c r="H94" s="229" t="s">
        <v>1273</v>
      </c>
      <c r="I94" s="229" t="s">
        <v>3668</v>
      </c>
      <c r="J94" s="229" t="s">
        <v>3783</v>
      </c>
      <c r="K94" s="257">
        <v>42753</v>
      </c>
      <c r="L94" s="257">
        <v>43117</v>
      </c>
      <c r="M94" s="257"/>
      <c r="N94" s="257"/>
      <c r="O94" s="257"/>
      <c r="P94" s="257"/>
      <c r="Q94" s="257"/>
      <c r="R94" s="257"/>
      <c r="S94" s="257"/>
      <c r="T94" s="257"/>
      <c r="U94" s="343">
        <f t="shared" ca="1" si="13"/>
        <v>281.84127800926217</v>
      </c>
      <c r="V94" s="257" t="str">
        <f t="shared" ca="1" si="11"/>
        <v>ACTIVE</v>
      </c>
      <c r="W94" s="260">
        <v>3900000</v>
      </c>
      <c r="X94" s="260"/>
      <c r="Y94" s="260"/>
      <c r="Z94" s="260"/>
      <c r="AA94" s="260" t="s">
        <v>1314</v>
      </c>
      <c r="AB94" s="260" t="s">
        <v>2056</v>
      </c>
      <c r="AC94" s="229" t="s">
        <v>5080</v>
      </c>
      <c r="AD94" s="237" t="s">
        <v>5081</v>
      </c>
      <c r="AE94" s="229" t="s">
        <v>5082</v>
      </c>
      <c r="AF94" s="346" t="s">
        <v>5083</v>
      </c>
      <c r="AG94" s="237" t="s">
        <v>5084</v>
      </c>
      <c r="AH94" s="237" t="s">
        <v>5085</v>
      </c>
      <c r="AI94" s="229"/>
      <c r="AJ94" s="7" t="s">
        <v>5086</v>
      </c>
      <c r="AK94" s="253"/>
    </row>
    <row r="95" spans="1:37" s="236" customFormat="1" ht="31.5" customHeight="1">
      <c r="A95" s="410">
        <f t="shared" si="5"/>
        <v>75</v>
      </c>
      <c r="B95" s="258" t="s">
        <v>5148</v>
      </c>
      <c r="C95" s="258"/>
      <c r="D95" s="259" t="s">
        <v>5077</v>
      </c>
      <c r="E95" s="227" t="s">
        <v>5079</v>
      </c>
      <c r="F95" s="227" t="s">
        <v>1060</v>
      </c>
      <c r="G95" s="228" t="s">
        <v>1276</v>
      </c>
      <c r="H95" s="229" t="s">
        <v>1273</v>
      </c>
      <c r="I95" s="229" t="s">
        <v>3668</v>
      </c>
      <c r="J95" s="229" t="s">
        <v>3783</v>
      </c>
      <c r="K95" s="257">
        <v>42762</v>
      </c>
      <c r="L95" s="257">
        <v>43128</v>
      </c>
      <c r="M95" s="257"/>
      <c r="N95" s="257"/>
      <c r="O95" s="257"/>
      <c r="P95" s="257"/>
      <c r="Q95" s="257"/>
      <c r="R95" s="257"/>
      <c r="S95" s="257"/>
      <c r="T95" s="257"/>
      <c r="U95" s="343">
        <f t="shared" ca="1" si="13"/>
        <v>292.84127800926217</v>
      </c>
      <c r="V95" s="257" t="str">
        <f t="shared" ca="1" si="11"/>
        <v>ACTIVE</v>
      </c>
      <c r="W95" s="260">
        <v>4500000</v>
      </c>
      <c r="X95" s="260"/>
      <c r="Y95" s="260"/>
      <c r="Z95" s="260"/>
      <c r="AA95" s="260" t="s">
        <v>1314</v>
      </c>
      <c r="AB95" s="260" t="s">
        <v>2056</v>
      </c>
      <c r="AC95" s="229" t="s">
        <v>5087</v>
      </c>
      <c r="AD95" s="237" t="s">
        <v>5088</v>
      </c>
      <c r="AE95" s="229" t="s">
        <v>5089</v>
      </c>
      <c r="AF95" s="346" t="s">
        <v>5090</v>
      </c>
      <c r="AG95" s="237" t="s">
        <v>5091</v>
      </c>
      <c r="AH95" s="237"/>
      <c r="AI95" s="229"/>
      <c r="AJ95" s="7" t="s">
        <v>5092</v>
      </c>
      <c r="AK95" s="253"/>
    </row>
    <row r="96" spans="1:37" s="236" customFormat="1" ht="31.5" customHeight="1">
      <c r="A96" s="410">
        <f t="shared" si="5"/>
        <v>76</v>
      </c>
      <c r="B96" s="258"/>
      <c r="C96" s="258"/>
      <c r="D96" s="259" t="s">
        <v>5171</v>
      </c>
      <c r="E96" s="227" t="s">
        <v>5170</v>
      </c>
      <c r="F96" s="227" t="s">
        <v>1060</v>
      </c>
      <c r="G96" s="228" t="s">
        <v>1358</v>
      </c>
      <c r="H96" s="229" t="s">
        <v>1581</v>
      </c>
      <c r="I96" s="229" t="s">
        <v>726</v>
      </c>
      <c r="J96" s="229" t="s">
        <v>5179</v>
      </c>
      <c r="K96" s="257">
        <v>42759</v>
      </c>
      <c r="L96" s="257">
        <v>43123</v>
      </c>
      <c r="M96" s="257"/>
      <c r="N96" s="257"/>
      <c r="O96" s="257"/>
      <c r="P96" s="257"/>
      <c r="Q96" s="257"/>
      <c r="R96" s="257"/>
      <c r="S96" s="257"/>
      <c r="T96" s="257"/>
      <c r="U96" s="343">
        <f t="shared" ca="1" si="13"/>
        <v>287.84127800926217</v>
      </c>
      <c r="V96" s="257" t="str">
        <f t="shared" ca="1" si="11"/>
        <v>ACTIVE</v>
      </c>
      <c r="W96" s="260">
        <v>4000000</v>
      </c>
      <c r="X96" s="260"/>
      <c r="Y96" s="260"/>
      <c r="Z96" s="260"/>
      <c r="AA96" s="260" t="s">
        <v>1314</v>
      </c>
      <c r="AB96" s="260" t="s">
        <v>2056</v>
      </c>
      <c r="AC96" s="229" t="s">
        <v>5172</v>
      </c>
      <c r="AD96" s="237" t="s">
        <v>5173</v>
      </c>
      <c r="AE96" s="229" t="s">
        <v>5174</v>
      </c>
      <c r="AF96" s="346" t="s">
        <v>5175</v>
      </c>
      <c r="AG96" s="237" t="s">
        <v>5176</v>
      </c>
      <c r="AH96" s="237" t="s">
        <v>5177</v>
      </c>
      <c r="AI96" s="229"/>
      <c r="AJ96" s="7" t="s">
        <v>5178</v>
      </c>
      <c r="AK96" s="253"/>
    </row>
    <row r="97" spans="1:54" s="236" customFormat="1" ht="31.5" customHeight="1">
      <c r="A97" s="410">
        <f t="shared" si="5"/>
        <v>77</v>
      </c>
      <c r="B97" s="258"/>
      <c r="C97" s="258"/>
      <c r="D97" s="259" t="s">
        <v>5180</v>
      </c>
      <c r="E97" s="227" t="s">
        <v>5181</v>
      </c>
      <c r="F97" s="227" t="s">
        <v>1060</v>
      </c>
      <c r="G97" s="228" t="s">
        <v>1276</v>
      </c>
      <c r="H97" s="229" t="s">
        <v>1581</v>
      </c>
      <c r="I97" s="229" t="s">
        <v>718</v>
      </c>
      <c r="J97" s="229" t="s">
        <v>3782</v>
      </c>
      <c r="K97" s="257">
        <v>42772</v>
      </c>
      <c r="L97" s="257">
        <v>43136</v>
      </c>
      <c r="M97" s="257"/>
      <c r="N97" s="257"/>
      <c r="O97" s="257"/>
      <c r="P97" s="257"/>
      <c r="Q97" s="257"/>
      <c r="R97" s="257"/>
      <c r="S97" s="257"/>
      <c r="T97" s="257"/>
      <c r="U97" s="343">
        <f t="shared" ca="1" si="13"/>
        <v>300.84127800926217</v>
      </c>
      <c r="V97" s="257" t="str">
        <f ca="1">IF(U97&lt;=46,"WARNING","ACTIVE")</f>
        <v>ACTIVE</v>
      </c>
      <c r="W97" s="260">
        <v>3500000</v>
      </c>
      <c r="X97" s="260"/>
      <c r="Y97" s="260"/>
      <c r="Z97" s="260"/>
      <c r="AA97" s="260" t="s">
        <v>1314</v>
      </c>
      <c r="AB97" s="260" t="s">
        <v>2056</v>
      </c>
      <c r="AC97" s="229" t="s">
        <v>5182</v>
      </c>
      <c r="AD97" s="237" t="s">
        <v>5183</v>
      </c>
      <c r="AE97" s="229" t="s">
        <v>5184</v>
      </c>
      <c r="AF97" s="346" t="s">
        <v>5185</v>
      </c>
      <c r="AG97" s="229" t="s">
        <v>5546</v>
      </c>
      <c r="AH97" s="237"/>
      <c r="AI97" s="229" t="s">
        <v>5187</v>
      </c>
      <c r="AJ97" s="7" t="s">
        <v>5186</v>
      </c>
      <c r="AK97" s="253"/>
    </row>
    <row r="98" spans="1:54" s="236" customFormat="1" ht="31.5" customHeight="1">
      <c r="A98" s="410">
        <f t="shared" si="5"/>
        <v>78</v>
      </c>
      <c r="B98" s="258" t="s">
        <v>2394</v>
      </c>
      <c r="C98" s="258"/>
      <c r="D98" s="259" t="s">
        <v>943</v>
      </c>
      <c r="E98" s="227" t="s">
        <v>945</v>
      </c>
      <c r="F98" s="227" t="s">
        <v>1302</v>
      </c>
      <c r="G98" s="228" t="s">
        <v>1276</v>
      </c>
      <c r="H98" s="229" t="s">
        <v>2129</v>
      </c>
      <c r="I98" s="229" t="s">
        <v>2091</v>
      </c>
      <c r="J98" s="229"/>
      <c r="K98" s="257">
        <v>42401</v>
      </c>
      <c r="L98" s="257">
        <v>43131</v>
      </c>
      <c r="M98" s="257"/>
      <c r="N98" s="257"/>
      <c r="O98" s="257"/>
      <c r="P98" s="257"/>
      <c r="Q98" s="257"/>
      <c r="R98" s="257"/>
      <c r="S98" s="257"/>
      <c r="T98" s="257"/>
      <c r="U98" s="343">
        <f t="shared" ca="1" si="13"/>
        <v>295.84127800926217</v>
      </c>
      <c r="V98" s="257" t="str">
        <f ca="1">IF(U98&lt;=46,"WARNING","ACTIVE")</f>
        <v>ACTIVE</v>
      </c>
      <c r="W98" s="260">
        <v>10284225</v>
      </c>
      <c r="X98" s="260"/>
      <c r="Y98" s="260"/>
      <c r="Z98" s="260" t="s">
        <v>4917</v>
      </c>
      <c r="AA98" s="260" t="s">
        <v>1314</v>
      </c>
      <c r="AB98" s="260" t="s">
        <v>2056</v>
      </c>
      <c r="AC98" s="229" t="s">
        <v>944</v>
      </c>
      <c r="AD98" s="237" t="s">
        <v>639</v>
      </c>
      <c r="AE98" s="229" t="s">
        <v>638</v>
      </c>
      <c r="AF98" s="346"/>
      <c r="AG98" s="237" t="s">
        <v>101</v>
      </c>
      <c r="AH98" s="237"/>
      <c r="AI98" s="229" t="s">
        <v>3418</v>
      </c>
      <c r="AJ98" s="7" t="s">
        <v>671</v>
      </c>
      <c r="AK98" s="253"/>
    </row>
    <row r="99" spans="1:54" s="236" customFormat="1" ht="31.5" customHeight="1">
      <c r="A99" s="410">
        <f t="shared" si="5"/>
        <v>79</v>
      </c>
      <c r="B99" s="258" t="s">
        <v>502</v>
      </c>
      <c r="C99" s="258"/>
      <c r="D99" s="259" t="s">
        <v>498</v>
      </c>
      <c r="E99" s="227" t="s">
        <v>500</v>
      </c>
      <c r="F99" s="227" t="s">
        <v>1060</v>
      </c>
      <c r="G99" s="496" t="s">
        <v>1358</v>
      </c>
      <c r="H99" s="229" t="s">
        <v>501</v>
      </c>
      <c r="I99" s="229" t="s">
        <v>2091</v>
      </c>
      <c r="J99" s="229"/>
      <c r="K99" s="257">
        <v>41858</v>
      </c>
      <c r="L99" s="257">
        <v>42222</v>
      </c>
      <c r="M99" s="257">
        <v>42588</v>
      </c>
      <c r="N99" s="257"/>
      <c r="O99" s="257" t="s">
        <v>1324</v>
      </c>
      <c r="P99" s="257">
        <v>42589</v>
      </c>
      <c r="Q99" s="257">
        <v>42772</v>
      </c>
      <c r="R99" s="257">
        <v>42953</v>
      </c>
      <c r="S99" s="257"/>
      <c r="T99" s="257"/>
      <c r="U99" s="343">
        <f ca="1">SUM(R99-NOW())</f>
        <v>117.84127800926217</v>
      </c>
      <c r="V99" s="257" t="str">
        <f ca="1">IF(U99&lt;=46,"WARNING","ACTIVE")</f>
        <v>ACTIVE</v>
      </c>
      <c r="W99" s="260">
        <f>6254000*110%</f>
        <v>6879400.0000000009</v>
      </c>
      <c r="X99" s="260"/>
      <c r="Y99" s="260"/>
      <c r="Z99" s="260" t="s">
        <v>5214</v>
      </c>
      <c r="AA99" s="260" t="s">
        <v>1314</v>
      </c>
      <c r="AB99" s="260" t="s">
        <v>2056</v>
      </c>
      <c r="AC99" s="229" t="s">
        <v>499</v>
      </c>
      <c r="AD99" s="237" t="s">
        <v>506</v>
      </c>
      <c r="AE99" s="229" t="s">
        <v>586</v>
      </c>
      <c r="AF99" s="346" t="s">
        <v>505</v>
      </c>
      <c r="AG99" s="237" t="s">
        <v>504</v>
      </c>
      <c r="AH99" s="237">
        <v>12033967196</v>
      </c>
      <c r="AI99" s="229" t="s">
        <v>3502</v>
      </c>
      <c r="AJ99" s="7" t="s">
        <v>335</v>
      </c>
      <c r="AK99" s="253"/>
    </row>
    <row r="100" spans="1:54" s="236" customFormat="1" ht="15.95" customHeight="1">
      <c r="A100" s="410">
        <f t="shared" si="5"/>
        <v>80</v>
      </c>
      <c r="B100" s="258"/>
      <c r="C100" s="258"/>
      <c r="D100" s="259" t="s">
        <v>6513</v>
      </c>
      <c r="E100" s="227" t="s">
        <v>6514</v>
      </c>
      <c r="F100" s="227" t="s">
        <v>1060</v>
      </c>
      <c r="G100" s="228" t="s">
        <v>1358</v>
      </c>
      <c r="H100" s="229" t="s">
        <v>6516</v>
      </c>
      <c r="I100" s="229" t="s">
        <v>3668</v>
      </c>
      <c r="J100" s="229"/>
      <c r="K100" s="257">
        <v>42792</v>
      </c>
      <c r="L100" s="257">
        <v>43094</v>
      </c>
      <c r="M100" s="257" t="s">
        <v>1324</v>
      </c>
      <c r="N100" s="257" t="s">
        <v>1324</v>
      </c>
      <c r="O100" s="257" t="s">
        <v>1324</v>
      </c>
      <c r="P100" s="257"/>
      <c r="Q100" s="257"/>
      <c r="R100" s="257"/>
      <c r="S100" s="257"/>
      <c r="T100" s="257"/>
      <c r="U100" s="343">
        <f t="shared" ref="U100:U101" ca="1" si="14">SUM(L100-NOW())</f>
        <v>258.84127800926217</v>
      </c>
      <c r="V100" s="257" t="str">
        <f t="shared" ref="V100:V101" ca="1" si="15">IF(U100&lt;=46,"WARNING","ACTIVE")</f>
        <v>ACTIVE</v>
      </c>
      <c r="W100" s="260">
        <v>6969600</v>
      </c>
      <c r="X100" s="260"/>
      <c r="Y100" s="260"/>
      <c r="Z100" s="260"/>
      <c r="AA100" s="260" t="s">
        <v>1314</v>
      </c>
      <c r="AB100" s="260" t="s">
        <v>2056</v>
      </c>
      <c r="AC100" s="229" t="s">
        <v>6515</v>
      </c>
      <c r="AD100" s="229" t="s">
        <v>6537</v>
      </c>
      <c r="AE100" s="229" t="s">
        <v>6528</v>
      </c>
      <c r="AF100" s="233" t="s">
        <v>6529</v>
      </c>
      <c r="AG100" s="229" t="s">
        <v>6530</v>
      </c>
      <c r="AH100" s="237">
        <v>9012382389</v>
      </c>
      <c r="AI100" s="229"/>
      <c r="AJ100" s="7" t="s">
        <v>6536</v>
      </c>
      <c r="AK100" s="253"/>
    </row>
    <row r="101" spans="1:54" s="281" customFormat="1" ht="15.95" customHeight="1">
      <c r="A101" s="410">
        <f t="shared" si="5"/>
        <v>81</v>
      </c>
      <c r="B101" s="258"/>
      <c r="C101" s="258"/>
      <c r="D101" s="259" t="s">
        <v>6517</v>
      </c>
      <c r="E101" s="227" t="s">
        <v>6518</v>
      </c>
      <c r="F101" s="227" t="s">
        <v>1060</v>
      </c>
      <c r="G101" s="228" t="s">
        <v>1280</v>
      </c>
      <c r="H101" s="229" t="s">
        <v>6520</v>
      </c>
      <c r="I101" s="229" t="s">
        <v>3668</v>
      </c>
      <c r="J101" s="229"/>
      <c r="K101" s="257">
        <v>42782</v>
      </c>
      <c r="L101" s="257">
        <v>43146</v>
      </c>
      <c r="M101" s="257" t="s">
        <v>1324</v>
      </c>
      <c r="N101" s="257" t="s">
        <v>1324</v>
      </c>
      <c r="O101" s="257" t="s">
        <v>1324</v>
      </c>
      <c r="P101" s="257"/>
      <c r="Q101" s="257"/>
      <c r="R101" s="257"/>
      <c r="S101" s="257"/>
      <c r="T101" s="257"/>
      <c r="U101" s="343">
        <f t="shared" ca="1" si="14"/>
        <v>310.84127800926217</v>
      </c>
      <c r="V101" s="257" t="str">
        <f t="shared" ca="1" si="15"/>
        <v>ACTIVE</v>
      </c>
      <c r="W101" s="260">
        <v>9800000</v>
      </c>
      <c r="X101" s="260"/>
      <c r="Y101" s="260"/>
      <c r="Z101" s="260"/>
      <c r="AA101" s="260" t="s">
        <v>1314</v>
      </c>
      <c r="AB101" s="260" t="s">
        <v>2056</v>
      </c>
      <c r="AC101" s="229" t="s">
        <v>6519</v>
      </c>
      <c r="AD101" s="237">
        <v>8126624634</v>
      </c>
      <c r="AE101" s="229" t="s">
        <v>6521</v>
      </c>
      <c r="AF101" s="346" t="s">
        <v>6523</v>
      </c>
      <c r="AG101" s="237" t="s">
        <v>6522</v>
      </c>
      <c r="AH101" s="237">
        <v>15008253237</v>
      </c>
      <c r="AI101" s="229" t="s">
        <v>6531</v>
      </c>
      <c r="AJ101" s="7" t="s">
        <v>6524</v>
      </c>
      <c r="AK101" s="253"/>
    </row>
    <row r="102" spans="1:54" ht="15.95" customHeight="1">
      <c r="A102" s="410">
        <f t="shared" si="5"/>
        <v>82</v>
      </c>
      <c r="B102" s="258"/>
      <c r="C102" s="258"/>
      <c r="D102" s="259" t="s">
        <v>6641</v>
      </c>
      <c r="E102" s="227" t="s">
        <v>6642</v>
      </c>
      <c r="F102" s="227" t="s">
        <v>1302</v>
      </c>
      <c r="G102" s="228" t="s">
        <v>1358</v>
      </c>
      <c r="H102" s="229" t="s">
        <v>1266</v>
      </c>
      <c r="I102" s="229" t="s">
        <v>3668</v>
      </c>
      <c r="J102" s="229"/>
      <c r="K102" s="257" t="s">
        <v>6644</v>
      </c>
      <c r="L102" s="257" t="s">
        <v>6645</v>
      </c>
      <c r="M102" s="257" t="s">
        <v>1324</v>
      </c>
      <c r="N102" s="257" t="s">
        <v>1324</v>
      </c>
      <c r="O102" s="257" t="s">
        <v>1324</v>
      </c>
      <c r="P102" s="257"/>
      <c r="Q102" s="257"/>
      <c r="R102" s="257"/>
      <c r="S102" s="257"/>
      <c r="T102" s="257"/>
      <c r="U102" s="343"/>
      <c r="V102" s="257"/>
      <c r="W102" s="260">
        <v>3500000</v>
      </c>
      <c r="X102" s="260"/>
      <c r="Y102" s="260"/>
      <c r="Z102" s="260"/>
      <c r="AA102" s="260" t="s">
        <v>1054</v>
      </c>
      <c r="AB102" s="260" t="s">
        <v>2056</v>
      </c>
      <c r="AC102" s="229" t="s">
        <v>6643</v>
      </c>
      <c r="AD102" s="229" t="s">
        <v>6780</v>
      </c>
      <c r="AE102" s="229" t="s">
        <v>6757</v>
      </c>
      <c r="AF102" s="233" t="s">
        <v>6778</v>
      </c>
      <c r="AG102" s="229" t="s">
        <v>6779</v>
      </c>
      <c r="AH102" s="237"/>
      <c r="AI102" s="229"/>
      <c r="AJ102" s="7"/>
      <c r="AK102" s="253"/>
    </row>
    <row r="103" spans="1:54" ht="15.95" customHeight="1">
      <c r="A103" s="410"/>
      <c r="B103" s="258"/>
      <c r="C103" s="258"/>
      <c r="D103" s="259" t="s">
        <v>6766</v>
      </c>
      <c r="E103" s="227" t="s">
        <v>6767</v>
      </c>
      <c r="F103" s="227" t="s">
        <v>1302</v>
      </c>
      <c r="G103" s="228" t="s">
        <v>1358</v>
      </c>
      <c r="H103" s="229" t="s">
        <v>1266</v>
      </c>
      <c r="I103" s="229" t="s">
        <v>3668</v>
      </c>
      <c r="J103" s="229" t="s">
        <v>1324</v>
      </c>
      <c r="K103" s="257" t="s">
        <v>6769</v>
      </c>
      <c r="L103" s="257" t="s">
        <v>6566</v>
      </c>
      <c r="M103" s="257"/>
      <c r="N103" s="257"/>
      <c r="O103" s="257"/>
      <c r="P103" s="257"/>
      <c r="Q103" s="257"/>
      <c r="R103" s="257"/>
      <c r="S103" s="257"/>
      <c r="T103" s="257"/>
      <c r="U103" s="343"/>
      <c r="V103" s="257"/>
      <c r="W103" s="260">
        <v>3500000</v>
      </c>
      <c r="X103" s="260" t="s">
        <v>1324</v>
      </c>
      <c r="Y103" s="260" t="s">
        <v>1324</v>
      </c>
      <c r="Z103" s="260" t="s">
        <v>1324</v>
      </c>
      <c r="AA103" s="260" t="s">
        <v>1054</v>
      </c>
      <c r="AB103" s="260" t="s">
        <v>2056</v>
      </c>
      <c r="AC103" s="229" t="s">
        <v>6768</v>
      </c>
      <c r="AD103" s="237" t="s">
        <v>6776</v>
      </c>
      <c r="AE103" s="229" t="s">
        <v>6787</v>
      </c>
      <c r="AF103" s="346" t="s">
        <v>6777</v>
      </c>
      <c r="AG103" s="229" t="s">
        <v>6786</v>
      </c>
      <c r="AH103" s="237"/>
      <c r="AI103" s="229"/>
      <c r="AJ103" s="7"/>
      <c r="AK103" s="253"/>
    </row>
    <row r="104" spans="1:54" ht="15.95" customHeight="1"/>
    <row r="105" spans="1:54" ht="15.95" customHeight="1"/>
    <row r="106" spans="1:54" ht="15.95" customHeight="1"/>
    <row r="107" spans="1:54" s="293" customFormat="1" ht="15.95" customHeight="1">
      <c r="BB107" s="478"/>
    </row>
    <row r="108" spans="1:54" s="293" customFormat="1" ht="15.95" customHeight="1">
      <c r="BB108" s="478"/>
    </row>
    <row r="109" spans="1:54" s="293" customFormat="1" ht="15.95" customHeight="1">
      <c r="BB109" s="478"/>
    </row>
    <row r="110" spans="1:54" s="293" customFormat="1" ht="15.95" customHeight="1">
      <c r="BB110" s="478"/>
    </row>
    <row r="111" spans="1:54" ht="15.95" customHeight="1"/>
    <row r="112" spans="1:54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s="293" customFormat="1" ht="13.5" customHeight="1"/>
    <row r="128" ht="13.5" customHeight="1"/>
    <row r="129" spans="55:57" ht="13.5" customHeight="1"/>
    <row r="130" spans="55:57" ht="13.5" customHeight="1"/>
    <row r="131" spans="55:57" s="281" customFormat="1" ht="13.5" customHeight="1"/>
    <row r="132" spans="55:57" s="236" customFormat="1" ht="13.5" customHeight="1">
      <c r="BC132" s="549">
        <v>41597</v>
      </c>
      <c r="BD132" s="549">
        <v>42004</v>
      </c>
      <c r="BE132" s="331">
        <f>ROUNDDOWN((BD132-BC132)/360,0)*12+ROUNDDOWN(MOD(BD132-BC132,360)/30,0)</f>
        <v>13</v>
      </c>
    </row>
    <row r="133" spans="55:57" s="236" customFormat="1" ht="13.5" customHeight="1">
      <c r="BC133" s="549">
        <v>41640</v>
      </c>
      <c r="BD133" s="549">
        <f>MAX(AJ189)</f>
        <v>0</v>
      </c>
      <c r="BE133" s="331">
        <f>ROUNDDOWN((BD133-BC133)/360,0)*12+ROUNDDOWN(MOD(BD133-BC133,360)/30,0)</f>
        <v>-1376</v>
      </c>
    </row>
    <row r="134" spans="55:57" s="236" customFormat="1" ht="12" customHeight="1">
      <c r="BC134" s="549">
        <v>41640</v>
      </c>
      <c r="BD134" s="549">
        <f>MAX(AJ190)</f>
        <v>0</v>
      </c>
      <c r="BE134" s="331">
        <f>ROUNDDOWN((BD134-BC134)/360,0)*12+ROUNDDOWN(MOD(BD134-BC134,360)/30,0)</f>
        <v>-1376</v>
      </c>
    </row>
    <row r="135" spans="55:57" s="236" customFormat="1" ht="11.25" customHeight="1"/>
    <row r="136" spans="55:57" ht="17.25" customHeight="1"/>
    <row r="137" spans="55:57" ht="13.5" customHeight="1"/>
    <row r="138" spans="55:57" ht="12" customHeight="1"/>
    <row r="139" spans="55:57" ht="15" customHeight="1"/>
    <row r="140" spans="55:57" ht="15" customHeight="1"/>
    <row r="141" spans="55:57" ht="15" customHeight="1"/>
    <row r="142" spans="55:57" ht="15" customHeight="1"/>
    <row r="143" spans="55:57" ht="15" customHeight="1"/>
    <row r="156" spans="1:38" ht="11.25" thickBot="1"/>
    <row r="157" spans="1:38" ht="15.95" customHeight="1" thickBot="1">
      <c r="A157" s="290" t="s">
        <v>1365</v>
      </c>
      <c r="B157" s="553"/>
      <c r="C157" s="554"/>
      <c r="D157" s="236"/>
      <c r="E157" s="236"/>
      <c r="F157" s="236"/>
      <c r="G157" s="236"/>
      <c r="H157" s="236"/>
      <c r="I157" s="236"/>
      <c r="J157" s="236"/>
      <c r="K157" s="236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Z157" s="236"/>
      <c r="AA157" s="236"/>
      <c r="AB157" s="236"/>
      <c r="AC157" s="236"/>
      <c r="AD157" s="236"/>
      <c r="AE157" s="236"/>
      <c r="AF157" s="555"/>
      <c r="AG157" s="236"/>
      <c r="AH157" s="236"/>
      <c r="AI157" s="236"/>
    </row>
    <row r="158" spans="1:38" ht="15.95" customHeight="1">
      <c r="A158" s="427">
        <f>ROW()-13</f>
        <v>145</v>
      </c>
      <c r="B158" s="427" t="s">
        <v>1012</v>
      </c>
      <c r="C158" s="427"/>
      <c r="D158" s="240" t="s">
        <v>982</v>
      </c>
      <c r="E158" s="244">
        <v>25073</v>
      </c>
      <c r="F158" s="244" t="s">
        <v>1302</v>
      </c>
      <c r="G158" s="245" t="s">
        <v>1358</v>
      </c>
      <c r="H158" s="246" t="s">
        <v>984</v>
      </c>
      <c r="I158" s="292" t="s">
        <v>289</v>
      </c>
      <c r="J158" s="292"/>
      <c r="K158" s="248">
        <v>41275</v>
      </c>
      <c r="L158" s="248">
        <v>41639</v>
      </c>
      <c r="M158" s="296">
        <v>42004</v>
      </c>
      <c r="N158" s="248">
        <v>42369</v>
      </c>
      <c r="O158" s="248"/>
      <c r="P158" s="248"/>
      <c r="Q158" s="248"/>
      <c r="R158" s="248"/>
      <c r="S158" s="248"/>
      <c r="T158" s="248"/>
      <c r="U158" s="366">
        <f ca="1">SUM(N158-NOW())</f>
        <v>-466.15872199073783</v>
      </c>
      <c r="V158" s="296" t="str">
        <f ca="1">IF(U158&lt;=36,"WARNING","ACTIVE")</f>
        <v>WARNING</v>
      </c>
      <c r="W158" s="230"/>
      <c r="X158" s="230"/>
      <c r="Y158" s="230"/>
      <c r="Z158" s="247" t="s">
        <v>25</v>
      </c>
      <c r="AA158" s="247"/>
      <c r="AB158" s="247" t="s">
        <v>1585</v>
      </c>
      <c r="AC158" s="246" t="s">
        <v>983</v>
      </c>
      <c r="AD158" s="557">
        <v>81385763448</v>
      </c>
      <c r="AE158" s="246" t="s">
        <v>1003</v>
      </c>
      <c r="AF158" s="250"/>
      <c r="AG158" s="246" t="s">
        <v>1004</v>
      </c>
      <c r="AH158" s="246">
        <v>11014702424</v>
      </c>
      <c r="AI158" s="246"/>
      <c r="AJ158" s="246"/>
      <c r="AK158" s="556" t="s">
        <v>1887</v>
      </c>
      <c r="AL158" s="293" t="s">
        <v>477</v>
      </c>
    </row>
    <row r="159" spans="1:38" ht="15.95" customHeight="1">
      <c r="A159" s="427">
        <f>ROW()-13</f>
        <v>146</v>
      </c>
      <c r="B159" s="427" t="s">
        <v>1013</v>
      </c>
      <c r="C159" s="427"/>
      <c r="D159" s="240" t="s">
        <v>985</v>
      </c>
      <c r="E159" s="244">
        <v>24405</v>
      </c>
      <c r="F159" s="244" t="s">
        <v>1060</v>
      </c>
      <c r="G159" s="245" t="s">
        <v>1358</v>
      </c>
      <c r="H159" s="246" t="s">
        <v>987</v>
      </c>
      <c r="I159" s="292" t="s">
        <v>289</v>
      </c>
      <c r="J159" s="292"/>
      <c r="K159" s="248">
        <v>41275</v>
      </c>
      <c r="L159" s="248">
        <v>41639</v>
      </c>
      <c r="M159" s="248">
        <v>42004</v>
      </c>
      <c r="N159" s="248">
        <v>42369</v>
      </c>
      <c r="O159" s="248"/>
      <c r="P159" s="248"/>
      <c r="Q159" s="248"/>
      <c r="R159" s="248"/>
      <c r="S159" s="248"/>
      <c r="T159" s="248"/>
      <c r="U159" s="366">
        <f ca="1">SUM(N159-NOW())</f>
        <v>-466.15872199073783</v>
      </c>
      <c r="V159" s="296" t="str">
        <f ca="1">IF(U159&lt;=36,"WARNING","ACTIVE")</f>
        <v>WARNING</v>
      </c>
      <c r="W159" s="230"/>
      <c r="X159" s="230"/>
      <c r="Y159" s="230"/>
      <c r="Z159" s="247" t="s">
        <v>26</v>
      </c>
      <c r="AA159" s="247"/>
      <c r="AB159" s="247" t="s">
        <v>1585</v>
      </c>
      <c r="AC159" s="246" t="s">
        <v>986</v>
      </c>
      <c r="AD159" s="246" t="s">
        <v>1001</v>
      </c>
      <c r="AE159" s="246" t="s">
        <v>999</v>
      </c>
      <c r="AF159" s="250"/>
      <c r="AG159" s="246" t="s">
        <v>1000</v>
      </c>
      <c r="AH159" s="246" t="s">
        <v>1203</v>
      </c>
      <c r="AI159" s="246"/>
      <c r="AJ159" s="246" t="s">
        <v>1002</v>
      </c>
      <c r="AK159" s="556" t="s">
        <v>1887</v>
      </c>
      <c r="AL159" s="293" t="s">
        <v>477</v>
      </c>
    </row>
    <row r="160" spans="1:38" ht="15.95" customHeight="1">
      <c r="A160" s="427">
        <f>ROW()-13</f>
        <v>147</v>
      </c>
      <c r="B160" s="427" t="s">
        <v>1014</v>
      </c>
      <c r="C160" s="427"/>
      <c r="D160" s="240" t="s">
        <v>334</v>
      </c>
      <c r="E160" s="244">
        <v>32230</v>
      </c>
      <c r="F160" s="244" t="s">
        <v>1060</v>
      </c>
      <c r="G160" s="245" t="s">
        <v>1276</v>
      </c>
      <c r="H160" s="246" t="s">
        <v>989</v>
      </c>
      <c r="I160" s="292" t="s">
        <v>289</v>
      </c>
      <c r="J160" s="292"/>
      <c r="K160" s="248">
        <v>41275</v>
      </c>
      <c r="L160" s="248">
        <v>41639</v>
      </c>
      <c r="M160" s="248">
        <v>42004</v>
      </c>
      <c r="N160" s="248">
        <v>42369</v>
      </c>
      <c r="O160" s="248"/>
      <c r="P160" s="248"/>
      <c r="Q160" s="248"/>
      <c r="R160" s="248"/>
      <c r="S160" s="248"/>
      <c r="T160" s="248"/>
      <c r="U160" s="366">
        <f ca="1">SUM(N160-NOW())</f>
        <v>-466.15872199073783</v>
      </c>
      <c r="V160" s="296" t="str">
        <f ca="1">IF(U160&lt;=36,"WARNING","ACTIVE")</f>
        <v>WARNING</v>
      </c>
      <c r="W160" s="230"/>
      <c r="X160" s="230"/>
      <c r="Y160" s="230"/>
      <c r="Z160" s="247" t="s">
        <v>324</v>
      </c>
      <c r="AA160" s="247"/>
      <c r="AB160" s="247" t="s">
        <v>1585</v>
      </c>
      <c r="AC160" s="246" t="s">
        <v>988</v>
      </c>
      <c r="AD160" s="246" t="s">
        <v>996</v>
      </c>
      <c r="AE160" s="246" t="s">
        <v>1005</v>
      </c>
      <c r="AF160" s="250"/>
      <c r="AG160" s="404" t="s">
        <v>1686</v>
      </c>
      <c r="AH160" s="246">
        <v>11014702523</v>
      </c>
      <c r="AI160" s="246"/>
      <c r="AJ160" s="246" t="s">
        <v>1006</v>
      </c>
      <c r="AK160" s="556" t="s">
        <v>1887</v>
      </c>
      <c r="AL160" s="293" t="s">
        <v>477</v>
      </c>
    </row>
    <row r="161" spans="1:41" ht="15.95" customHeight="1">
      <c r="A161" s="427">
        <f>ROW()-13</f>
        <v>148</v>
      </c>
      <c r="B161" s="427" t="s">
        <v>1015</v>
      </c>
      <c r="C161" s="427"/>
      <c r="D161" s="240" t="s">
        <v>992</v>
      </c>
      <c r="E161" s="244">
        <v>32094</v>
      </c>
      <c r="F161" s="244" t="s">
        <v>1060</v>
      </c>
      <c r="G161" s="245" t="s">
        <v>1276</v>
      </c>
      <c r="H161" s="246" t="s">
        <v>994</v>
      </c>
      <c r="I161" s="292" t="s">
        <v>289</v>
      </c>
      <c r="J161" s="292"/>
      <c r="K161" s="248">
        <v>41275</v>
      </c>
      <c r="L161" s="248">
        <v>41639</v>
      </c>
      <c r="M161" s="248">
        <v>42004</v>
      </c>
      <c r="N161" s="248">
        <v>42369</v>
      </c>
      <c r="O161" s="248"/>
      <c r="P161" s="248"/>
      <c r="Q161" s="248"/>
      <c r="R161" s="248"/>
      <c r="S161" s="248"/>
      <c r="T161" s="248"/>
      <c r="U161" s="366">
        <f ca="1">SUM(N161-NOW())</f>
        <v>-466.15872199073783</v>
      </c>
      <c r="V161" s="296" t="str">
        <f ca="1">IF(U161&lt;=36,"WARNING","ACTIVE")</f>
        <v>WARNING</v>
      </c>
      <c r="W161" s="230"/>
      <c r="X161" s="230"/>
      <c r="Y161" s="230"/>
      <c r="Z161" s="247" t="s">
        <v>325</v>
      </c>
      <c r="AA161" s="247"/>
      <c r="AB161" s="247" t="s">
        <v>1585</v>
      </c>
      <c r="AC161" s="246" t="s">
        <v>993</v>
      </c>
      <c r="AD161" s="246">
        <v>81322833240</v>
      </c>
      <c r="AE161" s="246" t="s">
        <v>1007</v>
      </c>
      <c r="AF161" s="250"/>
      <c r="AG161" s="246" t="s">
        <v>1008</v>
      </c>
      <c r="AH161" s="246">
        <v>11014702663</v>
      </c>
      <c r="AI161" s="246"/>
      <c r="AJ161" s="246" t="s">
        <v>1009</v>
      </c>
      <c r="AK161" s="556" t="s">
        <v>1887</v>
      </c>
      <c r="AL161" s="293" t="s">
        <v>477</v>
      </c>
    </row>
    <row r="162" spans="1:41" ht="15.95" customHeight="1">
      <c r="A162" s="426" t="s">
        <v>1172</v>
      </c>
      <c r="B162" s="427" t="s">
        <v>637</v>
      </c>
      <c r="C162" s="427"/>
      <c r="D162" s="240" t="s">
        <v>943</v>
      </c>
      <c r="E162" s="244" t="s">
        <v>945</v>
      </c>
      <c r="F162" s="244" t="s">
        <v>1302</v>
      </c>
      <c r="G162" s="245" t="s">
        <v>1276</v>
      </c>
      <c r="H162" s="245" t="s">
        <v>946</v>
      </c>
      <c r="I162" s="245" t="s">
        <v>339</v>
      </c>
      <c r="J162" s="252"/>
      <c r="K162" s="279">
        <v>41640</v>
      </c>
      <c r="L162" s="279">
        <v>42004</v>
      </c>
      <c r="M162" s="296">
        <v>42369</v>
      </c>
      <c r="N162" s="296"/>
      <c r="O162" s="296"/>
      <c r="P162" s="296"/>
      <c r="Q162" s="296"/>
      <c r="R162" s="296"/>
      <c r="S162" s="296"/>
      <c r="T162" s="296"/>
      <c r="U162" s="366">
        <f ca="1">SUM(M162-NOW())</f>
        <v>-466.15872199073783</v>
      </c>
      <c r="V162" s="296" t="str">
        <f ca="1">IF(U162&lt;=36,"WARNING","ACTIVE")</f>
        <v>WARNING</v>
      </c>
      <c r="W162" s="260"/>
      <c r="X162" s="260"/>
      <c r="Y162" s="260"/>
      <c r="Z162" s="278" t="s">
        <v>345</v>
      </c>
      <c r="AA162" s="247"/>
      <c r="AB162" s="247" t="s">
        <v>1586</v>
      </c>
      <c r="AC162" s="246" t="s">
        <v>944</v>
      </c>
      <c r="AD162" s="246" t="s">
        <v>639</v>
      </c>
      <c r="AE162" s="246" t="s">
        <v>638</v>
      </c>
      <c r="AF162" s="250"/>
      <c r="AG162" s="246" t="s">
        <v>101</v>
      </c>
      <c r="AH162" s="246"/>
      <c r="AI162" s="246"/>
      <c r="AJ162" s="251" t="s">
        <v>671</v>
      </c>
      <c r="AK162" s="556" t="s">
        <v>1888</v>
      </c>
      <c r="AL162" s="293"/>
    </row>
    <row r="163" spans="1:41" ht="15.95" customHeight="1">
      <c r="A163" s="427">
        <v>10</v>
      </c>
      <c r="B163" s="427" t="s">
        <v>1955</v>
      </c>
      <c r="C163" s="427"/>
      <c r="D163" s="240" t="s">
        <v>1899</v>
      </c>
      <c r="E163" s="244" t="s">
        <v>1901</v>
      </c>
      <c r="F163" s="244" t="s">
        <v>1060</v>
      </c>
      <c r="G163" s="245" t="s">
        <v>1358</v>
      </c>
      <c r="H163" s="246" t="s">
        <v>1902</v>
      </c>
      <c r="I163" s="292" t="s">
        <v>2091</v>
      </c>
      <c r="J163" s="292"/>
      <c r="K163" s="248">
        <v>42370</v>
      </c>
      <c r="L163" s="248">
        <v>42400</v>
      </c>
      <c r="M163" s="248" t="s">
        <v>1324</v>
      </c>
      <c r="N163" s="248"/>
      <c r="O163" s="248"/>
      <c r="P163" s="248"/>
      <c r="Q163" s="248"/>
      <c r="R163" s="248"/>
      <c r="S163" s="248"/>
      <c r="T163" s="248"/>
      <c r="U163" s="366">
        <f ca="1">SUM(L163-NOW())</f>
        <v>-435.15872199073783</v>
      </c>
      <c r="V163" s="296" t="str">
        <f t="shared" ref="V163:V169" ca="1" si="16">IF(U163&lt;=46,"WARNING","ACTIVE")</f>
        <v>WARNING</v>
      </c>
      <c r="W163" s="230">
        <v>13184255</v>
      </c>
      <c r="X163" s="230"/>
      <c r="Y163" s="230"/>
      <c r="Z163" s="230" t="s">
        <v>2400</v>
      </c>
      <c r="AA163" s="230"/>
      <c r="AB163" s="247" t="s">
        <v>2055</v>
      </c>
      <c r="AC163" s="246" t="s">
        <v>1900</v>
      </c>
      <c r="AD163" s="246" t="s">
        <v>2011</v>
      </c>
      <c r="AE163" s="246" t="s">
        <v>2001</v>
      </c>
      <c r="AF163" s="250"/>
      <c r="AG163" s="246" t="s">
        <v>3245</v>
      </c>
      <c r="AH163" s="255" t="s">
        <v>2002</v>
      </c>
      <c r="AI163" s="255"/>
      <c r="AJ163" s="238" t="s">
        <v>2003</v>
      </c>
      <c r="AK163" s="405" t="s">
        <v>2128</v>
      </c>
      <c r="AL163" s="293"/>
      <c r="AM163" s="558" t="e">
        <f>SUM(#REF!)</f>
        <v>#REF!</v>
      </c>
      <c r="AN163" s="293"/>
      <c r="AO163" s="293"/>
    </row>
    <row r="164" spans="1:41" ht="15.95" customHeight="1">
      <c r="A164" s="411">
        <v>11</v>
      </c>
      <c r="B164" s="427" t="s">
        <v>1956</v>
      </c>
      <c r="C164" s="427"/>
      <c r="D164" s="240" t="s">
        <v>1903</v>
      </c>
      <c r="E164" s="244" t="s">
        <v>1905</v>
      </c>
      <c r="F164" s="244" t="s">
        <v>1060</v>
      </c>
      <c r="G164" s="245" t="s">
        <v>1231</v>
      </c>
      <c r="H164" s="246" t="s">
        <v>1581</v>
      </c>
      <c r="I164" s="292" t="s">
        <v>2091</v>
      </c>
      <c r="J164" s="292"/>
      <c r="K164" s="248">
        <v>42370</v>
      </c>
      <c r="L164" s="248">
        <v>42400</v>
      </c>
      <c r="M164" s="248" t="s">
        <v>1324</v>
      </c>
      <c r="N164" s="248"/>
      <c r="O164" s="248"/>
      <c r="P164" s="248"/>
      <c r="Q164" s="248"/>
      <c r="R164" s="248"/>
      <c r="S164" s="248"/>
      <c r="T164" s="248"/>
      <c r="U164" s="366">
        <f ca="1">SUM(L164-NOW())</f>
        <v>-435.15872199073783</v>
      </c>
      <c r="V164" s="296" t="str">
        <f t="shared" ca="1" si="16"/>
        <v>WARNING</v>
      </c>
      <c r="W164" s="230">
        <v>4920326</v>
      </c>
      <c r="X164" s="230"/>
      <c r="Y164" s="230"/>
      <c r="Z164" s="230" t="s">
        <v>2400</v>
      </c>
      <c r="AA164" s="230"/>
      <c r="AB164" s="247" t="s">
        <v>2055</v>
      </c>
      <c r="AC164" s="246" t="s">
        <v>1904</v>
      </c>
      <c r="AD164" s="246" t="s">
        <v>2004</v>
      </c>
      <c r="AE164" s="246" t="s">
        <v>2005</v>
      </c>
      <c r="AF164" s="369" t="s">
        <v>3246</v>
      </c>
      <c r="AG164" s="246" t="s">
        <v>3247</v>
      </c>
      <c r="AH164" s="255">
        <v>11014688169</v>
      </c>
      <c r="AI164" s="255"/>
      <c r="AJ164" s="238" t="s">
        <v>2006</v>
      </c>
      <c r="AK164" s="405" t="s">
        <v>2128</v>
      </c>
      <c r="AL164" s="293"/>
      <c r="AM164" s="558" t="e">
        <f>SUM(#REF!)</f>
        <v>#REF!</v>
      </c>
      <c r="AN164" s="293"/>
      <c r="AO164" s="293"/>
    </row>
    <row r="165" spans="1:41" ht="15.95" customHeight="1">
      <c r="A165" s="411">
        <v>12</v>
      </c>
      <c r="B165" s="427" t="s">
        <v>1957</v>
      </c>
      <c r="C165" s="427"/>
      <c r="D165" s="240" t="s">
        <v>1906</v>
      </c>
      <c r="E165" s="244" t="s">
        <v>1908</v>
      </c>
      <c r="F165" s="244" t="s">
        <v>1060</v>
      </c>
      <c r="G165" s="245" t="s">
        <v>1276</v>
      </c>
      <c r="H165" s="246" t="s">
        <v>1909</v>
      </c>
      <c r="I165" s="292" t="s">
        <v>2091</v>
      </c>
      <c r="J165" s="292"/>
      <c r="K165" s="248">
        <v>42370</v>
      </c>
      <c r="L165" s="248">
        <v>42400</v>
      </c>
      <c r="M165" s="248" t="s">
        <v>1324</v>
      </c>
      <c r="N165" s="248"/>
      <c r="O165" s="248"/>
      <c r="P165" s="248"/>
      <c r="Q165" s="248"/>
      <c r="R165" s="248"/>
      <c r="S165" s="248"/>
      <c r="T165" s="248"/>
      <c r="U165" s="366">
        <f ca="1">SUM(L165-NOW())</f>
        <v>-435.15872199073783</v>
      </c>
      <c r="V165" s="296" t="str">
        <f t="shared" ca="1" si="16"/>
        <v>WARNING</v>
      </c>
      <c r="W165" s="230">
        <v>7744566</v>
      </c>
      <c r="X165" s="230"/>
      <c r="Y165" s="230"/>
      <c r="Z165" s="230" t="s">
        <v>2400</v>
      </c>
      <c r="AA165" s="230"/>
      <c r="AB165" s="247" t="s">
        <v>2056</v>
      </c>
      <c r="AC165" s="246" t="s">
        <v>1907</v>
      </c>
      <c r="AD165" s="246" t="s">
        <v>2007</v>
      </c>
      <c r="AE165" s="246" t="s">
        <v>2008</v>
      </c>
      <c r="AF165" s="369" t="s">
        <v>3248</v>
      </c>
      <c r="AG165" s="246" t="s">
        <v>3249</v>
      </c>
      <c r="AH165" s="255">
        <v>10016939919</v>
      </c>
      <c r="AI165" s="255"/>
      <c r="AJ165" s="251" t="s">
        <v>2009</v>
      </c>
      <c r="AK165" s="405" t="s">
        <v>2128</v>
      </c>
      <c r="AL165" s="293"/>
      <c r="AM165" s="558" t="e">
        <f>SUM(#REF!)</f>
        <v>#REF!</v>
      </c>
      <c r="AN165" s="293"/>
      <c r="AO165" s="293"/>
    </row>
    <row r="166" spans="1:41" ht="15.95" customHeight="1">
      <c r="A166" s="427">
        <v>13</v>
      </c>
      <c r="B166" s="360" t="s">
        <v>1958</v>
      </c>
      <c r="C166" s="360"/>
      <c r="D166" s="240" t="s">
        <v>1910</v>
      </c>
      <c r="E166" s="244" t="s">
        <v>1912</v>
      </c>
      <c r="F166" s="244" t="s">
        <v>1060</v>
      </c>
      <c r="G166" s="245" t="s">
        <v>1231</v>
      </c>
      <c r="H166" s="246" t="s">
        <v>1913</v>
      </c>
      <c r="I166" s="292" t="s">
        <v>2091</v>
      </c>
      <c r="J166" s="292"/>
      <c r="K166" s="248">
        <v>42370</v>
      </c>
      <c r="L166" s="248">
        <v>42400</v>
      </c>
      <c r="M166" s="248" t="s">
        <v>1324</v>
      </c>
      <c r="N166" s="248"/>
      <c r="O166" s="248"/>
      <c r="P166" s="248"/>
      <c r="Q166" s="248"/>
      <c r="R166" s="248"/>
      <c r="S166" s="248"/>
      <c r="T166" s="248"/>
      <c r="U166" s="366">
        <f ca="1">SUM(L166-NOW())</f>
        <v>-435.15872199073783</v>
      </c>
      <c r="V166" s="296" t="str">
        <f t="shared" ca="1" si="16"/>
        <v>WARNING</v>
      </c>
      <c r="W166" s="230">
        <v>31600058</v>
      </c>
      <c r="X166" s="230"/>
      <c r="Y166" s="230"/>
      <c r="Z166" s="230" t="s">
        <v>2400</v>
      </c>
      <c r="AA166" s="230"/>
      <c r="AB166" s="247" t="s">
        <v>2055</v>
      </c>
      <c r="AC166" s="246" t="s">
        <v>1911</v>
      </c>
      <c r="AD166" s="246" t="s">
        <v>2012</v>
      </c>
      <c r="AE166" s="246" t="s">
        <v>2010</v>
      </c>
      <c r="AF166" s="369" t="s">
        <v>3250</v>
      </c>
      <c r="AG166" s="246" t="s">
        <v>3251</v>
      </c>
      <c r="AH166" s="255">
        <v>11023484477</v>
      </c>
      <c r="AI166" s="255"/>
      <c r="AJ166" s="251" t="s">
        <v>2027</v>
      </c>
      <c r="AK166" s="405" t="s">
        <v>2128</v>
      </c>
      <c r="AL166" s="293"/>
      <c r="AM166" s="558" t="e">
        <f>SUM(#REF!)</f>
        <v>#REF!</v>
      </c>
      <c r="AN166" s="293"/>
      <c r="AO166" s="293"/>
    </row>
    <row r="167" spans="1:41" ht="15.95" customHeight="1">
      <c r="A167" s="427">
        <v>1</v>
      </c>
      <c r="B167" s="427" t="s">
        <v>1018</v>
      </c>
      <c r="C167" s="427"/>
      <c r="D167" s="240" t="s">
        <v>1016</v>
      </c>
      <c r="E167" s="244">
        <v>30516</v>
      </c>
      <c r="F167" s="244" t="s">
        <v>1302</v>
      </c>
      <c r="G167" s="245" t="s">
        <v>1276</v>
      </c>
      <c r="H167" s="246" t="s">
        <v>995</v>
      </c>
      <c r="I167" s="292" t="s">
        <v>289</v>
      </c>
      <c r="J167" s="248"/>
      <c r="K167" s="248">
        <v>41309</v>
      </c>
      <c r="L167" s="248">
        <v>42038</v>
      </c>
      <c r="M167" s="248"/>
      <c r="N167" s="248"/>
      <c r="O167" s="248"/>
      <c r="P167" s="248">
        <v>42039</v>
      </c>
      <c r="Q167" s="248">
        <v>42403</v>
      </c>
      <c r="R167" s="248"/>
      <c r="S167" s="248"/>
      <c r="T167" s="248"/>
      <c r="U167" s="366">
        <f ca="1">SUM(Q167-NOW())</f>
        <v>-432.15872199073783</v>
      </c>
      <c r="V167" s="296" t="str">
        <f t="shared" ca="1" si="16"/>
        <v>WARNING</v>
      </c>
      <c r="W167" s="247">
        <v>3788000</v>
      </c>
      <c r="X167" s="247"/>
      <c r="Y167" s="247"/>
      <c r="Z167" s="247" t="s">
        <v>2399</v>
      </c>
      <c r="AA167" s="247"/>
      <c r="AB167" s="247" t="s">
        <v>2053</v>
      </c>
      <c r="AC167" s="481" t="s">
        <v>1017</v>
      </c>
      <c r="AD167" s="481" t="s">
        <v>1813</v>
      </c>
      <c r="AE167" s="246" t="s">
        <v>1019</v>
      </c>
      <c r="AF167" s="250"/>
      <c r="AG167" s="246">
        <v>0</v>
      </c>
      <c r="AH167" s="246">
        <v>0</v>
      </c>
      <c r="AI167" s="246"/>
      <c r="AJ167" s="246" t="s">
        <v>86</v>
      </c>
      <c r="AK167" s="407" t="s">
        <v>2650</v>
      </c>
      <c r="AL167" s="293"/>
    </row>
    <row r="168" spans="1:41" ht="15.95" customHeight="1">
      <c r="A168" s="426">
        <v>1</v>
      </c>
      <c r="B168" s="427" t="s">
        <v>1053</v>
      </c>
      <c r="C168" s="427" t="s">
        <v>715</v>
      </c>
      <c r="D168" s="240" t="s">
        <v>1049</v>
      </c>
      <c r="E168" s="244">
        <v>27283</v>
      </c>
      <c r="F168" s="244" t="s">
        <v>1302</v>
      </c>
      <c r="G168" s="245" t="s">
        <v>1358</v>
      </c>
      <c r="H168" s="245" t="s">
        <v>1266</v>
      </c>
      <c r="I168" s="245" t="s">
        <v>712</v>
      </c>
      <c r="J168" s="252"/>
      <c r="K168" s="279">
        <v>41487</v>
      </c>
      <c r="L168" s="248">
        <v>41851</v>
      </c>
      <c r="M168" s="248">
        <v>42216</v>
      </c>
      <c r="N168" s="248"/>
      <c r="O168" s="248"/>
      <c r="P168" s="248">
        <v>42217</v>
      </c>
      <c r="Q168" s="248">
        <v>42582</v>
      </c>
      <c r="R168" s="248"/>
      <c r="S168" s="248">
        <v>42429</v>
      </c>
      <c r="T168" s="248"/>
      <c r="U168" s="366">
        <f ca="1">SUM(S168-NOW())</f>
        <v>-406.15872199073783</v>
      </c>
      <c r="V168" s="296" t="str">
        <f t="shared" ca="1" si="16"/>
        <v>WARNING</v>
      </c>
      <c r="W168" s="247">
        <v>3860000.0000000005</v>
      </c>
      <c r="X168" s="247"/>
      <c r="Y168" s="247"/>
      <c r="Z168" s="294" t="s">
        <v>2401</v>
      </c>
      <c r="AA168" s="294"/>
      <c r="AB168" s="247" t="s">
        <v>2054</v>
      </c>
      <c r="AC168" s="246" t="s">
        <v>1050</v>
      </c>
      <c r="AD168" s="246" t="s">
        <v>1051</v>
      </c>
      <c r="AE168" s="246" t="s">
        <v>1052</v>
      </c>
      <c r="AF168" s="250"/>
      <c r="AG168" s="246"/>
      <c r="AH168" s="246"/>
      <c r="AI168" s="246"/>
      <c r="AJ168" s="251"/>
      <c r="AK168" s="559" t="s">
        <v>2870</v>
      </c>
      <c r="AL168" s="293" t="s">
        <v>477</v>
      </c>
      <c r="AM168" s="558" t="e">
        <f>SUM(#REF!)</f>
        <v>#REF!</v>
      </c>
    </row>
    <row r="169" spans="1:41" ht="15.95" customHeight="1">
      <c r="A169" s="410">
        <v>24</v>
      </c>
      <c r="B169" s="427" t="s">
        <v>1961</v>
      </c>
      <c r="C169" s="427"/>
      <c r="D169" s="240" t="s">
        <v>1919</v>
      </c>
      <c r="E169" s="244" t="s">
        <v>1921</v>
      </c>
      <c r="F169" s="244" t="s">
        <v>1060</v>
      </c>
      <c r="G169" s="245" t="s">
        <v>1276</v>
      </c>
      <c r="H169" s="246" t="s">
        <v>1922</v>
      </c>
      <c r="I169" s="292" t="s">
        <v>309</v>
      </c>
      <c r="J169" s="292"/>
      <c r="K169" s="248">
        <v>42370</v>
      </c>
      <c r="L169" s="248">
        <v>42735</v>
      </c>
      <c r="M169" s="248" t="s">
        <v>1324</v>
      </c>
      <c r="N169" s="248"/>
      <c r="O169" s="248"/>
      <c r="P169" s="248"/>
      <c r="Q169" s="248"/>
      <c r="R169" s="248"/>
      <c r="S169" s="248"/>
      <c r="T169" s="248"/>
      <c r="U169" s="366">
        <f ca="1">SUM(L169-NOW())</f>
        <v>-100.15872199073783</v>
      </c>
      <c r="V169" s="296" t="str">
        <f t="shared" ca="1" si="16"/>
        <v>WARNING</v>
      </c>
      <c r="W169" s="247">
        <v>5283300</v>
      </c>
      <c r="X169" s="247"/>
      <c r="Y169" s="247"/>
      <c r="Z169" s="247" t="s">
        <v>2400</v>
      </c>
      <c r="AA169" s="247"/>
      <c r="AB169" s="247" t="s">
        <v>2056</v>
      </c>
      <c r="AC169" s="246" t="s">
        <v>1920</v>
      </c>
      <c r="AD169" s="246">
        <v>85274741900</v>
      </c>
      <c r="AE169" s="246" t="s">
        <v>2018</v>
      </c>
      <c r="AF169" s="369" t="s">
        <v>3252</v>
      </c>
      <c r="AG169" s="246" t="s">
        <v>3253</v>
      </c>
      <c r="AH169" s="255">
        <v>12009854378</v>
      </c>
      <c r="AI169" s="255"/>
      <c r="AJ169" s="251" t="s">
        <v>2029</v>
      </c>
      <c r="AK169" s="560" t="s">
        <v>2707</v>
      </c>
      <c r="AL169" s="293"/>
    </row>
    <row r="170" spans="1:41" ht="15.95" customHeight="1">
      <c r="A170" s="426">
        <v>36</v>
      </c>
      <c r="B170" s="246" t="s">
        <v>2701</v>
      </c>
      <c r="C170" s="246"/>
      <c r="D170" s="302" t="s">
        <v>2698</v>
      </c>
      <c r="E170" s="561" t="s">
        <v>2699</v>
      </c>
      <c r="F170" s="246" t="s">
        <v>1060</v>
      </c>
      <c r="G170" s="246"/>
      <c r="H170" s="561" t="s">
        <v>2700</v>
      </c>
      <c r="I170" s="246"/>
      <c r="J170" s="246"/>
      <c r="K170" s="562">
        <v>42414</v>
      </c>
      <c r="L170" s="562">
        <v>42442</v>
      </c>
      <c r="M170" s="246"/>
      <c r="N170" s="246"/>
      <c r="O170" s="246"/>
      <c r="P170" s="246"/>
      <c r="Q170" s="246"/>
      <c r="R170" s="246"/>
      <c r="S170" s="246"/>
      <c r="T170" s="246"/>
      <c r="U170" s="249">
        <v>-50.711490624998987</v>
      </c>
      <c r="V170" s="279" t="s">
        <v>1099</v>
      </c>
      <c r="W170" s="526">
        <v>9035840</v>
      </c>
      <c r="X170" s="526"/>
      <c r="Y170" s="526"/>
      <c r="Z170" s="246"/>
      <c r="AA170" s="246"/>
      <c r="AB170" s="278" t="s">
        <v>2055</v>
      </c>
      <c r="AC170" s="561" t="s">
        <v>2712</v>
      </c>
      <c r="AD170" s="255" t="s">
        <v>2715</v>
      </c>
      <c r="AE170" s="246" t="s">
        <v>2713</v>
      </c>
      <c r="AF170" s="369" t="s">
        <v>3231</v>
      </c>
      <c r="AG170" s="246">
        <v>876093279432000</v>
      </c>
      <c r="AH170" s="255" t="s">
        <v>2714</v>
      </c>
      <c r="AI170" s="246"/>
      <c r="AJ170" s="251" t="s">
        <v>2716</v>
      </c>
      <c r="AK170" s="246" t="s">
        <v>2940</v>
      </c>
      <c r="AL170" s="563"/>
    </row>
    <row r="171" spans="1:41" ht="15.95" customHeight="1">
      <c r="A171" s="239">
        <v>21</v>
      </c>
      <c r="B171" s="360" t="s">
        <v>1883</v>
      </c>
      <c r="C171" s="360"/>
      <c r="D171" s="277" t="s">
        <v>1877</v>
      </c>
      <c r="E171" s="244" t="s">
        <v>1879</v>
      </c>
      <c r="F171" s="244" t="s">
        <v>1060</v>
      </c>
      <c r="G171" s="245" t="s">
        <v>1276</v>
      </c>
      <c r="H171" s="246" t="s">
        <v>1880</v>
      </c>
      <c r="I171" s="246" t="s">
        <v>309</v>
      </c>
      <c r="J171" s="246"/>
      <c r="K171" s="296">
        <v>42361</v>
      </c>
      <c r="L171" s="296">
        <v>42451</v>
      </c>
      <c r="M171" s="296"/>
      <c r="N171" s="296"/>
      <c r="O171" s="296"/>
      <c r="P171" s="296"/>
      <c r="Q171" s="296"/>
      <c r="R171" s="296"/>
      <c r="S171" s="296"/>
      <c r="T171" s="296"/>
      <c r="U171" s="366">
        <v>-41.711490624998987</v>
      </c>
      <c r="V171" s="296" t="s">
        <v>1099</v>
      </c>
      <c r="W171" s="278">
        <v>5852000</v>
      </c>
      <c r="X171" s="278"/>
      <c r="Y171" s="278"/>
      <c r="Z171" s="278" t="s">
        <v>2400</v>
      </c>
      <c r="AA171" s="278"/>
      <c r="AB171" s="278" t="s">
        <v>2056</v>
      </c>
      <c r="AC171" s="246" t="s">
        <v>1878</v>
      </c>
      <c r="AD171" s="246" t="s">
        <v>1998</v>
      </c>
      <c r="AE171" s="246" t="s">
        <v>1997</v>
      </c>
      <c r="AF171" s="369" t="s">
        <v>3204</v>
      </c>
      <c r="AG171" s="246" t="s">
        <v>3206</v>
      </c>
      <c r="AH171" s="246" t="s">
        <v>1999</v>
      </c>
      <c r="AI171" s="360"/>
      <c r="AJ171" s="251" t="s">
        <v>2000</v>
      </c>
      <c r="AK171" s="256" t="s">
        <v>2903</v>
      </c>
      <c r="AL171" s="563"/>
    </row>
    <row r="172" spans="1:41" ht="15.95" customHeight="1">
      <c r="A172" s="427">
        <v>16</v>
      </c>
      <c r="B172" s="292" t="s">
        <v>2845</v>
      </c>
      <c r="C172" s="292"/>
      <c r="D172" s="588" t="s">
        <v>2786</v>
      </c>
      <c r="E172" s="564" t="s">
        <v>2839</v>
      </c>
      <c r="F172" s="241" t="s">
        <v>1060</v>
      </c>
      <c r="G172" s="245" t="s">
        <v>1231</v>
      </c>
      <c r="H172" s="564" t="s">
        <v>2788</v>
      </c>
      <c r="I172" s="279" t="s">
        <v>2803</v>
      </c>
      <c r="J172" s="246"/>
      <c r="K172" s="565">
        <v>42429</v>
      </c>
      <c r="L172" s="565">
        <v>42457</v>
      </c>
      <c r="M172" s="279"/>
      <c r="N172" s="279"/>
      <c r="O172" s="279"/>
      <c r="P172" s="279"/>
      <c r="Q172" s="279"/>
      <c r="R172" s="279"/>
      <c r="S172" s="279"/>
      <c r="T172" s="279"/>
      <c r="U172" s="249">
        <v>-35.711174652780755</v>
      </c>
      <c r="V172" s="279" t="s">
        <v>1099</v>
      </c>
      <c r="W172" s="566">
        <v>6733068</v>
      </c>
      <c r="X172" s="566"/>
      <c r="Y172" s="566"/>
      <c r="Z172" s="278"/>
      <c r="AA172" s="247"/>
      <c r="AB172" s="247" t="s">
        <v>2055</v>
      </c>
      <c r="AC172" s="564" t="s">
        <v>2787</v>
      </c>
      <c r="AD172" s="255" t="s">
        <v>2840</v>
      </c>
      <c r="AE172" s="246" t="s">
        <v>2841</v>
      </c>
      <c r="AF172" s="369" t="s">
        <v>3178</v>
      </c>
      <c r="AG172" s="246" t="s">
        <v>3177</v>
      </c>
      <c r="AH172" s="246">
        <v>11014702507</v>
      </c>
      <c r="AI172" s="229" t="s">
        <v>3423</v>
      </c>
      <c r="AJ172" s="251" t="s">
        <v>2838</v>
      </c>
      <c r="AK172" s="557" t="s">
        <v>2941</v>
      </c>
      <c r="AL172" s="563"/>
    </row>
    <row r="173" spans="1:41" ht="15.95" customHeight="1">
      <c r="A173" s="426">
        <v>41</v>
      </c>
      <c r="B173" s="292" t="s">
        <v>2851</v>
      </c>
      <c r="C173" s="427"/>
      <c r="D173" s="588" t="s">
        <v>2789</v>
      </c>
      <c r="E173" s="564" t="s">
        <v>2791</v>
      </c>
      <c r="F173" s="244" t="s">
        <v>1302</v>
      </c>
      <c r="G173" s="245" t="s">
        <v>1319</v>
      </c>
      <c r="H173" s="564" t="s">
        <v>2792</v>
      </c>
      <c r="I173" s="360" t="s">
        <v>726</v>
      </c>
      <c r="J173" s="246"/>
      <c r="K173" s="565">
        <v>42441</v>
      </c>
      <c r="L173" s="565">
        <v>42471</v>
      </c>
      <c r="M173" s="296"/>
      <c r="N173" s="296"/>
      <c r="O173" s="296"/>
      <c r="P173" s="296"/>
      <c r="Q173" s="296"/>
      <c r="R173" s="296"/>
      <c r="S173" s="296"/>
      <c r="T173" s="296"/>
      <c r="U173" s="366">
        <v>-21.711490624998987</v>
      </c>
      <c r="V173" s="296" t="s">
        <v>1099</v>
      </c>
      <c r="W173" s="566">
        <v>24289500</v>
      </c>
      <c r="X173" s="566"/>
      <c r="Y173" s="566"/>
      <c r="Z173" s="278"/>
      <c r="AA173" s="247"/>
      <c r="AB173" s="247" t="s">
        <v>2916</v>
      </c>
      <c r="AC173" s="564" t="s">
        <v>2790</v>
      </c>
      <c r="AD173" s="255" t="s">
        <v>2832</v>
      </c>
      <c r="AE173" s="246" t="s">
        <v>2919</v>
      </c>
      <c r="AF173" s="369" t="s">
        <v>3240</v>
      </c>
      <c r="AG173" s="255" t="s">
        <v>3241</v>
      </c>
      <c r="AH173" s="255" t="s">
        <v>2900</v>
      </c>
      <c r="AI173" s="360"/>
      <c r="AJ173" s="251" t="s">
        <v>2899</v>
      </c>
      <c r="AK173" s="246" t="s">
        <v>3125</v>
      </c>
      <c r="AL173" s="563"/>
    </row>
    <row r="174" spans="1:41" ht="15.95" customHeight="1">
      <c r="A174" s="427">
        <v>13</v>
      </c>
      <c r="B174" s="292" t="s">
        <v>2848</v>
      </c>
      <c r="C174" s="292"/>
      <c r="D174" s="588" t="s">
        <v>992</v>
      </c>
      <c r="E174" s="564" t="s">
        <v>2797</v>
      </c>
      <c r="F174" s="244" t="s">
        <v>1060</v>
      </c>
      <c r="G174" s="245" t="s">
        <v>1276</v>
      </c>
      <c r="H174" s="564" t="s">
        <v>2798</v>
      </c>
      <c r="I174" s="449" t="s">
        <v>2803</v>
      </c>
      <c r="J174" s="292"/>
      <c r="K174" s="567">
        <v>42430</v>
      </c>
      <c r="L174" s="567">
        <v>43159</v>
      </c>
      <c r="M174" s="449"/>
      <c r="N174" s="449"/>
      <c r="O174" s="449"/>
      <c r="P174" s="449"/>
      <c r="Q174" s="449"/>
      <c r="R174" s="449"/>
      <c r="S174" s="449"/>
      <c r="T174" s="449"/>
      <c r="U174" s="249">
        <v>666.28882534721924</v>
      </c>
      <c r="V174" s="279" t="s">
        <v>1098</v>
      </c>
      <c r="W174" s="566">
        <v>8435312</v>
      </c>
      <c r="X174" s="566"/>
      <c r="Y174" s="566"/>
      <c r="Z174" s="247"/>
      <c r="AA174" s="247"/>
      <c r="AB174" s="247" t="s">
        <v>2055</v>
      </c>
      <c r="AC174" s="564" t="s">
        <v>993</v>
      </c>
      <c r="AD174" s="255" t="s">
        <v>2843</v>
      </c>
      <c r="AE174" s="246" t="s">
        <v>1007</v>
      </c>
      <c r="AF174" s="250"/>
      <c r="AG174" s="246" t="s">
        <v>1008</v>
      </c>
      <c r="AH174" s="246">
        <v>11014702663</v>
      </c>
      <c r="AI174" s="229" t="s">
        <v>3151</v>
      </c>
      <c r="AJ174" s="251" t="s">
        <v>1009</v>
      </c>
      <c r="AK174" s="246" t="s">
        <v>3039</v>
      </c>
      <c r="AL174" s="563"/>
    </row>
    <row r="175" spans="1:41" ht="15.95" customHeight="1">
      <c r="A175" s="426">
        <v>6</v>
      </c>
      <c r="B175" s="360" t="s">
        <v>912</v>
      </c>
      <c r="C175" s="360" t="s">
        <v>717</v>
      </c>
      <c r="D175" s="277" t="s">
        <v>891</v>
      </c>
      <c r="E175" s="244" t="s">
        <v>893</v>
      </c>
      <c r="F175" s="244" t="s">
        <v>1302</v>
      </c>
      <c r="G175" s="245" t="s">
        <v>1276</v>
      </c>
      <c r="H175" s="245" t="s">
        <v>894</v>
      </c>
      <c r="I175" s="245" t="s">
        <v>1594</v>
      </c>
      <c r="J175" s="252"/>
      <c r="K175" s="279">
        <v>41597</v>
      </c>
      <c r="L175" s="279">
        <v>41639</v>
      </c>
      <c r="M175" s="296">
        <v>41982</v>
      </c>
      <c r="N175" s="296">
        <v>42326</v>
      </c>
      <c r="O175" s="296"/>
      <c r="P175" s="296">
        <v>42327</v>
      </c>
      <c r="Q175" s="296">
        <v>42692</v>
      </c>
      <c r="R175" s="296"/>
      <c r="S175" s="296"/>
      <c r="T175" s="296"/>
      <c r="U175" s="366">
        <v>199.28850937500101</v>
      </c>
      <c r="V175" s="296" t="s">
        <v>1098</v>
      </c>
      <c r="W175" s="278">
        <v>10069231</v>
      </c>
      <c r="X175" s="278"/>
      <c r="Y175" s="278"/>
      <c r="Z175" s="278" t="s">
        <v>3035</v>
      </c>
      <c r="AA175" s="278"/>
      <c r="AB175" s="278" t="s">
        <v>2056</v>
      </c>
      <c r="AC175" s="246" t="s">
        <v>892</v>
      </c>
      <c r="AD175" s="246" t="s">
        <v>898</v>
      </c>
      <c r="AE175" s="246" t="s">
        <v>1476</v>
      </c>
      <c r="AF175" s="250"/>
      <c r="AG175" s="246" t="s">
        <v>668</v>
      </c>
      <c r="AH175" s="246"/>
      <c r="AI175" s="222" t="s">
        <v>3428</v>
      </c>
      <c r="AJ175" s="246" t="s">
        <v>931</v>
      </c>
      <c r="AK175" s="256" t="s">
        <v>3154</v>
      </c>
      <c r="AL175" s="563"/>
    </row>
    <row r="176" spans="1:41" ht="15.95" customHeight="1">
      <c r="A176" s="246"/>
      <c r="B176" s="246" t="s">
        <v>2898</v>
      </c>
      <c r="C176" s="246"/>
      <c r="D176" s="589" t="s">
        <v>2884</v>
      </c>
      <c r="E176" s="564" t="s">
        <v>2886</v>
      </c>
      <c r="F176" s="241" t="s">
        <v>1060</v>
      </c>
      <c r="G176" s="245" t="s">
        <v>1276</v>
      </c>
      <c r="H176" s="564" t="s">
        <v>1348</v>
      </c>
      <c r="I176" s="279"/>
      <c r="J176" s="246"/>
      <c r="K176" s="565">
        <v>42451</v>
      </c>
      <c r="L176" s="565">
        <v>42481</v>
      </c>
      <c r="M176" s="279"/>
      <c r="N176" s="279"/>
      <c r="O176" s="279"/>
      <c r="P176" s="279"/>
      <c r="Q176" s="279"/>
      <c r="R176" s="279"/>
      <c r="S176" s="279"/>
      <c r="T176" s="279"/>
      <c r="U176" s="249">
        <v>-11.711490624998987</v>
      </c>
      <c r="V176" s="279" t="s">
        <v>1099</v>
      </c>
      <c r="W176" s="568">
        <v>9138624</v>
      </c>
      <c r="X176" s="564"/>
      <c r="Y176" s="564"/>
      <c r="Z176" s="278"/>
      <c r="AA176" s="278"/>
      <c r="AB176" s="278"/>
      <c r="AC176" s="564" t="s">
        <v>2885</v>
      </c>
      <c r="AD176" s="569" t="s">
        <v>2894</v>
      </c>
      <c r="AE176" s="569" t="s">
        <v>2897</v>
      </c>
      <c r="AF176" s="569" t="s">
        <v>3242</v>
      </c>
      <c r="AG176" s="569"/>
      <c r="AH176" s="255" t="s">
        <v>2896</v>
      </c>
      <c r="AI176" s="557"/>
      <c r="AJ176" s="251" t="s">
        <v>2895</v>
      </c>
      <c r="AK176" s="246" t="s">
        <v>3126</v>
      </c>
      <c r="AL176" s="563"/>
    </row>
    <row r="177" spans="1:41" ht="15.95" customHeight="1">
      <c r="A177" s="239">
        <v>8</v>
      </c>
      <c r="B177" s="360" t="s">
        <v>599</v>
      </c>
      <c r="C177" s="360"/>
      <c r="D177" s="277" t="s">
        <v>921</v>
      </c>
      <c r="E177" s="244" t="s">
        <v>923</v>
      </c>
      <c r="F177" s="244" t="s">
        <v>1060</v>
      </c>
      <c r="G177" s="245" t="s">
        <v>1276</v>
      </c>
      <c r="H177" s="245" t="s">
        <v>924</v>
      </c>
      <c r="I177" s="245" t="s">
        <v>721</v>
      </c>
      <c r="J177" s="252"/>
      <c r="K177" s="279">
        <v>41597</v>
      </c>
      <c r="L177" s="279">
        <v>41716</v>
      </c>
      <c r="M177" s="296">
        <v>42081</v>
      </c>
      <c r="N177" s="296"/>
      <c r="O177" s="296"/>
      <c r="P177" s="296">
        <v>42082</v>
      </c>
      <c r="Q177" s="296">
        <v>42447</v>
      </c>
      <c r="R177" s="296"/>
      <c r="S177" s="296">
        <v>42478</v>
      </c>
      <c r="T177" s="296"/>
      <c r="U177" s="366">
        <v>-14.711490624998987</v>
      </c>
      <c r="V177" s="296" t="s">
        <v>1099</v>
      </c>
      <c r="W177" s="278">
        <v>10670000</v>
      </c>
      <c r="X177" s="278"/>
      <c r="Y177" s="278"/>
      <c r="Z177" s="278" t="s">
        <v>3025</v>
      </c>
      <c r="AA177" s="278"/>
      <c r="AB177" s="278" t="s">
        <v>2055</v>
      </c>
      <c r="AC177" s="246" t="s">
        <v>922</v>
      </c>
      <c r="AD177" s="246" t="s">
        <v>99</v>
      </c>
      <c r="AE177" s="246" t="s">
        <v>926</v>
      </c>
      <c r="AF177" s="250"/>
      <c r="AG177" s="246" t="s">
        <v>927</v>
      </c>
      <c r="AH177" s="246">
        <v>12018916838</v>
      </c>
      <c r="AI177" s="239" t="s">
        <v>3430</v>
      </c>
      <c r="AJ177" s="251" t="s">
        <v>606</v>
      </c>
      <c r="AK177" s="256" t="s">
        <v>3584</v>
      </c>
      <c r="AL177" s="563"/>
    </row>
    <row r="178" spans="1:41" ht="15.95" customHeight="1">
      <c r="A178" s="426" t="s">
        <v>1179</v>
      </c>
      <c r="B178" s="360" t="s">
        <v>3547</v>
      </c>
      <c r="C178" s="427"/>
      <c r="D178" s="240" t="s">
        <v>3548</v>
      </c>
      <c r="E178" s="244" t="s">
        <v>3549</v>
      </c>
      <c r="F178" s="244" t="s">
        <v>1302</v>
      </c>
      <c r="G178" s="245" t="s">
        <v>1276</v>
      </c>
      <c r="H178" s="246" t="s">
        <v>1376</v>
      </c>
      <c r="I178" s="292" t="s">
        <v>3148</v>
      </c>
      <c r="J178" s="292"/>
      <c r="K178" s="248">
        <v>42472</v>
      </c>
      <c r="L178" s="248">
        <v>42501</v>
      </c>
      <c r="M178" s="248"/>
      <c r="N178" s="248"/>
      <c r="O178" s="248"/>
      <c r="P178" s="248"/>
      <c r="Q178" s="248"/>
      <c r="R178" s="248"/>
      <c r="S178" s="248"/>
      <c r="T178" s="248"/>
      <c r="U178" s="366">
        <f ca="1">SUM(L178-NOW())</f>
        <v>-334.15872199073783</v>
      </c>
      <c r="V178" s="296" t="str">
        <f ca="1">IF(U178&lt;=46,"WARNING","ACTIVE")</f>
        <v>WARNING</v>
      </c>
      <c r="W178" s="247">
        <v>7885625</v>
      </c>
      <c r="X178" s="247"/>
      <c r="Y178" s="247"/>
      <c r="Z178" s="247"/>
      <c r="AA178" s="247"/>
      <c r="AB178" s="247"/>
      <c r="AC178" s="246" t="s">
        <v>991</v>
      </c>
      <c r="AD178" s="246" t="s">
        <v>3550</v>
      </c>
      <c r="AE178" s="246" t="s">
        <v>3551</v>
      </c>
      <c r="AF178" s="369" t="s">
        <v>3554</v>
      </c>
      <c r="AG178" s="246" t="s">
        <v>3553</v>
      </c>
      <c r="AH178" s="246">
        <v>11014702655</v>
      </c>
      <c r="AI178" s="239" t="s">
        <v>3650</v>
      </c>
      <c r="AJ178" s="251" t="s">
        <v>3552</v>
      </c>
      <c r="AK178" s="256" t="s">
        <v>3785</v>
      </c>
      <c r="AL178" s="293"/>
    </row>
    <row r="179" spans="1:41" ht="15.95" customHeight="1">
      <c r="A179" s="410" t="s">
        <v>1168</v>
      </c>
      <c r="B179" s="360" t="s">
        <v>1723</v>
      </c>
      <c r="C179" s="427"/>
      <c r="D179" s="240" t="s">
        <v>1706</v>
      </c>
      <c r="E179" s="244" t="s">
        <v>1708</v>
      </c>
      <c r="F179" s="244" t="s">
        <v>1060</v>
      </c>
      <c r="G179" s="245" t="s">
        <v>1276</v>
      </c>
      <c r="H179" s="246" t="s">
        <v>1709</v>
      </c>
      <c r="I179" s="292" t="s">
        <v>289</v>
      </c>
      <c r="J179" s="292" t="s">
        <v>1324</v>
      </c>
      <c r="K179" s="248">
        <v>42328</v>
      </c>
      <c r="L179" s="248">
        <v>42419</v>
      </c>
      <c r="M179" s="248">
        <v>42601</v>
      </c>
      <c r="N179" s="248"/>
      <c r="O179" s="248"/>
      <c r="P179" s="248"/>
      <c r="Q179" s="248"/>
      <c r="R179" s="248"/>
      <c r="S179" s="248"/>
      <c r="T179" s="248"/>
      <c r="U179" s="366">
        <f ca="1">SUM(M179-NOW())</f>
        <v>-234.15872199073783</v>
      </c>
      <c r="V179" s="296" t="str">
        <f ca="1">IF(U179&lt;=46,"WARNING","ACTIVE")</f>
        <v>WARNING</v>
      </c>
      <c r="W179" s="247">
        <v>3400000</v>
      </c>
      <c r="X179" s="247"/>
      <c r="Y179" s="247"/>
      <c r="Z179" s="247" t="s">
        <v>2400</v>
      </c>
      <c r="AA179" s="247"/>
      <c r="AB179" s="247" t="s">
        <v>2053</v>
      </c>
      <c r="AC179" s="246" t="s">
        <v>1707</v>
      </c>
      <c r="AD179" s="246" t="s">
        <v>1733</v>
      </c>
      <c r="AE179" s="246" t="s">
        <v>1734</v>
      </c>
      <c r="AF179" s="369" t="s">
        <v>3169</v>
      </c>
      <c r="AG179" s="246" t="s">
        <v>3170</v>
      </c>
      <c r="AH179" s="246">
        <v>0</v>
      </c>
      <c r="AI179" s="246" t="s">
        <v>3415</v>
      </c>
      <c r="AJ179" s="251" t="s">
        <v>3631</v>
      </c>
      <c r="AK179" s="256" t="s">
        <v>3038</v>
      </c>
      <c r="AL179" s="293"/>
    </row>
    <row r="180" spans="1:41" ht="15.95" customHeight="1">
      <c r="A180" s="426" t="s">
        <v>108</v>
      </c>
      <c r="B180" s="360"/>
      <c r="C180" s="427"/>
      <c r="D180" s="240" t="s">
        <v>3729</v>
      </c>
      <c r="E180" s="244" t="s">
        <v>3731</v>
      </c>
      <c r="F180" s="244" t="s">
        <v>1302</v>
      </c>
      <c r="G180" s="245" t="s">
        <v>1231</v>
      </c>
      <c r="H180" s="246" t="s">
        <v>3732</v>
      </c>
      <c r="I180" s="292" t="s">
        <v>3668</v>
      </c>
      <c r="J180" s="292" t="s">
        <v>3781</v>
      </c>
      <c r="K180" s="248">
        <v>42522</v>
      </c>
      <c r="L180" s="248">
        <v>42551</v>
      </c>
      <c r="M180" s="248" t="s">
        <v>1324</v>
      </c>
      <c r="N180" s="248" t="s">
        <v>1324</v>
      </c>
      <c r="O180" s="248" t="s">
        <v>1324</v>
      </c>
      <c r="P180" s="248"/>
      <c r="Q180" s="248"/>
      <c r="R180" s="248"/>
      <c r="S180" s="248"/>
      <c r="T180" s="248"/>
      <c r="U180" s="366">
        <f ca="1">SUM(L180-NOW())</f>
        <v>-284.15872199073783</v>
      </c>
      <c r="V180" s="296" t="str">
        <f ca="1">IF(U180&lt;=46,"WARNING","ACTIVE")</f>
        <v>WARNING</v>
      </c>
      <c r="W180" s="247">
        <v>11290360</v>
      </c>
      <c r="X180" s="247"/>
      <c r="Y180" s="247"/>
      <c r="Z180" s="247"/>
      <c r="AA180" s="230" t="s">
        <v>1314</v>
      </c>
      <c r="AB180" s="230" t="s">
        <v>2056</v>
      </c>
      <c r="AC180" s="246" t="s">
        <v>3730</v>
      </c>
      <c r="AD180" s="246" t="s">
        <v>3805</v>
      </c>
      <c r="AE180" s="246" t="s">
        <v>3806</v>
      </c>
      <c r="AF180" s="369" t="s">
        <v>3807</v>
      </c>
      <c r="AG180" s="246" t="s">
        <v>3808</v>
      </c>
      <c r="AH180" s="246">
        <v>13020340504</v>
      </c>
      <c r="AI180" s="255" t="s">
        <v>4012</v>
      </c>
      <c r="AJ180" s="251" t="s">
        <v>3809</v>
      </c>
      <c r="AK180" s="256" t="s">
        <v>3694</v>
      </c>
      <c r="AL180" s="293"/>
    </row>
    <row r="181" spans="1:41" ht="15.95" customHeight="1">
      <c r="A181" s="410" t="s">
        <v>383</v>
      </c>
      <c r="B181" s="360" t="s">
        <v>1970</v>
      </c>
      <c r="C181" s="427"/>
      <c r="D181" s="240" t="s">
        <v>1990</v>
      </c>
      <c r="E181" s="244" t="s">
        <v>1988</v>
      </c>
      <c r="F181" s="244" t="s">
        <v>1060</v>
      </c>
      <c r="G181" s="245" t="s">
        <v>1231</v>
      </c>
      <c r="H181" s="246" t="s">
        <v>1263</v>
      </c>
      <c r="I181" s="292" t="s">
        <v>309</v>
      </c>
      <c r="J181" s="333" t="s">
        <v>3783</v>
      </c>
      <c r="K181" s="248">
        <v>42381</v>
      </c>
      <c r="L181" s="248">
        <v>42551</v>
      </c>
      <c r="M181" s="248">
        <v>42567</v>
      </c>
      <c r="N181" s="248"/>
      <c r="O181" s="248"/>
      <c r="P181" s="248"/>
      <c r="Q181" s="248"/>
      <c r="R181" s="248"/>
      <c r="S181" s="248"/>
      <c r="T181" s="248"/>
      <c r="U181" s="366">
        <v>-17.743234490742907</v>
      </c>
      <c r="V181" s="296" t="s">
        <v>1099</v>
      </c>
      <c r="W181" s="247">
        <v>6836142.923076923</v>
      </c>
      <c r="X181" s="247"/>
      <c r="Y181" s="247"/>
      <c r="Z181" s="247" t="s">
        <v>2400</v>
      </c>
      <c r="AA181" s="230" t="s">
        <v>1314</v>
      </c>
      <c r="AB181" s="230" t="s">
        <v>2056</v>
      </c>
      <c r="AC181" s="246" t="s">
        <v>1989</v>
      </c>
      <c r="AD181" s="246" t="s">
        <v>2044</v>
      </c>
      <c r="AE181" s="404" t="s">
        <v>3696</v>
      </c>
      <c r="AF181" s="369" t="s">
        <v>3225</v>
      </c>
      <c r="AG181" s="246" t="s">
        <v>3226</v>
      </c>
      <c r="AH181" s="246" t="s">
        <v>2049</v>
      </c>
      <c r="AI181" s="246" t="s">
        <v>3446</v>
      </c>
      <c r="AJ181" s="251" t="s">
        <v>2040</v>
      </c>
      <c r="AK181" s="256" t="s">
        <v>3896</v>
      </c>
      <c r="AL181" s="293"/>
    </row>
    <row r="182" spans="1:41" ht="15.95" customHeight="1">
      <c r="A182" s="426" t="s">
        <v>103</v>
      </c>
      <c r="B182" s="360" t="s">
        <v>2939</v>
      </c>
      <c r="C182" s="427"/>
      <c r="D182" s="240" t="s">
        <v>2920</v>
      </c>
      <c r="E182" s="244" t="s">
        <v>2922</v>
      </c>
      <c r="F182" s="244" t="s">
        <v>1302</v>
      </c>
      <c r="G182" s="245" t="s">
        <v>1358</v>
      </c>
      <c r="H182" s="246" t="s">
        <v>2923</v>
      </c>
      <c r="I182" s="292" t="s">
        <v>3668</v>
      </c>
      <c r="J182" s="292" t="s">
        <v>3781</v>
      </c>
      <c r="K182" s="248">
        <v>42452</v>
      </c>
      <c r="L182" s="248">
        <v>42543</v>
      </c>
      <c r="M182" s="248">
        <v>42582</v>
      </c>
      <c r="N182" s="248"/>
      <c r="O182" s="248"/>
      <c r="P182" s="248"/>
      <c r="Q182" s="248"/>
      <c r="R182" s="248"/>
      <c r="S182" s="248"/>
      <c r="T182" s="248"/>
      <c r="U182" s="366">
        <v>-2.7432344907429069</v>
      </c>
      <c r="V182" s="296" t="s">
        <v>1099</v>
      </c>
      <c r="W182" s="247">
        <v>5000000</v>
      </c>
      <c r="X182" s="247"/>
      <c r="Y182" s="247"/>
      <c r="Z182" s="247"/>
      <c r="AA182" s="247" t="s">
        <v>1314</v>
      </c>
      <c r="AB182" s="247" t="s">
        <v>2056</v>
      </c>
      <c r="AC182" s="246" t="s">
        <v>2921</v>
      </c>
      <c r="AD182" s="246" t="s">
        <v>3000</v>
      </c>
      <c r="AE182" s="246" t="s">
        <v>2998</v>
      </c>
      <c r="AF182" s="369" t="s">
        <v>3243</v>
      </c>
      <c r="AG182" s="246" t="s">
        <v>3244</v>
      </c>
      <c r="AH182" s="246"/>
      <c r="AI182" s="246" t="s">
        <v>3532</v>
      </c>
      <c r="AJ182" s="251" t="s">
        <v>2999</v>
      </c>
      <c r="AK182" s="256" t="s">
        <v>3881</v>
      </c>
      <c r="AL182" s="293"/>
    </row>
    <row r="183" spans="1:41" ht="15.95" customHeight="1">
      <c r="A183" s="426" t="s">
        <v>1199</v>
      </c>
      <c r="B183" s="360" t="s">
        <v>1622</v>
      </c>
      <c r="C183" s="427"/>
      <c r="D183" s="240" t="s">
        <v>1600</v>
      </c>
      <c r="E183" s="244" t="s">
        <v>882</v>
      </c>
      <c r="F183" s="244" t="s">
        <v>1060</v>
      </c>
      <c r="G183" s="245" t="s">
        <v>1276</v>
      </c>
      <c r="H183" s="246" t="s">
        <v>1602</v>
      </c>
      <c r="I183" s="292" t="s">
        <v>1584</v>
      </c>
      <c r="J183" s="292" t="s">
        <v>1324</v>
      </c>
      <c r="K183" s="248">
        <v>42318</v>
      </c>
      <c r="L183" s="248">
        <v>42683</v>
      </c>
      <c r="M183" s="248" t="s">
        <v>1324</v>
      </c>
      <c r="N183" s="248"/>
      <c r="O183" s="248"/>
      <c r="P183" s="248"/>
      <c r="Q183" s="248"/>
      <c r="R183" s="248"/>
      <c r="S183" s="248"/>
      <c r="T183" s="248"/>
      <c r="U183" s="366">
        <f ca="1">SUM(L183-NOW())</f>
        <v>-152.15872199073783</v>
      </c>
      <c r="V183" s="296" t="str">
        <f t="shared" ref="V183:V191" ca="1" si="17">IF(U183&lt;=46,"WARNING","ACTIVE")</f>
        <v>WARNING</v>
      </c>
      <c r="W183" s="247">
        <v>11500000</v>
      </c>
      <c r="X183" s="247"/>
      <c r="Y183" s="247"/>
      <c r="Z183" s="247" t="s">
        <v>2400</v>
      </c>
      <c r="AA183" s="247" t="s">
        <v>1314</v>
      </c>
      <c r="AB183" s="247" t="s">
        <v>2056</v>
      </c>
      <c r="AC183" s="246" t="s">
        <v>1601</v>
      </c>
      <c r="AD183" s="246">
        <v>81932895935</v>
      </c>
      <c r="AE183" s="246" t="s">
        <v>1651</v>
      </c>
      <c r="AF183" s="369" t="s">
        <v>3190</v>
      </c>
      <c r="AG183" s="246" t="s">
        <v>3191</v>
      </c>
      <c r="AH183" s="246" t="s">
        <v>1692</v>
      </c>
      <c r="AI183" s="246" t="s">
        <v>3435</v>
      </c>
      <c r="AJ183" s="251" t="s">
        <v>3637</v>
      </c>
      <c r="AK183" s="256" t="s">
        <v>4016</v>
      </c>
      <c r="AL183" s="570"/>
      <c r="AM183" s="558"/>
      <c r="AN183" s="293"/>
      <c r="AO183" s="293"/>
    </row>
    <row r="184" spans="1:41" ht="15.95" customHeight="1">
      <c r="A184" s="426" t="s">
        <v>341</v>
      </c>
      <c r="B184" s="360" t="s">
        <v>1964</v>
      </c>
      <c r="C184" s="427"/>
      <c r="D184" s="240" t="s">
        <v>1930</v>
      </c>
      <c r="E184" s="244" t="s">
        <v>1932</v>
      </c>
      <c r="F184" s="244" t="s">
        <v>1060</v>
      </c>
      <c r="G184" s="245" t="s">
        <v>1231</v>
      </c>
      <c r="H184" s="246" t="s">
        <v>1581</v>
      </c>
      <c r="I184" s="292" t="s">
        <v>309</v>
      </c>
      <c r="J184" s="292" t="s">
        <v>3783</v>
      </c>
      <c r="K184" s="248">
        <v>42370</v>
      </c>
      <c r="L184" s="248">
        <v>42735</v>
      </c>
      <c r="M184" s="248" t="s">
        <v>1324</v>
      </c>
      <c r="N184" s="248"/>
      <c r="O184" s="248"/>
      <c r="P184" s="248"/>
      <c r="Q184" s="248"/>
      <c r="R184" s="248"/>
      <c r="S184" s="248"/>
      <c r="T184" s="248"/>
      <c r="U184" s="366">
        <f ca="1">SUM(L184-NOW())</f>
        <v>-100.15872199073783</v>
      </c>
      <c r="V184" s="296" t="str">
        <f t="shared" ca="1" si="17"/>
        <v>WARNING</v>
      </c>
      <c r="W184" s="247">
        <v>4208346.153846154</v>
      </c>
      <c r="X184" s="247"/>
      <c r="Y184" s="247"/>
      <c r="Z184" s="247" t="s">
        <v>2400</v>
      </c>
      <c r="AA184" s="247" t="s">
        <v>1314</v>
      </c>
      <c r="AB184" s="247" t="s">
        <v>2056</v>
      </c>
      <c r="AC184" s="246" t="s">
        <v>1931</v>
      </c>
      <c r="AD184" s="246">
        <v>8561581284</v>
      </c>
      <c r="AE184" s="246" t="s">
        <v>2021</v>
      </c>
      <c r="AF184" s="369" t="s">
        <v>3212</v>
      </c>
      <c r="AG184" s="246" t="s">
        <v>3214</v>
      </c>
      <c r="AH184" s="246">
        <v>11001473096</v>
      </c>
      <c r="AI184" s="246" t="s">
        <v>3442</v>
      </c>
      <c r="AJ184" s="251" t="s">
        <v>2034</v>
      </c>
      <c r="AK184" s="256" t="s">
        <v>4257</v>
      </c>
      <c r="AL184" s="293"/>
    </row>
    <row r="185" spans="1:41" ht="15.95" customHeight="1">
      <c r="A185" s="426" t="s">
        <v>106</v>
      </c>
      <c r="B185" s="360" t="s">
        <v>4160</v>
      </c>
      <c r="C185" s="427"/>
      <c r="D185" s="240" t="s">
        <v>3970</v>
      </c>
      <c r="E185" s="244" t="s">
        <v>3877</v>
      </c>
      <c r="F185" s="244" t="s">
        <v>1060</v>
      </c>
      <c r="G185" s="245" t="s">
        <v>930</v>
      </c>
      <c r="H185" s="292" t="s">
        <v>1581</v>
      </c>
      <c r="I185" s="292" t="s">
        <v>726</v>
      </c>
      <c r="J185" s="292" t="s">
        <v>3781</v>
      </c>
      <c r="K185" s="248">
        <v>42541</v>
      </c>
      <c r="L185" s="248">
        <v>42662</v>
      </c>
      <c r="M185" s="248" t="s">
        <v>1324</v>
      </c>
      <c r="N185" s="248" t="s">
        <v>1324</v>
      </c>
      <c r="O185" s="248" t="s">
        <v>1324</v>
      </c>
      <c r="P185" s="248"/>
      <c r="Q185" s="248"/>
      <c r="R185" s="248"/>
      <c r="S185" s="248"/>
      <c r="T185" s="248"/>
      <c r="U185" s="366">
        <f ca="1">SUM(L185-NOW())</f>
        <v>-173.15872199073783</v>
      </c>
      <c r="V185" s="296" t="str">
        <f t="shared" ca="1" si="17"/>
        <v>WARNING</v>
      </c>
      <c r="W185" s="247">
        <v>3500000</v>
      </c>
      <c r="X185" s="247"/>
      <c r="Y185" s="247"/>
      <c r="Z185" s="247"/>
      <c r="AA185" s="247" t="s">
        <v>1314</v>
      </c>
      <c r="AB185" s="247" t="s">
        <v>2056</v>
      </c>
      <c r="AC185" s="246" t="s">
        <v>3876</v>
      </c>
      <c r="AD185" s="246" t="s">
        <v>3887</v>
      </c>
      <c r="AE185" s="246" t="s">
        <v>3971</v>
      </c>
      <c r="AF185" s="369" t="s">
        <v>3972</v>
      </c>
      <c r="AG185" s="246" t="s">
        <v>4227</v>
      </c>
      <c r="AH185" s="246"/>
      <c r="AI185" s="239" t="s">
        <v>4076</v>
      </c>
      <c r="AJ185" s="251" t="s">
        <v>3973</v>
      </c>
      <c r="AK185" s="256" t="s">
        <v>4451</v>
      </c>
      <c r="AL185" s="293"/>
    </row>
    <row r="186" spans="1:41" ht="15.95" customHeight="1">
      <c r="A186" s="426" t="s">
        <v>119</v>
      </c>
      <c r="B186" s="360" t="s">
        <v>4463</v>
      </c>
      <c r="C186" s="427"/>
      <c r="D186" s="240" t="s">
        <v>4315</v>
      </c>
      <c r="E186" s="244" t="s">
        <v>4316</v>
      </c>
      <c r="F186" s="244" t="s">
        <v>1302</v>
      </c>
      <c r="G186" s="245"/>
      <c r="H186" s="246" t="s">
        <v>1266</v>
      </c>
      <c r="I186" s="292" t="s">
        <v>3668</v>
      </c>
      <c r="J186" s="292" t="s">
        <v>3781</v>
      </c>
      <c r="K186" s="248">
        <v>42639</v>
      </c>
      <c r="L186" s="248">
        <v>42643</v>
      </c>
      <c r="M186" s="248"/>
      <c r="N186" s="248"/>
      <c r="O186" s="248"/>
      <c r="P186" s="248"/>
      <c r="Q186" s="248"/>
      <c r="R186" s="248"/>
      <c r="S186" s="248"/>
      <c r="T186" s="248"/>
      <c r="U186" s="366">
        <f ca="1">SUM(L186-NOW())</f>
        <v>-192.15872199073783</v>
      </c>
      <c r="V186" s="296" t="str">
        <f t="shared" ca="1" si="17"/>
        <v>WARNING</v>
      </c>
      <c r="W186" s="247">
        <v>4000000</v>
      </c>
      <c r="X186" s="247"/>
      <c r="Y186" s="247"/>
      <c r="Z186" s="247"/>
      <c r="AA186" s="247" t="s">
        <v>1054</v>
      </c>
      <c r="AB186" s="247" t="s">
        <v>2056</v>
      </c>
      <c r="AC186" s="246" t="s">
        <v>4317</v>
      </c>
      <c r="AD186" s="246" t="s">
        <v>4318</v>
      </c>
      <c r="AE186" s="246"/>
      <c r="AF186" s="369" t="s">
        <v>4319</v>
      </c>
      <c r="AG186" s="246"/>
      <c r="AH186" s="246"/>
      <c r="AI186" s="246"/>
      <c r="AJ186" s="251"/>
      <c r="AK186" s="256" t="s">
        <v>4320</v>
      </c>
      <c r="AL186" s="293"/>
    </row>
    <row r="187" spans="1:41" ht="15.95" customHeight="1">
      <c r="A187" s="426" t="s">
        <v>468</v>
      </c>
      <c r="B187" s="360" t="s">
        <v>3589</v>
      </c>
      <c r="C187" s="427"/>
      <c r="D187" s="240" t="s">
        <v>3590</v>
      </c>
      <c r="E187" s="244" t="s">
        <v>3592</v>
      </c>
      <c r="F187" s="244" t="s">
        <v>1302</v>
      </c>
      <c r="G187" s="245" t="s">
        <v>1276</v>
      </c>
      <c r="H187" s="246" t="s">
        <v>4221</v>
      </c>
      <c r="I187" s="292" t="s">
        <v>3668</v>
      </c>
      <c r="J187" s="292" t="s">
        <v>3782</v>
      </c>
      <c r="K187" s="248">
        <v>42489</v>
      </c>
      <c r="L187" s="248">
        <v>42579</v>
      </c>
      <c r="M187" s="248">
        <v>42610</v>
      </c>
      <c r="N187" s="248">
        <v>42702</v>
      </c>
      <c r="O187" s="248" t="s">
        <v>1324</v>
      </c>
      <c r="P187" s="248"/>
      <c r="Q187" s="248"/>
      <c r="R187" s="248"/>
      <c r="S187" s="248"/>
      <c r="T187" s="248"/>
      <c r="U187" s="366">
        <f ca="1">SUM(N187-NOW())</f>
        <v>-133.15872199073783</v>
      </c>
      <c r="V187" s="296" t="str">
        <f t="shared" ca="1" si="17"/>
        <v>WARNING</v>
      </c>
      <c r="W187" s="247">
        <v>4900000</v>
      </c>
      <c r="X187" s="247"/>
      <c r="Y187" s="247"/>
      <c r="Z187" s="247" t="s">
        <v>4229</v>
      </c>
      <c r="AA187" s="247" t="s">
        <v>1314</v>
      </c>
      <c r="AB187" s="247" t="s">
        <v>2056</v>
      </c>
      <c r="AC187" s="246" t="s">
        <v>3591</v>
      </c>
      <c r="AD187" s="246">
        <v>81391651565</v>
      </c>
      <c r="AE187" s="246" t="s">
        <v>3751</v>
      </c>
      <c r="AF187" s="369" t="s">
        <v>3752</v>
      </c>
      <c r="AG187" s="255" t="s">
        <v>3753</v>
      </c>
      <c r="AH187" s="246">
        <v>15043581477</v>
      </c>
      <c r="AI187" s="239" t="s">
        <v>3647</v>
      </c>
      <c r="AJ187" s="251" t="s">
        <v>3612</v>
      </c>
      <c r="AK187" s="256" t="s">
        <v>4518</v>
      </c>
      <c r="AL187" s="236"/>
      <c r="AM187" s="281"/>
      <c r="AN187" s="281"/>
      <c r="AO187" s="281"/>
    </row>
    <row r="188" spans="1:41" ht="15.95" customHeight="1">
      <c r="A188" s="426" t="s">
        <v>1181</v>
      </c>
      <c r="B188" s="360" t="s">
        <v>908</v>
      </c>
      <c r="C188" s="427" t="s">
        <v>715</v>
      </c>
      <c r="D188" s="240" t="s">
        <v>881</v>
      </c>
      <c r="E188" s="244" t="s">
        <v>1690</v>
      </c>
      <c r="F188" s="244" t="s">
        <v>1302</v>
      </c>
      <c r="G188" s="245" t="s">
        <v>1231</v>
      </c>
      <c r="H188" s="246" t="s">
        <v>1258</v>
      </c>
      <c r="I188" s="292" t="s">
        <v>713</v>
      </c>
      <c r="J188" s="292"/>
      <c r="K188" s="248">
        <v>41597</v>
      </c>
      <c r="L188" s="248">
        <v>41639</v>
      </c>
      <c r="M188" s="248">
        <v>41729</v>
      </c>
      <c r="N188" s="248">
        <v>42004</v>
      </c>
      <c r="O188" s="248">
        <v>42326</v>
      </c>
      <c r="P188" s="248">
        <v>42327</v>
      </c>
      <c r="Q188" s="248">
        <v>42692</v>
      </c>
      <c r="R188" s="248"/>
      <c r="S188" s="248"/>
      <c r="T188" s="248"/>
      <c r="U188" s="366">
        <f ca="1">SUM(Q188-NOW())</f>
        <v>-143.15872199073783</v>
      </c>
      <c r="V188" s="296" t="str">
        <f t="shared" ca="1" si="17"/>
        <v>WARNING</v>
      </c>
      <c r="W188" s="247">
        <v>4149115</v>
      </c>
      <c r="X188" s="247"/>
      <c r="Y188" s="247"/>
      <c r="Z188" s="247" t="s">
        <v>3032</v>
      </c>
      <c r="AA188" s="247" t="s">
        <v>1054</v>
      </c>
      <c r="AB188" s="247" t="s">
        <v>2056</v>
      </c>
      <c r="AC188" s="246" t="s">
        <v>450</v>
      </c>
      <c r="AD188" s="246" t="s">
        <v>1785</v>
      </c>
      <c r="AE188" s="246" t="s">
        <v>1472</v>
      </c>
      <c r="AF188" s="369"/>
      <c r="AG188" s="246" t="s">
        <v>664</v>
      </c>
      <c r="AH188" s="246"/>
      <c r="AI188" s="246" t="s">
        <v>3424</v>
      </c>
      <c r="AJ188" s="251"/>
      <c r="AK188" s="256" t="s">
        <v>4616</v>
      </c>
      <c r="AL188" s="236"/>
      <c r="AM188" s="538"/>
      <c r="AN188" s="236"/>
      <c r="AO188" s="236"/>
    </row>
    <row r="189" spans="1:41" ht="15.95" customHeight="1">
      <c r="A189" s="426" t="s">
        <v>1182</v>
      </c>
      <c r="B189" s="360" t="s">
        <v>909</v>
      </c>
      <c r="C189" s="427" t="s">
        <v>715</v>
      </c>
      <c r="D189" s="240" t="s">
        <v>883</v>
      </c>
      <c r="E189" s="244" t="s">
        <v>1688</v>
      </c>
      <c r="F189" s="244" t="s">
        <v>1302</v>
      </c>
      <c r="G189" s="245" t="s">
        <v>3695</v>
      </c>
      <c r="H189" s="246" t="s">
        <v>1258</v>
      </c>
      <c r="I189" s="292" t="s">
        <v>713</v>
      </c>
      <c r="J189" s="292"/>
      <c r="K189" s="248">
        <v>41597</v>
      </c>
      <c r="L189" s="248">
        <v>41639</v>
      </c>
      <c r="M189" s="248">
        <v>41729</v>
      </c>
      <c r="N189" s="248">
        <v>42004</v>
      </c>
      <c r="O189" s="248">
        <v>42326</v>
      </c>
      <c r="P189" s="248">
        <v>42327</v>
      </c>
      <c r="Q189" s="248">
        <v>42692</v>
      </c>
      <c r="R189" s="248"/>
      <c r="S189" s="248"/>
      <c r="T189" s="248"/>
      <c r="U189" s="366">
        <f ca="1">SUM(Q189-NOW())</f>
        <v>-143.15872199073783</v>
      </c>
      <c r="V189" s="296" t="str">
        <f t="shared" ca="1" si="17"/>
        <v>WARNING</v>
      </c>
      <c r="W189" s="247">
        <v>4149115</v>
      </c>
      <c r="X189" s="247"/>
      <c r="Y189" s="247"/>
      <c r="Z189" s="247" t="s">
        <v>3032</v>
      </c>
      <c r="AA189" s="247" t="s">
        <v>1054</v>
      </c>
      <c r="AB189" s="247" t="s">
        <v>2056</v>
      </c>
      <c r="AC189" s="246" t="s">
        <v>1689</v>
      </c>
      <c r="AD189" s="246" t="s">
        <v>895</v>
      </c>
      <c r="AE189" s="246" t="s">
        <v>1473</v>
      </c>
      <c r="AF189" s="369"/>
      <c r="AG189" s="246" t="s">
        <v>665</v>
      </c>
      <c r="AH189" s="246"/>
      <c r="AI189" s="246" t="s">
        <v>3425</v>
      </c>
      <c r="AJ189" s="251"/>
      <c r="AK189" s="256" t="s">
        <v>4616</v>
      </c>
      <c r="AL189" s="236"/>
      <c r="AM189" s="538"/>
      <c r="AN189" s="236"/>
      <c r="AO189" s="236"/>
    </row>
    <row r="190" spans="1:41" ht="15.95" customHeight="1">
      <c r="A190" s="426" t="s">
        <v>1185</v>
      </c>
      <c r="B190" s="360" t="s">
        <v>928</v>
      </c>
      <c r="C190" s="427"/>
      <c r="D190" s="240" t="s">
        <v>917</v>
      </c>
      <c r="E190" s="244" t="s">
        <v>919</v>
      </c>
      <c r="F190" s="244" t="s">
        <v>1302</v>
      </c>
      <c r="G190" s="245" t="s">
        <v>1358</v>
      </c>
      <c r="H190" s="246" t="s">
        <v>920</v>
      </c>
      <c r="I190" s="292" t="s">
        <v>288</v>
      </c>
      <c r="J190" s="292"/>
      <c r="K190" s="248">
        <v>41597</v>
      </c>
      <c r="L190" s="248">
        <v>41639</v>
      </c>
      <c r="M190" s="248">
        <v>42004</v>
      </c>
      <c r="N190" s="248">
        <v>42326</v>
      </c>
      <c r="O190" s="248"/>
      <c r="P190" s="248">
        <v>42327</v>
      </c>
      <c r="Q190" s="248">
        <v>42692</v>
      </c>
      <c r="R190" s="248"/>
      <c r="S190" s="248"/>
      <c r="T190" s="248"/>
      <c r="U190" s="366">
        <f ca="1">SUM(Q190-NOW())</f>
        <v>-143.15872199073783</v>
      </c>
      <c r="V190" s="296" t="str">
        <f t="shared" ca="1" si="17"/>
        <v>WARNING</v>
      </c>
      <c r="W190" s="247">
        <v>4436626</v>
      </c>
      <c r="X190" s="247"/>
      <c r="Y190" s="247"/>
      <c r="Z190" s="247" t="s">
        <v>4615</v>
      </c>
      <c r="AA190" s="247" t="s">
        <v>1314</v>
      </c>
      <c r="AB190" s="247" t="s">
        <v>2056</v>
      </c>
      <c r="AC190" s="246" t="s">
        <v>918</v>
      </c>
      <c r="AD190" s="246" t="s">
        <v>3680</v>
      </c>
      <c r="AE190" s="246" t="s">
        <v>508</v>
      </c>
      <c r="AF190" s="369"/>
      <c r="AG190" s="246" t="s">
        <v>925</v>
      </c>
      <c r="AH190" s="246">
        <v>11025409720</v>
      </c>
      <c r="AI190" s="246" t="s">
        <v>3429</v>
      </c>
      <c r="AJ190" s="251" t="s">
        <v>2927</v>
      </c>
      <c r="AK190" s="256" t="s">
        <v>4616</v>
      </c>
      <c r="AL190" s="236"/>
      <c r="AM190" s="538"/>
      <c r="AN190" s="236"/>
      <c r="AO190" s="236"/>
    </row>
    <row r="191" spans="1:41" ht="15.95" customHeight="1">
      <c r="A191" s="426" t="s">
        <v>1199</v>
      </c>
      <c r="B191" s="360" t="s">
        <v>1623</v>
      </c>
      <c r="C191" s="427"/>
      <c r="D191" s="240" t="s">
        <v>1611</v>
      </c>
      <c r="E191" s="244" t="s">
        <v>1612</v>
      </c>
      <c r="F191" s="244" t="s">
        <v>1060</v>
      </c>
      <c r="G191" s="245" t="s">
        <v>1276</v>
      </c>
      <c r="H191" s="246" t="s">
        <v>727</v>
      </c>
      <c r="I191" s="292" t="s">
        <v>1584</v>
      </c>
      <c r="J191" s="292" t="s">
        <v>4613</v>
      </c>
      <c r="K191" s="248">
        <v>42309</v>
      </c>
      <c r="L191" s="248">
        <v>42400</v>
      </c>
      <c r="M191" s="248">
        <v>42766</v>
      </c>
      <c r="N191" s="248"/>
      <c r="O191" s="248"/>
      <c r="P191" s="248"/>
      <c r="Q191" s="248"/>
      <c r="R191" s="248"/>
      <c r="S191" s="248"/>
      <c r="T191" s="248"/>
      <c r="U191" s="366">
        <f ca="1">SUM(M191-NOW())</f>
        <v>-69.158721990737831</v>
      </c>
      <c r="V191" s="296" t="str">
        <f t="shared" ca="1" si="17"/>
        <v>WARNING</v>
      </c>
      <c r="W191" s="247">
        <v>6975000</v>
      </c>
      <c r="X191" s="247"/>
      <c r="Y191" s="247"/>
      <c r="Z191" s="247" t="s">
        <v>2400</v>
      </c>
      <c r="AA191" s="247" t="s">
        <v>1314</v>
      </c>
      <c r="AB191" s="247" t="s">
        <v>2056</v>
      </c>
      <c r="AC191" s="246" t="s">
        <v>1613</v>
      </c>
      <c r="AD191" s="246" t="s">
        <v>1631</v>
      </c>
      <c r="AE191" s="246" t="s">
        <v>1632</v>
      </c>
      <c r="AF191" s="369" t="s">
        <v>3192</v>
      </c>
      <c r="AG191" s="246" t="s">
        <v>3193</v>
      </c>
      <c r="AH191" s="246">
        <v>0</v>
      </c>
      <c r="AI191" s="255" t="s">
        <v>4499</v>
      </c>
      <c r="AJ191" s="251" t="s">
        <v>3638</v>
      </c>
      <c r="AK191" s="256" t="s">
        <v>4554</v>
      </c>
      <c r="AL191" s="539"/>
      <c r="AM191" s="538"/>
      <c r="AN191" s="236"/>
      <c r="AO191" s="236"/>
    </row>
    <row r="192" spans="1:41" ht="15.95" customHeight="1">
      <c r="A192" s="426" t="s">
        <v>1183</v>
      </c>
      <c r="B192" s="360" t="s">
        <v>910</v>
      </c>
      <c r="C192" s="427" t="s">
        <v>716</v>
      </c>
      <c r="D192" s="240" t="s">
        <v>884</v>
      </c>
      <c r="E192" s="244" t="s">
        <v>886</v>
      </c>
      <c r="F192" s="244" t="s">
        <v>1302</v>
      </c>
      <c r="G192" s="245" t="s">
        <v>1231</v>
      </c>
      <c r="H192" s="246" t="s">
        <v>887</v>
      </c>
      <c r="I192" s="292" t="s">
        <v>564</v>
      </c>
      <c r="J192" s="292"/>
      <c r="K192" s="248">
        <v>41597</v>
      </c>
      <c r="L192" s="248">
        <v>41639</v>
      </c>
      <c r="M192" s="248">
        <v>41943</v>
      </c>
      <c r="N192" s="248">
        <v>42308</v>
      </c>
      <c r="O192" s="248"/>
      <c r="P192" s="248">
        <v>42309</v>
      </c>
      <c r="Q192" s="248">
        <v>42674</v>
      </c>
      <c r="R192" s="248">
        <v>42692</v>
      </c>
      <c r="S192" s="248"/>
      <c r="T192" s="248"/>
      <c r="U192" s="366">
        <v>-32.641582291667874</v>
      </c>
      <c r="V192" s="296" t="s">
        <v>1099</v>
      </c>
      <c r="W192" s="247">
        <v>5567692</v>
      </c>
      <c r="X192" s="247"/>
      <c r="Y192" s="247"/>
      <c r="Z192" s="247" t="s">
        <v>3033</v>
      </c>
      <c r="AA192" s="247" t="s">
        <v>1054</v>
      </c>
      <c r="AB192" s="247" t="s">
        <v>2056</v>
      </c>
      <c r="AC192" s="246" t="s">
        <v>885</v>
      </c>
      <c r="AD192" s="246" t="s">
        <v>896</v>
      </c>
      <c r="AE192" s="246" t="s">
        <v>1474</v>
      </c>
      <c r="AF192" s="369"/>
      <c r="AG192" s="246" t="s">
        <v>666</v>
      </c>
      <c r="AH192" s="246"/>
      <c r="AI192" s="255" t="s">
        <v>3426</v>
      </c>
      <c r="AJ192" s="251" t="s">
        <v>899</v>
      </c>
      <c r="AK192" s="256" t="s">
        <v>4616</v>
      </c>
      <c r="AL192" s="293"/>
    </row>
    <row r="193" spans="1:38" ht="15.95" customHeight="1">
      <c r="A193" s="239" t="s">
        <v>1184</v>
      </c>
      <c r="B193" s="360" t="s">
        <v>911</v>
      </c>
      <c r="C193" s="360" t="s">
        <v>717</v>
      </c>
      <c r="D193" s="277" t="s">
        <v>888</v>
      </c>
      <c r="E193" s="244" t="s">
        <v>4690</v>
      </c>
      <c r="F193" s="244" t="s">
        <v>1060</v>
      </c>
      <c r="G193" s="245" t="s">
        <v>1276</v>
      </c>
      <c r="H193" s="246" t="s">
        <v>890</v>
      </c>
      <c r="I193" s="246" t="s">
        <v>714</v>
      </c>
      <c r="J193" s="246"/>
      <c r="K193" s="296">
        <v>41597</v>
      </c>
      <c r="L193" s="296">
        <v>41639</v>
      </c>
      <c r="M193" s="296">
        <v>41831</v>
      </c>
      <c r="N193" s="296">
        <v>42196</v>
      </c>
      <c r="O193" s="296">
        <v>42326</v>
      </c>
      <c r="P193" s="296">
        <v>42327</v>
      </c>
      <c r="Q193" s="296">
        <v>42692</v>
      </c>
      <c r="R193" s="296"/>
      <c r="S193" s="296"/>
      <c r="T193" s="495"/>
      <c r="U193" s="495">
        <v>-32.652704861109669</v>
      </c>
      <c r="V193" s="495" t="s">
        <v>1099</v>
      </c>
      <c r="W193" s="260">
        <v>4539231</v>
      </c>
      <c r="X193" s="260"/>
      <c r="Y193" s="260"/>
      <c r="Z193" s="278" t="s">
        <v>3034</v>
      </c>
      <c r="AA193" s="278" t="s">
        <v>1314</v>
      </c>
      <c r="AB193" s="278" t="s">
        <v>2056</v>
      </c>
      <c r="AC193" s="246" t="s">
        <v>889</v>
      </c>
      <c r="AD193" s="246" t="s">
        <v>897</v>
      </c>
      <c r="AE193" s="246" t="s">
        <v>1475</v>
      </c>
      <c r="AF193" s="250"/>
      <c r="AG193" s="246" t="s">
        <v>667</v>
      </c>
      <c r="AH193" s="246"/>
      <c r="AI193" s="246" t="s">
        <v>3427</v>
      </c>
      <c r="AJ193" s="251" t="s">
        <v>900</v>
      </c>
      <c r="AK193" s="256" t="s">
        <v>4616</v>
      </c>
      <c r="AL193" s="293"/>
    </row>
    <row r="194" spans="1:38" ht="15.95" customHeight="1">
      <c r="A194" s="239" t="s">
        <v>1178</v>
      </c>
      <c r="B194" s="360" t="s">
        <v>4155</v>
      </c>
      <c r="C194" s="360"/>
      <c r="D194" s="277" t="s">
        <v>3597</v>
      </c>
      <c r="E194" s="244" t="s">
        <v>3599</v>
      </c>
      <c r="F194" s="244" t="s">
        <v>1302</v>
      </c>
      <c r="G194" s="245" t="s">
        <v>1276</v>
      </c>
      <c r="H194" s="246" t="s">
        <v>3005</v>
      </c>
      <c r="I194" s="246" t="s">
        <v>289</v>
      </c>
      <c r="J194" s="246" t="s">
        <v>3784</v>
      </c>
      <c r="K194" s="296">
        <v>42492</v>
      </c>
      <c r="L194" s="296">
        <v>42856</v>
      </c>
      <c r="M194" s="296" t="s">
        <v>1324</v>
      </c>
      <c r="N194" s="296" t="s">
        <v>1324</v>
      </c>
      <c r="O194" s="296" t="s">
        <v>1324</v>
      </c>
      <c r="P194" s="296"/>
      <c r="Q194" s="296"/>
      <c r="R194" s="296"/>
      <c r="S194" s="296"/>
      <c r="T194" s="495"/>
      <c r="U194" s="495">
        <v>117.37619340277888</v>
      </c>
      <c r="V194" s="495" t="s">
        <v>1098</v>
      </c>
      <c r="W194" s="260">
        <v>5500000</v>
      </c>
      <c r="X194" s="260"/>
      <c r="Y194" s="260"/>
      <c r="Z194" s="278"/>
      <c r="AA194" s="278" t="s">
        <v>1314</v>
      </c>
      <c r="AB194" s="278" t="s">
        <v>2056</v>
      </c>
      <c r="AC194" s="246" t="s">
        <v>3598</v>
      </c>
      <c r="AD194" s="246" t="s">
        <v>3758</v>
      </c>
      <c r="AE194" s="246" t="s">
        <v>3759</v>
      </c>
      <c r="AF194" s="250" t="s">
        <v>3760</v>
      </c>
      <c r="AG194" s="246" t="s">
        <v>3761</v>
      </c>
      <c r="AH194" s="246" t="s">
        <v>3762</v>
      </c>
      <c r="AI194" s="246" t="s">
        <v>3691</v>
      </c>
      <c r="AJ194" s="251" t="s">
        <v>3614</v>
      </c>
      <c r="AK194" s="256" t="s">
        <v>4673</v>
      </c>
      <c r="AL194" s="293"/>
    </row>
    <row r="195" spans="1:38" ht="15.95" customHeight="1">
      <c r="A195" s="239">
        <v>20</v>
      </c>
      <c r="B195" s="360" t="s">
        <v>797</v>
      </c>
      <c r="C195" s="360"/>
      <c r="D195" s="277" t="s">
        <v>793</v>
      </c>
      <c r="E195" s="244" t="s">
        <v>795</v>
      </c>
      <c r="F195" s="244" t="s">
        <v>1060</v>
      </c>
      <c r="G195" s="245" t="s">
        <v>1231</v>
      </c>
      <c r="H195" s="246" t="s">
        <v>802</v>
      </c>
      <c r="I195" s="246" t="s">
        <v>726</v>
      </c>
      <c r="J195" s="246" t="s">
        <v>1324</v>
      </c>
      <c r="K195" s="296">
        <v>41820</v>
      </c>
      <c r="L195" s="296">
        <v>42004</v>
      </c>
      <c r="M195" s="296">
        <v>42369</v>
      </c>
      <c r="N195" s="296">
        <v>42550</v>
      </c>
      <c r="O195" s="296"/>
      <c r="P195" s="296">
        <v>42551</v>
      </c>
      <c r="Q195" s="296">
        <v>42735</v>
      </c>
      <c r="R195" s="296"/>
      <c r="S195" s="296"/>
      <c r="T195" s="296"/>
      <c r="U195" s="366">
        <v>-3.6290447916690027</v>
      </c>
      <c r="V195" s="296" t="s">
        <v>1099</v>
      </c>
      <c r="W195" s="260">
        <v>7150000</v>
      </c>
      <c r="X195" s="260"/>
      <c r="Y195" s="260"/>
      <c r="Z195" s="278" t="s">
        <v>2402</v>
      </c>
      <c r="AA195" s="278" t="s">
        <v>1314</v>
      </c>
      <c r="AB195" s="278" t="s">
        <v>2056</v>
      </c>
      <c r="AC195" s="246" t="s">
        <v>794</v>
      </c>
      <c r="AD195" s="246" t="s">
        <v>494</v>
      </c>
      <c r="AE195" s="246" t="s">
        <v>493</v>
      </c>
      <c r="AF195" s="250" t="s">
        <v>3181</v>
      </c>
      <c r="AG195" s="246" t="s">
        <v>3182</v>
      </c>
      <c r="AH195" s="246">
        <v>13037273508</v>
      </c>
      <c r="AI195" s="246" t="s">
        <v>3431</v>
      </c>
      <c r="AJ195" s="251" t="s">
        <v>340</v>
      </c>
      <c r="AK195" s="256" t="s">
        <v>4675</v>
      </c>
      <c r="AL195" s="293"/>
    </row>
    <row r="196" spans="1:38" ht="15.95" customHeight="1">
      <c r="A196" s="239">
        <v>58</v>
      </c>
      <c r="B196" s="360" t="s">
        <v>4215</v>
      </c>
      <c r="C196" s="360"/>
      <c r="D196" s="277" t="s">
        <v>4096</v>
      </c>
      <c r="E196" s="244" t="s">
        <v>4097</v>
      </c>
      <c r="F196" s="244" t="s">
        <v>1302</v>
      </c>
      <c r="G196" s="245" t="s">
        <v>1319</v>
      </c>
      <c r="H196" s="246" t="s">
        <v>556</v>
      </c>
      <c r="I196" s="246" t="s">
        <v>4605</v>
      </c>
      <c r="J196" s="246"/>
      <c r="K196" s="296">
        <v>42592</v>
      </c>
      <c r="L196" s="296">
        <v>42775</v>
      </c>
      <c r="M196" s="296" t="s">
        <v>1324</v>
      </c>
      <c r="N196" s="296" t="s">
        <v>1324</v>
      </c>
      <c r="O196" s="296" t="s">
        <v>1324</v>
      </c>
      <c r="P196" s="296"/>
      <c r="Q196" s="296"/>
      <c r="R196" s="296"/>
      <c r="S196" s="296"/>
      <c r="T196" s="296"/>
      <c r="U196" s="366">
        <v>36.370755324074707</v>
      </c>
      <c r="V196" s="296" t="s">
        <v>1099</v>
      </c>
      <c r="W196" s="260">
        <v>7000000</v>
      </c>
      <c r="X196" s="260"/>
      <c r="Y196" s="260"/>
      <c r="Z196" s="278"/>
      <c r="AA196" s="278" t="s">
        <v>1314</v>
      </c>
      <c r="AB196" s="278" t="s">
        <v>2056</v>
      </c>
      <c r="AC196" s="246" t="s">
        <v>4098</v>
      </c>
      <c r="AD196" s="246" t="s">
        <v>4114</v>
      </c>
      <c r="AE196" s="246" t="s">
        <v>4224</v>
      </c>
      <c r="AF196" s="250" t="s">
        <v>4115</v>
      </c>
      <c r="AG196" s="246" t="s">
        <v>4116</v>
      </c>
      <c r="AH196" s="246"/>
      <c r="AI196" s="246" t="s">
        <v>4501</v>
      </c>
      <c r="AJ196" s="251" t="s">
        <v>4117</v>
      </c>
      <c r="AK196" s="256" t="s">
        <v>4606</v>
      </c>
      <c r="AL196" s="293"/>
    </row>
    <row r="197" spans="1:38" ht="15.95" customHeight="1">
      <c r="A197" s="239">
        <v>61</v>
      </c>
      <c r="B197" s="360" t="s">
        <v>4222</v>
      </c>
      <c r="C197" s="360"/>
      <c r="D197" s="277" t="s">
        <v>4172</v>
      </c>
      <c r="E197" s="244" t="s">
        <v>4174</v>
      </c>
      <c r="F197" s="244" t="s">
        <v>1060</v>
      </c>
      <c r="G197" s="245" t="s">
        <v>1319</v>
      </c>
      <c r="H197" s="246" t="s">
        <v>1950</v>
      </c>
      <c r="I197" s="246" t="s">
        <v>726</v>
      </c>
      <c r="J197" s="246"/>
      <c r="K197" s="296">
        <v>42600</v>
      </c>
      <c r="L197" s="296">
        <v>42721</v>
      </c>
      <c r="M197" s="296"/>
      <c r="N197" s="296"/>
      <c r="O197" s="296"/>
      <c r="P197" s="296"/>
      <c r="Q197" s="296"/>
      <c r="R197" s="296"/>
      <c r="S197" s="296"/>
      <c r="T197" s="296"/>
      <c r="U197" s="366">
        <v>-42738.629437615738</v>
      </c>
      <c r="V197" s="296" t="s">
        <v>1099</v>
      </c>
      <c r="W197" s="260">
        <v>6250000</v>
      </c>
      <c r="X197" s="260"/>
      <c r="Y197" s="260"/>
      <c r="Z197" s="278"/>
      <c r="AA197" s="278" t="s">
        <v>1314</v>
      </c>
      <c r="AB197" s="278" t="s">
        <v>2056</v>
      </c>
      <c r="AC197" s="246" t="s">
        <v>4175</v>
      </c>
      <c r="AD197" s="246" t="s">
        <v>4176</v>
      </c>
      <c r="AE197" s="246" t="s">
        <v>4177</v>
      </c>
      <c r="AF197" s="250" t="s">
        <v>4178</v>
      </c>
      <c r="AG197" s="246" t="s">
        <v>4179</v>
      </c>
      <c r="AH197" s="246"/>
      <c r="AI197" s="246" t="s">
        <v>3786</v>
      </c>
      <c r="AJ197" s="251" t="s">
        <v>4180</v>
      </c>
      <c r="AK197" s="256" t="s">
        <v>4818</v>
      </c>
      <c r="AL197" s="293"/>
    </row>
    <row r="198" spans="1:38" ht="15.95" customHeight="1">
      <c r="A198" s="239">
        <v>67</v>
      </c>
      <c r="B198" s="360" t="s">
        <v>4465</v>
      </c>
      <c r="C198" s="360"/>
      <c r="D198" s="277" t="s">
        <v>4332</v>
      </c>
      <c r="E198" s="244" t="s">
        <v>4333</v>
      </c>
      <c r="F198" s="244" t="s">
        <v>1302</v>
      </c>
      <c r="G198" s="245" t="s">
        <v>1319</v>
      </c>
      <c r="H198" s="246" t="s">
        <v>1266</v>
      </c>
      <c r="I198" s="246" t="s">
        <v>3668</v>
      </c>
      <c r="J198" s="246" t="s">
        <v>3781</v>
      </c>
      <c r="K198" s="296">
        <v>42646</v>
      </c>
      <c r="L198" s="296">
        <v>42676</v>
      </c>
      <c r="M198" s="296">
        <v>42706</v>
      </c>
      <c r="N198" s="296">
        <v>42708</v>
      </c>
      <c r="O198" s="296"/>
      <c r="P198" s="296"/>
      <c r="Q198" s="296"/>
      <c r="R198" s="296"/>
      <c r="S198" s="495"/>
      <c r="T198" s="296"/>
      <c r="U198" s="366">
        <v>-30.629571180557832</v>
      </c>
      <c r="V198" s="296" t="s">
        <v>1099</v>
      </c>
      <c r="W198" s="260">
        <v>4000000</v>
      </c>
      <c r="X198" s="260"/>
      <c r="Y198" s="260"/>
      <c r="Z198" s="278"/>
      <c r="AA198" s="278" t="s">
        <v>1054</v>
      </c>
      <c r="AB198" s="278" t="s">
        <v>2056</v>
      </c>
      <c r="AC198" s="246" t="s">
        <v>4334</v>
      </c>
      <c r="AD198" s="246" t="s">
        <v>4335</v>
      </c>
      <c r="AE198" s="246"/>
      <c r="AF198" s="250"/>
      <c r="AG198" s="246" t="s">
        <v>4336</v>
      </c>
      <c r="AH198" s="246"/>
      <c r="AI198" s="246"/>
      <c r="AJ198" s="251"/>
      <c r="AK198" s="256" t="s">
        <v>4658</v>
      </c>
      <c r="AL198" s="293"/>
    </row>
    <row r="199" spans="1:38" ht="15.95" customHeight="1">
      <c r="A199" s="239">
        <v>69</v>
      </c>
      <c r="B199" s="360" t="s">
        <v>4467</v>
      </c>
      <c r="C199" s="360"/>
      <c r="D199" s="277" t="s">
        <v>4386</v>
      </c>
      <c r="E199" s="244" t="s">
        <v>4400</v>
      </c>
      <c r="F199" s="244" t="s">
        <v>1302</v>
      </c>
      <c r="G199" s="245" t="s">
        <v>1276</v>
      </c>
      <c r="H199" s="246" t="s">
        <v>3927</v>
      </c>
      <c r="I199" s="246" t="s">
        <v>726</v>
      </c>
      <c r="J199" s="246" t="s">
        <v>3781</v>
      </c>
      <c r="K199" s="296">
        <v>42616</v>
      </c>
      <c r="L199" s="296">
        <v>42706</v>
      </c>
      <c r="M199" s="296">
        <v>42737</v>
      </c>
      <c r="N199" s="634">
        <v>42748</v>
      </c>
      <c r="O199" s="296"/>
      <c r="P199" s="296"/>
      <c r="Q199" s="296"/>
      <c r="R199" s="296"/>
      <c r="S199" s="587"/>
      <c r="T199" s="296"/>
      <c r="U199" s="366">
        <v>-1.6297324074039352</v>
      </c>
      <c r="V199" s="296" t="s">
        <v>1099</v>
      </c>
      <c r="W199" s="260">
        <v>3100000</v>
      </c>
      <c r="X199" s="260"/>
      <c r="Y199" s="260"/>
      <c r="Z199" s="278"/>
      <c r="AA199" s="278" t="s">
        <v>1054</v>
      </c>
      <c r="AB199" s="278" t="s">
        <v>3994</v>
      </c>
      <c r="AC199" s="246" t="s">
        <v>4401</v>
      </c>
      <c r="AD199" s="246" t="s">
        <v>4402</v>
      </c>
      <c r="AE199" s="246" t="s">
        <v>4403</v>
      </c>
      <c r="AF199" s="250" t="s">
        <v>4404</v>
      </c>
      <c r="AG199" s="246"/>
      <c r="AH199" s="246"/>
      <c r="AI199" s="246"/>
      <c r="AJ199" s="251" t="s">
        <v>4405</v>
      </c>
      <c r="AK199" s="256" t="s">
        <v>5037</v>
      </c>
      <c r="AL199" s="293"/>
    </row>
    <row r="200" spans="1:38" ht="15.95" customHeight="1">
      <c r="A200" s="426">
        <v>47</v>
      </c>
      <c r="B200" s="360" t="s">
        <v>4161</v>
      </c>
      <c r="C200" s="427"/>
      <c r="D200" s="240" t="s">
        <v>3905</v>
      </c>
      <c r="E200" s="244" t="s">
        <v>3907</v>
      </c>
      <c r="F200" s="244" t="s">
        <v>1060</v>
      </c>
      <c r="G200" s="245" t="s">
        <v>1276</v>
      </c>
      <c r="H200" s="292" t="s">
        <v>1581</v>
      </c>
      <c r="I200" s="292" t="s">
        <v>726</v>
      </c>
      <c r="J200" s="292"/>
      <c r="K200" s="248">
        <v>42564</v>
      </c>
      <c r="L200" s="248">
        <v>42735</v>
      </c>
      <c r="M200" s="552">
        <v>43105</v>
      </c>
      <c r="N200" s="248" t="s">
        <v>1324</v>
      </c>
      <c r="O200" s="248" t="s">
        <v>1324</v>
      </c>
      <c r="P200" s="248"/>
      <c r="Q200" s="248"/>
      <c r="R200" s="248"/>
      <c r="S200" s="248"/>
      <c r="T200" s="248"/>
      <c r="U200" s="366">
        <v>311.23424537036772</v>
      </c>
      <c r="V200" s="296" t="s">
        <v>1098</v>
      </c>
      <c r="W200" s="247">
        <v>3800000</v>
      </c>
      <c r="X200" s="247" t="s">
        <v>1324</v>
      </c>
      <c r="Y200" s="247"/>
      <c r="Z200" s="247"/>
      <c r="AA200" s="247" t="s">
        <v>1314</v>
      </c>
      <c r="AB200" s="247" t="s">
        <v>2056</v>
      </c>
      <c r="AC200" s="246" t="s">
        <v>3906</v>
      </c>
      <c r="AD200" s="246" t="s">
        <v>3978</v>
      </c>
      <c r="AE200" s="246" t="s">
        <v>3976</v>
      </c>
      <c r="AF200" s="369" t="s">
        <v>3974</v>
      </c>
      <c r="AG200" s="255" t="s">
        <v>3975</v>
      </c>
      <c r="AH200" s="246">
        <v>6002230909</v>
      </c>
      <c r="AI200" s="255" t="s">
        <v>4073</v>
      </c>
      <c r="AJ200" s="251" t="s">
        <v>3977</v>
      </c>
      <c r="AK200" s="256" t="s">
        <v>4901</v>
      </c>
      <c r="AL200" s="293"/>
    </row>
    <row r="201" spans="1:38" ht="15.95" customHeight="1">
      <c r="A201" s="426">
        <v>53</v>
      </c>
      <c r="B201" s="360" t="s">
        <v>4213</v>
      </c>
      <c r="C201" s="427"/>
      <c r="D201" s="240" t="s">
        <v>4090</v>
      </c>
      <c r="E201" s="244" t="s">
        <v>4092</v>
      </c>
      <c r="F201" s="244" t="s">
        <v>1060</v>
      </c>
      <c r="G201" s="245" t="s">
        <v>1358</v>
      </c>
      <c r="H201" s="292" t="s">
        <v>1581</v>
      </c>
      <c r="I201" s="292" t="s">
        <v>726</v>
      </c>
      <c r="J201" s="292"/>
      <c r="K201" s="248">
        <v>42590</v>
      </c>
      <c r="L201" s="248">
        <v>42954</v>
      </c>
      <c r="M201" s="248" t="s">
        <v>1324</v>
      </c>
      <c r="N201" s="248" t="s">
        <v>1324</v>
      </c>
      <c r="O201" s="248" t="s">
        <v>1324</v>
      </c>
      <c r="P201" s="248"/>
      <c r="Q201" s="248"/>
      <c r="R201" s="248"/>
      <c r="S201" s="248"/>
      <c r="T201" s="248"/>
      <c r="U201" s="366">
        <v>160.23424537036772</v>
      </c>
      <c r="V201" s="296" t="s">
        <v>1098</v>
      </c>
      <c r="W201" s="247">
        <v>4500000</v>
      </c>
      <c r="X201" s="247"/>
      <c r="Y201" s="247"/>
      <c r="Z201" s="247"/>
      <c r="AA201" s="247" t="s">
        <v>1314</v>
      </c>
      <c r="AB201" s="247" t="s">
        <v>2056</v>
      </c>
      <c r="AC201" s="246" t="s">
        <v>4091</v>
      </c>
      <c r="AD201" s="246"/>
      <c r="AE201" s="246" t="s">
        <v>4105</v>
      </c>
      <c r="AF201" s="250" t="s">
        <v>4106</v>
      </c>
      <c r="AG201" s="246" t="s">
        <v>4107</v>
      </c>
      <c r="AH201" s="246"/>
      <c r="AI201" s="239" t="s">
        <v>4500</v>
      </c>
      <c r="AJ201" s="251" t="s">
        <v>4108</v>
      </c>
      <c r="AK201" s="256" t="s">
        <v>4942</v>
      </c>
      <c r="AL201" s="293"/>
    </row>
    <row r="202" spans="1:38" ht="15.95" customHeight="1">
      <c r="A202" s="426">
        <v>55</v>
      </c>
      <c r="B202" s="360" t="s">
        <v>4216</v>
      </c>
      <c r="C202" s="427"/>
      <c r="D202" s="240" t="s">
        <v>4099</v>
      </c>
      <c r="E202" s="244" t="s">
        <v>4100</v>
      </c>
      <c r="F202" s="244" t="s">
        <v>1302</v>
      </c>
      <c r="G202" s="245" t="s">
        <v>1276</v>
      </c>
      <c r="H202" s="292" t="s">
        <v>556</v>
      </c>
      <c r="I202" s="292" t="s">
        <v>4605</v>
      </c>
      <c r="J202" s="292"/>
      <c r="K202" s="248">
        <v>42592</v>
      </c>
      <c r="L202" s="248">
        <v>42775</v>
      </c>
      <c r="M202" s="552">
        <v>42886</v>
      </c>
      <c r="N202" s="248" t="s">
        <v>1324</v>
      </c>
      <c r="O202" s="248" t="s">
        <v>1324</v>
      </c>
      <c r="P202" s="248"/>
      <c r="Q202" s="248"/>
      <c r="R202" s="248"/>
      <c r="S202" s="248"/>
      <c r="T202" s="248"/>
      <c r="U202" s="366">
        <v>92.234245370367717</v>
      </c>
      <c r="V202" s="296" t="s">
        <v>1098</v>
      </c>
      <c r="W202" s="247">
        <v>7000000</v>
      </c>
      <c r="X202" s="247"/>
      <c r="Y202" s="247"/>
      <c r="Z202" s="247"/>
      <c r="AA202" s="650" t="s">
        <v>1314</v>
      </c>
      <c r="AB202" s="247" t="s">
        <v>2056</v>
      </c>
      <c r="AC202" s="246" t="s">
        <v>4101</v>
      </c>
      <c r="AD202" s="246" t="s">
        <v>4118</v>
      </c>
      <c r="AE202" s="246" t="s">
        <v>4119</v>
      </c>
      <c r="AF202" s="250" t="s">
        <v>4120</v>
      </c>
      <c r="AG202" s="246" t="s">
        <v>4121</v>
      </c>
      <c r="AH202" s="246"/>
      <c r="AI202" s="239" t="s">
        <v>4502</v>
      </c>
      <c r="AJ202" s="251" t="s">
        <v>4122</v>
      </c>
      <c r="AK202" s="658" t="s">
        <v>5218</v>
      </c>
      <c r="AL202" s="293"/>
    </row>
    <row r="203" spans="1:38" ht="15.95" customHeight="1">
      <c r="A203" s="426">
        <v>57</v>
      </c>
      <c r="B203" s="360" t="s">
        <v>2939</v>
      </c>
      <c r="C203" s="427"/>
      <c r="D203" s="240" t="s">
        <v>2920</v>
      </c>
      <c r="E203" s="244" t="s">
        <v>2922</v>
      </c>
      <c r="F203" s="244" t="s">
        <v>1302</v>
      </c>
      <c r="G203" s="245" t="s">
        <v>1358</v>
      </c>
      <c r="H203" s="246" t="s">
        <v>2923</v>
      </c>
      <c r="I203" s="292" t="s">
        <v>4605</v>
      </c>
      <c r="J203" s="292"/>
      <c r="K203" s="248">
        <v>42614</v>
      </c>
      <c r="L203" s="248">
        <v>42643</v>
      </c>
      <c r="M203" s="248">
        <v>42704</v>
      </c>
      <c r="N203" s="552">
        <v>42825</v>
      </c>
      <c r="O203" s="248"/>
      <c r="P203" s="248"/>
      <c r="Q203" s="248"/>
      <c r="R203" s="248"/>
      <c r="S203" s="248"/>
      <c r="T203" s="248"/>
      <c r="U203" s="366">
        <v>31.234245370367717</v>
      </c>
      <c r="V203" s="296" t="s">
        <v>1099</v>
      </c>
      <c r="W203" s="247">
        <v>5000000</v>
      </c>
      <c r="X203" s="247"/>
      <c r="Y203" s="247"/>
      <c r="Z203" s="247"/>
      <c r="AA203" s="247" t="s">
        <v>1314</v>
      </c>
      <c r="AB203" s="247" t="s">
        <v>2056</v>
      </c>
      <c r="AC203" s="246" t="s">
        <v>2921</v>
      </c>
      <c r="AD203" s="246" t="s">
        <v>6903</v>
      </c>
      <c r="AE203" s="246" t="s">
        <v>2998</v>
      </c>
      <c r="AF203" s="369" t="s">
        <v>3243</v>
      </c>
      <c r="AG203" s="246" t="s">
        <v>3244</v>
      </c>
      <c r="AH203" s="246"/>
      <c r="AI203" s="246" t="s">
        <v>3532</v>
      </c>
      <c r="AJ203" s="251" t="s">
        <v>2999</v>
      </c>
      <c r="AK203" s="256" t="s">
        <v>5118</v>
      </c>
      <c r="AL203" s="293"/>
    </row>
    <row r="204" spans="1:38" ht="15.95" customHeight="1">
      <c r="A204" s="426">
        <v>58</v>
      </c>
      <c r="B204" s="360" t="s">
        <v>4460</v>
      </c>
      <c r="C204" s="427"/>
      <c r="D204" s="240" t="s">
        <v>4291</v>
      </c>
      <c r="E204" s="244" t="s">
        <v>4292</v>
      </c>
      <c r="F204" s="244" t="s">
        <v>1060</v>
      </c>
      <c r="G204" s="245" t="s">
        <v>1276</v>
      </c>
      <c r="H204" s="246" t="s">
        <v>1581</v>
      </c>
      <c r="I204" s="292" t="s">
        <v>726</v>
      </c>
      <c r="J204" s="292" t="s">
        <v>3781</v>
      </c>
      <c r="K204" s="248">
        <v>42640</v>
      </c>
      <c r="L204" s="248">
        <v>43004</v>
      </c>
      <c r="M204" s="248"/>
      <c r="N204" s="248"/>
      <c r="O204" s="248"/>
      <c r="P204" s="248"/>
      <c r="Q204" s="248"/>
      <c r="R204" s="248"/>
      <c r="S204" s="248"/>
      <c r="T204" s="248"/>
      <c r="U204" s="366">
        <v>210.23424537036772</v>
      </c>
      <c r="V204" s="296" t="s">
        <v>1098</v>
      </c>
      <c r="W204" s="247">
        <v>4250000</v>
      </c>
      <c r="X204" s="247"/>
      <c r="Y204" s="247"/>
      <c r="Z204" s="247"/>
      <c r="AA204" s="247" t="s">
        <v>1314</v>
      </c>
      <c r="AB204" s="247" t="s">
        <v>2056</v>
      </c>
      <c r="AC204" s="246" t="s">
        <v>4293</v>
      </c>
      <c r="AD204" s="246" t="s">
        <v>4294</v>
      </c>
      <c r="AE204" s="246" t="s">
        <v>4295</v>
      </c>
      <c r="AF204" s="369" t="s">
        <v>4296</v>
      </c>
      <c r="AG204" s="246" t="s">
        <v>4297</v>
      </c>
      <c r="AH204" s="246"/>
      <c r="AI204" s="246"/>
      <c r="AJ204" s="251" t="s">
        <v>4298</v>
      </c>
      <c r="AK204" s="256" t="s">
        <v>5053</v>
      </c>
      <c r="AL204" s="293"/>
    </row>
    <row r="205" spans="1:38" ht="15.95" customHeight="1">
      <c r="A205" s="426">
        <f>A78+1</f>
        <v>58</v>
      </c>
      <c r="B205" s="360" t="s">
        <v>4468</v>
      </c>
      <c r="C205" s="427"/>
      <c r="D205" s="240" t="s">
        <v>4387</v>
      </c>
      <c r="E205" s="244" t="s">
        <v>4395</v>
      </c>
      <c r="F205" s="244" t="s">
        <v>1302</v>
      </c>
      <c r="G205" s="245" t="s">
        <v>1276</v>
      </c>
      <c r="H205" s="246" t="s">
        <v>3927</v>
      </c>
      <c r="I205" s="292" t="s">
        <v>726</v>
      </c>
      <c r="J205" s="292" t="s">
        <v>3781</v>
      </c>
      <c r="K205" s="248">
        <v>42622</v>
      </c>
      <c r="L205" s="248">
        <v>42712</v>
      </c>
      <c r="M205" s="248">
        <v>42802</v>
      </c>
      <c r="N205" s="248">
        <v>42825</v>
      </c>
      <c r="O205" s="248"/>
      <c r="P205" s="248"/>
      <c r="Q205" s="248"/>
      <c r="R205" s="248"/>
      <c r="S205" s="248"/>
      <c r="T205" s="248"/>
      <c r="U205" s="366">
        <f ca="1">SUM(N205-NOW())</f>
        <v>-10.158721990737831</v>
      </c>
      <c r="V205" s="296" t="str">
        <f ca="1">IF(U205&lt;=46,"WARNING","ACTIVE")</f>
        <v>WARNING</v>
      </c>
      <c r="W205" s="247">
        <v>3355750</v>
      </c>
      <c r="X205" s="247"/>
      <c r="Y205" s="247"/>
      <c r="Z205" s="247" t="s">
        <v>4764</v>
      </c>
      <c r="AA205" s="247" t="s">
        <v>1054</v>
      </c>
      <c r="AB205" s="247" t="s">
        <v>3994</v>
      </c>
      <c r="AC205" s="246" t="s">
        <v>4396</v>
      </c>
      <c r="AD205" s="246" t="s">
        <v>4397</v>
      </c>
      <c r="AE205" s="246" t="s">
        <v>4627</v>
      </c>
      <c r="AF205" s="369" t="s">
        <v>4398</v>
      </c>
      <c r="AG205" s="246"/>
      <c r="AH205" s="246"/>
      <c r="AI205" s="246"/>
      <c r="AJ205" s="251" t="s">
        <v>4399</v>
      </c>
      <c r="AK205" s="256" t="s">
        <v>6668</v>
      </c>
      <c r="AL205" s="293"/>
    </row>
    <row r="206" spans="1:38" ht="15.95" customHeight="1">
      <c r="A206" s="571"/>
      <c r="B206" s="571"/>
      <c r="C206" s="571"/>
      <c r="D206" s="578"/>
      <c r="E206" s="572"/>
      <c r="F206" s="572"/>
      <c r="G206" s="573"/>
      <c r="H206" s="467"/>
      <c r="I206" s="467"/>
      <c r="J206" s="467"/>
      <c r="K206" s="574"/>
      <c r="L206" s="574"/>
      <c r="M206" s="574"/>
      <c r="N206" s="574"/>
      <c r="O206" s="574"/>
      <c r="P206" s="574"/>
      <c r="Q206" s="574"/>
      <c r="R206" s="574"/>
      <c r="S206" s="574"/>
      <c r="T206" s="574"/>
      <c r="U206" s="575"/>
      <c r="V206" s="574"/>
      <c r="W206" s="285"/>
      <c r="X206" s="285"/>
      <c r="Y206" s="285"/>
      <c r="Z206" s="576"/>
      <c r="AA206" s="576"/>
      <c r="AB206" s="576"/>
      <c r="AC206" s="467"/>
      <c r="AD206" s="467"/>
      <c r="AE206" s="467"/>
      <c r="AF206" s="577"/>
      <c r="AG206" s="467"/>
      <c r="AH206" s="467"/>
      <c r="AI206" s="467"/>
      <c r="AJ206" s="467"/>
      <c r="AK206" s="579"/>
      <c r="AL206" s="293"/>
    </row>
    <row r="207" spans="1:38" ht="15.95" customHeight="1">
      <c r="A207" s="571"/>
      <c r="B207" s="571"/>
      <c r="C207" s="571"/>
      <c r="D207" s="578"/>
      <c r="E207" s="572"/>
      <c r="F207" s="572"/>
      <c r="G207" s="573"/>
      <c r="H207" s="467"/>
      <c r="I207" s="467"/>
      <c r="J207" s="467"/>
      <c r="K207" s="574"/>
      <c r="L207" s="574"/>
      <c r="M207" s="574"/>
      <c r="N207" s="574"/>
      <c r="O207" s="574"/>
      <c r="P207" s="574"/>
      <c r="Q207" s="574"/>
      <c r="R207" s="574"/>
      <c r="S207" s="574"/>
      <c r="T207" s="574"/>
      <c r="U207" s="575"/>
      <c r="V207" s="574"/>
      <c r="W207" s="285"/>
      <c r="X207" s="285"/>
      <c r="Y207" s="285"/>
      <c r="Z207" s="576"/>
      <c r="AA207" s="576"/>
      <c r="AB207" s="576"/>
      <c r="AC207" s="467"/>
      <c r="AD207" s="467"/>
      <c r="AE207" s="467"/>
      <c r="AF207" s="577"/>
      <c r="AG207" s="467"/>
      <c r="AH207" s="467"/>
      <c r="AI207" s="467"/>
      <c r="AJ207" s="467"/>
      <c r="AK207" s="579"/>
      <c r="AL207" s="293"/>
    </row>
    <row r="208" spans="1:38" ht="15.95" customHeight="1">
      <c r="A208" s="571"/>
      <c r="B208" s="571"/>
      <c r="C208" s="571"/>
      <c r="D208" s="578"/>
      <c r="E208" s="572"/>
      <c r="F208" s="572"/>
      <c r="G208" s="573"/>
      <c r="H208" s="467"/>
      <c r="I208" s="467"/>
      <c r="J208" s="467"/>
      <c r="K208" s="574"/>
      <c r="L208" s="574"/>
      <c r="M208" s="574"/>
      <c r="N208" s="574"/>
      <c r="O208" s="574"/>
      <c r="P208" s="574"/>
      <c r="Q208" s="574"/>
      <c r="R208" s="574"/>
      <c r="S208" s="574"/>
      <c r="T208" s="574"/>
      <c r="U208" s="575"/>
      <c r="V208" s="574"/>
      <c r="W208" s="285"/>
      <c r="X208" s="285"/>
      <c r="Y208" s="285"/>
      <c r="Z208" s="576"/>
      <c r="AA208" s="576"/>
      <c r="AB208" s="576"/>
      <c r="AC208" s="467"/>
      <c r="AD208" s="467"/>
      <c r="AE208" s="467"/>
      <c r="AF208" s="577"/>
      <c r="AG208" s="467"/>
      <c r="AH208" s="467"/>
      <c r="AI208" s="467"/>
      <c r="AJ208" s="467"/>
      <c r="AK208" s="579"/>
      <c r="AL208" s="293"/>
    </row>
    <row r="209" spans="1:38" ht="15.95" customHeight="1">
      <c r="A209" s="571"/>
      <c r="B209" s="571"/>
      <c r="C209" s="571"/>
      <c r="D209" s="578"/>
      <c r="E209" s="572"/>
      <c r="F209" s="572"/>
      <c r="G209" s="573"/>
      <c r="H209" s="467"/>
      <c r="I209" s="467"/>
      <c r="J209" s="467"/>
      <c r="K209" s="574"/>
      <c r="L209" s="574"/>
      <c r="M209" s="574"/>
      <c r="N209" s="574"/>
      <c r="O209" s="574"/>
      <c r="P209" s="574"/>
      <c r="Q209" s="574"/>
      <c r="R209" s="574"/>
      <c r="S209" s="574"/>
      <c r="T209" s="574"/>
      <c r="U209" s="575"/>
      <c r="V209" s="574"/>
      <c r="W209" s="285"/>
      <c r="X209" s="285"/>
      <c r="Y209" s="285"/>
      <c r="Z209" s="576"/>
      <c r="AA209" s="576"/>
      <c r="AB209" s="576"/>
      <c r="AC209" s="467"/>
      <c r="AD209" s="467"/>
      <c r="AE209" s="467"/>
      <c r="AF209" s="577"/>
      <c r="AG209" s="467"/>
      <c r="AH209" s="467"/>
      <c r="AI209" s="467"/>
      <c r="AJ209" s="467"/>
      <c r="AK209" s="579"/>
      <c r="AL209" s="293"/>
    </row>
    <row r="210" spans="1:38" ht="15.95" customHeight="1">
      <c r="A210" s="571"/>
      <c r="B210" s="571"/>
      <c r="C210" s="571"/>
      <c r="D210" s="578"/>
      <c r="E210" s="572"/>
      <c r="F210" s="572"/>
      <c r="G210" s="573"/>
      <c r="H210" s="467"/>
      <c r="I210" s="467"/>
      <c r="J210" s="467"/>
      <c r="K210" s="574"/>
      <c r="L210" s="574"/>
      <c r="M210" s="574"/>
      <c r="N210" s="574"/>
      <c r="O210" s="574"/>
      <c r="P210" s="574"/>
      <c r="Q210" s="574"/>
      <c r="R210" s="574"/>
      <c r="S210" s="574"/>
      <c r="T210" s="574"/>
      <c r="U210" s="575"/>
      <c r="V210" s="574"/>
      <c r="W210" s="285"/>
      <c r="X210" s="285"/>
      <c r="Y210" s="285"/>
      <c r="Z210" s="576"/>
      <c r="AA210" s="576"/>
      <c r="AB210" s="576"/>
      <c r="AC210" s="467"/>
      <c r="AD210" s="467"/>
      <c r="AE210" s="467"/>
      <c r="AF210" s="577"/>
      <c r="AG210" s="467"/>
      <c r="AH210" s="467"/>
      <c r="AI210" s="467"/>
      <c r="AJ210" s="467"/>
      <c r="AK210" s="579"/>
      <c r="AL210" s="293"/>
    </row>
    <row r="211" spans="1:38" ht="15.95" customHeight="1">
      <c r="D211" s="331"/>
    </row>
    <row r="212" spans="1:38" ht="15.95" customHeight="1">
      <c r="D212" s="331"/>
    </row>
    <row r="213" spans="1:38" ht="15.95" customHeight="1">
      <c r="A213" s="580" t="s">
        <v>211</v>
      </c>
      <c r="I213" s="581" t="s">
        <v>210</v>
      </c>
    </row>
    <row r="214" spans="1:38" ht="15.95" customHeight="1" thickBot="1">
      <c r="A214" s="582" t="s">
        <v>1314</v>
      </c>
      <c r="B214" s="582" t="s">
        <v>203</v>
      </c>
      <c r="C214" s="582" t="s">
        <v>204</v>
      </c>
      <c r="D214" s="582" t="s">
        <v>205</v>
      </c>
      <c r="E214" s="582" t="s">
        <v>206</v>
      </c>
      <c r="F214" s="582" t="s">
        <v>207</v>
      </c>
      <c r="G214" s="582" t="s">
        <v>208</v>
      </c>
      <c r="H214" s="582" t="s">
        <v>209</v>
      </c>
    </row>
    <row r="215" spans="1:38" ht="15.95" customHeight="1" thickBot="1">
      <c r="A215" s="583"/>
      <c r="B215" s="584"/>
      <c r="C215" s="584"/>
      <c r="D215" s="584"/>
      <c r="E215" s="584"/>
      <c r="F215" s="584"/>
      <c r="G215" s="584"/>
      <c r="H215" s="584"/>
    </row>
    <row r="216" spans="1:38" ht="15.95" customHeight="1" thickBot="1">
      <c r="A216" s="585"/>
      <c r="B216" s="586"/>
      <c r="C216" s="586"/>
      <c r="D216" s="586"/>
      <c r="E216" s="586"/>
      <c r="F216" s="586"/>
      <c r="G216" s="586"/>
      <c r="H216" s="586"/>
    </row>
    <row r="217" spans="1:38" ht="15.95" customHeight="1"/>
  </sheetData>
  <autoFilter ref="A12:AK103">
    <filterColumn colId="10" showButton="0"/>
    <filterColumn colId="12" showButton="0"/>
    <filterColumn colId="13" showButton="0"/>
    <filterColumn colId="15" showButton="0"/>
  </autoFilter>
  <mergeCells count="66">
    <mergeCell ref="A1:D1"/>
    <mergeCell ref="A2:D2"/>
    <mergeCell ref="A3:D3"/>
    <mergeCell ref="A6:D6"/>
    <mergeCell ref="A35:A36"/>
    <mergeCell ref="B35:B36"/>
    <mergeCell ref="D35:D36"/>
    <mergeCell ref="C35:C36"/>
    <mergeCell ref="A8:AD8"/>
    <mergeCell ref="D12:D13"/>
    <mergeCell ref="W6:AB6"/>
    <mergeCell ref="A9:AD9"/>
    <mergeCell ref="A12:A13"/>
    <mergeCell ref="B12:B13"/>
    <mergeCell ref="E12:E13"/>
    <mergeCell ref="J12:J13"/>
    <mergeCell ref="AA12:AA13"/>
    <mergeCell ref="AA35:AA36"/>
    <mergeCell ref="X12:X13"/>
    <mergeCell ref="I12:I13"/>
    <mergeCell ref="W12:W13"/>
    <mergeCell ref="V12:V13"/>
    <mergeCell ref="V35:V36"/>
    <mergeCell ref="K35:L35"/>
    <mergeCell ref="U35:U36"/>
    <mergeCell ref="S35:T35"/>
    <mergeCell ref="P35:Q35"/>
    <mergeCell ref="W35:W36"/>
    <mergeCell ref="X35:X36"/>
    <mergeCell ref="M12:O12"/>
    <mergeCell ref="Y12:Y13"/>
    <mergeCell ref="C12:C13"/>
    <mergeCell ref="U12:U13"/>
    <mergeCell ref="K12:L12"/>
    <mergeCell ref="G12:G13"/>
    <mergeCell ref="H12:H13"/>
    <mergeCell ref="P12:Q12"/>
    <mergeCell ref="F12:F13"/>
    <mergeCell ref="E35:E36"/>
    <mergeCell ref="F35:F36"/>
    <mergeCell ref="G35:G36"/>
    <mergeCell ref="H35:H36"/>
    <mergeCell ref="J35:J36"/>
    <mergeCell ref="I35:I36"/>
    <mergeCell ref="AK12:AK13"/>
    <mergeCell ref="AK35:AK36"/>
    <mergeCell ref="AH12:AH13"/>
    <mergeCell ref="Z12:Z13"/>
    <mergeCell ref="AC12:AC13"/>
    <mergeCell ref="AE12:AE13"/>
    <mergeCell ref="Z35:Z36"/>
    <mergeCell ref="AD12:AD13"/>
    <mergeCell ref="AJ12:AJ13"/>
    <mergeCell ref="AE35:AE36"/>
    <mergeCell ref="AG35:AG36"/>
    <mergeCell ref="AB35:AB36"/>
    <mergeCell ref="AJ35:AJ36"/>
    <mergeCell ref="AB12:AB13"/>
    <mergeCell ref="AF12:AF13"/>
    <mergeCell ref="AI12:AI13"/>
    <mergeCell ref="AF35:AF36"/>
    <mergeCell ref="AI35:AI36"/>
    <mergeCell ref="AC35:AC36"/>
    <mergeCell ref="AD35:AD36"/>
    <mergeCell ref="AG12:AG13"/>
    <mergeCell ref="AH35:AH36"/>
  </mergeCells>
  <phoneticPr fontId="38" type="noConversion"/>
  <conditionalFormatting sqref="E40:E41 A15:B15 W12:W13 E32:H36 AK32:AK34 I32:J34 A32:B36 C32:C34 K36:W36 AF32:AF34 AG32:AH36 AJ32:AJ36 AI32:AI34 I60:J62 AI44:AI46 AI48:AI50 W35:W36 C72 H72:I72 K32:Z35 AA32:AA34 B67 C64 AI57:AI64 AA21:AA26 Z78:AA78 E43:J59 AI52:AI55 AD81:AK86 A81:C86 Z81 A65:C65 AB32:AE36 Z36 AC37:AC38 F40:J42 Z82:AA82 Z83 AB14:AB26 E37:J39 AI37:AI41 AB39:AC58 A37:C63 F37:G67 C78 F14:G25 AD14:AK25 U14:V25 B15:C25 I14:I25 Z14:AB25 AD100:AK101 F81:G86 AB84:AB86 Z84:AA95 B87:C101 Z96:Z101 AA99:AB100 F75:G77 B73:C77 A68:B72 I37:I67 AD37:AH74 AJ37:AK74 U37:V74 U100:V101 A100:B101 A14:A28 W37:Y57 I96:I102 B79:C80 Z79:AB80 I79:I93 AD75:AK79 A37:A102 Z37:AB77 F68:H74">
    <cfRule type="expression" dxfId="2411" priority="2816" stopIfTrue="1">
      <formula>IF(OR($BB12="not",$BB12="resign",$BB12="resign",$BB12="end",$BB12="terminated",$BB12="permanent"),"TRUE","FALSE")</formula>
    </cfRule>
  </conditionalFormatting>
  <conditionalFormatting sqref="AB37">
    <cfRule type="expression" dxfId="2410" priority="2808" stopIfTrue="1">
      <formula>IF(OR($BB37="not",$BB37="resign",$BB37="resign",$BB37="end",$BB37="terminated",$BB37="permanent"),"TRUE","FALSE")</formula>
    </cfRule>
  </conditionalFormatting>
  <conditionalFormatting sqref="AB37">
    <cfRule type="expression" dxfId="2409" priority="2807" stopIfTrue="1">
      <formula>IF(OR($BB37="not",$BB37="resign",$BB37="resign",$BB37="end",$BB37="terminated",$BB37="permanent"),"TRUE","FALSE")</formula>
    </cfRule>
  </conditionalFormatting>
  <conditionalFormatting sqref="AB38">
    <cfRule type="expression" dxfId="2408" priority="2806" stopIfTrue="1">
      <formula>IF(OR($BB38="not",$BB38="resign",$BB38="resign",$BB38="end",$BB38="terminated",$BB38="permanent"),"TRUE","FALSE")</formula>
    </cfRule>
  </conditionalFormatting>
  <conditionalFormatting sqref="AB178:AD178 E206:AK210 U168 F169 AD170:AJ170 AH178 L178:M178 A170:C177 C178 AB170:AC179 AD179:AK179 A179:C179 E170:J179 Z179:AB179 AB180 E158:L160 E161:M161 M159:M160 N158:AK161 AB162:AC166 E162:J166 U162:V166 A158:C166 F180:G180 C180:C184 U170:V184 AB181:AC184 E181:J184 H185:J185 C186:C192 U187:V192 I180:J180 AB185 A178:A192 A206:C210 U195:V204 E79:J93 E94:H95 J94:J95 I79:I95 E186:J205 C205 A205 AA101:AB103 A193:C204 AB186:AC205 AA102:AC103 E96:J103 E76:J77 E78:H78 F75:G75 AB76:AC101 H73:H74 I73:J78 E31:J31 AC31 A31:C31 A19:C20 AD21:AJ23 C29:C30 I66:J66 I67 H68:J72 I29:J30 AB29:AB31 Z26:AH26 AB37:AC65 C21:C25 AB14:AC25 AB14:AB27 E14:J26 Z27:AB27 F27:G30 AD27:AH28 AJ26:AK28 I27:I28 U14:V31 AA28 I27:J27 A26:C28 U37:V65 E37:J65 C37:C65 U67:V67 F67:G67 C67 A78:B78 C75:C103 A14:A31 A37:A103 J67:J69 AB37:AB74">
    <cfRule type="expression" dxfId="2407" priority="2805" stopIfTrue="1">
      <formula>IF(OR(#REF!="not",#REF!="resign",#REF!="resign",#REF!="end",#REF!="terminated",#REF!="permanent"),"TRUE","FALSE")</formula>
    </cfRule>
  </conditionalFormatting>
  <conditionalFormatting sqref="B14:C14">
    <cfRule type="expression" dxfId="2406" priority="2748" stopIfTrue="1">
      <formula>IF(OR($BB14="not",$BB14="resign",$BB14="resign",$BB14="end",$BB14="terminated",$BB14="permanent"),"TRUE","FALSE")</formula>
    </cfRule>
  </conditionalFormatting>
  <conditionalFormatting sqref="AB39">
    <cfRule type="expression" dxfId="2405" priority="2698" stopIfTrue="1">
      <formula>IF(OR($BB39="not",$BB39="resign",$BB39="resign",$BB39="end",$BB39="terminated",$BB39="permanent"),"TRUE","FALSE")</formula>
    </cfRule>
  </conditionalFormatting>
  <conditionalFormatting sqref="AB39">
    <cfRule type="expression" dxfId="2404" priority="2697" stopIfTrue="1">
      <formula>IF(OR($BB39="not",$BB39="resign",$BB39="resign",$BB39="end",$BB39="terminated",$BB39="permanent"),"TRUE","FALSE")</formula>
    </cfRule>
  </conditionalFormatting>
  <conditionalFormatting sqref="C39">
    <cfRule type="expression" dxfId="2403" priority="2694" stopIfTrue="1">
      <formula>IF(OR($BB39="not",$BB39="resign",$BB39="resign",$BB39="end",$BB39="terminated",$BB39="permanent"),"TRUE","FALSE")</formula>
    </cfRule>
  </conditionalFormatting>
  <conditionalFormatting sqref="AB39">
    <cfRule type="expression" dxfId="2402" priority="2693" stopIfTrue="1">
      <formula>IF(OR($BB39="not",$BB39="resign",$BB39="resign",$BB39="end",$BB39="terminated",$BB39="permanent"),"TRUE","FALSE")</formula>
    </cfRule>
  </conditionalFormatting>
  <conditionalFormatting sqref="AB39">
    <cfRule type="expression" dxfId="2401" priority="2692" stopIfTrue="1">
      <formula>IF(OR($BB39="not",$BB39="resign",$BB39="resign",$BB39="end",$BB39="terminated",$BB39="permanent"),"TRUE","FALSE")</formula>
    </cfRule>
  </conditionalFormatting>
  <conditionalFormatting sqref="C40">
    <cfRule type="expression" dxfId="2400" priority="2672" stopIfTrue="1">
      <formula>IF(OR($BB40="not",$BB40="resign",$BB40="resign",$BB40="end",$BB40="terminated",$BB40="permanent"),"TRUE","FALSE")</formula>
    </cfRule>
  </conditionalFormatting>
  <conditionalFormatting sqref="B15:C15">
    <cfRule type="expression" dxfId="2399" priority="2629" stopIfTrue="1">
      <formula>IF(OR($BB15="not",$BB15="resign",$BB15="resign",$BB15="end",$BB15="terminated",$BB15="permanent"),"TRUE","FALSE")</formula>
    </cfRule>
  </conditionalFormatting>
  <conditionalFormatting sqref="AB15">
    <cfRule type="expression" dxfId="2398" priority="2628" stopIfTrue="1">
      <formula>IF(OR($BB15="not",$BB15="resign",$BB15="resign",$BB15="end",$BB15="terminated",$BB15="permanent"),"TRUE","FALSE")</formula>
    </cfRule>
  </conditionalFormatting>
  <conditionalFormatting sqref="C41">
    <cfRule type="expression" dxfId="2397" priority="2626" stopIfTrue="1">
      <formula>IF(OR($BB41="not",$BB41="resign",$BB41="resign",$BB41="end",$BB41="terminated",$BB41="permanent"),"TRUE","FALSE")</formula>
    </cfRule>
  </conditionalFormatting>
  <conditionalFormatting sqref="AB42">
    <cfRule type="expression" dxfId="2396" priority="2606" stopIfTrue="1">
      <formula>IF(OR($BB42="not",$BB42="resign",$BB42="resign",$BB42="end",$BB42="terminated",$BB42="permanent"),"TRUE","FALSE")</formula>
    </cfRule>
  </conditionalFormatting>
  <conditionalFormatting sqref="AB42">
    <cfRule type="expression" dxfId="2395" priority="2605" stopIfTrue="1">
      <formula>IF(OR($BB42="not",$BB42="resign",$BB42="resign",$BB42="end",$BB42="terminated",$BB42="permanent"),"TRUE","FALSE")</formula>
    </cfRule>
  </conditionalFormatting>
  <conditionalFormatting sqref="AB42">
    <cfRule type="expression" dxfId="2394" priority="2604" stopIfTrue="1">
      <formula>IF(OR($BB42="not",$BB42="resign",$BB42="resign",$BB42="end",$BB42="terminated",$BB42="permanent"),"TRUE","FALSE")</formula>
    </cfRule>
  </conditionalFormatting>
  <conditionalFormatting sqref="AB42">
    <cfRule type="expression" dxfId="2393" priority="2603" stopIfTrue="1">
      <formula>IF(OR($BB42="not",$BB42="resign",$BB42="resign",$BB42="end",$BB42="terminated",$BB42="permanent"),"TRUE","FALSE")</formula>
    </cfRule>
  </conditionalFormatting>
  <conditionalFormatting sqref="AB42">
    <cfRule type="expression" dxfId="2392" priority="2602" stopIfTrue="1">
      <formula>IF(OR($BB42="not",$BB42="resign",$BB42="resign",$BB42="end",$BB42="terminated",$BB42="permanent"),"TRUE","FALSE")</formula>
    </cfRule>
  </conditionalFormatting>
  <conditionalFormatting sqref="AB42">
    <cfRule type="expression" dxfId="2391" priority="2601" stopIfTrue="1">
      <formula>IF(OR($BB42="not",$BB42="resign",$BB42="resign",$BB42="end",$BB42="terminated",$BB42="permanent"),"TRUE","FALSE")</formula>
    </cfRule>
  </conditionalFormatting>
  <conditionalFormatting sqref="AB42">
    <cfRule type="expression" dxfId="2390" priority="2600" stopIfTrue="1">
      <formula>IF(OR($BB42="not",$BB42="resign",$BB42="resign",$BB42="end",$BB42="terminated",$BB42="permanent"),"TRUE","FALSE")</formula>
    </cfRule>
  </conditionalFormatting>
  <conditionalFormatting sqref="AB42">
    <cfRule type="expression" dxfId="2389" priority="2599" stopIfTrue="1">
      <formula>IF(OR($BB42="not",$BB42="resign",$BB42="resign",$BB42="end",$BB42="terminated",$BB42="permanent"),"TRUE","FALSE")</formula>
    </cfRule>
  </conditionalFormatting>
  <conditionalFormatting sqref="AB42">
    <cfRule type="expression" dxfId="2388" priority="2598" stopIfTrue="1">
      <formula>IF(OR($BB42="not",$BB42="resign",$BB42="resign",$BB42="end",$BB42="terminated",$BB42="permanent"),"TRUE","FALSE")</formula>
    </cfRule>
  </conditionalFormatting>
  <conditionalFormatting sqref="AB42">
    <cfRule type="expression" dxfId="2387" priority="2597" stopIfTrue="1">
      <formula>IF(OR($BB42="not",$BB42="resign",$BB42="resign",$BB42="end",$BB42="terminated",$BB42="permanent"),"TRUE","FALSE")</formula>
    </cfRule>
  </conditionalFormatting>
  <conditionalFormatting sqref="AB42">
    <cfRule type="expression" dxfId="2386" priority="2595" stopIfTrue="1">
      <formula>IF(OR($BB42="not",$BB42="resign",$BB42="resign",$BB42="end",$BB42="terminated",$BB42="permanent"),"TRUE","FALSE")</formula>
    </cfRule>
  </conditionalFormatting>
  <conditionalFormatting sqref="AB42">
    <cfRule type="expression" dxfId="2385" priority="2594" stopIfTrue="1">
      <formula>IF(OR($BB42="not",$BB42="resign",$BB42="resign",$BB42="end",$BB42="terminated",$BB42="permanent"),"TRUE","FALSE")</formula>
    </cfRule>
  </conditionalFormatting>
  <conditionalFormatting sqref="AB42">
    <cfRule type="expression" dxfId="2384" priority="2593" stopIfTrue="1">
      <formula>IF(OR($BB42="not",$BB42="resign",$BB42="resign",$BB42="end",$BB42="terminated",$BB42="permanent"),"TRUE","FALSE")</formula>
    </cfRule>
  </conditionalFormatting>
  <conditionalFormatting sqref="AB42">
    <cfRule type="expression" dxfId="2383" priority="2592" stopIfTrue="1">
      <formula>IF(OR($BB42="not",$BB42="resign",$BB42="resign",$BB42="end",$BB42="terminated",$BB42="permanent"),"TRUE","FALSE")</formula>
    </cfRule>
  </conditionalFormatting>
  <conditionalFormatting sqref="AB42">
    <cfRule type="expression" dxfId="2382" priority="2591" stopIfTrue="1">
      <formula>IF(OR($BB42="not",$BB42="resign",$BB42="resign",$BB42="end",$BB42="terminated",$BB42="permanent"),"TRUE","FALSE")</formula>
    </cfRule>
  </conditionalFormatting>
  <conditionalFormatting sqref="AB42">
    <cfRule type="expression" dxfId="2381" priority="2590" stopIfTrue="1">
      <formula>IF(OR($BB42="not",$BB42="resign",$BB42="resign",$BB42="end",$BB42="terminated",$BB42="permanent"),"TRUE","FALSE")</formula>
    </cfRule>
  </conditionalFormatting>
  <conditionalFormatting sqref="AB42">
    <cfRule type="expression" dxfId="2380" priority="2589" stopIfTrue="1">
      <formula>IF(OR($BB42="not",$BB42="resign",$BB42="resign",$BB42="end",$BB42="terminated",$BB42="permanent"),"TRUE","FALSE")</formula>
    </cfRule>
  </conditionalFormatting>
  <conditionalFormatting sqref="AB42">
    <cfRule type="expression" dxfId="2379" priority="2588" stopIfTrue="1">
      <formula>IF(OR($BB42="not",$BB42="resign",$BB42="resign",$BB42="end",$BB42="terminated",$BB42="permanent"),"TRUE","FALSE")</formula>
    </cfRule>
  </conditionalFormatting>
  <conditionalFormatting sqref="AB42">
    <cfRule type="expression" dxfId="2378" priority="2587" stopIfTrue="1">
      <formula>IF(OR($BB42="not",$BB42="resign",$BB42="resign",$BB42="end",$BB42="terminated",$BB42="permanent"),"TRUE","FALSE")</formula>
    </cfRule>
  </conditionalFormatting>
  <conditionalFormatting sqref="AB42">
    <cfRule type="expression" dxfId="2377" priority="2586" stopIfTrue="1">
      <formula>IF(OR($BB42="not",$BB42="resign",$BB42="resign",$BB42="end",$BB42="terminated",$BB42="permanent"),"TRUE","FALSE")</formula>
    </cfRule>
  </conditionalFormatting>
  <conditionalFormatting sqref="C42">
    <cfRule type="expression" dxfId="2376" priority="2585" stopIfTrue="1">
      <formula>IF(OR($BB42="not",$BB42="resign",$BB42="resign",$BB42="end",$BB42="terminated",$BB42="permanent"),"TRUE","FALSE")</formula>
    </cfRule>
  </conditionalFormatting>
  <conditionalFormatting sqref="B16:C16">
    <cfRule type="expression" dxfId="2375" priority="2531" stopIfTrue="1">
      <formula>IF(OR($BB16="not",$BB16="resign",$BB16="resign",$BB16="end",$BB16="terminated",$BB16="permanent"),"TRUE","FALSE")</formula>
    </cfRule>
  </conditionalFormatting>
  <conditionalFormatting sqref="B17:C17">
    <cfRule type="expression" dxfId="2374" priority="2527" stopIfTrue="1">
      <formula>IF(OR($BB17="not",$BB17="resign",$BB17="resign",$BB17="end",$BB17="terminated",$BB17="permanent"),"TRUE","FALSE")</formula>
    </cfRule>
  </conditionalFormatting>
  <conditionalFormatting sqref="C43">
    <cfRule type="expression" dxfId="2373" priority="2461" stopIfTrue="1">
      <formula>IF(OR($BB43="not",$BB43="resign",$BB43="resign",$BB43="end",$BB43="terminated",$BB43="permanent"),"TRUE","FALSE")</formula>
    </cfRule>
  </conditionalFormatting>
  <conditionalFormatting sqref="AB18:AB20">
    <cfRule type="expression" dxfId="2372" priority="2451" stopIfTrue="1">
      <formula>IF(OR($BB18="not",$BB18="resign",$BB18="resign",$BB18="end",$BB18="terminated",$BB18="permanent"),"TRUE","FALSE")</formula>
    </cfRule>
  </conditionalFormatting>
  <conditionalFormatting sqref="AB18:AB20">
    <cfRule type="expression" dxfId="2371" priority="2450" stopIfTrue="1">
      <formula>IF(OR($BB18="not",$BB18="resign",$BB18="resign",$BB18="end",$BB18="terminated",$BB18="permanent"),"TRUE","FALSE")</formula>
    </cfRule>
  </conditionalFormatting>
  <conditionalFormatting sqref="AB18:AB20">
    <cfRule type="expression" dxfId="2370" priority="2449" stopIfTrue="1">
      <formula>IF(OR($BB18="not",$BB18="resign",$BB18="resign",$BB18="end",$BB18="terminated",$BB18="permanent"),"TRUE","FALSE")</formula>
    </cfRule>
  </conditionalFormatting>
  <conditionalFormatting sqref="I18:I20">
    <cfRule type="expression" dxfId="2369" priority="2448" stopIfTrue="1">
      <formula>IF(OR($BB18="not",$BB18="resign",$BB18="resign",$BB18="end",$BB18="terminated",$BB18="permanent"),"TRUE","FALSE")</formula>
    </cfRule>
  </conditionalFormatting>
  <conditionalFormatting sqref="AB18:AB20">
    <cfRule type="expression" dxfId="2368" priority="2447" stopIfTrue="1">
      <formula>IF(OR($BB18="not",$BB18="resign",$BB18="resign",$BB18="end",$BB18="terminated",$BB18="permanent"),"TRUE","FALSE")</formula>
    </cfRule>
  </conditionalFormatting>
  <conditionalFormatting sqref="B18:C18">
    <cfRule type="expression" dxfId="2367" priority="2444" stopIfTrue="1">
      <formula>IF(OR($BB18="not",$BB18="resign",$BB18="resign",$BB18="end",$BB18="terminated",$BB18="permanent"),"TRUE","FALSE")</formula>
    </cfRule>
  </conditionalFormatting>
  <conditionalFormatting sqref="AB18:AB20">
    <cfRule type="expression" dxfId="2366" priority="2443" stopIfTrue="1">
      <formula>IF(OR($BB18="not",$BB18="resign",$BB18="resign",$BB18="end",$BB18="terminated",$BB18="permanent"),"TRUE","FALSE")</formula>
    </cfRule>
  </conditionalFormatting>
  <conditionalFormatting sqref="AB18:AB20">
    <cfRule type="expression" dxfId="2365" priority="2442" stopIfTrue="1">
      <formula>IF(OR($BB18="not",$BB18="resign",$BB18="resign",$BB18="end",$BB18="terminated",$BB18="permanent"),"TRUE","FALSE")</formula>
    </cfRule>
  </conditionalFormatting>
  <conditionalFormatting sqref="I44">
    <cfRule type="expression" dxfId="2364" priority="2423" stopIfTrue="1">
      <formula>IF(OR($BB44="not",$BB44="resign",$BB44="resign",$BB44="end",$BB44="terminated",$BB44="permanent"),"TRUE","FALSE")</formula>
    </cfRule>
  </conditionalFormatting>
  <conditionalFormatting sqref="I44">
    <cfRule type="expression" dxfId="2363" priority="2422" stopIfTrue="1">
      <formula>IF(OR($BB44="not",$BB44="resign",$BB44="resign",$BB44="end",$BB44="terminated",$BB44="permanent"),"TRUE","FALSE")</formula>
    </cfRule>
  </conditionalFormatting>
  <conditionalFormatting sqref="I44">
    <cfRule type="expression" dxfId="2362" priority="2420" stopIfTrue="1">
      <formula>IF(OR($BB44="not",$BB44="resign",$BB44="resign",$BB44="end",$BB44="terminated",$BB44="permanent"),"TRUE","FALSE")</formula>
    </cfRule>
  </conditionalFormatting>
  <conditionalFormatting sqref="I44">
    <cfRule type="expression" dxfId="2361" priority="2419" stopIfTrue="1">
      <formula>IF(OR($BB44="not",$BB44="resign",$BB44="resign",$BB44="end",$BB44="terminated",$BB44="permanent"),"TRUE","FALSE")</formula>
    </cfRule>
  </conditionalFormatting>
  <conditionalFormatting sqref="C44">
    <cfRule type="expression" dxfId="2360" priority="2418" stopIfTrue="1">
      <formula>IF(OR($BB44="not",$BB44="resign",$BB44="resign",$BB44="end",$BB44="terminated",$BB44="permanent"),"TRUE","FALSE")</formula>
    </cfRule>
  </conditionalFormatting>
  <conditionalFormatting sqref="I45">
    <cfRule type="expression" dxfId="2359" priority="2417" stopIfTrue="1">
      <formula>IF(OR($BB45="not",$BB45="resign",$BB45="resign",$BB45="end",$BB45="terminated",$BB45="permanent"),"TRUE","FALSE")</formula>
    </cfRule>
  </conditionalFormatting>
  <conditionalFormatting sqref="I45">
    <cfRule type="expression" dxfId="2358" priority="2416" stopIfTrue="1">
      <formula>IF(OR($BB45="not",$BB45="resign",$BB45="resign",$BB45="end",$BB45="terminated",$BB45="permanent"),"TRUE","FALSE")</formula>
    </cfRule>
  </conditionalFormatting>
  <conditionalFormatting sqref="I45">
    <cfRule type="expression" dxfId="2357" priority="2415" stopIfTrue="1">
      <formula>IF(OR($BB45="not",$BB45="resign",$BB45="resign",$BB45="end",$BB45="terminated",$BB45="permanent"),"TRUE","FALSE")</formula>
    </cfRule>
  </conditionalFormatting>
  <conditionalFormatting sqref="I45">
    <cfRule type="expression" dxfId="2356" priority="2414" stopIfTrue="1">
      <formula>IF(OR($BB45="not",$BB45="resign",$BB45="resign",$BB45="end",$BB45="terminated",$BB45="permanent"),"TRUE","FALSE")</formula>
    </cfRule>
  </conditionalFormatting>
  <conditionalFormatting sqref="I45">
    <cfRule type="expression" dxfId="2355" priority="2413" stopIfTrue="1">
      <formula>IF(OR($BB45="not",$BB45="resign",$BB45="resign",$BB45="end",$BB45="terminated",$BB45="permanent"),"TRUE","FALSE")</formula>
    </cfRule>
  </conditionalFormatting>
  <conditionalFormatting sqref="I46">
    <cfRule type="expression" dxfId="2354" priority="2412" stopIfTrue="1">
      <formula>IF(OR($BB46="not",$BB46="resign",$BB46="resign",$BB46="end",$BB46="terminated",$BB46="permanent"),"TRUE","FALSE")</formula>
    </cfRule>
  </conditionalFormatting>
  <conditionalFormatting sqref="I46">
    <cfRule type="expression" dxfId="2353" priority="2411" stopIfTrue="1">
      <formula>IF(OR($BB46="not",$BB46="resign",$BB46="resign",$BB46="end",$BB46="terminated",$BB46="permanent"),"TRUE","FALSE")</formula>
    </cfRule>
  </conditionalFormatting>
  <conditionalFormatting sqref="I46">
    <cfRule type="expression" dxfId="2352" priority="2410" stopIfTrue="1">
      <formula>IF(OR($BB46="not",$BB46="resign",$BB46="resign",$BB46="end",$BB46="terminated",$BB46="permanent"),"TRUE","FALSE")</formula>
    </cfRule>
  </conditionalFormatting>
  <conditionalFormatting sqref="I46">
    <cfRule type="expression" dxfId="2351" priority="2409" stopIfTrue="1">
      <formula>IF(OR($BB46="not",$BB46="resign",$BB46="resign",$BB46="end",$BB46="terminated",$BB46="permanent"),"TRUE","FALSE")</formula>
    </cfRule>
  </conditionalFormatting>
  <conditionalFormatting sqref="I46">
    <cfRule type="expression" dxfId="2350" priority="2408" stopIfTrue="1">
      <formula>IF(OR($BB46="not",$BB46="resign",$BB46="resign",$BB46="end",$BB46="terminated",$BB46="permanent"),"TRUE","FALSE")</formula>
    </cfRule>
  </conditionalFormatting>
  <conditionalFormatting sqref="I47">
    <cfRule type="expression" dxfId="2349" priority="2407" stopIfTrue="1">
      <formula>IF(OR($BB47="not",$BB47="resign",$BB47="resign",$BB47="end",$BB47="terminated",$BB47="permanent"),"TRUE","FALSE")</formula>
    </cfRule>
  </conditionalFormatting>
  <conditionalFormatting sqref="I45">
    <cfRule type="expression" dxfId="2348" priority="2405" stopIfTrue="1">
      <formula>IF(OR($BB45="not",$BB45="resign",$BB45="resign",$BB45="end",$BB45="terminated",$BB45="permanent"),"TRUE","FALSE")</formula>
    </cfRule>
  </conditionalFormatting>
  <conditionalFormatting sqref="I45">
    <cfRule type="expression" dxfId="2347" priority="2404" stopIfTrue="1">
      <formula>IF(OR($BB45="not",$BB45="resign",$BB45="resign",$BB45="end",$BB45="terminated",$BB45="permanent"),"TRUE","FALSE")</formula>
    </cfRule>
  </conditionalFormatting>
  <conditionalFormatting sqref="I45">
    <cfRule type="expression" dxfId="2346" priority="2403" stopIfTrue="1">
      <formula>IF(OR($BB45="not",$BB45="resign",$BB45="resign",$BB45="end",$BB45="terminated",$BB45="permanent"),"TRUE","FALSE")</formula>
    </cfRule>
  </conditionalFormatting>
  <conditionalFormatting sqref="I45">
    <cfRule type="expression" dxfId="2345" priority="2402" stopIfTrue="1">
      <formula>IF(OR($BB45="not",$BB45="resign",$BB45="resign",$BB45="end",$BB45="terminated",$BB45="permanent"),"TRUE","FALSE")</formula>
    </cfRule>
  </conditionalFormatting>
  <conditionalFormatting sqref="C45">
    <cfRule type="expression" dxfId="2344" priority="2401" stopIfTrue="1">
      <formula>IF(OR($BB45="not",$BB45="resign",$BB45="resign",$BB45="end",$BB45="terminated",$BB45="permanent"),"TRUE","FALSE")</formula>
    </cfRule>
  </conditionalFormatting>
  <conditionalFormatting sqref="I46">
    <cfRule type="expression" dxfId="2343" priority="2400" stopIfTrue="1">
      <formula>IF(OR($BB46="not",$BB46="resign",$BB46="resign",$BB46="end",$BB46="terminated",$BB46="permanent"),"TRUE","FALSE")</formula>
    </cfRule>
  </conditionalFormatting>
  <conditionalFormatting sqref="I46">
    <cfRule type="expression" dxfId="2342" priority="2399" stopIfTrue="1">
      <formula>IF(OR($BB46="not",$BB46="resign",$BB46="resign",$BB46="end",$BB46="terminated",$BB46="permanent"),"TRUE","FALSE")</formula>
    </cfRule>
  </conditionalFormatting>
  <conditionalFormatting sqref="I46">
    <cfRule type="expression" dxfId="2341" priority="2398" stopIfTrue="1">
      <formula>IF(OR($BB46="not",$BB46="resign",$BB46="resign",$BB46="end",$BB46="terminated",$BB46="permanent"),"TRUE","FALSE")</formula>
    </cfRule>
  </conditionalFormatting>
  <conditionalFormatting sqref="I46">
    <cfRule type="expression" dxfId="2340" priority="2397" stopIfTrue="1">
      <formula>IF(OR($BB46="not",$BB46="resign",$BB46="resign",$BB46="end",$BB46="terminated",$BB46="permanent"),"TRUE","FALSE")</formula>
    </cfRule>
  </conditionalFormatting>
  <conditionalFormatting sqref="I46">
    <cfRule type="expression" dxfId="2339" priority="2396" stopIfTrue="1">
      <formula>IF(OR($BB46="not",$BB46="resign",$BB46="resign",$BB46="end",$BB46="terminated",$BB46="permanent"),"TRUE","FALSE")</formula>
    </cfRule>
  </conditionalFormatting>
  <conditionalFormatting sqref="I46">
    <cfRule type="expression" dxfId="2338" priority="2395" stopIfTrue="1">
      <formula>IF(OR($BB46="not",$BB46="resign",$BB46="resign",$BB46="end",$BB46="terminated",$BB46="permanent"),"TRUE","FALSE")</formula>
    </cfRule>
  </conditionalFormatting>
  <conditionalFormatting sqref="I46">
    <cfRule type="expression" dxfId="2337" priority="2394" stopIfTrue="1">
      <formula>IF(OR($BB46="not",$BB46="resign",$BB46="resign",$BB46="end",$BB46="terminated",$BB46="permanent"),"TRUE","FALSE")</formula>
    </cfRule>
  </conditionalFormatting>
  <conditionalFormatting sqref="I46">
    <cfRule type="expression" dxfId="2336" priority="2393" stopIfTrue="1">
      <formula>IF(OR($BB46="not",$BB46="resign",$BB46="resign",$BB46="end",$BB46="terminated",$BB46="permanent"),"TRUE","FALSE")</formula>
    </cfRule>
  </conditionalFormatting>
  <conditionalFormatting sqref="I46">
    <cfRule type="expression" dxfId="2335" priority="2392" stopIfTrue="1">
      <formula>IF(OR($BB46="not",$BB46="resign",$BB46="resign",$BB46="end",$BB46="terminated",$BB46="permanent"),"TRUE","FALSE")</formula>
    </cfRule>
  </conditionalFormatting>
  <conditionalFormatting sqref="C46">
    <cfRule type="expression" dxfId="2334" priority="2391" stopIfTrue="1">
      <formula>IF(OR($BB46="not",$BB46="resign",$BB46="resign",$BB46="end",$BB46="terminated",$BB46="permanent"),"TRUE","FALSE")</formula>
    </cfRule>
  </conditionalFormatting>
  <conditionalFormatting sqref="I47">
    <cfRule type="expression" dxfId="2333" priority="2390" stopIfTrue="1">
      <formula>IF(OR($BB47="not",$BB47="resign",$BB47="resign",$BB47="end",$BB47="terminated",$BB47="permanent"),"TRUE","FALSE")</formula>
    </cfRule>
  </conditionalFormatting>
  <conditionalFormatting sqref="I47">
    <cfRule type="expression" dxfId="2332" priority="2389" stopIfTrue="1">
      <formula>IF(OR($BB47="not",$BB47="resign",$BB47="resign",$BB47="end",$BB47="terminated",$BB47="permanent"),"TRUE","FALSE")</formula>
    </cfRule>
  </conditionalFormatting>
  <conditionalFormatting sqref="I47">
    <cfRule type="expression" dxfId="2331" priority="2388" stopIfTrue="1">
      <formula>IF(OR($BB47="not",$BB47="resign",$BB47="resign",$BB47="end",$BB47="terminated",$BB47="permanent"),"TRUE","FALSE")</formula>
    </cfRule>
  </conditionalFormatting>
  <conditionalFormatting sqref="I47">
    <cfRule type="expression" dxfId="2330" priority="2387" stopIfTrue="1">
      <formula>IF(OR($BB47="not",$BB47="resign",$BB47="resign",$BB47="end",$BB47="terminated",$BB47="permanent"),"TRUE","FALSE")</formula>
    </cfRule>
  </conditionalFormatting>
  <conditionalFormatting sqref="I47">
    <cfRule type="expression" dxfId="2329" priority="2386" stopIfTrue="1">
      <formula>IF(OR($BB47="not",$BB47="resign",$BB47="resign",$BB47="end",$BB47="terminated",$BB47="permanent"),"TRUE","FALSE")</formula>
    </cfRule>
  </conditionalFormatting>
  <conditionalFormatting sqref="I47">
    <cfRule type="expression" dxfId="2328" priority="2385" stopIfTrue="1">
      <formula>IF(OR($BB47="not",$BB47="resign",$BB47="resign",$BB47="end",$BB47="terminated",$BB47="permanent"),"TRUE","FALSE")</formula>
    </cfRule>
  </conditionalFormatting>
  <conditionalFormatting sqref="I47">
    <cfRule type="expression" dxfId="2327" priority="2384" stopIfTrue="1">
      <formula>IF(OR($BB47="not",$BB47="resign",$BB47="resign",$BB47="end",$BB47="terminated",$BB47="permanent"),"TRUE","FALSE")</formula>
    </cfRule>
  </conditionalFormatting>
  <conditionalFormatting sqref="I47">
    <cfRule type="expression" dxfId="2326" priority="2383" stopIfTrue="1">
      <formula>IF(OR($BB47="not",$BB47="resign",$BB47="resign",$BB47="end",$BB47="terminated",$BB47="permanent"),"TRUE","FALSE")</formula>
    </cfRule>
  </conditionalFormatting>
  <conditionalFormatting sqref="I47">
    <cfRule type="expression" dxfId="2325" priority="2382" stopIfTrue="1">
      <formula>IF(OR($BB47="not",$BB47="resign",$BB47="resign",$BB47="end",$BB47="terminated",$BB47="permanent"),"TRUE","FALSE")</formula>
    </cfRule>
  </conditionalFormatting>
  <conditionalFormatting sqref="I47">
    <cfRule type="expression" dxfId="2324" priority="2381" stopIfTrue="1">
      <formula>IF(OR($BB47="not",$BB47="resign",$BB47="resign",$BB47="end",$BB47="terminated",$BB47="permanent"),"TRUE","FALSE")</formula>
    </cfRule>
  </conditionalFormatting>
  <conditionalFormatting sqref="I47">
    <cfRule type="expression" dxfId="2323" priority="2380" stopIfTrue="1">
      <formula>IF(OR($BB47="not",$BB47="resign",$BB47="resign",$BB47="end",$BB47="terminated",$BB47="permanent"),"TRUE","FALSE")</formula>
    </cfRule>
  </conditionalFormatting>
  <conditionalFormatting sqref="I47">
    <cfRule type="expression" dxfId="2322" priority="2379" stopIfTrue="1">
      <formula>IF(OR($BB47="not",$BB47="resign",$BB47="resign",$BB47="end",$BB47="terminated",$BB47="permanent"),"TRUE","FALSE")</formula>
    </cfRule>
  </conditionalFormatting>
  <conditionalFormatting sqref="I47">
    <cfRule type="expression" dxfId="2321" priority="2378" stopIfTrue="1">
      <formula>IF(OR($BB47="not",$BB47="resign",$BB47="resign",$BB47="end",$BB47="terminated",$BB47="permanent"),"TRUE","FALSE")</formula>
    </cfRule>
  </conditionalFormatting>
  <conditionalFormatting sqref="I47">
    <cfRule type="expression" dxfId="2320" priority="2377" stopIfTrue="1">
      <formula>IF(OR($BB47="not",$BB47="resign",$BB47="resign",$BB47="end",$BB47="terminated",$BB47="permanent"),"TRUE","FALSE")</formula>
    </cfRule>
  </conditionalFormatting>
  <conditionalFormatting sqref="C47">
    <cfRule type="expression" dxfId="2319" priority="2376" stopIfTrue="1">
      <formula>IF(OR($BB47="not",$BB47="resign",$BB47="resign",$BB47="end",$BB47="terminated",$BB47="permanent"),"TRUE","FALSE")</formula>
    </cfRule>
  </conditionalFormatting>
  <conditionalFormatting sqref="AB20">
    <cfRule type="expression" dxfId="2318" priority="2359" stopIfTrue="1">
      <formula>IF(OR($BB20="not",$BB20="resign",$BB20="resign",$BB20="end",$BB20="terminated",$BB20="permanent"),"TRUE","FALSE")</formula>
    </cfRule>
  </conditionalFormatting>
  <conditionalFormatting sqref="AB20">
    <cfRule type="expression" dxfId="2317" priority="2358" stopIfTrue="1">
      <formula>IF(OR($BB20="not",$BB20="resign",$BB20="resign",$BB20="end",$BB20="terminated",$BB20="permanent"),"TRUE","FALSE")</formula>
    </cfRule>
  </conditionalFormatting>
  <conditionalFormatting sqref="AB20">
    <cfRule type="expression" dxfId="2316" priority="2357" stopIfTrue="1">
      <formula>IF(OR($BB20="not",$BB20="resign",$BB20="resign",$BB20="end",$BB20="terminated",$BB20="permanent"),"TRUE","FALSE")</formula>
    </cfRule>
  </conditionalFormatting>
  <conditionalFormatting sqref="AB20">
    <cfRule type="expression" dxfId="2315" priority="2356" stopIfTrue="1">
      <formula>IF(OR($BB20="not",$BB20="resign",$BB20="resign",$BB20="end",$BB20="terminated",$BB20="permanent"),"TRUE","FALSE")</formula>
    </cfRule>
  </conditionalFormatting>
  <conditionalFormatting sqref="AB20">
    <cfRule type="expression" dxfId="2314" priority="2355" stopIfTrue="1">
      <formula>IF(OR($BB20="not",$BB20="resign",$BB20="resign",$BB20="end",$BB20="terminated",$BB20="permanent"),"TRUE","FALSE")</formula>
    </cfRule>
  </conditionalFormatting>
  <conditionalFormatting sqref="AB20">
    <cfRule type="expression" dxfId="2313" priority="2354" stopIfTrue="1">
      <formula>IF(OR($BB20="not",$BB20="resign",$BB20="resign",$BB20="end",$BB20="terminated",$BB20="permanent"),"TRUE","FALSE")</formula>
    </cfRule>
  </conditionalFormatting>
  <conditionalFormatting sqref="AB20">
    <cfRule type="expression" dxfId="2312" priority="2353" stopIfTrue="1">
      <formula>IF(OR($BB20="not",$BB20="resign",$BB20="resign",$BB20="end",$BB20="terminated",$BB20="permanent"),"TRUE","FALSE")</formula>
    </cfRule>
  </conditionalFormatting>
  <conditionalFormatting sqref="AB20">
    <cfRule type="expression" dxfId="2311" priority="2352" stopIfTrue="1">
      <formula>IF(OR($BB20="not",$BB20="resign",$BB20="resign",$BB20="end",$BB20="terminated",$BB20="permanent"),"TRUE","FALSE")</formula>
    </cfRule>
  </conditionalFormatting>
  <conditionalFormatting sqref="AB20">
    <cfRule type="expression" dxfId="2310" priority="2351" stopIfTrue="1">
      <formula>IF(OR($BB20="not",$BB20="resign",$BB20="resign",$BB20="end",$BB20="terminated",$BB20="permanent"),"TRUE","FALSE")</formula>
    </cfRule>
  </conditionalFormatting>
  <conditionalFormatting sqref="AB20">
    <cfRule type="expression" dxfId="2309" priority="2350" stopIfTrue="1">
      <formula>IF(OR($BB20="not",$BB20="resign",$BB20="resign",$BB20="end",$BB20="terminated",$BB20="permanent"),"TRUE","FALSE")</formula>
    </cfRule>
  </conditionalFormatting>
  <conditionalFormatting sqref="AB20">
    <cfRule type="expression" dxfId="2308" priority="2349" stopIfTrue="1">
      <formula>IF(OR($BB20="not",$BB20="resign",$BB20="resign",$BB20="end",$BB20="terminated",$BB20="permanent"),"TRUE","FALSE")</formula>
    </cfRule>
  </conditionalFormatting>
  <conditionalFormatting sqref="AB20">
    <cfRule type="expression" dxfId="2307" priority="2348" stopIfTrue="1">
      <formula>IF(OR($BB20="not",$BB20="resign",$BB20="resign",$BB20="end",$BB20="terminated",$BB20="permanent"),"TRUE","FALSE")</formula>
    </cfRule>
  </conditionalFormatting>
  <conditionalFormatting sqref="Z20:AA20">
    <cfRule type="expression" dxfId="2306" priority="2283" stopIfTrue="1">
      <formula>IF(OR($BB20="not",$BB20="resign",$BB20="resign",$BB20="end",$BB20="terminated",$BB20="permanent"),"TRUE","FALSE")</formula>
    </cfRule>
  </conditionalFormatting>
  <conditionalFormatting sqref="Z19:AA19">
    <cfRule type="expression" dxfId="2305" priority="2282" stopIfTrue="1">
      <formula>IF(OR($BB19="not",$BB19="resign",$BB19="resign",$BB19="end",$BB19="terminated",$BB19="permanent"),"TRUE","FALSE")</formula>
    </cfRule>
  </conditionalFormatting>
  <conditionalFormatting sqref="Z18:AA18">
    <cfRule type="expression" dxfId="2304" priority="2281" stopIfTrue="1">
      <formula>IF(OR($BB18="not",$BB18="resign",$BB18="resign",$BB18="end",$BB18="terminated",$BB18="permanent"),"TRUE","FALSE")</formula>
    </cfRule>
  </conditionalFormatting>
  <conditionalFormatting sqref="Z17:AA17">
    <cfRule type="expression" dxfId="2303" priority="2279" stopIfTrue="1">
      <formula>IF(OR($BB17="not",$BB17="resign",$BB17="resign",$BB17="end",$BB17="terminated",$BB17="permanent"),"TRUE","FALSE")</formula>
    </cfRule>
  </conditionalFormatting>
  <conditionalFormatting sqref="Z16:AA16">
    <cfRule type="expression" dxfId="2302" priority="2278" stopIfTrue="1">
      <formula>IF(OR($BB16="not",$BB16="resign",$BB16="resign",$BB16="end",$BB16="terminated",$BB16="permanent"),"TRUE","FALSE")</formula>
    </cfRule>
  </conditionalFormatting>
  <conditionalFormatting sqref="Z15:AA15">
    <cfRule type="expression" dxfId="2301" priority="2277" stopIfTrue="1">
      <formula>IF(OR($BB15="not",$BB15="resign",$BB15="resign",$BB15="end",$BB15="terminated",$BB15="permanent"),"TRUE","FALSE")</formula>
    </cfRule>
  </conditionalFormatting>
  <conditionalFormatting sqref="A163:A166 E167:V167 Z167:AK167 E169:J169 A168:C169 AI170:AI171 A172:C173 AB173:AC174 E172:J174 U172:Y174 A174:B174 I176:J176 C176 F176:G176 AB176 A175:A176 U176:V176 F182:G182 U182:V182 Z182:AB182 AD182:AK182 E181:J181 U181:AK181 A181:C184 U183:AK184 F185:H185 AJ185:AK185 AD185:AH185 U185:V185 C186 AD186:AK186 F186:G187 Z185:AB187 AD187:AH187 I187 AJ187:AK187 U187:V187 U188:AK190 A188:C192 AJ191:AK192 U191:AH192 U169:Y169">
    <cfRule type="expression" dxfId="2300" priority="2273" stopIfTrue="1">
      <formula>IF(OR($BB107="not",$BB107="resign",$BB107="resign",$BB107="end",$BB107="terminated",$BB107="permanent"),"TRUE","FALSE")</formula>
    </cfRule>
  </conditionalFormatting>
  <conditionalFormatting sqref="Z163:AA163">
    <cfRule type="expression" dxfId="2299" priority="2272" stopIfTrue="1">
      <formula>IF(OR($BB107="not",$BB107="resign",$BB107="resign",$BB107="end",$BB107="terminated",$BB107="permanent"),"TRUE","FALSE")</formula>
    </cfRule>
  </conditionalFormatting>
  <conditionalFormatting sqref="Z164:AA164">
    <cfRule type="expression" dxfId="2298" priority="2271" stopIfTrue="1">
      <formula>IF(OR($BB108="not",$BB108="resign",$BB108="resign",$BB108="end",$BB108="terminated",$BB108="permanent"),"TRUE","FALSE")</formula>
    </cfRule>
  </conditionalFormatting>
  <conditionalFormatting sqref="Z165:AA165">
    <cfRule type="expression" dxfId="2297" priority="2270" stopIfTrue="1">
      <formula>IF(OR($BB109="not",$BB109="resign",$BB109="resign",$BB109="end",$BB109="terminated",$BB109="permanent"),"TRUE","FALSE")</formula>
    </cfRule>
  </conditionalFormatting>
  <conditionalFormatting sqref="Z166:AA166">
    <cfRule type="expression" dxfId="2296" priority="2269" stopIfTrue="1">
      <formula>IF(OR($BB110="not",$BB110="resign",$BB110="resign",$BB110="end",$BB110="terminated",$BB110="permanent"),"TRUE","FALSE")</formula>
    </cfRule>
  </conditionalFormatting>
  <conditionalFormatting sqref="AD24:AJ24">
    <cfRule type="expression" dxfId="2295" priority="2268" stopIfTrue="1">
      <formula>IF(OR($BB24="not",$BB24="resign",$BB24="resign",$BB24="end",$BB24="terminated",$BB24="permanent"),"TRUE","FALSE")</formula>
    </cfRule>
  </conditionalFormatting>
  <conditionalFormatting sqref="F24:G24">
    <cfRule type="expression" dxfId="2294" priority="2267" stopIfTrue="1">
      <formula>IF(OR($BB24="not",$BB24="resign",$BB24="resign",$BB24="end",$BB24="terminated",$BB24="permanent"),"TRUE","FALSE")</formula>
    </cfRule>
  </conditionalFormatting>
  <conditionalFormatting sqref="U89:V93 A90:A97 A75:A88 U75:V77">
    <cfRule type="expression" dxfId="2293" priority="32061" stopIfTrue="1">
      <formula>IF(OR($BB116="not",$BB116="resign",$BB116="resign",$BB116="end",$BB116="terminated",$BB116="permanent"),"TRUE","FALSE")</formula>
    </cfRule>
  </conditionalFormatting>
  <conditionalFormatting sqref="X12:Y12">
    <cfRule type="expression" dxfId="2292" priority="2261" stopIfTrue="1">
      <formula>IF(OR($BB12="not",$BB12="resign",$BB12="resign",$BB12="end",$BB12="terminated",$BB12="permanent"),"TRUE","FALSE")</formula>
    </cfRule>
  </conditionalFormatting>
  <conditionalFormatting sqref="A167:C167">
    <cfRule type="expression" dxfId="2291" priority="2259" stopIfTrue="1">
      <formula>IF(OR($BB111="not",$BB111="resign",$BB111="resign",$BB111="end",$BB111="terminated",$BB111="permanent"),"TRUE","FALSE")</formula>
    </cfRule>
  </conditionalFormatting>
  <conditionalFormatting sqref="W167:Y167">
    <cfRule type="expression" dxfId="2290" priority="2258" stopIfTrue="1">
      <formula>IF(OR($BB111="not",$BB111="resign",$BB111="resign",$BB111="end",$BB111="terminated",$BB111="permanent"),"TRUE","FALSE")</formula>
    </cfRule>
  </conditionalFormatting>
  <conditionalFormatting sqref="E168:AK168">
    <cfRule type="expression" dxfId="2289" priority="2257" stopIfTrue="1">
      <formula>IF(OR($BB112="not",$BB112="resign",$BB112="resign",$BB112="end",$BB112="terminated",$BB112="permanent"),"TRUE","FALSE")</formula>
    </cfRule>
  </conditionalFormatting>
  <conditionalFormatting sqref="AB169:AC169">
    <cfRule type="expression" dxfId="2288" priority="2255" stopIfTrue="1">
      <formula>IF(OR($BB113="not",$BB113="resign",$BB113="resign",$BB113="end",$BB113="terminated",$BB113="permanent"),"TRUE","FALSE")</formula>
    </cfRule>
  </conditionalFormatting>
  <conditionalFormatting sqref="AB21">
    <cfRule type="expression" dxfId="2287" priority="2250" stopIfTrue="1">
      <formula>IF(OR($BB21="not",$BB21="resign",$BB21="resign",$BB21="end",$BB21="terminated",$BB21="permanent"),"TRUE","FALSE")</formula>
    </cfRule>
  </conditionalFormatting>
  <conditionalFormatting sqref="AB22">
    <cfRule type="expression" dxfId="2286" priority="2248" stopIfTrue="1">
      <formula>IF(OR($BB22="not",$BB22="resign",$BB22="resign",$BB22="end",$BB22="terminated",$BB22="permanent"),"TRUE","FALSE")</formula>
    </cfRule>
  </conditionalFormatting>
  <conditionalFormatting sqref="AB23">
    <cfRule type="expression" dxfId="2285" priority="2244" stopIfTrue="1">
      <formula>IF(OR($BB23="not",$BB23="resign",$BB23="resign",$BB23="end",$BB23="terminated",$BB23="permanent"),"TRUE","FALSE")</formula>
    </cfRule>
  </conditionalFormatting>
  <conditionalFormatting sqref="AB24">
    <cfRule type="expression" dxfId="2284" priority="2242" stopIfTrue="1">
      <formula>IF(OR($BB24="not",$BB24="resign",$BB24="resign",$BB24="end",$BB24="terminated",$BB24="permanent"),"TRUE","FALSE")</formula>
    </cfRule>
  </conditionalFormatting>
  <conditionalFormatting sqref="A39 A42:A45 F74:G74 C74 U73:V74 J70:J72 C78 A69:A74">
    <cfRule type="expression" dxfId="2283" priority="38404" stopIfTrue="1">
      <formula>IF(OR($BB72="not",$BB72="resign",$BB72="resign",$BB72="end",$BB72="terminated",$BB72="permanent"),"TRUE","FALSE")</formula>
    </cfRule>
  </conditionalFormatting>
  <conditionalFormatting sqref="AI19">
    <cfRule type="expression" dxfId="2282" priority="2229" stopIfTrue="1">
      <formula>IF(OR($BB19="not",$BB19="resign",$BB19="resign",$BB19="end",$BB19="terminated",$BB19="permanent"),"TRUE","FALSE")</formula>
    </cfRule>
  </conditionalFormatting>
  <conditionalFormatting sqref="AI20">
    <cfRule type="expression" dxfId="2281" priority="2228" stopIfTrue="1">
      <formula>IF(OR($BB20="not",$BB20="resign",$BB20="resign",$BB20="end",$BB20="terminated",$BB20="permanent"),"TRUE","FALSE")</formula>
    </cfRule>
  </conditionalFormatting>
  <conditionalFormatting sqref="A178 AB178 I178:J178 C178 U178:V178 F178:G178">
    <cfRule type="expression" dxfId="2280" priority="2225" stopIfTrue="1">
      <formula>IF(OR($AZ61="not",$AZ61="resign",$AZ61="resign",$AZ61="end",$AZ61="terminated",$AZ61="permanent"),"TRUE","FALSE")</formula>
    </cfRule>
  </conditionalFormatting>
  <conditionalFormatting sqref="I178 AD178:AK178 U178:V178 Z178:AB178 F178:G178 A178:C178 AB180 AB66:AB72">
    <cfRule type="expression" dxfId="2279" priority="2224" stopIfTrue="1">
      <formula>IF(OR(#REF!="not",#REF!="resign",#REF!="resign",#REF!="end",#REF!="terminated",#REF!="permanent"),"TRUE","FALSE")</formula>
    </cfRule>
  </conditionalFormatting>
  <conditionalFormatting sqref="AB178 F201:G202 J201:J202 C201:C202 U201:V202 J204 A200:A204 J102 A102 C75 E75:H75 AB75:AC75 J75 AB27">
    <cfRule type="expression" dxfId="2278" priority="2223" stopIfTrue="1">
      <formula>IF(OR(#REF!="not",#REF!="resign",#REF!="resign",#REF!="end",#REF!="terminated",#REF!="permanent"),"TRUE","FALSE")</formula>
    </cfRule>
  </conditionalFormatting>
  <conditionalFormatting sqref="A170:A171">
    <cfRule type="expression" dxfId="2277" priority="2217" stopIfTrue="1">
      <formula>IF(OR($BB114="not",$BB114="resign",$BB114="resign",$BB114="end",$BB114="terminated",$BB114="permanent"),"TRUE","FALSE")</formula>
    </cfRule>
  </conditionalFormatting>
  <conditionalFormatting sqref="AB170">
    <cfRule type="expression" dxfId="2276" priority="2216" stopIfTrue="1">
      <formula>IF(OR($BB114="not",$BB114="resign",$BB114="resign",$BB114="end",$BB114="terminated",$BB114="permanent"),"TRUE","FALSE")</formula>
    </cfRule>
  </conditionalFormatting>
  <conditionalFormatting sqref="AB171">
    <cfRule type="expression" dxfId="2275" priority="2215" stopIfTrue="1">
      <formula>IF(OR($BB115="not",$BB115="resign",$BB115="resign",$BB115="end",$BB115="terminated",$BB115="permanent"),"TRUE","FALSE")</formula>
    </cfRule>
  </conditionalFormatting>
  <conditionalFormatting sqref="AC172">
    <cfRule type="expression" dxfId="2274" priority="2214" stopIfTrue="1">
      <formula>IF(OR($BB116="not",$BB116="resign",$BB116="resign",$BB116="end",$BB116="terminated",$BB116="permanent"),"TRUE","FALSE")</formula>
    </cfRule>
  </conditionalFormatting>
  <conditionalFormatting sqref="AB172">
    <cfRule type="expression" dxfId="2273" priority="2213" stopIfTrue="1">
      <formula>IF(OR($BB116="not",$BB116="resign",$BB116="resign",$BB116="end",$BB116="terminated",$BB116="permanent"),"TRUE","FALSE")</formula>
    </cfRule>
  </conditionalFormatting>
  <conditionalFormatting sqref="AB172">
    <cfRule type="expression" dxfId="2272" priority="2212" stopIfTrue="1">
      <formula>IF(OR($BB116="not",$BB116="resign",$BB116="resign",$BB116="end",$BB116="terminated",$BB116="permanent"),"TRUE","FALSE")</formula>
    </cfRule>
  </conditionalFormatting>
  <conditionalFormatting sqref="U173:V173">
    <cfRule type="expression" dxfId="2271" priority="2211" stopIfTrue="1">
      <formula>IF(OR($BB117="not",$BB117="resign",$BB117="resign",$BB117="end",$BB117="terminated",$BB117="permanent"),"TRUE","FALSE")</formula>
    </cfRule>
  </conditionalFormatting>
  <conditionalFormatting sqref="I174">
    <cfRule type="expression" dxfId="2270" priority="2210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9" priority="2209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8" priority="2208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7" priority="2207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6" priority="2206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5" priority="2205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4" priority="2204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3" priority="2203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2" priority="2202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1" priority="2201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60" priority="2200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59" priority="2199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58" priority="2198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57" priority="2197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56" priority="2196" stopIfTrue="1">
      <formula>IF(OR($BB118="not",$BB118="resign",$BB118="resign",$BB118="end",$BB118="terminated",$BB118="permanent"),"TRUE","FALSE")</formula>
    </cfRule>
  </conditionalFormatting>
  <conditionalFormatting sqref="I174">
    <cfRule type="expression" dxfId="2255" priority="2195" stopIfTrue="1">
      <formula>IF(OR($BB118="not",$BB118="resign",$BB118="resign",$BB118="end",$BB118="terminated",$BB118="permanent"),"TRUE","FALSE")</formula>
    </cfRule>
  </conditionalFormatting>
  <conditionalFormatting sqref="C174">
    <cfRule type="expression" dxfId="2254" priority="2194" stopIfTrue="1">
      <formula>IF(OR($BB118="not",$BB118="resign",$BB118="resign",$BB118="end",$BB118="terminated",$BB118="permanent"),"TRUE","FALSE")</formula>
    </cfRule>
  </conditionalFormatting>
  <conditionalFormatting sqref="U175:V175">
    <cfRule type="expression" dxfId="2253" priority="2193" stopIfTrue="1">
      <formula>IF(OR($BB119="not",$BB119="resign",$BB119="resign",$BB119="end",$BB119="terminated",$BB119="permanent"),"TRUE","FALSE")</formula>
    </cfRule>
  </conditionalFormatting>
  <conditionalFormatting sqref="AB175">
    <cfRule type="expression" dxfId="2252" priority="2192" stopIfTrue="1">
      <formula>IF(OR($BB119="not",$BB119="resign",$BB119="resign",$BB119="end",$BB119="terminated",$BB119="permanent"),"TRUE","FALSE")</formula>
    </cfRule>
  </conditionalFormatting>
  <conditionalFormatting sqref="A177">
    <cfRule type="expression" dxfId="2251" priority="2191" stopIfTrue="1">
      <formula>IF(OR($BB121="not",$BB121="resign",$BB121="resign",$BB121="end",$BB121="terminated",$BB121="permanent"),"TRUE","FALSE")</formula>
    </cfRule>
  </conditionalFormatting>
  <conditionalFormatting sqref="U100:V101 U66:V74 AB66:AB74">
    <cfRule type="expression" dxfId="2250" priority="2185" stopIfTrue="1">
      <formula>IF(OR($AZ66="not",$AZ66="resign",$AZ66="resign",$AZ66="end",$AZ66="terminated",$AZ66="permanent"),"TRUE","FALSE")</formula>
    </cfRule>
  </conditionalFormatting>
  <conditionalFormatting sqref="AB180:AC180 C180 U180:V180 E180:J180 A180 AB185:AC185 J185 E185:H185 C185 A185 U185:V186 J200:J202 E200:H202 AB200:AC202 C200:C202 U200:V203 A200:A205 A100:A102 U205:V205 F102:G102 AB27:AC27 C27 E66:J67 E27:J27 U27:V27 A27:A28 J68:J74 C66:C74 A66:A88 U66:V102 AB66:AC74 E68:H74">
    <cfRule type="expression" dxfId="2249" priority="2184" stopIfTrue="1">
      <formula>IF(OR(#REF!="not",#REF!="resign",#REF!="resign",#REF!="end",#REF!="terminated",#REF!="permanent"),"TRUE","FALSE")</formula>
    </cfRule>
  </conditionalFormatting>
  <conditionalFormatting sqref="A25 C25 U25:V25 F25:G25 J25 A39 C90:C91 C79 A73:A76 U68:V71 C68:C69 J68:J70 A68:A71 F68:G70">
    <cfRule type="expression" dxfId="2248" priority="2182" stopIfTrue="1">
      <formula>IF(OR($BB60="not",$BB60="resign",$BB60="resign",$BB60="end",$BB60="terminated",$BB60="permanent"),"TRUE","FALSE")</formula>
    </cfRule>
  </conditionalFormatting>
  <conditionalFormatting sqref="AB66">
    <cfRule type="expression" dxfId="2247" priority="2181" stopIfTrue="1">
      <formula>IF(OR($BB66="not",$BB66="resign",$BB66="resign",$BB66="end",$BB66="terminated",$BB66="permanent"),"TRUE","FALSE")</formula>
    </cfRule>
  </conditionalFormatting>
  <conditionalFormatting sqref="B66:C66">
    <cfRule type="expression" dxfId="2246" priority="2180" stopIfTrue="1">
      <formula>IF(OR($BB66="not",$BB66="resign",$BB66="resign",$BB66="end",$BB66="terminated",$BB66="permanent"),"TRUE","FALSE")</formula>
    </cfRule>
  </conditionalFormatting>
  <conditionalFormatting sqref="AI20 AI25 AI178">
    <cfRule type="expression" dxfId="2245" priority="2179" stopIfTrue="1">
      <formula>IF(OR($W20="not",$W20="resign",$W20="resign",$W20="end",$W20="terminated",$W20="permanent"),"TRUE","FALSE")</formula>
    </cfRule>
  </conditionalFormatting>
  <conditionalFormatting sqref="I180 F180:G180 A180 AJ180:AK180 U180:V180 Z180:AB180 AD180:AH180">
    <cfRule type="expression" dxfId="2244" priority="2176" stopIfTrue="1">
      <formula>IF(OR(#REF!="not",#REF!="resign",#REF!="resign",#REF!="end",#REF!="terminated",#REF!="permanent"),"TRUE","FALSE")</formula>
    </cfRule>
  </conditionalFormatting>
  <conditionalFormatting sqref="AB180 U180:V180 J87:J101 A89:A102 B78 A46 C28 E28:I28 U28:V28 AB28:AC28 A42 A44">
    <cfRule type="expression" dxfId="2243" priority="2173" stopIfTrue="1">
      <formula>IF(OR(#REF!="not",#REF!="resign",#REF!="resign",#REF!="end",#REF!="terminated",#REF!="permanent"),"TRUE","FALSE")</formula>
    </cfRule>
  </conditionalFormatting>
  <conditionalFormatting sqref="AB180 A180:C180 A189 A205 U87:V103 A78:B78 J75:J77 F71:G73 J71:J73 C71:C73 U68:V73 Z28 AB28 J26:J28 F26:G28 C26:C28 C43:C66 F43:G66 J43:J67 U43:V66 F38:G39 J38:J39 C38:C39 U38:V39 U26:V28 A26:A28 A37:A103">
    <cfRule type="expression" dxfId="2242" priority="2169" stopIfTrue="1">
      <formula>IF(OR(#REF!="not",#REF!="resign",#REF!="resign",#REF!="end",#REF!="terminated",#REF!="permanent"),"TRUE","FALSE")</formula>
    </cfRule>
  </conditionalFormatting>
  <conditionalFormatting sqref="I67">
    <cfRule type="expression" dxfId="2241" priority="2167" stopIfTrue="1">
      <formula>IF(OR($BB67="not",$BB67="resign",$BB67="resign",$BB67="end",$BB67="terminated",$BB67="permanent"),"TRUE","FALSE")</formula>
    </cfRule>
  </conditionalFormatting>
  <conditionalFormatting sqref="I67">
    <cfRule type="expression" dxfId="2240" priority="2160" stopIfTrue="1">
      <formula>IF(OR($BB67="not",$BB67="resign",$BB67="resign",$BB67="end",$BB67="terminated",$BB67="permanent"),"TRUE","FALSE")</formula>
    </cfRule>
  </conditionalFormatting>
  <conditionalFormatting sqref="C67">
    <cfRule type="expression" dxfId="2239" priority="2156" stopIfTrue="1">
      <formula>IF(OR($BB67="not",$BB67="resign",$BB67="resign",$BB67="end",$BB67="terminated",$BB67="permanent"),"TRUE","FALSE")</formula>
    </cfRule>
  </conditionalFormatting>
  <conditionalFormatting sqref="AH178 L178:M178 U178:V178 AB178:AD178 A178 F178:J178 C178">
    <cfRule type="expression" dxfId="2238" priority="39006" stopIfTrue="1">
      <formula>IF(OR($BB62="not",$BB62="resign",$BB62="resign",$BB62="end",$BB62="terminated",$BB62="permanent"),"TRUE","FALSE")</formula>
    </cfRule>
  </conditionalFormatting>
  <conditionalFormatting sqref="U183:V183 A183 C183">
    <cfRule type="expression" dxfId="2237" priority="2151" stopIfTrue="1">
      <formula>IF(OR($BB182="not",$BB182="resign",$BB182="resign",$BB182="end",$BB182="terminated",$BB182="permanent"),"TRUE","FALSE")</formula>
    </cfRule>
  </conditionalFormatting>
  <conditionalFormatting sqref="A60:A61 A75:A78 U75:V75">
    <cfRule type="expression" dxfId="2236" priority="39055" stopIfTrue="1">
      <formula>IF(OR($BB100="not",$BB100="resign",$BB100="resign",$BB100="end",$BB100="terminated",$BB100="permanent"),"TRUE","FALSE")</formula>
    </cfRule>
  </conditionalFormatting>
  <conditionalFormatting sqref="U181:V182 J181:J182 A181:A182 F181:G182">
    <cfRule type="expression" dxfId="2235" priority="39113" stopIfTrue="1">
      <formula>IF(OR($BB179="not",$BB179="resign",$BB179="resign",$BB179="end",$BB179="terminated",$BB179="permanent"),"TRUE","FALSE")</formula>
    </cfRule>
  </conditionalFormatting>
  <conditionalFormatting sqref="U101:V101 A95:A97 A100:A102">
    <cfRule type="expression" dxfId="2234" priority="39228" stopIfTrue="1">
      <formula>IF(OR($BB103="not",$BB103="resign",$BB103="resign",$BB103="end",$BB103="terminated",$BB103="permanent"),"TRUE","FALSE")</formula>
    </cfRule>
  </conditionalFormatting>
  <conditionalFormatting sqref="A101:A102 A97:A98">
    <cfRule type="expression" dxfId="2233" priority="2142" stopIfTrue="1">
      <formula>IF(OR($BB103="not",$BB103="resign",$BB103="resign",$BB103="end",$BB103="terminated",$BB103="permanent"),"TRUE","FALSE")</formula>
    </cfRule>
  </conditionalFormatting>
  <conditionalFormatting sqref="J187 C187 F187:G187">
    <cfRule type="expression" dxfId="2232" priority="2136" stopIfTrue="1">
      <formula>IF(OR($BB203="not",$BB203="resign",$BB203="resign",$BB203="end",$BB203="terminated",$BB203="permanent"),"TRUE","FALSE")</formula>
    </cfRule>
  </conditionalFormatting>
  <conditionalFormatting sqref="J184 A184 C184 C186 F184:G184 A100">
    <cfRule type="expression" dxfId="2231" priority="39297" stopIfTrue="1">
      <formula>IF(OR($BB113="not",$BB113="resign",$BB113="resign",$BB113="end",$BB113="terminated",$BB113="permanent"),"TRUE","FALSE")</formula>
    </cfRule>
  </conditionalFormatting>
  <conditionalFormatting sqref="A41:A42 A44:A45 A50:A102">
    <cfRule type="expression" dxfId="2230" priority="2127" stopIfTrue="1">
      <formula>IF(OR($BB70="not",$BB70="resign",$BB70="resign",$BB70="end",$BB70="terminated",$BB70="permanent"),"TRUE","FALSE")</formula>
    </cfRule>
  </conditionalFormatting>
  <conditionalFormatting sqref="J81:J91">
    <cfRule type="expression" dxfId="2229" priority="2125" stopIfTrue="1">
      <formula>IF(OR($BB116="not",$BB116="resign",$BB116="resign",$BB116="end",$BB116="terminated",$BB116="permanent"),"TRUE","FALSE")</formula>
    </cfRule>
  </conditionalFormatting>
  <conditionalFormatting sqref="A185 A86:A88">
    <cfRule type="expression" dxfId="2228" priority="2124" stopIfTrue="1">
      <formula>IF(OR($BB103="not",$BB103="resign",$BB103="resign",$BB103="end",$BB103="terminated",$BB103="permanent"),"TRUE","FALSE")</formula>
    </cfRule>
  </conditionalFormatting>
  <conditionalFormatting sqref="F185:G185 C185 A185 J185">
    <cfRule type="expression" dxfId="2227" priority="2113" stopIfTrue="1">
      <formula>IF(OR($BB204="not",$BB204="resign",$BB204="resign",$BB204="end",$BB204="terminated",$BB204="permanent"),"TRUE","FALSE")</formula>
    </cfRule>
  </conditionalFormatting>
  <conditionalFormatting sqref="A75:A88 A63">
    <cfRule type="expression" dxfId="2226" priority="2102" stopIfTrue="1">
      <formula>IF(OR($BB102="not",$BB102="resign",$BB102="resign",$BB102="end",$BB102="terminated",$BB102="permanent"),"TRUE","FALSE")</formula>
    </cfRule>
  </conditionalFormatting>
  <conditionalFormatting sqref="A90:A97 U91:V93 A79:A88">
    <cfRule type="expression" dxfId="2225" priority="2100" stopIfTrue="1">
      <formula>IF(OR($BB119="not",$BB119="resign",$BB119="resign",$BB119="end",$BB119="terminated",$BB119="permanent"),"TRUE","FALSE")</formula>
    </cfRule>
  </conditionalFormatting>
  <conditionalFormatting sqref="H68">
    <cfRule type="expression" dxfId="2224" priority="2097" stopIfTrue="1">
      <formula>IF(OR($BB68="not",$BB68="resign",$BB68="resign",$BB68="end",$BB68="terminated",$BB68="permanent"),"TRUE","FALSE")</formula>
    </cfRule>
  </conditionalFormatting>
  <conditionalFormatting sqref="H68">
    <cfRule type="expression" dxfId="2223" priority="2096" stopIfTrue="1">
      <formula>IF(OR($BB68="not",$BB68="resign",$BB68="resign",$BB68="end",$BB68="terminated",$BB68="permanent"),"TRUE","FALSE")</formula>
    </cfRule>
  </conditionalFormatting>
  <conditionalFormatting sqref="C68">
    <cfRule type="expression" dxfId="2222" priority="2095" stopIfTrue="1">
      <formula>IF(OR($BB68="not",$BB68="resign",$BB68="resign",$BB68="end",$BB68="terminated",$BB68="permanent"),"TRUE","FALSE")</formula>
    </cfRule>
  </conditionalFormatting>
  <conditionalFormatting sqref="A65 U74:V75 A68 U68:V68 A74:A78">
    <cfRule type="expression" dxfId="2221" priority="2094" stopIfTrue="1">
      <formula>IF(OR($BB102="not",$BB102="resign",$BB102="resign",$BB102="end",$BB102="terminated",$BB102="permanent"),"TRUE","FALSE")</formula>
    </cfRule>
  </conditionalFormatting>
  <conditionalFormatting sqref="A74:A77 A68:A69 U68:V69 U74:V74">
    <cfRule type="expression" dxfId="2220" priority="2091" stopIfTrue="1">
      <formula>IF(OR($BB104="not",$BB104="resign",$BB104="resign",$BB104="end",$BB104="terminated",$BB104="permanent"),"TRUE","FALSE")</formula>
    </cfRule>
  </conditionalFormatting>
  <conditionalFormatting sqref="A187">
    <cfRule type="expression" dxfId="2219" priority="2090" stopIfTrue="1">
      <formula>IF(OR($BB203="not",$BB203="resign",$BB203="resign",$BB203="end",$BB203="terminated",$BB203="permanent"),"TRUE","FALSE")</formula>
    </cfRule>
  </conditionalFormatting>
  <conditionalFormatting sqref="I68:I69">
    <cfRule type="expression" dxfId="2218" priority="2089" stopIfTrue="1">
      <formula>IF(OR($BB68="not",$BB68="resign",$BB68="resign",$BB68="end",$BB68="terminated",$BB68="permanent"),"TRUE","FALSE")</formula>
    </cfRule>
  </conditionalFormatting>
  <conditionalFormatting sqref="I68:I69">
    <cfRule type="expression" dxfId="2217" priority="2087" stopIfTrue="1">
      <formula>IF(OR($BB68="not",$BB68="resign",$BB68="resign",$BB68="end",$BB68="terminated",$BB68="permanent"),"TRUE","FALSE")</formula>
    </cfRule>
  </conditionalFormatting>
  <conditionalFormatting sqref="I68:I69">
    <cfRule type="expression" dxfId="2216" priority="2086" stopIfTrue="1">
      <formula>IF(OR($BB68="not",$BB68="resign",$BB68="resign",$BB68="end",$BB68="terminated",$BB68="permanent"),"TRUE","FALSE")</formula>
    </cfRule>
  </conditionalFormatting>
  <conditionalFormatting sqref="F81:G91">
    <cfRule type="expression" dxfId="2215" priority="2084" stopIfTrue="1">
      <formula>IF(OR($BB116="not",$BB116="resign",$BB116="resign",$BB116="end",$BB116="terminated",$BB116="permanent"),"TRUE","FALSE")</formula>
    </cfRule>
  </conditionalFormatting>
  <conditionalFormatting sqref="J188 A188:A189 C188 U188:V188">
    <cfRule type="expression" dxfId="2214" priority="2083" stopIfTrue="1">
      <formula>IF(OR($BB169="not",$BB169="resign",$BB169="resign",$BB169="end",$BB169="terminated",$BB169="permanent"),"TRUE","FALSE")</formula>
    </cfRule>
  </conditionalFormatting>
  <conditionalFormatting sqref="U73:V74">
    <cfRule type="expression" dxfId="2213" priority="2082" stopIfTrue="1">
      <formula>IF(OR($BB108="not",$BB108="resign",$BB108="resign",$BB108="end",$BB108="terminated",$BB108="permanent"),"TRUE","FALSE")</formula>
    </cfRule>
  </conditionalFormatting>
  <conditionalFormatting sqref="H69">
    <cfRule type="expression" dxfId="2212" priority="2075" stopIfTrue="1">
      <formula>IF(OR($BB69="not",$BB69="resign",$BB69="resign",$BB69="end",$BB69="terminated",$BB69="permanent"),"TRUE","FALSE")</formula>
    </cfRule>
  </conditionalFormatting>
  <conditionalFormatting sqref="H69">
    <cfRule type="expression" dxfId="2211" priority="2074" stopIfTrue="1">
      <formula>IF(OR($BB69="not",$BB69="resign",$BB69="resign",$BB69="end",$BB69="terminated",$BB69="permanent"),"TRUE","FALSE")</formula>
    </cfRule>
  </conditionalFormatting>
  <conditionalFormatting sqref="C69">
    <cfRule type="expression" dxfId="2210" priority="2073" stopIfTrue="1">
      <formula>IF(OR($BB69="not",$BB69="resign",$BB69="resign",$BB69="end",$BB69="terminated",$BB69="permanent"),"TRUE","FALSE")</formula>
    </cfRule>
  </conditionalFormatting>
  <conditionalFormatting sqref="U69:V69">
    <cfRule type="expression" dxfId="2209" priority="2069" stopIfTrue="1">
      <formula>IF(OR($BB105="not",$BB105="resign",$BB105="resign",$BB105="end",$BB105="terminated",$BB105="permanent"),"TRUE","FALSE")</formula>
    </cfRule>
  </conditionalFormatting>
  <conditionalFormatting sqref="I69">
    <cfRule type="expression" dxfId="2208" priority="2067" stopIfTrue="1">
      <formula>IF(OR($BB69="not",$BB69="resign",$BB69="resign",$BB69="end",$BB69="terminated",$BB69="permanent"),"TRUE","FALSE")</formula>
    </cfRule>
  </conditionalFormatting>
  <conditionalFormatting sqref="I69">
    <cfRule type="expression" dxfId="2207" priority="2065" stopIfTrue="1">
      <formula>IF(OR($BB69="not",$BB69="resign",$BB69="resign",$BB69="end",$BB69="terminated",$BB69="permanent"),"TRUE","FALSE")</formula>
    </cfRule>
  </conditionalFormatting>
  <conditionalFormatting sqref="I69">
    <cfRule type="expression" dxfId="2206" priority="2064" stopIfTrue="1">
      <formula>IF(OR($BB69="not",$BB69="resign",$BB69="resign",$BB69="end",$BB69="terminated",$BB69="permanent"),"TRUE","FALSE")</formula>
    </cfRule>
  </conditionalFormatting>
  <conditionalFormatting sqref="U70:V70">
    <cfRule type="expression" dxfId="2205" priority="2060" stopIfTrue="1">
      <formula>IF(OR($BB105="not",$BB105="resign",$BB105="resign",$BB105="end",$BB105="terminated",$BB105="permanent"),"TRUE","FALSE")</formula>
    </cfRule>
  </conditionalFormatting>
  <conditionalFormatting sqref="C92:C93 J92:J96 F92:G97 A66:A74 U72:V74">
    <cfRule type="expression" dxfId="2204" priority="2059" stopIfTrue="1">
      <formula>IF(OR($BB100="not",$BB100="resign",$BB100="resign",$BB100="end",$BB100="terminated",$BB100="permanent"),"TRUE","FALSE")</formula>
    </cfRule>
  </conditionalFormatting>
  <conditionalFormatting sqref="A70">
    <cfRule type="expression" dxfId="2203" priority="2058" stopIfTrue="1">
      <formula>IF(OR($BB105="not",$BB105="resign",$BB105="resign",$BB105="end",$BB105="terminated",$BB105="permanent"),"TRUE","FALSE")</formula>
    </cfRule>
  </conditionalFormatting>
  <conditionalFormatting sqref="A70">
    <cfRule type="expression" dxfId="2202" priority="2057" stopIfTrue="1">
      <formula>IF(OR($BB103="not",$BB103="resign",$BB103="resign",$BB103="end",$BB103="terminated",$BB103="permanent"),"TRUE","FALSE")</formula>
    </cfRule>
  </conditionalFormatting>
  <conditionalFormatting sqref="A70">
    <cfRule type="expression" dxfId="2201" priority="2054" stopIfTrue="1">
      <formula>IF(OR($BB103="not",$BB103="resign",$BB103="resign",$BB103="end",$BB103="terminated",$BB103="permanent"),"TRUE","FALSE")</formula>
    </cfRule>
  </conditionalFormatting>
  <conditionalFormatting sqref="A70">
    <cfRule type="expression" dxfId="2200" priority="2053" stopIfTrue="1">
      <formula>IF(OR($BB105="not",$BB105="resign",$BB105="resign",$BB105="end",$BB105="terminated",$BB105="permanent"),"TRUE","FALSE")</formula>
    </cfRule>
  </conditionalFormatting>
  <conditionalFormatting sqref="A70">
    <cfRule type="expression" dxfId="2199" priority="2052" stopIfTrue="1">
      <formula>IF(OR($BB103="not",$BB103="resign",$BB103="resign",$BB103="end",$BB103="terminated",$BB103="permanent"),"TRUE","FALSE")</formula>
    </cfRule>
  </conditionalFormatting>
  <conditionalFormatting sqref="C70">
    <cfRule type="expression" dxfId="2198" priority="2048" stopIfTrue="1">
      <formula>IF(OR($BB105="not",$BB105="resign",$BB105="resign",$BB105="end",$BB105="terminated",$BB105="permanent"),"TRUE","FALSE")</formula>
    </cfRule>
  </conditionalFormatting>
  <conditionalFormatting sqref="A70">
    <cfRule type="expression" dxfId="2197" priority="2047" stopIfTrue="1">
      <formula>IF(OR($BB103="not",$BB103="resign",$BB103="resign",$BB103="end",$BB103="terminated",$BB103="permanent"),"TRUE","FALSE")</formula>
    </cfRule>
  </conditionalFormatting>
  <conditionalFormatting sqref="A70">
    <cfRule type="expression" dxfId="2196" priority="2046" stopIfTrue="1">
      <formula>IF(OR($BB105="not",$BB105="resign",$BB105="resign",$BB105="end",$BB105="terminated",$BB105="permanent"),"TRUE","FALSE")</formula>
    </cfRule>
  </conditionalFormatting>
  <conditionalFormatting sqref="A70">
    <cfRule type="expression" dxfId="2195" priority="2045" stopIfTrue="1">
      <formula>IF(OR($BB103="not",$BB103="resign",$BB103="resign",$BB103="end",$BB103="terminated",$BB103="permanent"),"TRUE","FALSE")</formula>
    </cfRule>
  </conditionalFormatting>
  <conditionalFormatting sqref="A90:A97">
    <cfRule type="expression" dxfId="2194" priority="2043" stopIfTrue="1">
      <formula>IF(OR($BB129="not",$BB129="resign",$BB129="resign",$BB129="end",$BB129="terminated",$BB129="permanent"),"TRUE","FALSE")</formula>
    </cfRule>
  </conditionalFormatting>
  <conditionalFormatting sqref="A70">
    <cfRule type="expression" dxfId="2193" priority="2042" stopIfTrue="1">
      <formula>IF(OR($BB103="not",$BB103="resign",$BB103="resign",$BB103="end",$BB103="terminated",$BB103="permanent"),"TRUE","FALSE")</formula>
    </cfRule>
  </conditionalFormatting>
  <conditionalFormatting sqref="H70">
    <cfRule type="expression" dxfId="2192" priority="2041" stopIfTrue="1">
      <formula>IF(OR($BB70="not",$BB70="resign",$BB70="resign",$BB70="end",$BB70="terminated",$BB70="permanent"),"TRUE","FALSE")</formula>
    </cfRule>
  </conditionalFormatting>
  <conditionalFormatting sqref="H70">
    <cfRule type="expression" dxfId="2191" priority="2040" stopIfTrue="1">
      <formula>IF(OR($BB70="not",$BB70="resign",$BB70="resign",$BB70="end",$BB70="terminated",$BB70="permanent"),"TRUE","FALSE")</formula>
    </cfRule>
  </conditionalFormatting>
  <conditionalFormatting sqref="C70">
    <cfRule type="expression" dxfId="2190" priority="2039" stopIfTrue="1">
      <formula>IF(OR($BB70="not",$BB70="resign",$BB70="resign",$BB70="end",$BB70="terminated",$BB70="permanent"),"TRUE","FALSE")</formula>
    </cfRule>
  </conditionalFormatting>
  <conditionalFormatting sqref="A70">
    <cfRule type="expression" dxfId="2189" priority="2038" stopIfTrue="1">
      <formula>IF(OR($BB105="not",$BB105="resign",$BB105="resign",$BB105="end",$BB105="terminated",$BB105="permanent"),"TRUE","FALSE")</formula>
    </cfRule>
  </conditionalFormatting>
  <conditionalFormatting sqref="A70">
    <cfRule type="expression" dxfId="2188" priority="2037" stopIfTrue="1">
      <formula>IF(OR($BB103="not",$BB103="resign",$BB103="resign",$BB103="end",$BB103="terminated",$BB103="permanent"),"TRUE","FALSE")</formula>
    </cfRule>
  </conditionalFormatting>
  <conditionalFormatting sqref="J70">
    <cfRule type="expression" dxfId="2187" priority="2036" stopIfTrue="1">
      <formula>IF(OR($BB103="not",$BB103="resign",$BB103="resign",$BB103="end",$BB103="terminated",$BB103="permanent"),"TRUE","FALSE")</formula>
    </cfRule>
  </conditionalFormatting>
  <conditionalFormatting sqref="I70">
    <cfRule type="expression" dxfId="2186" priority="2033" stopIfTrue="1">
      <formula>IF(OR($BB70="not",$BB70="resign",$BB70="resign",$BB70="end",$BB70="terminated",$BB70="permanent"),"TRUE","FALSE")</formula>
    </cfRule>
  </conditionalFormatting>
  <conditionalFormatting sqref="I70">
    <cfRule type="expression" dxfId="2185" priority="2032" stopIfTrue="1">
      <formula>IF(OR($BB70="not",$BB70="resign",$BB70="resign",$BB70="end",$BB70="terminated",$BB70="permanent"),"TRUE","FALSE")</formula>
    </cfRule>
  </conditionalFormatting>
  <conditionalFormatting sqref="I70">
    <cfRule type="expression" dxfId="2184" priority="2031" stopIfTrue="1">
      <formula>IF(OR($BB70="not",$BB70="resign",$BB70="resign",$BB70="end",$BB70="terminated",$BB70="permanent"),"TRUE","FALSE")</formula>
    </cfRule>
  </conditionalFormatting>
  <conditionalFormatting sqref="J70">
    <cfRule type="expression" dxfId="2183" priority="2030" stopIfTrue="1">
      <formula>IF(OR($BB103="not",$BB103="resign",$BB103="resign",$BB103="end",$BB103="terminated",$BB103="permanent"),"TRUE","FALSE")</formula>
    </cfRule>
  </conditionalFormatting>
  <conditionalFormatting sqref="A93">
    <cfRule type="expression" dxfId="2182" priority="2028" stopIfTrue="1">
      <formula>IF(OR($BB106="not",$BB106="resign",$BB106="resign",$BB106="end",$BB106="terminated",$BB106="permanent"),"TRUE","FALSE")</formula>
    </cfRule>
  </conditionalFormatting>
  <conditionalFormatting sqref="A71">
    <cfRule type="expression" dxfId="2181" priority="2025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80" priority="2023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79" priority="2020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78" priority="2018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77" priority="2017" stopIfTrue="1">
      <formula>IF(OR($BB105="not",$BB105="resign",$BB105="resign",$BB105="end",$BB105="terminated",$BB105="permanent"),"TRUE","FALSE")</formula>
    </cfRule>
  </conditionalFormatting>
  <conditionalFormatting sqref="A71">
    <cfRule type="expression" dxfId="2176" priority="2013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75" priority="2011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74" priority="2009" stopIfTrue="1">
      <formula>IF(OR($BB105="not",$BB105="resign",$BB105="resign",$BB105="end",$BB105="terminated",$BB105="permanent"),"TRUE","FALSE")</formula>
    </cfRule>
  </conditionalFormatting>
  <conditionalFormatting sqref="A71">
    <cfRule type="expression" dxfId="2173" priority="2008" stopIfTrue="1">
      <formula>IF(OR($BB104="not",$BB104="resign",$BB104="resign",$BB104="end",$BB104="terminated",$BB104="permanent"),"TRUE","FALSE")</formula>
    </cfRule>
  </conditionalFormatting>
  <conditionalFormatting sqref="H71">
    <cfRule type="expression" dxfId="2172" priority="2007" stopIfTrue="1">
      <formula>IF(OR($BB71="not",$BB71="resign",$BB71="resign",$BB71="end",$BB71="terminated",$BB71="permanent"),"TRUE","FALSE")</formula>
    </cfRule>
  </conditionalFormatting>
  <conditionalFormatting sqref="H71">
    <cfRule type="expression" dxfId="2171" priority="2006" stopIfTrue="1">
      <formula>IF(OR($BB71="not",$BB71="resign",$BB71="resign",$BB71="end",$BB71="terminated",$BB71="permanent"),"TRUE","FALSE")</formula>
    </cfRule>
  </conditionalFormatting>
  <conditionalFormatting sqref="C71">
    <cfRule type="expression" dxfId="2170" priority="2005" stopIfTrue="1">
      <formula>IF(OR($BB71="not",$BB71="resign",$BB71="resign",$BB71="end",$BB71="terminated",$BB71="permanent"),"TRUE","FALSE")</formula>
    </cfRule>
  </conditionalFormatting>
  <conditionalFormatting sqref="A71">
    <cfRule type="expression" dxfId="2169" priority="2003" stopIfTrue="1">
      <formula>IF(OR($BB104="not",$BB104="resign",$BB104="resign",$BB104="end",$BB104="terminated",$BB104="permanent"),"TRUE","FALSE")</formula>
    </cfRule>
  </conditionalFormatting>
  <conditionalFormatting sqref="J71">
    <cfRule type="expression" dxfId="2168" priority="2002" stopIfTrue="1">
      <formula>IF(OR($BB104="not",$BB104="resign",$BB104="resign",$BB104="end",$BB104="terminated",$BB104="permanent"),"TRUE","FALSE")</formula>
    </cfRule>
  </conditionalFormatting>
  <conditionalFormatting sqref="A71">
    <cfRule type="expression" dxfId="2167" priority="2000" stopIfTrue="1">
      <formula>IF(OR($BB105="not",$BB105="resign",$BB105="resign",$BB105="end",$BB105="terminated",$BB105="permanent"),"TRUE","FALSE")</formula>
    </cfRule>
  </conditionalFormatting>
  <conditionalFormatting sqref="I71">
    <cfRule type="expression" dxfId="2166" priority="1999" stopIfTrue="1">
      <formula>IF(OR($BB71="not",$BB71="resign",$BB71="resign",$BB71="end",$BB71="terminated",$BB71="permanent"),"TRUE","FALSE")</formula>
    </cfRule>
  </conditionalFormatting>
  <conditionalFormatting sqref="I71">
    <cfRule type="expression" dxfId="2165" priority="1998" stopIfTrue="1">
      <formula>IF(OR($BB71="not",$BB71="resign",$BB71="resign",$BB71="end",$BB71="terminated",$BB71="permanent"),"TRUE","FALSE")</formula>
    </cfRule>
  </conditionalFormatting>
  <conditionalFormatting sqref="I71">
    <cfRule type="expression" dxfId="2164" priority="1997" stopIfTrue="1">
      <formula>IF(OR($BB71="not",$BB71="resign",$BB71="resign",$BB71="end",$BB71="terminated",$BB71="permanent"),"TRUE","FALSE")</formula>
    </cfRule>
  </conditionalFormatting>
  <conditionalFormatting sqref="J71">
    <cfRule type="expression" dxfId="2163" priority="1996" stopIfTrue="1">
      <formula>IF(OR($BB104="not",$BB104="resign",$BB104="resign",$BB104="end",$BB104="terminated",$BB104="permanent"),"TRUE","FALSE")</formula>
    </cfRule>
  </conditionalFormatting>
  <conditionalFormatting sqref="U89:V93 A90:A97 U79:V79 A78:A88">
    <cfRule type="expression" dxfId="2162" priority="1995" stopIfTrue="1">
      <formula>IF(OR($BB121="not",$BB121="resign",$BB121="resign",$BB121="end",$BB121="terminated",$BB121="permanent"),"TRUE","FALSE")</formula>
    </cfRule>
  </conditionalFormatting>
  <conditionalFormatting sqref="J72">
    <cfRule type="expression" dxfId="2161" priority="1962" stopIfTrue="1">
      <formula>IF(OR($BB105="not",$BB105="resign",$BB105="resign",$BB105="end",$BB105="terminated",$BB105="permanent"),"TRUE","FALSE")</formula>
    </cfRule>
  </conditionalFormatting>
  <conditionalFormatting sqref="J72">
    <cfRule type="expression" dxfId="2160" priority="1956" stopIfTrue="1">
      <formula>IF(OR($BB105="not",$BB105="resign",$BB105="resign",$BB105="end",$BB105="terminated",$BB105="permanent"),"TRUE","FALSE")</formula>
    </cfRule>
  </conditionalFormatting>
  <conditionalFormatting sqref="J92:J93 A37:A47 F76:G76 J76 C76 A69:A71">
    <cfRule type="expression" dxfId="2159" priority="39689" stopIfTrue="1">
      <formula>IF(OR($BB68="not",$BB68="resign",$BB68="resign",$BB68="end",$BB68="terminated",$BB68="permanent"),"TRUE","FALSE")</formula>
    </cfRule>
  </conditionalFormatting>
  <conditionalFormatting sqref="A101:A102 A96:A98">
    <cfRule type="expression" dxfId="2158" priority="39737" stopIfTrue="1">
      <formula>IF(OR($BB103="not",$BB103="resign",$BB103="resign",$BB103="end",$BB103="terminated",$BB103="permanent"),"TRUE","FALSE")</formula>
    </cfRule>
  </conditionalFormatting>
  <conditionalFormatting sqref="I68:I69">
    <cfRule type="expression" dxfId="2157" priority="1758" stopIfTrue="1">
      <formula>IF(OR($BB68="not",$BB68="resign",$BB68="resign",$BB68="end",$BB68="terminated",$BB68="permanent"),"TRUE","FALSE")</formula>
    </cfRule>
  </conditionalFormatting>
  <conditionalFormatting sqref="I182">
    <cfRule type="expression" dxfId="2156" priority="1755" stopIfTrue="1">
      <formula>IF(OR($BB126="not",$BB126="resign",$BB126="resign",$BB126="end",$BB126="terminated",$BB126="permanent"),"TRUE","FALSE")</formula>
    </cfRule>
  </conditionalFormatting>
  <conditionalFormatting sqref="U101:V101">
    <cfRule type="expression" dxfId="2155" priority="1756" stopIfTrue="1">
      <formula>IF(OR($BB110="not",$BB110="resign",$BB110="resign",$BB110="end",$BB110="terminated",$BB110="permanent"),"TRUE","FALSE")</formula>
    </cfRule>
  </conditionalFormatting>
  <conditionalFormatting sqref="C30 I30:J30 F30:G30 A30 U30:V30 A39:A41 J90:J91 J81:J86 A46:A58 F77:G77 A74 J74 C77 J77 A68:A69">
    <cfRule type="expression" dxfId="2154" priority="1757" stopIfTrue="1">
      <formula>IF(OR($BB62="not",$BB62="resign",$BB62="resign",$BB62="end",$BB62="terminated",$BB62="permanent"),"TRUE","FALSE")</formula>
    </cfRule>
  </conditionalFormatting>
  <conditionalFormatting sqref="AB30">
    <cfRule type="expression" dxfId="2153" priority="80147" stopIfTrue="1">
      <formula>IF(OR($BB62="not",$BB62="resign",$BB62="resign",$BB62="end",$BB62="terminated",$BB62="permanent"),"TRUE","FALSE")</formula>
    </cfRule>
  </conditionalFormatting>
  <conditionalFormatting sqref="U79:V79">
    <cfRule type="expression" dxfId="2152" priority="1724" stopIfTrue="1">
      <formula>IF(OR($BB120="not",$BB120="resign",$BB120="resign",$BB120="end",$BB120="terminated",$BB120="permanent"),"TRUE","FALSE")</formula>
    </cfRule>
  </conditionalFormatting>
  <conditionalFormatting sqref="A185">
    <cfRule type="expression" dxfId="2151" priority="1725" stopIfTrue="1">
      <formula>IF(OR($BB205="not",$BB205="resign",$BB205="resign",$BB205="end",$BB205="terminated",$BB205="permanent"),"TRUE","FALSE")</formula>
    </cfRule>
  </conditionalFormatting>
  <conditionalFormatting sqref="J183">
    <cfRule type="expression" dxfId="2150" priority="87423" stopIfTrue="1">
      <formula>IF(OR($BB182="not",$BB182="resign",$BB182="resign",$BB182="end",$BB182="terminated",$BB182="permanent"),"TRUE","FALSE")</formula>
    </cfRule>
  </conditionalFormatting>
  <conditionalFormatting sqref="I73">
    <cfRule type="expression" dxfId="2149" priority="1583" stopIfTrue="1">
      <formula>IF(OR($BB73="not",$BB73="resign",$BB73="resign",$BB73="end",$BB73="terminated",$BB73="permanent"),"TRUE","FALSE")</formula>
    </cfRule>
  </conditionalFormatting>
  <conditionalFormatting sqref="I73">
    <cfRule type="expression" dxfId="2148" priority="1582" stopIfTrue="1">
      <formula>IF(OR($BB73="not",$BB73="resign",$BB73="resign",$BB73="end",$BB73="terminated",$BB73="permanent"),"TRUE","FALSE")</formula>
    </cfRule>
  </conditionalFormatting>
  <conditionalFormatting sqref="I73">
    <cfRule type="expression" dxfId="2147" priority="1581" stopIfTrue="1">
      <formula>IF(OR($BB73="not",$BB73="resign",$BB73="resign",$BB73="end",$BB73="terminated",$BB73="permanent"),"TRUE","FALSE")</formula>
    </cfRule>
  </conditionalFormatting>
  <conditionalFormatting sqref="I73">
    <cfRule type="expression" dxfId="2146" priority="1580" stopIfTrue="1">
      <formula>IF(OR($BB73="not",$BB73="resign",$BB73="resign",$BB73="end",$BB73="terminated",$BB73="permanent"),"TRUE","FALSE")</formula>
    </cfRule>
  </conditionalFormatting>
  <conditionalFormatting sqref="I73">
    <cfRule type="expression" dxfId="2145" priority="1579" stopIfTrue="1">
      <formula>IF(OR($BB73="not",$BB73="resign",$BB73="resign",$BB73="end",$BB73="terminated",$BB73="permanent"),"TRUE","FALSE")</formula>
    </cfRule>
  </conditionalFormatting>
  <conditionalFormatting sqref="I73">
    <cfRule type="expression" dxfId="2144" priority="1578" stopIfTrue="1">
      <formula>IF(OR($BB73="not",$BB73="resign",$BB73="resign",$BB73="end",$BB73="terminated",$BB73="permanent"),"TRUE","FALSE")</formula>
    </cfRule>
  </conditionalFormatting>
  <conditionalFormatting sqref="I73">
    <cfRule type="expression" dxfId="2143" priority="1577" stopIfTrue="1">
      <formula>IF(OR($BB73="not",$BB73="resign",$BB73="resign",$BB73="end",$BB73="terminated",$BB73="permanent"),"TRUE","FALSE")</formula>
    </cfRule>
  </conditionalFormatting>
  <conditionalFormatting sqref="F183:J183">
    <cfRule type="expression" dxfId="2142" priority="1533" stopIfTrue="1">
      <formula>IF(OR($BB127="not",$BB127="resign",$BB127="resign",$BB127="end",$BB127="terminated",$BB127="permanent"),"TRUE","FALSE")</formula>
    </cfRule>
  </conditionalFormatting>
  <conditionalFormatting sqref="I183">
    <cfRule type="expression" dxfId="2141" priority="1531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40" priority="1530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9" priority="1529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8" priority="1528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7" priority="1527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6" priority="1526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5" priority="1525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4" priority="1524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3" priority="1523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2" priority="1522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1" priority="1521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30" priority="1520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9" priority="1519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8" priority="1518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7" priority="1517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6" priority="1516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5" priority="1515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4" priority="1514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3" priority="1513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2" priority="1512" stopIfTrue="1">
      <formula>IF(OR($BB127="not",$BB127="resign",$BB127="resign",$BB127="end",$BB127="terminated",$BB127="permanent"),"TRUE","FALSE")</formula>
    </cfRule>
  </conditionalFormatting>
  <conditionalFormatting sqref="AB183">
    <cfRule type="expression" dxfId="2121" priority="1511" stopIfTrue="1">
      <formula>IF(OR($BB127="not",$BB127="resign",$BB127="resign",$BB127="end",$BB127="terminated",$BB127="permanent"),"TRUE","FALSE")</formula>
    </cfRule>
  </conditionalFormatting>
  <conditionalFormatting sqref="C183">
    <cfRule type="expression" dxfId="2120" priority="1510" stopIfTrue="1">
      <formula>IF(OR($BB127="not",$BB127="resign",$BB127="resign",$BB127="end",$BB127="terminated",$BB127="permanent"),"TRUE","FALSE")</formula>
    </cfRule>
  </conditionalFormatting>
  <conditionalFormatting sqref="F183:G183">
    <cfRule type="expression" dxfId="2119" priority="1508" stopIfTrue="1">
      <formula>IF(OR($BB182="not",$BB182="resign",$BB182="resign",$BB182="end",$BB182="terminated",$BB182="permanent"),"TRUE","FALSE")</formula>
    </cfRule>
  </conditionalFormatting>
  <conditionalFormatting sqref="U79:V79 U89:V91 A90:A97 A79:A88">
    <cfRule type="expression" dxfId="2118" priority="1497" stopIfTrue="1">
      <formula>IF(OR($BB123="not",$BB123="resign",$BB123="resign",$BB123="end",$BB123="terminated",$BB123="permanent"),"TRUE","FALSE")</formula>
    </cfRule>
  </conditionalFormatting>
  <conditionalFormatting sqref="A92:A97 U75:V75 A75:A78 A62:A63">
    <cfRule type="expression" dxfId="2117" priority="1495" stopIfTrue="1">
      <formula>IF(OR($BB100="not",$BB100="resign",$BB100="resign",$BB100="end",$BB100="terminated",$BB100="permanent"),"TRUE","FALSE")</formula>
    </cfRule>
  </conditionalFormatting>
  <conditionalFormatting sqref="A79:A86">
    <cfRule type="expression" dxfId="2116" priority="1494" stopIfTrue="1">
      <formula>IF(OR($BB124="not",$BB124="resign",$BB124="resign",$BB124="end",$BB124="terminated",$BB124="permanent"),"TRUE","FALSE")</formula>
    </cfRule>
  </conditionalFormatting>
  <conditionalFormatting sqref="U75:V75">
    <cfRule type="expression" dxfId="2115" priority="1492" stopIfTrue="1">
      <formula>IF(OR($BB114="not",$BB114="resign",$BB114="resign",$BB114="end",$BB114="terminated",$BB114="permanent"),"TRUE","FALSE")</formula>
    </cfRule>
  </conditionalFormatting>
  <conditionalFormatting sqref="A57:A58">
    <cfRule type="expression" dxfId="2114" priority="1490" stopIfTrue="1">
      <formula>IF(OR($BB100="not",$BB100="resign",$BB100="resign",$BB100="end",$BB100="terminated",$BB100="permanent"),"TRUE","FALSE")</formula>
    </cfRule>
  </conditionalFormatting>
  <conditionalFormatting sqref="U75">
    <cfRule type="expression" dxfId="2113" priority="1486" stopIfTrue="1">
      <formula>IF(OR($BB75="not",$BB75="resign",$BB75="resign",$BB75="end",$BB75="terminated",$BB75="permanent"),"TRUE","FALSE")</formula>
    </cfRule>
  </conditionalFormatting>
  <conditionalFormatting sqref="U75">
    <cfRule type="expression" dxfId="2112" priority="1485" stopIfTrue="1">
      <formula>IF(OR($AZ75="not",$AZ75="resign",$AZ75="resign",$AZ75="end",$AZ75="terminated",$AZ75="permanent"),"TRUE","FALSE")</formula>
    </cfRule>
  </conditionalFormatting>
  <conditionalFormatting sqref="V75">
    <cfRule type="expression" dxfId="2111" priority="1483" stopIfTrue="1">
      <formula>IF(OR($BB75="not",$BB75="resign",$BB75="resign",$BB75="end",$BB75="terminated",$BB75="permanent"),"TRUE","FALSE")</formula>
    </cfRule>
  </conditionalFormatting>
  <conditionalFormatting sqref="V75">
    <cfRule type="expression" dxfId="2110" priority="1482" stopIfTrue="1">
      <formula>IF(OR($AZ75="not",$AZ75="resign",$AZ75="resign",$AZ75="end",$AZ75="terminated",$AZ75="permanent"),"TRUE","FALSE")</formula>
    </cfRule>
  </conditionalFormatting>
  <conditionalFormatting sqref="U76:V76">
    <cfRule type="expression" dxfId="2109" priority="1471" stopIfTrue="1">
      <formula>IF(OR($BB113="not",$BB113="resign",$BB113="resign",$BB113="end",$BB113="terminated",$BB113="permanent"),"TRUE","FALSE")</formula>
    </cfRule>
  </conditionalFormatting>
  <conditionalFormatting sqref="U76:V76">
    <cfRule type="expression" dxfId="2108" priority="1470" stopIfTrue="1">
      <formula>IF(OR($BB114="not",$BB114="resign",$BB114="resign",$BB114="end",$BB114="terminated",$BB114="permanent"),"TRUE","FALSE")</formula>
    </cfRule>
  </conditionalFormatting>
  <conditionalFormatting sqref="U76:V76">
    <cfRule type="expression" dxfId="2107" priority="1468" stopIfTrue="1">
      <formula>IF(OR($BB115="not",$BB115="resign",$BB115="resign",$BB115="end",$BB115="terminated",$BB115="permanent"),"TRUE","FALSE")</formula>
    </cfRule>
  </conditionalFormatting>
  <conditionalFormatting sqref="U76:V76">
    <cfRule type="expression" dxfId="2106" priority="1466" stopIfTrue="1">
      <formula>IF(OR($BB116="not",$BB116="resign",$BB116="resign",$BB116="end",$BB116="terminated",$BB116="permanent"),"TRUE","FALSE")</formula>
    </cfRule>
  </conditionalFormatting>
  <conditionalFormatting sqref="A67">
    <cfRule type="expression" dxfId="2105" priority="1465" stopIfTrue="1">
      <formula>IF(OR($BB100="not",$BB100="resign",$BB100="resign",$BB100="end",$BB100="terminated",$BB100="permanent"),"TRUE","FALSE")</formula>
    </cfRule>
  </conditionalFormatting>
  <conditionalFormatting sqref="I76">
    <cfRule type="expression" dxfId="2104" priority="1464" stopIfTrue="1">
      <formula>IF(OR($BB76="not",$BB76="resign",$BB76="resign",$BB76="end",$BB76="terminated",$BB76="permanent"),"TRUE","FALSE")</formula>
    </cfRule>
  </conditionalFormatting>
  <conditionalFormatting sqref="U76">
    <cfRule type="expression" dxfId="2103" priority="1462" stopIfTrue="1">
      <formula>IF(OR($BB76="not",$BB76="resign",$BB76="resign",$BB76="end",$BB76="terminated",$BB76="permanent"),"TRUE","FALSE")</formula>
    </cfRule>
  </conditionalFormatting>
  <conditionalFormatting sqref="U76">
    <cfRule type="expression" dxfId="2102" priority="1461" stopIfTrue="1">
      <formula>IF(OR($AZ76="not",$AZ76="resign",$AZ76="resign",$AZ76="end",$AZ76="terminated",$AZ76="permanent"),"TRUE","FALSE")</formula>
    </cfRule>
  </conditionalFormatting>
  <conditionalFormatting sqref="V76">
    <cfRule type="expression" dxfId="2101" priority="1459" stopIfTrue="1">
      <formula>IF(OR($BB76="not",$BB76="resign",$BB76="resign",$BB76="end",$BB76="terminated",$BB76="permanent"),"TRUE","FALSE")</formula>
    </cfRule>
  </conditionalFormatting>
  <conditionalFormatting sqref="V76">
    <cfRule type="expression" dxfId="2100" priority="1458" stopIfTrue="1">
      <formula>IF(OR($AZ76="not",$AZ76="resign",$AZ76="resign",$AZ76="end",$AZ76="terminated",$AZ76="permanent"),"TRUE","FALSE")</formula>
    </cfRule>
  </conditionalFormatting>
  <conditionalFormatting sqref="I76">
    <cfRule type="expression" dxfId="2099" priority="1456" stopIfTrue="1">
      <formula>IF(OR($BB76="not",$BB76="resign",$BB76="resign",$BB76="end",$BB76="terminated",$BB76="permanent"),"TRUE","FALSE")</formula>
    </cfRule>
  </conditionalFormatting>
  <conditionalFormatting sqref="A185">
    <cfRule type="expression" dxfId="2098" priority="1449" stopIfTrue="1">
      <formula>IF(OR($BB206="not",$BB206="resign",$BB206="resign",$BB206="end",$BB206="terminated",$BB206="permanent"),"TRUE","FALSE")</formula>
    </cfRule>
  </conditionalFormatting>
  <conditionalFormatting sqref="U79:V79">
    <cfRule type="expression" dxfId="2097" priority="1425" stopIfTrue="1">
      <formula>IF(OR($BB124="not",$BB124="resign",$BB124="resign",$BB124="end",$BB124="terminated",$BB124="permanent"),"TRUE","FALSE")</formula>
    </cfRule>
  </conditionalFormatting>
  <conditionalFormatting sqref="U77:V77">
    <cfRule type="expression" dxfId="2096" priority="1423" stopIfTrue="1">
      <formula>IF(OR($BB115="not",$BB115="resign",$BB115="resign",$BB115="end",$BB115="terminated",$BB115="permanent"),"TRUE","FALSE")</formula>
    </cfRule>
  </conditionalFormatting>
  <conditionalFormatting sqref="U77:V77">
    <cfRule type="expression" dxfId="2095" priority="1422" stopIfTrue="1">
      <formula>IF(OR($BB116="not",$BB116="resign",$BB116="resign",$BB116="end",$BB116="terminated",$BB116="permanent"),"TRUE","FALSE")</formula>
    </cfRule>
  </conditionalFormatting>
  <conditionalFormatting sqref="U77:V77">
    <cfRule type="expression" dxfId="2094" priority="1420" stopIfTrue="1">
      <formula>IF(OR($BB117="not",$BB117="resign",$BB117="resign",$BB117="end",$BB117="terminated",$BB117="permanent"),"TRUE","FALSE")</formula>
    </cfRule>
  </conditionalFormatting>
  <conditionalFormatting sqref="A90:A97 U79:V79 U89:V93 U77:V77 A77:A88 A60">
    <cfRule type="expression" dxfId="2093" priority="1418" stopIfTrue="1">
      <formula>IF(OR($BB102="not",$BB102="resign",$BB102="resign",$BB102="end",$BB102="terminated",$BB102="permanent"),"TRUE","FALSE")</formula>
    </cfRule>
  </conditionalFormatting>
  <conditionalFormatting sqref="C81:C86">
    <cfRule type="expression" dxfId="2092" priority="1417" stopIfTrue="1">
      <formula>IF(OR($BB116="not",$BB116="resign",$BB116="resign",$BB116="end",$BB116="terminated",$BB116="permanent"),"TRUE","FALSE")</formula>
    </cfRule>
  </conditionalFormatting>
  <conditionalFormatting sqref="I77">
    <cfRule type="expression" dxfId="2091" priority="1416" stopIfTrue="1">
      <formula>IF(OR($BB77="not",$BB77="resign",$BB77="resign",$BB77="end",$BB77="terminated",$BB77="permanent"),"TRUE","FALSE")</formula>
    </cfRule>
  </conditionalFormatting>
  <conditionalFormatting sqref="U77">
    <cfRule type="expression" dxfId="2090" priority="1414" stopIfTrue="1">
      <formula>IF(OR($BB77="not",$BB77="resign",$BB77="resign",$BB77="end",$BB77="terminated",$BB77="permanent"),"TRUE","FALSE")</formula>
    </cfRule>
  </conditionalFormatting>
  <conditionalFormatting sqref="U77">
    <cfRule type="expression" dxfId="2089" priority="1413" stopIfTrue="1">
      <formula>IF(OR($AZ77="not",$AZ77="resign",$AZ77="resign",$AZ77="end",$AZ77="terminated",$AZ77="permanent"),"TRUE","FALSE")</formula>
    </cfRule>
  </conditionalFormatting>
  <conditionalFormatting sqref="V77">
    <cfRule type="expression" dxfId="2088" priority="1411" stopIfTrue="1">
      <formula>IF(OR($BB77="not",$BB77="resign",$BB77="resign",$BB77="end",$BB77="terminated",$BB77="permanent"),"TRUE","FALSE")</formula>
    </cfRule>
  </conditionalFormatting>
  <conditionalFormatting sqref="V77">
    <cfRule type="expression" dxfId="2087" priority="1410" stopIfTrue="1">
      <formula>IF(OR($AZ77="not",$AZ77="resign",$AZ77="resign",$AZ77="end",$AZ77="terminated",$AZ77="permanent"),"TRUE","FALSE")</formula>
    </cfRule>
  </conditionalFormatting>
  <conditionalFormatting sqref="I77">
    <cfRule type="expression" dxfId="2086" priority="1408" stopIfTrue="1">
      <formula>IF(OR($BB77="not",$BB77="resign",$BB77="resign",$BB77="end",$BB77="terminated",$BB77="permanent"),"TRUE","FALSE")</formula>
    </cfRule>
  </conditionalFormatting>
  <conditionalFormatting sqref="F78:G78">
    <cfRule type="expression" dxfId="2085" priority="1369" stopIfTrue="1">
      <formula>IF(OR($BB111="not",$BB111="resign",$BB111="resign",$BB111="end",$BB111="terminated",$BB111="permanent"),"TRUE","FALSE")</formula>
    </cfRule>
  </conditionalFormatting>
  <conditionalFormatting sqref="U78:V78">
    <cfRule type="expression" dxfId="2084" priority="1361" stopIfTrue="1">
      <formula>IF(OR($BB121="not",$BB121="resign",$BB121="resign",$BB121="end",$BB121="terminated",$BB121="permanent"),"TRUE","FALSE")</formula>
    </cfRule>
  </conditionalFormatting>
  <conditionalFormatting sqref="U78:V78">
    <cfRule type="expression" dxfId="2083" priority="1360" stopIfTrue="1">
      <formula>IF(OR($BB117="not",$BB117="resign",$BB117="resign",$BB117="end",$BB117="terminated",$BB117="permanent"),"TRUE","FALSE")</formula>
    </cfRule>
  </conditionalFormatting>
  <conditionalFormatting sqref="U78:V78">
    <cfRule type="expression" dxfId="2082" priority="1359" stopIfTrue="1">
      <formula>IF(OR($BB118="not",$BB118="resign",$BB118="resign",$BB118="end",$BB118="terminated",$BB118="permanent"),"TRUE","FALSE")</formula>
    </cfRule>
  </conditionalFormatting>
  <conditionalFormatting sqref="U78:V78">
    <cfRule type="expression" dxfId="2081" priority="1358" stopIfTrue="1">
      <formula>IF(OR($BB119="not",$BB119="resign",$BB119="resign",$BB119="end",$BB119="terminated",$BB119="permanent"),"TRUE","FALSE")</formula>
    </cfRule>
  </conditionalFormatting>
  <conditionalFormatting sqref="U78:V78">
    <cfRule type="expression" dxfId="2080" priority="1357" stopIfTrue="1">
      <formula>IF(OR($BB120="not",$BB120="resign",$BB120="resign",$BB120="end",$BB120="terminated",$BB120="permanent"),"TRUE","FALSE")</formula>
    </cfRule>
  </conditionalFormatting>
  <conditionalFormatting sqref="F78:G78">
    <cfRule type="expression" dxfId="2079" priority="1355" stopIfTrue="1">
      <formula>IF(OR($BB78="not",$BB78="resign",$BB78="resign",$BB78="end",$BB78="terminated",$BB78="permanent"),"TRUE","FALSE")</formula>
    </cfRule>
  </conditionalFormatting>
  <conditionalFormatting sqref="U78">
    <cfRule type="expression" dxfId="2078" priority="1353" stopIfTrue="1">
      <formula>IF(OR($BB78="not",$BB78="resign",$BB78="resign",$BB78="end",$BB78="terminated",$BB78="permanent"),"TRUE","FALSE")</formula>
    </cfRule>
  </conditionalFormatting>
  <conditionalFormatting sqref="U78">
    <cfRule type="expression" dxfId="2077" priority="1352" stopIfTrue="1">
      <formula>IF(OR($AZ78="not",$AZ78="resign",$AZ78="resign",$AZ78="end",$AZ78="terminated",$AZ78="permanent"),"TRUE","FALSE")</formula>
    </cfRule>
  </conditionalFormatting>
  <conditionalFormatting sqref="V78">
    <cfRule type="expression" dxfId="2076" priority="1350" stopIfTrue="1">
      <formula>IF(OR($BB78="not",$BB78="resign",$BB78="resign",$BB78="end",$BB78="terminated",$BB78="permanent"),"TRUE","FALSE")</formula>
    </cfRule>
  </conditionalFormatting>
  <conditionalFormatting sqref="V78">
    <cfRule type="expression" dxfId="2075" priority="1349" stopIfTrue="1">
      <formula>IF(OR($AZ78="not",$AZ78="resign",$AZ78="resign",$AZ78="end",$AZ78="terminated",$AZ78="permanent"),"TRUE","FALSE")</formula>
    </cfRule>
  </conditionalFormatting>
  <conditionalFormatting sqref="F205:G205 C205">
    <cfRule type="expression" dxfId="2074" priority="1307" stopIfTrue="1">
      <formula>IF(OR($BB113="not",$BB113="resign",$BB113="resign",$BB113="end",$BB113="terminated",$BB113="permanent"),"TRUE","FALSE")</formula>
    </cfRule>
  </conditionalFormatting>
  <conditionalFormatting sqref="U205:V205 A205">
    <cfRule type="expression" dxfId="2073" priority="1299" stopIfTrue="1">
      <formula>IF(OR($BB123="not",$BB123="resign",$BB123="resign",$BB123="end",$BB123="terminated",$BB123="permanent"),"TRUE","FALSE")</formula>
    </cfRule>
  </conditionalFormatting>
  <conditionalFormatting sqref="U205:V205 A205">
    <cfRule type="expression" dxfId="2072" priority="1298" stopIfTrue="1">
      <formula>IF(OR($BB119="not",$BB119="resign",$BB119="resign",$BB119="end",$BB119="terminated",$BB119="permanent"),"TRUE","FALSE")</formula>
    </cfRule>
  </conditionalFormatting>
  <conditionalFormatting sqref="U205:V205 A205">
    <cfRule type="expression" dxfId="2071" priority="1297" stopIfTrue="1">
      <formula>IF(OR($BB120="not",$BB120="resign",$BB120="resign",$BB120="end",$BB120="terminated",$BB120="permanent"),"TRUE","FALSE")</formula>
    </cfRule>
  </conditionalFormatting>
  <conditionalFormatting sqref="U205:V205 A205">
    <cfRule type="expression" dxfId="2070" priority="1296" stopIfTrue="1">
      <formula>IF(OR($BB121="not",$BB121="resign",$BB121="resign",$BB121="end",$BB121="terminated",$BB121="permanent"),"TRUE","FALSE")</formula>
    </cfRule>
  </conditionalFormatting>
  <conditionalFormatting sqref="U205:V205 A205">
    <cfRule type="expression" dxfId="2069" priority="1295" stopIfTrue="1">
      <formula>IF(OR($BB122="not",$BB122="resign",$BB122="resign",$BB122="end",$BB122="terminated",$BB122="permanent"),"TRUE","FALSE")</formula>
    </cfRule>
  </conditionalFormatting>
  <conditionalFormatting sqref="J205">
    <cfRule type="expression" dxfId="2068" priority="1294" stopIfTrue="1">
      <formula>IF(OR($BB113="not",$BB113="resign",$BB113="resign",$BB113="end",$BB113="terminated",$BB113="permanent"),"TRUE","FALSE")</formula>
    </cfRule>
  </conditionalFormatting>
  <conditionalFormatting sqref="F205:G205 Z205:AB205 I205 AD205:AK205 A205:C205">
    <cfRule type="expression" dxfId="2067" priority="1293" stopIfTrue="1">
      <formula>IF(OR(#REF!="not",#REF!="resign",#REF!="resign",#REF!="end",#REF!="terminated",#REF!="permanent"),"TRUE","FALSE")</formula>
    </cfRule>
  </conditionalFormatting>
  <conditionalFormatting sqref="U205">
    <cfRule type="expression" dxfId="2066" priority="1291" stopIfTrue="1">
      <formula>IF(OR(#REF!="not",#REF!="resign",#REF!="resign",#REF!="end",#REF!="terminated",#REF!="permanent"),"TRUE","FALSE")</formula>
    </cfRule>
  </conditionalFormatting>
  <conditionalFormatting sqref="U205">
    <cfRule type="expression" dxfId="2065" priority="1290" stopIfTrue="1">
      <formula>IF(OR(#REF!="not",#REF!="resign",#REF!="resign",#REF!="end",#REF!="terminated",#REF!="permanent"),"TRUE","FALSE")</formula>
    </cfRule>
  </conditionalFormatting>
  <conditionalFormatting sqref="V205">
    <cfRule type="expression" dxfId="2064" priority="1288" stopIfTrue="1">
      <formula>IF(OR(#REF!="not",#REF!="resign",#REF!="resign",#REF!="end",#REF!="terminated",#REF!="permanent"),"TRUE","FALSE")</formula>
    </cfRule>
  </conditionalFormatting>
  <conditionalFormatting sqref="V205">
    <cfRule type="expression" dxfId="2063" priority="1287" stopIfTrue="1">
      <formula>IF(OR(#REF!="not",#REF!="resign",#REF!="resign",#REF!="end",#REF!="terminated",#REF!="permanent"),"TRUE","FALSE")</formula>
    </cfRule>
  </conditionalFormatting>
  <conditionalFormatting sqref="I205">
    <cfRule type="expression" dxfId="2062" priority="1285" stopIfTrue="1">
      <formula>IF(OR(#REF!="not",#REF!="resign",#REF!="resign",#REF!="end",#REF!="terminated",#REF!="permanent"),"TRUE","FALSE")</formula>
    </cfRule>
  </conditionalFormatting>
  <conditionalFormatting sqref="J205">
    <cfRule type="expression" dxfId="2061" priority="1283" stopIfTrue="1">
      <formula>IF(OR($BB110="not",$BB110="resign",$BB110="resign",$BB110="end",$BB110="terminated",$BB110="permanent"),"TRUE","FALSE")</formula>
    </cfRule>
  </conditionalFormatting>
  <conditionalFormatting sqref="F79:G79">
    <cfRule type="expression" dxfId="2060" priority="1276" stopIfTrue="1">
      <formula>IF(OR($BB114="not",$BB114="resign",$BB114="resign",$BB114="end",$BB114="terminated",$BB114="permanent"),"TRUE","FALSE")</formula>
    </cfRule>
  </conditionalFormatting>
  <conditionalFormatting sqref="B78">
    <cfRule type="expression" dxfId="2059" priority="1235" stopIfTrue="1">
      <formula>IF(OR($BB117="not",$BB117="resign",$BB117="resign",$BB117="end",$BB117="terminated",$BB117="permanent"),"TRUE","FALSE")</formula>
    </cfRule>
  </conditionalFormatting>
  <conditionalFormatting sqref="J79">
    <cfRule type="expression" dxfId="2058" priority="1263" stopIfTrue="1">
      <formula>IF(OR($BB114="not",$BB114="resign",$BB114="resign",$BB114="end",$BB114="terminated",$BB114="permanent"),"TRUE","FALSE")</formula>
    </cfRule>
  </conditionalFormatting>
  <conditionalFormatting sqref="F79:G79">
    <cfRule type="expression" dxfId="2057" priority="1262" stopIfTrue="1">
      <formula>IF(OR($BB79="not",$BB79="resign",$BB79="resign",$BB79="end",$BB79="terminated",$BB79="permanent"),"TRUE","FALSE")</formula>
    </cfRule>
  </conditionalFormatting>
  <conditionalFormatting sqref="U79">
    <cfRule type="expression" dxfId="2056" priority="1260" stopIfTrue="1">
      <formula>IF(OR($BB79="not",$BB79="resign",$BB79="resign",$BB79="end",$BB79="terminated",$BB79="permanent"),"TRUE","FALSE")</formula>
    </cfRule>
  </conditionalFormatting>
  <conditionalFormatting sqref="U79">
    <cfRule type="expression" dxfId="2055" priority="1259" stopIfTrue="1">
      <formula>IF(OR($AZ79="not",$AZ79="resign",$AZ79="resign",$AZ79="end",$AZ79="terminated",$AZ79="permanent"),"TRUE","FALSE")</formula>
    </cfRule>
  </conditionalFormatting>
  <conditionalFormatting sqref="V79">
    <cfRule type="expression" dxfId="2054" priority="1257" stopIfTrue="1">
      <formula>IF(OR($BB79="not",$BB79="resign",$BB79="resign",$BB79="end",$BB79="terminated",$BB79="permanent"),"TRUE","FALSE")</formula>
    </cfRule>
  </conditionalFormatting>
  <conditionalFormatting sqref="V79">
    <cfRule type="expression" dxfId="2053" priority="1256" stopIfTrue="1">
      <formula>IF(OR($AZ79="not",$AZ79="resign",$AZ79="resign",$AZ79="end",$AZ79="terminated",$AZ79="permanent"),"TRUE","FALSE")</formula>
    </cfRule>
  </conditionalFormatting>
  <conditionalFormatting sqref="I79">
    <cfRule type="expression" dxfId="2052" priority="1254" stopIfTrue="1">
      <formula>IF(OR($BB79="not",$BB79="resign",$BB79="resign",$BB79="end",$BB79="terminated",$BB79="permanent"),"TRUE","FALSE")</formula>
    </cfRule>
  </conditionalFormatting>
  <conditionalFormatting sqref="J79">
    <cfRule type="expression" dxfId="2051" priority="1252" stopIfTrue="1">
      <formula>IF(OR($BB111="not",$BB111="resign",$BB111="resign",$BB111="end",$BB111="terminated",$BB111="permanent"),"TRUE","FALSE")</formula>
    </cfRule>
  </conditionalFormatting>
  <conditionalFormatting sqref="I78">
    <cfRule type="expression" dxfId="2050" priority="1249" stopIfTrue="1">
      <formula>IF(OR($BB78="not",$BB78="resign",$BB78="resign",$BB78="end",$BB78="terminated",$BB78="permanent"),"TRUE","FALSE")</formula>
    </cfRule>
  </conditionalFormatting>
  <conditionalFormatting sqref="I78">
    <cfRule type="expression" dxfId="2049" priority="1247" stopIfTrue="1">
      <formula>IF(OR($BB78="not",$BB78="resign",$BB78="resign",$BB78="end",$BB78="terminated",$BB78="permanent"),"TRUE","FALSE")</formula>
    </cfRule>
  </conditionalFormatting>
  <conditionalFormatting sqref="J78">
    <cfRule type="expression" dxfId="2048" priority="1245" stopIfTrue="1">
      <formula>IF(OR($BB111="not",$BB111="resign",$BB111="resign",$BB111="end",$BB111="terminated",$BB111="permanent"),"TRUE","FALSE")</formula>
    </cfRule>
  </conditionalFormatting>
  <conditionalFormatting sqref="J78 A38:A72">
    <cfRule type="expression" dxfId="2047" priority="1243" stopIfTrue="1">
      <formula>IF(OR($BB68="not",$BB68="resign",$BB68="resign",$BB68="end",$BB68="terminated",$BB68="permanent"),"TRUE","FALSE")</formula>
    </cfRule>
  </conditionalFormatting>
  <conditionalFormatting sqref="AB78">
    <cfRule type="expression" dxfId="2046" priority="1241" stopIfTrue="1">
      <formula>IF(OR($BB78="not",$BB78="resign",$BB78="resign",$BB78="end",$BB78="terminated",$BB78="permanent"),"TRUE","FALSE")</formula>
    </cfRule>
  </conditionalFormatting>
  <conditionalFormatting sqref="B78">
    <cfRule type="expression" dxfId="2045" priority="1238" stopIfTrue="1">
      <formula>IF(OR($BB78="not",$BB78="resign",$BB78="resign",$BB78="end",$BB78="terminated",$BB78="permanent"),"TRUE","FALSE")</formula>
    </cfRule>
  </conditionalFormatting>
  <conditionalFormatting sqref="B78">
    <cfRule type="expression" dxfId="2044" priority="1234" stopIfTrue="1">
      <formula>IF(OR($BB115="not",$BB115="resign",$BB115="resign",$BB115="end",$BB115="terminated",$BB115="permanent"),"TRUE","FALSE")</formula>
    </cfRule>
  </conditionalFormatting>
  <conditionalFormatting sqref="B78">
    <cfRule type="expression" dxfId="2043" priority="1233" stopIfTrue="1">
      <formula>IF(OR($BB118="not",$BB118="resign",$BB118="resign",$BB118="end",$BB118="terminated",$BB118="permanent"),"TRUE","FALSE")</formula>
    </cfRule>
  </conditionalFormatting>
  <conditionalFormatting sqref="B78">
    <cfRule type="expression" dxfId="2042" priority="1232" stopIfTrue="1">
      <formula>IF(OR($BB116="not",$BB116="resign",$BB116="resign",$BB116="end",$BB116="terminated",$BB116="permanent"),"TRUE","FALSE")</formula>
    </cfRule>
  </conditionalFormatting>
  <conditionalFormatting sqref="B78">
    <cfRule type="expression" dxfId="2041" priority="1230" stopIfTrue="1">
      <formula>IF(OR($BB119="not",$BB119="resign",$BB119="resign",$BB119="end",$BB119="terminated",$BB119="permanent"),"TRUE","FALSE")</formula>
    </cfRule>
  </conditionalFormatting>
  <conditionalFormatting sqref="B78">
    <cfRule type="expression" dxfId="2040" priority="1229" stopIfTrue="1">
      <formula>IF(OR($BB121="not",$BB121="resign",$BB121="resign",$BB121="end",$BB121="terminated",$BB121="permanent"),"TRUE","FALSE")</formula>
    </cfRule>
  </conditionalFormatting>
  <conditionalFormatting sqref="B78">
    <cfRule type="expression" dxfId="2039" priority="1228" stopIfTrue="1">
      <formula>IF(OR($BB120="not",$BB120="resign",$BB120="resign",$BB120="end",$BB120="terminated",$BB120="permanent"),"TRUE","FALSE")</formula>
    </cfRule>
  </conditionalFormatting>
  <conditionalFormatting sqref="AI56 AI191:AI192">
    <cfRule type="expression" dxfId="2038" priority="1225" stopIfTrue="1">
      <formula>IF(OR($AA56="not",$AA56="resign",$AA56="resign",$AA56="end",$AA56="terminated",$AA56="permanent"),"TRUE","FALSE")</formula>
    </cfRule>
  </conditionalFormatting>
  <conditionalFormatting sqref="E184:J184">
    <cfRule type="expression" dxfId="2037" priority="1224" stopIfTrue="1">
      <formula>IF(OR($BB128="not",$BB128="resign",$BB128="resign",$BB128="end",$BB128="terminated",$BB128="permanent"),"TRUE","FALSE")</formula>
    </cfRule>
  </conditionalFormatting>
  <conditionalFormatting sqref="A184 A189 C189 U189:V189 F189:G189 J189">
    <cfRule type="expression" dxfId="2036" priority="1222" stopIfTrue="1">
      <formula>IF(OR($BB170="not",$BB170="resign",$BB170="resign",$BB170="end",$BB170="terminated",$BB170="permanent"),"TRUE","FALSE")</formula>
    </cfRule>
  </conditionalFormatting>
  <conditionalFormatting sqref="U184:V184">
    <cfRule type="expression" dxfId="2035" priority="1221" stopIfTrue="1">
      <formula>IF(OR($BB197="not",$BB197="resign",$BB197="resign",$BB197="end",$BB197="terminated",$BB197="permanent"),"TRUE","FALSE")</formula>
    </cfRule>
  </conditionalFormatting>
  <conditionalFormatting sqref="A184">
    <cfRule type="expression" dxfId="2034" priority="1220" stopIfTrue="1">
      <formula>IF(OR($BB183="not",$BB183="resign",$BB183="resign",$BB183="end",$BB183="terminated",$BB183="permanent"),"TRUE","FALSE")</formula>
    </cfRule>
  </conditionalFormatting>
  <conditionalFormatting sqref="A185:B185">
    <cfRule type="expression" dxfId="2033" priority="1219" stopIfTrue="1">
      <formula>IF(OR($BB129="not",$BB129="resign",$BB129="resign",$BB129="end",$BB129="terminated",$BB129="permanent"),"TRUE","FALSE")</formula>
    </cfRule>
  </conditionalFormatting>
  <conditionalFormatting sqref="AB185 U185:V185">
    <cfRule type="expression" dxfId="2032" priority="1216" stopIfTrue="1">
      <formula>IF(OR($AZ129="not",$AZ129="resign",$AZ129="resign",$AZ129="end",$AZ129="terminated",$AZ129="permanent"),"TRUE","FALSE")</formula>
    </cfRule>
  </conditionalFormatting>
  <conditionalFormatting sqref="U185:V185">
    <cfRule type="expression" dxfId="2031" priority="1214" stopIfTrue="1">
      <formula>IF(OR($BB204="not",$BB204="resign",$BB204="resign",$BB204="end",$BB204="terminated",$BB204="permanent"),"TRUE","FALSE")</formula>
    </cfRule>
  </conditionalFormatting>
  <conditionalFormatting sqref="H185">
    <cfRule type="expression" dxfId="2030" priority="1213" stopIfTrue="1">
      <formula>IF(OR($BB129="not",$BB129="resign",$BB129="resign",$BB129="end",$BB129="terminated",$BB129="permanent"),"TRUE","FALSE")</formula>
    </cfRule>
  </conditionalFormatting>
  <conditionalFormatting sqref="H185">
    <cfRule type="expression" dxfId="2029" priority="1212" stopIfTrue="1">
      <formula>IF(OR($BB129="not",$BB129="resign",$BB129="resign",$BB129="end",$BB129="terminated",$BB129="permanent"),"TRUE","FALSE")</formula>
    </cfRule>
  </conditionalFormatting>
  <conditionalFormatting sqref="C185">
    <cfRule type="expression" dxfId="2028" priority="1211" stopIfTrue="1">
      <formula>IF(OR($BB129="not",$BB129="resign",$BB129="resign",$BB129="end",$BB129="terminated",$BB129="permanent"),"TRUE","FALSE")</formula>
    </cfRule>
  </conditionalFormatting>
  <conditionalFormatting sqref="J185">
    <cfRule type="expression" dxfId="2027" priority="1210" stopIfTrue="1">
      <formula>IF(OR($BB202="not",$BB202="resign",$BB202="resign",$BB202="end",$BB202="terminated",$BB202="permanent"),"TRUE","FALSE")</formula>
    </cfRule>
  </conditionalFormatting>
  <conditionalFormatting sqref="I185">
    <cfRule type="expression" dxfId="2026" priority="1209" stopIfTrue="1">
      <formula>IF(OR($BB129="not",$BB129="resign",$BB129="resign",$BB129="end",$BB129="terminated",$BB129="permanent"),"TRUE","FALSE")</formula>
    </cfRule>
  </conditionalFormatting>
  <conditionalFormatting sqref="I185">
    <cfRule type="expression" dxfId="2025" priority="1208" stopIfTrue="1">
      <formula>IF(OR($BB129="not",$BB129="resign",$BB129="resign",$BB129="end",$BB129="terminated",$BB129="permanent"),"TRUE","FALSE")</formula>
    </cfRule>
  </conditionalFormatting>
  <conditionalFormatting sqref="I185">
    <cfRule type="expression" dxfId="2024" priority="1207" stopIfTrue="1">
      <formula>IF(OR($BB129="not",$BB129="resign",$BB129="resign",$BB129="end",$BB129="terminated",$BB129="permanent"),"TRUE","FALSE")</formula>
    </cfRule>
  </conditionalFormatting>
  <conditionalFormatting sqref="J185">
    <cfRule type="expression" dxfId="2023" priority="1206" stopIfTrue="1">
      <formula>IF(OR($BB202="not",$BB202="resign",$BB202="resign",$BB202="end",$BB202="terminated",$BB202="permanent"),"TRUE","FALSE")</formula>
    </cfRule>
  </conditionalFormatting>
  <conditionalFormatting sqref="U185:V185">
    <cfRule type="expression" dxfId="2022" priority="1205" stopIfTrue="1">
      <formula>IF(OR($BB205="not",$BB205="resign",$BB205="resign",$BB205="end",$BB205="terminated",$BB205="permanent"),"TRUE","FALSE")</formula>
    </cfRule>
  </conditionalFormatting>
  <conditionalFormatting sqref="A185">
    <cfRule type="expression" dxfId="2021" priority="1204" stopIfTrue="1">
      <formula>IF(OR($BB203="not",$BB203="resign",$BB203="resign",$BB203="end",$BB203="terminated",$BB203="permanent"),"TRUE","FALSE")</formula>
    </cfRule>
  </conditionalFormatting>
  <conditionalFormatting sqref="A185">
    <cfRule type="expression" dxfId="2020" priority="1203" stopIfTrue="1">
      <formula>IF(OR($BB188="not",$BB188="resign",$BB188="resign",$BB188="end",$BB188="terminated",$BB188="permanent"),"TRUE","FALSE")</formula>
    </cfRule>
  </conditionalFormatting>
  <conditionalFormatting sqref="U185:V185">
    <cfRule type="expression" dxfId="2019" priority="1202" stopIfTrue="1">
      <formula>IF(OR($BB206="not",$BB206="resign",$BB206="resign",$BB206="end",$BB206="terminated",$BB206="permanent"),"TRUE","FALSE")</formula>
    </cfRule>
  </conditionalFormatting>
  <conditionalFormatting sqref="A185">
    <cfRule type="expression" dxfId="2018" priority="1201" stopIfTrue="1">
      <formula>IF(OR($BB175="not",$BB175="resign",$BB175="resign",$BB175="end",$BB175="terminated",$BB175="permanent"),"TRUE","FALSE")</formula>
    </cfRule>
  </conditionalFormatting>
  <conditionalFormatting sqref="A186">
    <cfRule type="expression" dxfId="2017" priority="1200" stopIfTrue="1">
      <formula>IF(OR($BB130="not",$BB130="resign",$BB130="resign",$BB130="end",$BB130="terminated",$BB130="permanent"),"TRUE","FALSE")</formula>
    </cfRule>
  </conditionalFormatting>
  <conditionalFormatting sqref="A186">
    <cfRule type="expression" dxfId="2016" priority="1197" stopIfTrue="1">
      <formula>IF(OR($BB205="not",$BB205="resign",$BB205="resign",$BB205="end",$BB205="terminated",$BB205="permanent"),"TRUE","FALSE")</formula>
    </cfRule>
  </conditionalFormatting>
  <conditionalFormatting sqref="F186:G186">
    <cfRule type="expression" dxfId="2015" priority="1196" stopIfTrue="1">
      <formula>IF(OR($BB199="not",$BB199="resign",$BB199="resign",$BB199="end",$BB199="terminated",$BB199="permanent"),"TRUE","FALSE")</formula>
    </cfRule>
  </conditionalFormatting>
  <conditionalFormatting sqref="A186">
    <cfRule type="expression" dxfId="2014" priority="1195" stopIfTrue="1">
      <formula>IF(OR($BB203="not",$BB203="resign",$BB203="resign",$BB203="end",$BB203="terminated",$BB203="permanent"),"TRUE","FALSE")</formula>
    </cfRule>
  </conditionalFormatting>
  <conditionalFormatting sqref="A186">
    <cfRule type="expression" dxfId="2013" priority="1194" stopIfTrue="1">
      <formula>IF(OR($BB206="not",$BB206="resign",$BB206="resign",$BB206="end",$BB206="terminated",$BB206="permanent"),"TRUE","FALSE")</formula>
    </cfRule>
  </conditionalFormatting>
  <conditionalFormatting sqref="A186">
    <cfRule type="expression" dxfId="2012" priority="1193" stopIfTrue="1">
      <formula>IF(OR($BB204="not",$BB204="resign",$BB204="resign",$BB204="end",$BB204="terminated",$BB204="permanent"),"TRUE","FALSE")</formula>
    </cfRule>
  </conditionalFormatting>
  <conditionalFormatting sqref="A186">
    <cfRule type="expression" dxfId="2011" priority="1192" stopIfTrue="1">
      <formula>IF(OR($BB189="not",$BB189="resign",$BB189="resign",$BB189="end",$BB189="terminated",$BB189="permanent"),"TRUE","FALSE")</formula>
    </cfRule>
  </conditionalFormatting>
  <conditionalFormatting sqref="A186">
    <cfRule type="expression" dxfId="2010" priority="1191" stopIfTrue="1">
      <formula>IF(OR($BB207="not",$BB207="resign",$BB207="resign",$BB207="end",$BB207="terminated",$BB207="permanent"),"TRUE","FALSE")</formula>
    </cfRule>
  </conditionalFormatting>
  <conditionalFormatting sqref="A186 A56:A67">
    <cfRule type="expression" dxfId="2009" priority="1190" stopIfTrue="1">
      <formula>IF(OR($BB79="not",$BB79="resign",$BB79="resign",$BB79="end",$BB79="terminated",$BB79="permanent"),"TRUE","FALSE")</formula>
    </cfRule>
  </conditionalFormatting>
  <conditionalFormatting sqref="A186 A57:A67">
    <cfRule type="expression" dxfId="2008" priority="1189" stopIfTrue="1">
      <formula>IF(OR($BB79="not",$BB79="resign",$BB79="resign",$BB79="end",$BB79="terminated",$BB79="permanent"),"TRUE","FALSE")</formula>
    </cfRule>
  </conditionalFormatting>
  <conditionalFormatting sqref="U186:V186">
    <cfRule type="expression" dxfId="2007" priority="1188" stopIfTrue="1">
      <formula>IF(OR($BB209="not",$BB209="resign",$BB209="resign",$BB209="end",$BB209="terminated",$BB209="permanent"),"TRUE","FALSE")</formula>
    </cfRule>
  </conditionalFormatting>
  <conditionalFormatting sqref="U186:V186">
    <cfRule type="expression" dxfId="2006" priority="1187" stopIfTrue="1">
      <formula>IF(OR($BB205="not",$BB205="resign",$BB205="resign",$BB205="end",$BB205="terminated",$BB205="permanent"),"TRUE","FALSE")</formula>
    </cfRule>
  </conditionalFormatting>
  <conditionalFormatting sqref="U186:V186">
    <cfRule type="expression" dxfId="2005" priority="1186" stopIfTrue="1">
      <formula>IF(OR($BB206="not",$BB206="resign",$BB206="resign",$BB206="end",$BB206="terminated",$BB206="permanent"),"TRUE","FALSE")</formula>
    </cfRule>
  </conditionalFormatting>
  <conditionalFormatting sqref="U186:V186">
    <cfRule type="expression" dxfId="2004" priority="1185" stopIfTrue="1">
      <formula>IF(OR($BB207="not",$BB207="resign",$BB207="resign",$BB207="end",$BB207="terminated",$BB207="permanent"),"TRUE","FALSE")</formula>
    </cfRule>
  </conditionalFormatting>
  <conditionalFormatting sqref="U186:V186">
    <cfRule type="expression" dxfId="2003" priority="1184" stopIfTrue="1">
      <formula>IF(OR($BB208="not",$BB208="resign",$BB208="resign",$BB208="end",$BB208="terminated",$BB208="permanent"),"TRUE","FALSE")</formula>
    </cfRule>
  </conditionalFormatting>
  <conditionalFormatting sqref="J186">
    <cfRule type="expression" dxfId="2002" priority="1183" stopIfTrue="1">
      <formula>IF(OR($BB199="not",$BB199="resign",$BB199="resign",$BB199="end",$BB199="terminated",$BB199="permanent"),"TRUE","FALSE")</formula>
    </cfRule>
  </conditionalFormatting>
  <conditionalFormatting sqref="I186">
    <cfRule type="expression" dxfId="2001" priority="1182" stopIfTrue="1">
      <formula>IF(OR($BB130="not",$BB130="resign",$BB130="resign",$BB130="end",$BB130="terminated",$BB130="permanent"),"TRUE","FALSE")</formula>
    </cfRule>
  </conditionalFormatting>
  <conditionalFormatting sqref="U186">
    <cfRule type="expression" dxfId="2000" priority="1180" stopIfTrue="1">
      <formula>IF(OR($BB130="not",$BB130="resign",$BB130="resign",$BB130="end",$BB130="terminated",$BB130="permanent"),"TRUE","FALSE")</formula>
    </cfRule>
  </conditionalFormatting>
  <conditionalFormatting sqref="U186">
    <cfRule type="expression" dxfId="1999" priority="1179" stopIfTrue="1">
      <formula>IF(OR($AZ130="not",$AZ130="resign",$AZ130="resign",$AZ130="end",$AZ130="terminated",$AZ130="permanent"),"TRUE","FALSE")</formula>
    </cfRule>
  </conditionalFormatting>
  <conditionalFormatting sqref="V186">
    <cfRule type="expression" dxfId="1998" priority="1177" stopIfTrue="1">
      <formula>IF(OR($BB130="not",$BB130="resign",$BB130="resign",$BB130="end",$BB130="terminated",$BB130="permanent"),"TRUE","FALSE")</formula>
    </cfRule>
  </conditionalFormatting>
  <conditionalFormatting sqref="V186">
    <cfRule type="expression" dxfId="1997" priority="1176" stopIfTrue="1">
      <formula>IF(OR($AZ130="not",$AZ130="resign",$AZ130="resign",$AZ130="end",$AZ130="terminated",$AZ130="permanent"),"TRUE","FALSE")</formula>
    </cfRule>
  </conditionalFormatting>
  <conditionalFormatting sqref="I186">
    <cfRule type="expression" dxfId="1996" priority="1174" stopIfTrue="1">
      <formula>IF(OR($BB130="not",$BB130="resign",$BB130="resign",$BB130="end",$BB130="terminated",$BB130="permanent"),"TRUE","FALSE")</formula>
    </cfRule>
  </conditionalFormatting>
  <conditionalFormatting sqref="J186 A100:A102 U102:V102">
    <cfRule type="expression" dxfId="1995" priority="1172" stopIfTrue="1">
      <formula>IF(OR($BB110="not",$BB110="resign",$BB110="resign",$BB110="end",$BB110="terminated",$BB110="permanent"),"TRUE","FALSE")</formula>
    </cfRule>
  </conditionalFormatting>
  <conditionalFormatting sqref="A186">
    <cfRule type="expression" dxfId="1994" priority="1170" stopIfTrue="1">
      <formula>IF(OR($BB176="not",$BB176="resign",$BB176="resign",$BB176="end",$BB176="terminated",$BB176="permanent"),"TRUE","FALSE")</formula>
    </cfRule>
  </conditionalFormatting>
  <conditionalFormatting sqref="B186">
    <cfRule type="expression" dxfId="1993" priority="1169" stopIfTrue="1">
      <formula>IF(OR($BB130="not",$BB130="resign",$BB130="resign",$BB130="end",$BB130="terminated",$BB130="permanent"),"TRUE","FALSE")</formula>
    </cfRule>
  </conditionalFormatting>
  <conditionalFormatting sqref="AD80:AK80">
    <cfRule type="expression" dxfId="1992" priority="1165" stopIfTrue="1">
      <formula>IF(OR($BB80="not",$BB80="resign",$BB80="resign",$BB80="end",$BB80="terminated",$BB80="permanent"),"TRUE","FALSE")</formula>
    </cfRule>
  </conditionalFormatting>
  <conditionalFormatting sqref="C80">
    <cfRule type="expression" dxfId="1991" priority="1158" stopIfTrue="1">
      <formula>IF(OR($BB115="not",$BB115="resign",$BB115="resign",$BB115="end",$BB115="terminated",$BB115="permanent"),"TRUE","FALSE")</formula>
    </cfRule>
  </conditionalFormatting>
  <conditionalFormatting sqref="F80:G80">
    <cfRule type="expression" dxfId="1990" priority="1153" stopIfTrue="1">
      <formula>IF(OR($BB115="not",$BB115="resign",$BB115="resign",$BB115="end",$BB115="terminated",$BB115="permanent"),"TRUE","FALSE")</formula>
    </cfRule>
  </conditionalFormatting>
  <conditionalFormatting sqref="U80:V80">
    <cfRule type="expression" dxfId="1989" priority="1152" stopIfTrue="1">
      <formula>IF(OR($BB125="not",$BB125="resign",$BB125="resign",$BB125="end",$BB125="terminated",$BB125="permanent"),"TRUE","FALSE")</formula>
    </cfRule>
  </conditionalFormatting>
  <conditionalFormatting sqref="U80:V80">
    <cfRule type="expression" dxfId="1988" priority="1151" stopIfTrue="1">
      <formula>IF(OR($BB121="not",$BB121="resign",$BB121="resign",$BB121="end",$BB121="terminated",$BB121="permanent"),"TRUE","FALSE")</formula>
    </cfRule>
  </conditionalFormatting>
  <conditionalFormatting sqref="U80:V80">
    <cfRule type="expression" dxfId="1987" priority="1150" stopIfTrue="1">
      <formula>IF(OR($BB122="not",$BB122="resign",$BB122="resign",$BB122="end",$BB122="terminated",$BB122="permanent"),"TRUE","FALSE")</formula>
    </cfRule>
  </conditionalFormatting>
  <conditionalFormatting sqref="U80:V80">
    <cfRule type="expression" dxfId="1986" priority="1149" stopIfTrue="1">
      <formula>IF(OR($BB123="not",$BB123="resign",$BB123="resign",$BB123="end",$BB123="terminated",$BB123="permanent"),"TRUE","FALSE")</formula>
    </cfRule>
  </conditionalFormatting>
  <conditionalFormatting sqref="U80:V80">
    <cfRule type="expression" dxfId="1985" priority="1148" stopIfTrue="1">
      <formula>IF(OR($BB124="not",$BB124="resign",$BB124="resign",$BB124="end",$BB124="terminated",$BB124="permanent"),"TRUE","FALSE")</formula>
    </cfRule>
  </conditionalFormatting>
  <conditionalFormatting sqref="J80">
    <cfRule type="expression" dxfId="1984" priority="1147" stopIfTrue="1">
      <formula>IF(OR($BB115="not",$BB115="resign",$BB115="resign",$BB115="end",$BB115="terminated",$BB115="permanent"),"TRUE","FALSE")</formula>
    </cfRule>
  </conditionalFormatting>
  <conditionalFormatting sqref="F80:G80">
    <cfRule type="expression" dxfId="1983" priority="1146" stopIfTrue="1">
      <formula>IF(OR($BB80="not",$BB80="resign",$BB80="resign",$BB80="end",$BB80="terminated",$BB80="permanent"),"TRUE","FALSE")</formula>
    </cfRule>
  </conditionalFormatting>
  <conditionalFormatting sqref="U80">
    <cfRule type="expression" dxfId="1982" priority="1144" stopIfTrue="1">
      <formula>IF(OR($BB80="not",$BB80="resign",$BB80="resign",$BB80="end",$BB80="terminated",$BB80="permanent"),"TRUE","FALSE")</formula>
    </cfRule>
  </conditionalFormatting>
  <conditionalFormatting sqref="U80">
    <cfRule type="expression" dxfId="1981" priority="1143" stopIfTrue="1">
      <formula>IF(OR($AZ80="not",$AZ80="resign",$AZ80="resign",$AZ80="end",$AZ80="terminated",$AZ80="permanent"),"TRUE","FALSE")</formula>
    </cfRule>
  </conditionalFormatting>
  <conditionalFormatting sqref="V80">
    <cfRule type="expression" dxfId="1980" priority="1141" stopIfTrue="1">
      <formula>IF(OR($BB80="not",$BB80="resign",$BB80="resign",$BB80="end",$BB80="terminated",$BB80="permanent"),"TRUE","FALSE")</formula>
    </cfRule>
  </conditionalFormatting>
  <conditionalFormatting sqref="V80">
    <cfRule type="expression" dxfId="1979" priority="1140" stopIfTrue="1">
      <formula>IF(OR($AZ80="not",$AZ80="resign",$AZ80="resign",$AZ80="end",$AZ80="terminated",$AZ80="permanent"),"TRUE","FALSE")</formula>
    </cfRule>
  </conditionalFormatting>
  <conditionalFormatting sqref="I80">
    <cfRule type="expression" dxfId="1978" priority="1138" stopIfTrue="1">
      <formula>IF(OR($BB80="not",$BB80="resign",$BB80="resign",$BB80="end",$BB80="terminated",$BB80="permanent"),"TRUE","FALSE")</formula>
    </cfRule>
  </conditionalFormatting>
  <conditionalFormatting sqref="J80">
    <cfRule type="expression" dxfId="1977" priority="1136" stopIfTrue="1">
      <formula>IF(OR($BB112="not",$BB112="resign",$BB112="resign",$BB112="end",$BB112="terminated",$BB112="permanent"),"TRUE","FALSE")</formula>
    </cfRule>
  </conditionalFormatting>
  <conditionalFormatting sqref="I68">
    <cfRule type="expression" dxfId="1976" priority="1115" stopIfTrue="1">
      <formula>IF(OR($BB68="not",$BB68="resign",$BB68="resign",$BB68="end",$BB68="terminated",$BB68="permanent"),"TRUE","FALSE")</formula>
    </cfRule>
  </conditionalFormatting>
  <conditionalFormatting sqref="I68">
    <cfRule type="expression" dxfId="1975" priority="1114" stopIfTrue="1">
      <formula>IF(OR($BB68="not",$BB68="resign",$BB68="resign",$BB68="end",$BB68="terminated",$BB68="permanent"),"TRUE","FALSE")</formula>
    </cfRule>
  </conditionalFormatting>
  <conditionalFormatting sqref="I68">
    <cfRule type="expression" dxfId="1974" priority="1113" stopIfTrue="1">
      <formula>IF(OR($BB68="not",$BB68="resign",$BB68="resign",$BB68="end",$BB68="terminated",$BB68="permanent"),"TRUE","FALSE")</formula>
    </cfRule>
  </conditionalFormatting>
  <conditionalFormatting sqref="I68">
    <cfRule type="expression" dxfId="1973" priority="1112" stopIfTrue="1">
      <formula>IF(OR($BB68="not",$BB68="resign",$BB68="resign",$BB68="end",$BB68="terminated",$BB68="permanent"),"TRUE","FALSE")</formula>
    </cfRule>
  </conditionalFormatting>
  <conditionalFormatting sqref="I68">
    <cfRule type="expression" dxfId="1972" priority="1111" stopIfTrue="1">
      <formula>IF(OR($BB68="not",$BB68="resign",$BB68="resign",$BB68="end",$BB68="terminated",$BB68="permanent"),"TRUE","FALSE")</formula>
    </cfRule>
  </conditionalFormatting>
  <conditionalFormatting sqref="I68">
    <cfRule type="expression" dxfId="1971" priority="1110" stopIfTrue="1">
      <formula>IF(OR($BB68="not",$BB68="resign",$BB68="resign",$BB68="end",$BB68="terminated",$BB68="permanent"),"TRUE","FALSE")</formula>
    </cfRule>
  </conditionalFormatting>
  <conditionalFormatting sqref="I68">
    <cfRule type="expression" dxfId="1970" priority="1109" stopIfTrue="1">
      <formula>IF(OR($BB68="not",$BB68="resign",$BB68="resign",$BB68="end",$BB68="terminated",$BB68="permanent"),"TRUE","FALSE")</formula>
    </cfRule>
  </conditionalFormatting>
  <conditionalFormatting sqref="I68">
    <cfRule type="expression" dxfId="1969" priority="1108" stopIfTrue="1">
      <formula>IF(OR($BB68="not",$BB68="resign",$BB68="resign",$BB68="end",$BB68="terminated",$BB68="permanent"),"TRUE","FALSE")</formula>
    </cfRule>
  </conditionalFormatting>
  <conditionalFormatting sqref="I68">
    <cfRule type="expression" dxfId="1968" priority="1107" stopIfTrue="1">
      <formula>IF(OR($BB68="not",$BB68="resign",$BB68="resign",$BB68="end",$BB68="terminated",$BB68="permanent"),"TRUE","FALSE")</formula>
    </cfRule>
  </conditionalFormatting>
  <conditionalFormatting sqref="I68">
    <cfRule type="expression" dxfId="1967" priority="1106" stopIfTrue="1">
      <formula>IF(OR($BB68="not",$BB68="resign",$BB68="resign",$BB68="end",$BB68="terminated",$BB68="permanent"),"TRUE","FALSE")</formula>
    </cfRule>
  </conditionalFormatting>
  <conditionalFormatting sqref="I68">
    <cfRule type="expression" dxfId="1966" priority="1105" stopIfTrue="1">
      <formula>IF(OR($BB68="not",$BB68="resign",$BB68="resign",$BB68="end",$BB68="terminated",$BB68="permanent"),"TRUE","FALSE")</formula>
    </cfRule>
  </conditionalFormatting>
  <conditionalFormatting sqref="I68">
    <cfRule type="expression" dxfId="1965" priority="1104" stopIfTrue="1">
      <formula>IF(OR($BB68="not",$BB68="resign",$BB68="resign",$BB68="end",$BB68="terminated",$BB68="permanent"),"TRUE","FALSE")</formula>
    </cfRule>
  </conditionalFormatting>
  <conditionalFormatting sqref="I68">
    <cfRule type="expression" dxfId="1964" priority="1103" stopIfTrue="1">
      <formula>IF(OR($BB68="not",$BB68="resign",$BB68="resign",$BB68="end",$BB68="terminated",$BB68="permanent"),"TRUE","FALSE")</formula>
    </cfRule>
  </conditionalFormatting>
  <conditionalFormatting sqref="I68">
    <cfRule type="expression" dxfId="1963" priority="1102" stopIfTrue="1">
      <formula>IF(OR($BB68="not",$BB68="resign",$BB68="resign",$BB68="end",$BB68="terminated",$BB68="permanent"),"TRUE","FALSE")</formula>
    </cfRule>
  </conditionalFormatting>
  <conditionalFormatting sqref="I68">
    <cfRule type="expression" dxfId="1962" priority="1101" stopIfTrue="1">
      <formula>IF(OR($BB68="not",$BB68="resign",$BB68="resign",$BB68="end",$BB68="terminated",$BB68="permanent"),"TRUE","FALSE")</formula>
    </cfRule>
  </conditionalFormatting>
  <conditionalFormatting sqref="I68">
    <cfRule type="expression" dxfId="1961" priority="1100" stopIfTrue="1">
      <formula>IF(OR($BB68="not",$BB68="resign",$BB68="resign",$BB68="end",$BB68="terminated",$BB68="permanent"),"TRUE","FALSE")</formula>
    </cfRule>
  </conditionalFormatting>
  <conditionalFormatting sqref="I75">
    <cfRule type="expression" dxfId="1960" priority="1099" stopIfTrue="1">
      <formula>IF(OR($BB75="not",$BB75="resign",$BB75="resign",$BB75="end",$BB75="terminated",$BB75="permanent"),"TRUE","FALSE")</formula>
    </cfRule>
  </conditionalFormatting>
  <conditionalFormatting sqref="I75">
    <cfRule type="expression" dxfId="1959" priority="1097" stopIfTrue="1">
      <formula>IF(OR($BB75="not",$BB75="resign",$BB75="resign",$BB75="end",$BB75="terminated",$BB75="permanent"),"TRUE","FALSE")</formula>
    </cfRule>
  </conditionalFormatting>
  <conditionalFormatting sqref="I75">
    <cfRule type="expression" dxfId="1958" priority="1096" stopIfTrue="1">
      <formula>IF(OR($BB75="not",$BB75="resign",$BB75="resign",$BB75="end",$BB75="terminated",$BB75="permanent"),"TRUE","FALSE")</formula>
    </cfRule>
  </conditionalFormatting>
  <conditionalFormatting sqref="I75">
    <cfRule type="expression" dxfId="1957" priority="1095" stopIfTrue="1">
      <formula>IF(OR($BB75="not",$BB75="resign",$BB75="resign",$BB75="end",$BB75="terminated",$BB75="permanent"),"TRUE","FALSE")</formula>
    </cfRule>
  </conditionalFormatting>
  <conditionalFormatting sqref="I75">
    <cfRule type="expression" dxfId="1956" priority="1094" stopIfTrue="1">
      <formula>IF(OR($BB75="not",$BB75="resign",$BB75="resign",$BB75="end",$BB75="terminated",$BB75="permanent"),"TRUE","FALSE")</formula>
    </cfRule>
  </conditionalFormatting>
  <conditionalFormatting sqref="I75">
    <cfRule type="expression" dxfId="1955" priority="1093" stopIfTrue="1">
      <formula>IF(OR($BB75="not",$BB75="resign",$BB75="resign",$BB75="end",$BB75="terminated",$BB75="permanent"),"TRUE","FALSE")</formula>
    </cfRule>
  </conditionalFormatting>
  <conditionalFormatting sqref="I75">
    <cfRule type="expression" dxfId="1954" priority="1092" stopIfTrue="1">
      <formula>IF(OR($BB75="not",$BB75="resign",$BB75="resign",$BB75="end",$BB75="terminated",$BB75="permanent"),"TRUE","FALSE")</formula>
    </cfRule>
  </conditionalFormatting>
  <conditionalFormatting sqref="I75">
    <cfRule type="expression" dxfId="1953" priority="1091" stopIfTrue="1">
      <formula>IF(OR($BB75="not",$BB75="resign",$BB75="resign",$BB75="end",$BB75="terminated",$BB75="permanent"),"TRUE","FALSE")</formula>
    </cfRule>
  </conditionalFormatting>
  <conditionalFormatting sqref="I75">
    <cfRule type="expression" dxfId="1952" priority="1090" stopIfTrue="1">
      <formula>IF(OR($BB75="not",$BB75="resign",$BB75="resign",$BB75="end",$BB75="terminated",$BB75="permanent"),"TRUE","FALSE")</formula>
    </cfRule>
  </conditionalFormatting>
  <conditionalFormatting sqref="I75">
    <cfRule type="expression" dxfId="1951" priority="1089" stopIfTrue="1">
      <formula>IF(OR($BB75="not",$BB75="resign",$BB75="resign",$BB75="end",$BB75="terminated",$BB75="permanent"),"TRUE","FALSE")</formula>
    </cfRule>
  </conditionalFormatting>
  <conditionalFormatting sqref="I75">
    <cfRule type="expression" dxfId="1950" priority="1088" stopIfTrue="1">
      <formula>IF(OR($BB75="not",$BB75="resign",$BB75="resign",$BB75="end",$BB75="terminated",$BB75="permanent"),"TRUE","FALSE")</formula>
    </cfRule>
  </conditionalFormatting>
  <conditionalFormatting sqref="I75">
    <cfRule type="expression" dxfId="1949" priority="1087" stopIfTrue="1">
      <formula>IF(OR($BB75="not",$BB75="resign",$BB75="resign",$BB75="end",$BB75="terminated",$BB75="permanent"),"TRUE","FALSE")</formula>
    </cfRule>
  </conditionalFormatting>
  <conditionalFormatting sqref="I75">
    <cfRule type="expression" dxfId="1948" priority="1086" stopIfTrue="1">
      <formula>IF(OR($BB75="not",$BB75="resign",$BB75="resign",$BB75="end",$BB75="terminated",$BB75="permanent"),"TRUE","FALSE")</formula>
    </cfRule>
  </conditionalFormatting>
  <conditionalFormatting sqref="I75">
    <cfRule type="expression" dxfId="1947" priority="1085" stopIfTrue="1">
      <formula>IF(OR($BB75="not",$BB75="resign",$BB75="resign",$BB75="end",$BB75="terminated",$BB75="permanent"),"TRUE","FALSE")</formula>
    </cfRule>
  </conditionalFormatting>
  <conditionalFormatting sqref="I75">
    <cfRule type="expression" dxfId="1946" priority="1084" stopIfTrue="1">
      <formula>IF(OR($BB75="not",$BB75="resign",$BB75="resign",$BB75="end",$BB75="terminated",$BB75="permanent"),"TRUE","FALSE")</formula>
    </cfRule>
  </conditionalFormatting>
  <conditionalFormatting sqref="I75">
    <cfRule type="expression" dxfId="1945" priority="1083" stopIfTrue="1">
      <formula>IF(OR($BB75="not",$BB75="resign",$BB75="resign",$BB75="end",$BB75="terminated",$BB75="permanent"),"TRUE","FALSE")</formula>
    </cfRule>
  </conditionalFormatting>
  <conditionalFormatting sqref="I74">
    <cfRule type="expression" dxfId="1944" priority="1082" stopIfTrue="1">
      <formula>IF(OR($BB74="not",$BB74="resign",$BB74="resign",$BB74="end",$BB74="terminated",$BB74="permanent"),"TRUE","FALSE")</formula>
    </cfRule>
  </conditionalFormatting>
  <conditionalFormatting sqref="I74">
    <cfRule type="expression" dxfId="1943" priority="1080" stopIfTrue="1">
      <formula>IF(OR($BB74="not",$BB74="resign",$BB74="resign",$BB74="end",$BB74="terminated",$BB74="permanent"),"TRUE","FALSE")</formula>
    </cfRule>
  </conditionalFormatting>
  <conditionalFormatting sqref="I74">
    <cfRule type="expression" dxfId="1942" priority="1079" stopIfTrue="1">
      <formula>IF(OR($BB74="not",$BB74="resign",$BB74="resign",$BB74="end",$BB74="terminated",$BB74="permanent"),"TRUE","FALSE")</formula>
    </cfRule>
  </conditionalFormatting>
  <conditionalFormatting sqref="I74">
    <cfRule type="expression" dxfId="1941" priority="1078" stopIfTrue="1">
      <formula>IF(OR($BB74="not",$BB74="resign",$BB74="resign",$BB74="end",$BB74="terminated",$BB74="permanent"),"TRUE","FALSE")</formula>
    </cfRule>
  </conditionalFormatting>
  <conditionalFormatting sqref="I74">
    <cfRule type="expression" dxfId="1940" priority="1077" stopIfTrue="1">
      <formula>IF(OR($BB74="not",$BB74="resign",$BB74="resign",$BB74="end",$BB74="terminated",$BB74="permanent"),"TRUE","FALSE")</formula>
    </cfRule>
  </conditionalFormatting>
  <conditionalFormatting sqref="I74">
    <cfRule type="expression" dxfId="1939" priority="1076" stopIfTrue="1">
      <formula>IF(OR($BB74="not",$BB74="resign",$BB74="resign",$BB74="end",$BB74="terminated",$BB74="permanent"),"TRUE","FALSE")</formula>
    </cfRule>
  </conditionalFormatting>
  <conditionalFormatting sqref="I74">
    <cfRule type="expression" dxfId="1938" priority="1075" stopIfTrue="1">
      <formula>IF(OR($BB74="not",$BB74="resign",$BB74="resign",$BB74="end",$BB74="terminated",$BB74="permanent"),"TRUE","FALSE")</formula>
    </cfRule>
  </conditionalFormatting>
  <conditionalFormatting sqref="I74">
    <cfRule type="expression" dxfId="1937" priority="1074" stopIfTrue="1">
      <formula>IF(OR($BB74="not",$BB74="resign",$BB74="resign",$BB74="end",$BB74="terminated",$BB74="permanent"),"TRUE","FALSE")</formula>
    </cfRule>
  </conditionalFormatting>
  <conditionalFormatting sqref="I74">
    <cfRule type="expression" dxfId="1936" priority="1073" stopIfTrue="1">
      <formula>IF(OR($BB74="not",$BB74="resign",$BB74="resign",$BB74="end",$BB74="terminated",$BB74="permanent"),"TRUE","FALSE")</formula>
    </cfRule>
  </conditionalFormatting>
  <conditionalFormatting sqref="I74">
    <cfRule type="expression" dxfId="1935" priority="1072" stopIfTrue="1">
      <formula>IF(OR($BB74="not",$BB74="resign",$BB74="resign",$BB74="end",$BB74="terminated",$BB74="permanent"),"TRUE","FALSE")</formula>
    </cfRule>
  </conditionalFormatting>
  <conditionalFormatting sqref="I74">
    <cfRule type="expression" dxfId="1934" priority="1071" stopIfTrue="1">
      <formula>IF(OR($BB74="not",$BB74="resign",$BB74="resign",$BB74="end",$BB74="terminated",$BB74="permanent"),"TRUE","FALSE")</formula>
    </cfRule>
  </conditionalFormatting>
  <conditionalFormatting sqref="I74">
    <cfRule type="expression" dxfId="1933" priority="1070" stopIfTrue="1">
      <formula>IF(OR($BB74="not",$BB74="resign",$BB74="resign",$BB74="end",$BB74="terminated",$BB74="permanent"),"TRUE","FALSE")</formula>
    </cfRule>
  </conditionalFormatting>
  <conditionalFormatting sqref="I74">
    <cfRule type="expression" dxfId="1932" priority="1069" stopIfTrue="1">
      <formula>IF(OR($BB74="not",$BB74="resign",$BB74="resign",$BB74="end",$BB74="terminated",$BB74="permanent"),"TRUE","FALSE")</formula>
    </cfRule>
  </conditionalFormatting>
  <conditionalFormatting sqref="I74">
    <cfRule type="expression" dxfId="1931" priority="1068" stopIfTrue="1">
      <formula>IF(OR($BB74="not",$BB74="resign",$BB74="resign",$BB74="end",$BB74="terminated",$BB74="permanent"),"TRUE","FALSE")</formula>
    </cfRule>
  </conditionalFormatting>
  <conditionalFormatting sqref="I74">
    <cfRule type="expression" dxfId="1930" priority="1067" stopIfTrue="1">
      <formula>IF(OR($BB74="not",$BB74="resign",$BB74="resign",$BB74="end",$BB74="terminated",$BB74="permanent"),"TRUE","FALSE")</formula>
    </cfRule>
  </conditionalFormatting>
  <conditionalFormatting sqref="I74">
    <cfRule type="expression" dxfId="1929" priority="1066" stopIfTrue="1">
      <formula>IF(OR($BB74="not",$BB74="resign",$BB74="resign",$BB74="end",$BB74="terminated",$BB74="permanent"),"TRUE","FALSE")</formula>
    </cfRule>
  </conditionalFormatting>
  <conditionalFormatting sqref="Z18">
    <cfRule type="expression" dxfId="1928" priority="1031" stopIfTrue="1">
      <formula>IF(OR($BB18="not",$BB18="resign",$BB18="resign",$BB18="end",$BB18="terminated",$BB18="permanent"),"TRUE","FALSE")</formula>
    </cfRule>
  </conditionalFormatting>
  <conditionalFormatting sqref="A48:A51 A76:A78">
    <cfRule type="expression" dxfId="1927" priority="1030" stopIfTrue="1">
      <formula>IF(OR($BB75="not",$BB75="resign",$BB75="resign",$BB75="end",$BB75="terminated",$BB75="permanent"),"TRUE","FALSE")</formula>
    </cfRule>
  </conditionalFormatting>
  <conditionalFormatting sqref="U81:V81">
    <cfRule type="expression" dxfId="1926" priority="1029" stopIfTrue="1">
      <formula>IF(OR($BB126="not",$BB126="resign",$BB126="resign",$BB126="end",$BB126="terminated",$BB126="permanent"),"TRUE","FALSE")</formula>
    </cfRule>
  </conditionalFormatting>
  <conditionalFormatting sqref="U81:V81">
    <cfRule type="expression" dxfId="1925" priority="1028" stopIfTrue="1">
      <formula>IF(OR($BB122="not",$BB122="resign",$BB122="resign",$BB122="end",$BB122="terminated",$BB122="permanent"),"TRUE","FALSE")</formula>
    </cfRule>
  </conditionalFormatting>
  <conditionalFormatting sqref="U81:V81">
    <cfRule type="expression" dxfId="1924" priority="1027" stopIfTrue="1">
      <formula>IF(OR($BB123="not",$BB123="resign",$BB123="resign",$BB123="end",$BB123="terminated",$BB123="permanent"),"TRUE","FALSE")</formula>
    </cfRule>
  </conditionalFormatting>
  <conditionalFormatting sqref="U81:V81">
    <cfRule type="expression" dxfId="1923" priority="1026" stopIfTrue="1">
      <formula>IF(OR($BB124="not",$BB124="resign",$BB124="resign",$BB124="end",$BB124="terminated",$BB124="permanent"),"TRUE","FALSE")</formula>
    </cfRule>
  </conditionalFormatting>
  <conditionalFormatting sqref="U81:V81">
    <cfRule type="expression" dxfId="1922" priority="1025" stopIfTrue="1">
      <formula>IF(OR($BB125="not",$BB125="resign",$BB125="resign",$BB125="end",$BB125="terminated",$BB125="permanent"),"TRUE","FALSE")</formula>
    </cfRule>
  </conditionalFormatting>
  <conditionalFormatting sqref="U81">
    <cfRule type="expression" dxfId="1921" priority="1024" stopIfTrue="1">
      <formula>IF(OR($BB81="not",$BB81="resign",$BB81="resign",$BB81="end",$BB81="terminated",$BB81="permanent"),"TRUE","FALSE")</formula>
    </cfRule>
  </conditionalFormatting>
  <conditionalFormatting sqref="U81">
    <cfRule type="expression" dxfId="1920" priority="1023" stopIfTrue="1">
      <formula>IF(OR($AZ81="not",$AZ81="resign",$AZ81="resign",$AZ81="end",$AZ81="terminated",$AZ81="permanent"),"TRUE","FALSE")</formula>
    </cfRule>
  </conditionalFormatting>
  <conditionalFormatting sqref="V81">
    <cfRule type="expression" dxfId="1919" priority="1021" stopIfTrue="1">
      <formula>IF(OR($BB81="not",$BB81="resign",$BB81="resign",$BB81="end",$BB81="terminated",$BB81="permanent"),"TRUE","FALSE")</formula>
    </cfRule>
  </conditionalFormatting>
  <conditionalFormatting sqref="V81">
    <cfRule type="expression" dxfId="1918" priority="1020" stopIfTrue="1">
      <formula>IF(OR($AZ81="not",$AZ81="resign",$AZ81="resign",$AZ81="end",$AZ81="terminated",$AZ81="permanent"),"TRUE","FALSE")</formula>
    </cfRule>
  </conditionalFormatting>
  <conditionalFormatting sqref="AA81:AB81">
    <cfRule type="expression" dxfId="1917" priority="1018" stopIfTrue="1">
      <formula>IF(OR($BB81="not",$BB81="resign",$BB81="resign",$BB81="end",$BB81="terminated",$BB81="permanent"),"TRUE","FALSE")</formula>
    </cfRule>
  </conditionalFormatting>
  <conditionalFormatting sqref="C181:C182">
    <cfRule type="expression" dxfId="1916" priority="168325" stopIfTrue="1">
      <formula>IF(OR($BB179="not",$BB179="resign",$BB179="resign",$BB179="end",$BB179="terminated",$BB179="permanent"),"TRUE","FALSE")</formula>
    </cfRule>
  </conditionalFormatting>
  <conditionalFormatting sqref="A187:C187">
    <cfRule type="expression" dxfId="1915" priority="1016" stopIfTrue="1">
      <formula>IF(OR($BB131="not",$BB131="resign",$BB131="resign",$BB131="end",$BB131="terminated",$BB131="permanent"),"TRUE","FALSE")</formula>
    </cfRule>
  </conditionalFormatting>
  <conditionalFormatting sqref="U187:V187">
    <cfRule type="expression" dxfId="1914" priority="1014" stopIfTrue="1">
      <formula>IF(OR($BB203="not",$BB203="resign",$BB203="resign",$BB203="end",$BB203="terminated",$BB203="permanent"),"TRUE","FALSE")</formula>
    </cfRule>
  </conditionalFormatting>
  <conditionalFormatting sqref="A187">
    <cfRule type="expression" dxfId="1913" priority="1013" stopIfTrue="1">
      <formula>IF(OR($BB189="not",$BB189="resign",$BB189="resign",$BB189="end",$BB189="terminated",$BB189="permanent"),"TRUE","FALSE")</formula>
    </cfRule>
  </conditionalFormatting>
  <conditionalFormatting sqref="A187">
    <cfRule type="expression" dxfId="1912" priority="1012" stopIfTrue="1">
      <formula>IF(OR($BB178="not",$BB178="resign",$BB178="resign",$BB178="end",$BB178="terminated",$BB178="permanent"),"TRUE","FALSE")</formula>
    </cfRule>
  </conditionalFormatting>
  <conditionalFormatting sqref="A187">
    <cfRule type="expression" dxfId="1911" priority="989" stopIfTrue="1">
      <formula>IF(OR($BB175="not",$BB175="resign",$BB175="resign",$BB175="end",$BB175="terminated",$BB175="permanent"),"TRUE","FALSE")</formula>
    </cfRule>
  </conditionalFormatting>
  <conditionalFormatting sqref="E188:J189">
    <cfRule type="expression" dxfId="1910" priority="988" stopIfTrue="1">
      <formula>IF(OR($BB132="not",$BB132="resign",$BB132="resign",$BB132="end",$BB132="terminated",$BB132="permanent"),"TRUE","FALSE")</formula>
    </cfRule>
  </conditionalFormatting>
  <conditionalFormatting sqref="AB188">
    <cfRule type="expression" dxfId="1909" priority="987" stopIfTrue="1">
      <formula>IF(OR($BB132="not",$BB132="resign",$BB132="resign",$BB132="end",$BB132="terminated",$BB132="permanent"),"TRUE","FALSE")</formula>
    </cfRule>
  </conditionalFormatting>
  <conditionalFormatting sqref="AB189">
    <cfRule type="expression" dxfId="1908" priority="986" stopIfTrue="1">
      <formula>IF(OR($BB133="not",$BB133="resign",$BB133="resign",$BB133="end",$BB133="terminated",$BB133="permanent"),"TRUE","FALSE")</formula>
    </cfRule>
  </conditionalFormatting>
  <conditionalFormatting sqref="A53:A55">
    <cfRule type="expression" dxfId="1907" priority="982" stopIfTrue="1">
      <formula>IF(OR($BB88="not",$BB88="resign",$BB88="resign",$BB88="end",$BB88="terminated",$BB88="permanent"),"TRUE","FALSE")</formula>
    </cfRule>
  </conditionalFormatting>
  <conditionalFormatting sqref="F188:G188">
    <cfRule type="expression" dxfId="1906" priority="981" stopIfTrue="1">
      <formula>IF(OR($BB169="not",$BB169="resign",$BB169="resign",$BB169="end",$BB169="terminated",$BB169="permanent"),"TRUE","FALSE")</formula>
    </cfRule>
  </conditionalFormatting>
  <conditionalFormatting sqref="E190:J190">
    <cfRule type="expression" dxfId="1905" priority="980" stopIfTrue="1">
      <formula>IF(OR($BB134="not",$BB134="resign",$BB134="resign",$BB134="end",$BB134="terminated",$BB134="permanent"),"TRUE","FALSE")</formula>
    </cfRule>
  </conditionalFormatting>
  <conditionalFormatting sqref="AB190">
    <cfRule type="expression" dxfId="1904" priority="978" stopIfTrue="1">
      <formula>IF(OR($BB134="not",$BB134="resign",$BB134="resign",$BB134="end",$BB134="terminated",$BB134="permanent"),"TRUE","FALSE")</formula>
    </cfRule>
  </conditionalFormatting>
  <conditionalFormatting sqref="J190 C190 U190:V190 A190">
    <cfRule type="expression" dxfId="1903" priority="977" stopIfTrue="1">
      <formula>IF(OR($BB177="not",$BB177="resign",$BB177="resign",$BB177="end",$BB177="terminated",$BB177="permanent"),"TRUE","FALSE")</formula>
    </cfRule>
  </conditionalFormatting>
  <conditionalFormatting sqref="A190">
    <cfRule type="expression" dxfId="1902" priority="976" stopIfTrue="1">
      <formula>IF(OR($BB167="not",$BB167="resign",$BB167="resign",$BB167="end",$BB167="terminated",$BB167="permanent"),"TRUE","FALSE")</formula>
    </cfRule>
  </conditionalFormatting>
  <conditionalFormatting sqref="A190">
    <cfRule type="expression" dxfId="1901" priority="975" stopIfTrue="1">
      <formula>IF(OR($BB169="not",$BB169="resign",$BB169="resign",$BB169="end",$BB169="terminated",$BB169="permanent"),"TRUE","FALSE")</formula>
    </cfRule>
  </conditionalFormatting>
  <conditionalFormatting sqref="F190:G190">
    <cfRule type="expression" dxfId="1900" priority="974" stopIfTrue="1">
      <formula>IF(OR($BB177="not",$BB177="resign",$BB177="resign",$BB177="end",$BB177="terminated",$BB177="permanent"),"TRUE","FALSE")</formula>
    </cfRule>
  </conditionalFormatting>
  <conditionalFormatting sqref="A190">
    <cfRule type="expression" dxfId="1899" priority="168601" stopIfTrue="1">
      <formula>IF(OR($BB170="not",$BB170="resign",$BB170="resign",$BB170="end",$BB170="terminated",$BB170="permanent"),"TRUE","FALSE")</formula>
    </cfRule>
  </conditionalFormatting>
  <conditionalFormatting sqref="F191:J191">
    <cfRule type="expression" dxfId="1898" priority="972" stopIfTrue="1">
      <formula>IF(OR($BB135="not",$BB135="resign",$BB135="resign",$BB135="end",$BB135="terminated",$BB135="permanent"),"TRUE","FALSE")</formula>
    </cfRule>
  </conditionalFormatting>
  <conditionalFormatting sqref="I191">
    <cfRule type="expression" dxfId="1897" priority="970" stopIfTrue="1">
      <formula>IF(OR($BB135="not",$BB135="resign",$BB135="resign",$BB135="end",$BB135="terminated",$BB135="permanent"),"TRUE","FALSE")</formula>
    </cfRule>
  </conditionalFormatting>
  <conditionalFormatting sqref="I191">
    <cfRule type="expression" dxfId="1896" priority="969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5" priority="968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4" priority="967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3" priority="966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2" priority="965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1" priority="964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90" priority="963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9" priority="962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8" priority="961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7" priority="960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6" priority="959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5" priority="958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4" priority="957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3" priority="956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2" priority="955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1" priority="954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80" priority="953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9" priority="952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8" priority="951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7" priority="950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6" priority="949" stopIfTrue="1">
      <formula>IF(OR($BB135="not",$BB135="resign",$BB135="resign",$BB135="end",$BB135="terminated",$BB135="permanent"),"TRUE","FALSE")</formula>
    </cfRule>
  </conditionalFormatting>
  <conditionalFormatting sqref="C191">
    <cfRule type="expression" dxfId="1875" priority="948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4" priority="947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3" priority="946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2" priority="945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1" priority="944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70" priority="943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9" priority="942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8" priority="941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7" priority="940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6" priority="939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5" priority="938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4" priority="937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3" priority="936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2" priority="935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1" priority="934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60" priority="933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59" priority="932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58" priority="931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57" priority="930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56" priority="929" stopIfTrue="1">
      <formula>IF(OR($BB135="not",$BB135="resign",$BB135="resign",$BB135="end",$BB135="terminated",$BB135="permanent"),"TRUE","FALSE")</formula>
    </cfRule>
  </conditionalFormatting>
  <conditionalFormatting sqref="AB191">
    <cfRule type="expression" dxfId="1855" priority="928" stopIfTrue="1">
      <formula>IF(OR($BB135="not",$BB135="resign",$BB135="resign",$BB135="end",$BB135="terminated",$BB135="permanent"),"TRUE","FALSE")</formula>
    </cfRule>
  </conditionalFormatting>
  <conditionalFormatting sqref="U191:V191 F191:G192 J191:J192 A191:A192 C191:C192">
    <cfRule type="expression" dxfId="1854" priority="927" stopIfTrue="1">
      <formula>IF(OR($BB198="not",$BB198="resign",$BB198="resign",$BB198="end",$BB198="terminated",$BB198="permanent"),"TRUE","FALSE")</formula>
    </cfRule>
  </conditionalFormatting>
  <conditionalFormatting sqref="A191">
    <cfRule type="expression" dxfId="1853" priority="926" stopIfTrue="1">
      <formula>IF(OR($BB169="not",$BB169="resign",$BB169="resign",$BB169="end",$BB169="terminated",$BB169="permanent"),"TRUE","FALSE")</formula>
    </cfRule>
  </conditionalFormatting>
  <conditionalFormatting sqref="A191">
    <cfRule type="expression" dxfId="1852" priority="924" stopIfTrue="1">
      <formula>IF(OR($BB170="not",$BB170="resign",$BB170="resign",$BB170="end",$BB170="terminated",$BB170="permanent"),"TRUE","FALSE")</formula>
    </cfRule>
  </conditionalFormatting>
  <conditionalFormatting sqref="U82:V86">
    <cfRule type="expression" dxfId="1851" priority="922" stopIfTrue="1">
      <formula>IF(OR($BB127="not",$BB127="resign",$BB127="resign",$BB127="end",$BB127="terminated",$BB127="permanent"),"TRUE","FALSE")</formula>
    </cfRule>
  </conditionalFormatting>
  <conditionalFormatting sqref="U82:V86">
    <cfRule type="expression" dxfId="1850" priority="921" stopIfTrue="1">
      <formula>IF(OR($BB123="not",$BB123="resign",$BB123="resign",$BB123="end",$BB123="terminated",$BB123="permanent"),"TRUE","FALSE")</formula>
    </cfRule>
  </conditionalFormatting>
  <conditionalFormatting sqref="U82:V86">
    <cfRule type="expression" dxfId="1849" priority="920" stopIfTrue="1">
      <formula>IF(OR($BB124="not",$BB124="resign",$BB124="resign",$BB124="end",$BB124="terminated",$BB124="permanent"),"TRUE","FALSE")</formula>
    </cfRule>
  </conditionalFormatting>
  <conditionalFormatting sqref="U82:V86">
    <cfRule type="expression" dxfId="1848" priority="919" stopIfTrue="1">
      <formula>IF(OR($BB125="not",$BB125="resign",$BB125="resign",$BB125="end",$BB125="terminated",$BB125="permanent"),"TRUE","FALSE")</formula>
    </cfRule>
  </conditionalFormatting>
  <conditionalFormatting sqref="U82:V86">
    <cfRule type="expression" dxfId="1847" priority="918" stopIfTrue="1">
      <formula>IF(OR($BB126="not",$BB126="resign",$BB126="resign",$BB126="end",$BB126="terminated",$BB126="permanent"),"TRUE","FALSE")</formula>
    </cfRule>
  </conditionalFormatting>
  <conditionalFormatting sqref="U82:U86">
    <cfRule type="expression" dxfId="1846" priority="917" stopIfTrue="1">
      <formula>IF(OR($BB82="not",$BB82="resign",$BB82="resign",$BB82="end",$BB82="terminated",$BB82="permanent"),"TRUE","FALSE")</formula>
    </cfRule>
  </conditionalFormatting>
  <conditionalFormatting sqref="U82:U86">
    <cfRule type="expression" dxfId="1845" priority="916" stopIfTrue="1">
      <formula>IF(OR($AZ82="not",$AZ82="resign",$AZ82="resign",$AZ82="end",$AZ82="terminated",$AZ82="permanent"),"TRUE","FALSE")</formula>
    </cfRule>
  </conditionalFormatting>
  <conditionalFormatting sqref="V82:V86">
    <cfRule type="expression" dxfId="1844" priority="914" stopIfTrue="1">
      <formula>IF(OR($BB82="not",$BB82="resign",$BB82="resign",$BB82="end",$BB82="terminated",$BB82="permanent"),"TRUE","FALSE")</formula>
    </cfRule>
  </conditionalFormatting>
  <conditionalFormatting sqref="V82:V86">
    <cfRule type="expression" dxfId="1843" priority="913" stopIfTrue="1">
      <formula>IF(OR($AZ82="not",$AZ82="resign",$AZ82="resign",$AZ82="end",$AZ82="terminated",$AZ82="permanent"),"TRUE","FALSE")</formula>
    </cfRule>
  </conditionalFormatting>
  <conditionalFormatting sqref="AB82">
    <cfRule type="expression" dxfId="1842" priority="911" stopIfTrue="1">
      <formula>IF(OR($BB82="not",$BB82="resign",$BB82="resign",$BB82="end",$BB82="terminated",$BB82="permanent"),"TRUE","FALSE")</formula>
    </cfRule>
  </conditionalFormatting>
  <conditionalFormatting sqref="AA83">
    <cfRule type="expression" dxfId="1841" priority="909" stopIfTrue="1">
      <formula>IF(OR($BB83="not",$BB83="resign",$BB83="resign",$BB83="end",$BB83="terminated",$BB83="permanent"),"TRUE","FALSE")</formula>
    </cfRule>
  </conditionalFormatting>
  <conditionalFormatting sqref="AB83">
    <cfRule type="expression" dxfId="1840" priority="908" stopIfTrue="1">
      <formula>IF(OR($BB83="not",$BB83="resign",$BB83="resign",$BB83="end",$BB83="terminated",$BB83="permanent"),"TRUE","FALSE")</formula>
    </cfRule>
  </conditionalFormatting>
  <conditionalFormatting sqref="F192:J192">
    <cfRule type="expression" dxfId="1839" priority="906" stopIfTrue="1">
      <formula>IF(OR($BB136="not",$BB136="resign",$BB136="resign",$BB136="end",$BB136="terminated",$BB136="permanent"),"TRUE","FALSE")</formula>
    </cfRule>
  </conditionalFormatting>
  <conditionalFormatting sqref="I192">
    <cfRule type="expression" dxfId="1838" priority="904" stopIfTrue="1">
      <formula>IF(OR($BB136="not",$BB136="resign",$BB136="resign",$BB136="end",$BB136="terminated",$BB136="permanent"),"TRUE","FALSE")</formula>
    </cfRule>
  </conditionalFormatting>
  <conditionalFormatting sqref="I192">
    <cfRule type="expression" dxfId="1837" priority="903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6" priority="902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5" priority="901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4" priority="900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3" priority="899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2" priority="898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1" priority="897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30" priority="896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9" priority="895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8" priority="894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7" priority="893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6" priority="892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5" priority="891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4" priority="890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3" priority="889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2" priority="888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1" priority="887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20" priority="886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9" priority="885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8" priority="884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7" priority="883" stopIfTrue="1">
      <formula>IF(OR($BB136="not",$BB136="resign",$BB136="resign",$BB136="end",$BB136="terminated",$BB136="permanent"),"TRUE","FALSE")</formula>
    </cfRule>
  </conditionalFormatting>
  <conditionalFormatting sqref="C192">
    <cfRule type="expression" dxfId="1816" priority="882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5" priority="881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4" priority="880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3" priority="879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2" priority="878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1" priority="877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10" priority="876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9" priority="875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8" priority="874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7" priority="873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6" priority="872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5" priority="871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4" priority="870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3" priority="869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2" priority="868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1" priority="867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800" priority="866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799" priority="865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798" priority="864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797" priority="863" stopIfTrue="1">
      <formula>IF(OR($BB136="not",$BB136="resign",$BB136="resign",$BB136="end",$BB136="terminated",$BB136="permanent"),"TRUE","FALSE")</formula>
    </cfRule>
  </conditionalFormatting>
  <conditionalFormatting sqref="AB192">
    <cfRule type="expression" dxfId="1796" priority="862" stopIfTrue="1">
      <formula>IF(OR($BB136="not",$BB136="resign",$BB136="resign",$BB136="end",$BB136="terminated",$BB136="permanent"),"TRUE","FALSE")</formula>
    </cfRule>
  </conditionalFormatting>
  <conditionalFormatting sqref="U192:V192">
    <cfRule type="expression" dxfId="1795" priority="861" stopIfTrue="1">
      <formula>IF(OR($BB199="not",$BB199="resign",$BB199="resign",$BB199="end",$BB199="terminated",$BB199="permanent"),"TRUE","FALSE")</formula>
    </cfRule>
  </conditionalFormatting>
  <conditionalFormatting sqref="A192">
    <cfRule type="expression" dxfId="1794" priority="860" stopIfTrue="1">
      <formula>IF(OR($BB170="not",$BB170="resign",$BB170="resign",$BB170="end",$BB170="terminated",$BB170="permanent"),"TRUE","FALSE")</formula>
    </cfRule>
  </conditionalFormatting>
  <conditionalFormatting sqref="A192">
    <cfRule type="expression" dxfId="1793" priority="858" stopIfTrue="1">
      <formula>IF(OR($BB171="not",$BB171="resign",$BB171="resign",$BB171="end",$BB171="terminated",$BB171="permanent"),"TRUE","FALSE")</formula>
    </cfRule>
  </conditionalFormatting>
  <conditionalFormatting sqref="AB87">
    <cfRule type="expression" dxfId="1792" priority="798" stopIfTrue="1">
      <formula>IF(OR($BB87="not",$BB87="resign",$BB87="resign",$BB87="end",$BB87="terminated",$BB87="permanent"),"TRUE","FALSE")</formula>
    </cfRule>
  </conditionalFormatting>
  <conditionalFormatting sqref="AD87:AK87">
    <cfRule type="expression" dxfId="1791" priority="829" stopIfTrue="1">
      <formula>IF(OR($BB87="not",$BB87="resign",$BB87="resign",$BB87="end",$BB87="terminated",$BB87="permanent"),"TRUE","FALSE")</formula>
    </cfRule>
  </conditionalFormatting>
  <conditionalFormatting sqref="J87">
    <cfRule type="expression" dxfId="1790" priority="823" stopIfTrue="1">
      <formula>IF(OR($BB119="not",$BB119="resign",$BB119="resign",$BB119="end",$BB119="terminated",$BB119="permanent"),"TRUE","FALSE")</formula>
    </cfRule>
  </conditionalFormatting>
  <conditionalFormatting sqref="C87">
    <cfRule type="expression" dxfId="1789" priority="816" stopIfTrue="1">
      <formula>IF(OR($BB122="not",$BB122="resign",$BB122="resign",$BB122="end",$BB122="terminated",$BB122="permanent"),"TRUE","FALSE")</formula>
    </cfRule>
  </conditionalFormatting>
  <conditionalFormatting sqref="F87:G87">
    <cfRule type="expression" dxfId="1788" priority="815" stopIfTrue="1">
      <formula>IF(OR($BB87="not",$BB87="resign",$BB87="resign",$BB87="end",$BB87="terminated",$BB87="permanent"),"TRUE","FALSE")</formula>
    </cfRule>
  </conditionalFormatting>
  <conditionalFormatting sqref="I87">
    <cfRule type="expression" dxfId="1787" priority="813" stopIfTrue="1">
      <formula>IF(OR($BB87="not",$BB87="resign",$BB87="resign",$BB87="end",$BB87="terminated",$BB87="permanent"),"TRUE","FALSE")</formula>
    </cfRule>
  </conditionalFormatting>
  <conditionalFormatting sqref="U87:V87">
    <cfRule type="expression" dxfId="1786" priority="808" stopIfTrue="1">
      <formula>IF(OR($BB128="not",$BB128="resign",$BB128="resign",$BB128="end",$BB128="terminated",$BB128="permanent"),"TRUE","FALSE")</formula>
    </cfRule>
  </conditionalFormatting>
  <conditionalFormatting sqref="U87:V87">
    <cfRule type="expression" dxfId="1785" priority="807" stopIfTrue="1">
      <formula>IF(OR($BB129="not",$BB129="resign",$BB129="resign",$BB129="end",$BB129="terminated",$BB129="permanent"),"TRUE","FALSE")</formula>
    </cfRule>
  </conditionalFormatting>
  <conditionalFormatting sqref="U87:V87">
    <cfRule type="expression" dxfId="1784" priority="806" stopIfTrue="1">
      <formula>IF(OR($BB130="not",$BB130="resign",$BB130="resign",$BB130="end",$BB130="terminated",$BB130="permanent"),"TRUE","FALSE")</formula>
    </cfRule>
  </conditionalFormatting>
  <conditionalFormatting sqref="U87:V87">
    <cfRule type="expression" dxfId="1783" priority="805" stopIfTrue="1">
      <formula>IF(OR($BB131="not",$BB131="resign",$BB131="resign",$BB131="end",$BB131="terminated",$BB131="permanent"),"TRUE","FALSE")</formula>
    </cfRule>
  </conditionalFormatting>
  <conditionalFormatting sqref="U87">
    <cfRule type="expression" dxfId="1782" priority="804" stopIfTrue="1">
      <formula>IF(OR($BB87="not",$BB87="resign",$BB87="resign",$BB87="end",$BB87="terminated",$BB87="permanent"),"TRUE","FALSE")</formula>
    </cfRule>
  </conditionalFormatting>
  <conditionalFormatting sqref="U87">
    <cfRule type="expression" dxfId="1781" priority="803" stopIfTrue="1">
      <formula>IF(OR($AZ87="not",$AZ87="resign",$AZ87="resign",$AZ87="end",$AZ87="terminated",$AZ87="permanent"),"TRUE","FALSE")</formula>
    </cfRule>
  </conditionalFormatting>
  <conditionalFormatting sqref="V87">
    <cfRule type="expression" dxfId="1780" priority="801" stopIfTrue="1">
      <formula>IF(OR($BB87="not",$BB87="resign",$BB87="resign",$BB87="end",$BB87="terminated",$BB87="permanent"),"TRUE","FALSE")</formula>
    </cfRule>
  </conditionalFormatting>
  <conditionalFormatting sqref="V87">
    <cfRule type="expression" dxfId="1779" priority="800" stopIfTrue="1">
      <formula>IF(OR($AZ87="not",$AZ87="resign",$AZ87="resign",$AZ87="end",$AZ87="terminated",$AZ87="permanent"),"TRUE","FALSE")</formula>
    </cfRule>
  </conditionalFormatting>
  <conditionalFormatting sqref="AB88">
    <cfRule type="expression" dxfId="1778" priority="763" stopIfTrue="1">
      <formula>IF(OR($BB88="not",$BB88="resign",$BB88="resign",$BB88="end",$BB88="terminated",$BB88="permanent"),"TRUE","FALSE")</formula>
    </cfRule>
  </conditionalFormatting>
  <conditionalFormatting sqref="AD88:AK88">
    <cfRule type="expression" dxfId="1777" priority="761" stopIfTrue="1">
      <formula>IF(OR($BB88="not",$BB88="resign",$BB88="resign",$BB88="end",$BB88="terminated",$BB88="permanent"),"TRUE","FALSE")</formula>
    </cfRule>
  </conditionalFormatting>
  <conditionalFormatting sqref="J88">
    <cfRule type="expression" dxfId="1776" priority="760" stopIfTrue="1">
      <formula>IF(OR($BB120="not",$BB120="resign",$BB120="resign",$BB120="end",$BB120="terminated",$BB120="permanent"),"TRUE","FALSE")</formula>
    </cfRule>
  </conditionalFormatting>
  <conditionalFormatting sqref="C88">
    <cfRule type="expression" dxfId="1775" priority="759" stopIfTrue="1">
      <formula>IF(OR($BB123="not",$BB123="resign",$BB123="resign",$BB123="end",$BB123="terminated",$BB123="permanent"),"TRUE","FALSE")</formula>
    </cfRule>
  </conditionalFormatting>
  <conditionalFormatting sqref="F88:G88">
    <cfRule type="expression" dxfId="1774" priority="758" stopIfTrue="1">
      <formula>IF(OR($BB88="not",$BB88="resign",$BB88="resign",$BB88="end",$BB88="terminated",$BB88="permanent"),"TRUE","FALSE")</formula>
    </cfRule>
  </conditionalFormatting>
  <conditionalFormatting sqref="I88">
    <cfRule type="expression" dxfId="1773" priority="756" stopIfTrue="1">
      <formula>IF(OR($BB88="not",$BB88="resign",$BB88="resign",$BB88="end",$BB88="terminated",$BB88="permanent"),"TRUE","FALSE")</formula>
    </cfRule>
  </conditionalFormatting>
  <conditionalFormatting sqref="U88:V88">
    <cfRule type="expression" dxfId="1772" priority="753" stopIfTrue="1">
      <formula>IF(OR($BB132="not",$BB132="resign",$BB132="resign",$BB132="end",$BB132="terminated",$BB132="permanent"),"TRUE","FALSE")</formula>
    </cfRule>
  </conditionalFormatting>
  <conditionalFormatting sqref="U88:V88">
    <cfRule type="expression" dxfId="1771" priority="752" stopIfTrue="1">
      <formula>IF(OR($BB129="not",$BB129="resign",$BB129="resign",$BB129="end",$BB129="terminated",$BB129="permanent"),"TRUE","FALSE")</formula>
    </cfRule>
  </conditionalFormatting>
  <conditionalFormatting sqref="U88:V88">
    <cfRule type="expression" dxfId="1770" priority="751" stopIfTrue="1">
      <formula>IF(OR($BB130="not",$BB130="resign",$BB130="resign",$BB130="end",$BB130="terminated",$BB130="permanent"),"TRUE","FALSE")</formula>
    </cfRule>
  </conditionalFormatting>
  <conditionalFormatting sqref="U88:V88">
    <cfRule type="expression" dxfId="1769" priority="750" stopIfTrue="1">
      <formula>IF(OR($BB131="not",$BB131="resign",$BB131="resign",$BB131="end",$BB131="terminated",$BB131="permanent"),"TRUE","FALSE")</formula>
    </cfRule>
  </conditionalFormatting>
  <conditionalFormatting sqref="U88">
    <cfRule type="expression" dxfId="1768" priority="748" stopIfTrue="1">
      <formula>IF(OR($BB88="not",$BB88="resign",$BB88="resign",$BB88="end",$BB88="terminated",$BB88="permanent"),"TRUE","FALSE")</formula>
    </cfRule>
  </conditionalFormatting>
  <conditionalFormatting sqref="U88">
    <cfRule type="expression" dxfId="1767" priority="747" stopIfTrue="1">
      <formula>IF(OR($AZ88="not",$AZ88="resign",$AZ88="resign",$AZ88="end",$AZ88="terminated",$AZ88="permanent"),"TRUE","FALSE")</formula>
    </cfRule>
  </conditionalFormatting>
  <conditionalFormatting sqref="V88">
    <cfRule type="expression" dxfId="1766" priority="745" stopIfTrue="1">
      <formula>IF(OR($BB88="not",$BB88="resign",$BB88="resign",$BB88="end",$BB88="terminated",$BB88="permanent"),"TRUE","FALSE")</formula>
    </cfRule>
  </conditionalFormatting>
  <conditionalFormatting sqref="V88">
    <cfRule type="expression" dxfId="1765" priority="744" stopIfTrue="1">
      <formula>IF(OR($AZ88="not",$AZ88="resign",$AZ88="resign",$AZ88="end",$AZ88="terminated",$AZ88="permanent"),"TRUE","FALSE")</formula>
    </cfRule>
  </conditionalFormatting>
  <conditionalFormatting sqref="A46 A74:A102">
    <cfRule type="expression" dxfId="1764" priority="186622" stopIfTrue="1">
      <formula>IF(OR($BB74="not",$BB74="resign",$BB74="resign",$BB74="end",$BB74="terminated",$BB74="permanent"),"TRUE","FALSE")</formula>
    </cfRule>
  </conditionalFormatting>
  <conditionalFormatting sqref="A181:A183">
    <cfRule type="expression" dxfId="1763" priority="186969" stopIfTrue="1">
      <formula>IF(OR($BB165="not",$BB165="resign",$BB165="resign",$BB165="end",$BB165="terminated",$BB165="permanent"),"TRUE","FALSE")</formula>
    </cfRule>
  </conditionalFormatting>
  <conditionalFormatting sqref="A89">
    <cfRule type="expression" dxfId="1762" priority="737" stopIfTrue="1">
      <formula>IF(OR($BB89="not",$BB89="resign",$BB89="resign",$BB89="end",$BB89="terminated",$BB89="permanent"),"TRUE","FALSE")</formula>
    </cfRule>
  </conditionalFormatting>
  <conditionalFormatting sqref="A89">
    <cfRule type="expression" dxfId="1761" priority="734" stopIfTrue="1">
      <formula>IF(OR($BB131="not",$BB131="resign",$BB131="resign",$BB131="end",$BB131="terminated",$BB131="permanent"),"TRUE","FALSE")</formula>
    </cfRule>
  </conditionalFormatting>
  <conditionalFormatting sqref="A82:A97 A49:A65">
    <cfRule type="expression" dxfId="1760" priority="730" stopIfTrue="1">
      <formula>IF(OR($BB74="not",$BB74="resign",$BB74="resign",$BB74="end",$BB74="terminated",$BB74="permanent"),"TRUE","FALSE")</formula>
    </cfRule>
  </conditionalFormatting>
  <conditionalFormatting sqref="A89">
    <cfRule type="expression" dxfId="1759" priority="729" stopIfTrue="1">
      <formula>IF(OR($BB129="not",$BB129="resign",$BB129="resign",$BB129="end",$BB129="terminated",$BB129="permanent"),"TRUE","FALSE")</formula>
    </cfRule>
  </conditionalFormatting>
  <conditionalFormatting sqref="A89">
    <cfRule type="expression" dxfId="1758" priority="728" stopIfTrue="1">
      <formula>IF(OR($BB130="not",$BB130="resign",$BB130="resign",$BB130="end",$BB130="terminated",$BB130="permanent"),"TRUE","FALSE")</formula>
    </cfRule>
  </conditionalFormatting>
  <conditionalFormatting sqref="A89">
    <cfRule type="expression" dxfId="1757" priority="727" stopIfTrue="1">
      <formula>IF(OR($BB128="not",$BB128="resign",$BB128="resign",$BB128="end",$BB128="terminated",$BB128="permanent"),"TRUE","FALSE")</formula>
    </cfRule>
  </conditionalFormatting>
  <conditionalFormatting sqref="A89">
    <cfRule type="expression" dxfId="1756" priority="726" stopIfTrue="1">
      <formula>IF(OR($BB132="not",$BB132="resign",$BB132="resign",$BB132="end",$BB132="terminated",$BB132="permanent"),"TRUE","FALSE")</formula>
    </cfRule>
  </conditionalFormatting>
  <conditionalFormatting sqref="A89">
    <cfRule type="expression" dxfId="1755" priority="724" stopIfTrue="1">
      <formula>IF(OR($BB133="not",$BB133="resign",$BB133="resign",$BB133="end",$BB133="terminated",$BB133="permanent"),"TRUE","FALSE")</formula>
    </cfRule>
  </conditionalFormatting>
  <conditionalFormatting sqref="AB89">
    <cfRule type="expression" dxfId="1754" priority="720" stopIfTrue="1">
      <formula>IF(OR($BB89="not",$BB89="resign",$BB89="resign",$BB89="end",$BB89="terminated",$BB89="permanent"),"TRUE","FALSE")</formula>
    </cfRule>
  </conditionalFormatting>
  <conditionalFormatting sqref="AD89:AK89">
    <cfRule type="expression" dxfId="1753" priority="718" stopIfTrue="1">
      <formula>IF(OR($BB89="not",$BB89="resign",$BB89="resign",$BB89="end",$BB89="terminated",$BB89="permanent"),"TRUE","FALSE")</formula>
    </cfRule>
  </conditionalFormatting>
  <conditionalFormatting sqref="J89">
    <cfRule type="expression" dxfId="1752" priority="717" stopIfTrue="1">
      <formula>IF(OR($BB121="not",$BB121="resign",$BB121="resign",$BB121="end",$BB121="terminated",$BB121="permanent"),"TRUE","FALSE")</formula>
    </cfRule>
  </conditionalFormatting>
  <conditionalFormatting sqref="C89">
    <cfRule type="expression" dxfId="1751" priority="716" stopIfTrue="1">
      <formula>IF(OR($BB124="not",$BB124="resign",$BB124="resign",$BB124="end",$BB124="terminated",$BB124="permanent"),"TRUE","FALSE")</formula>
    </cfRule>
  </conditionalFormatting>
  <conditionalFormatting sqref="F89:G89">
    <cfRule type="expression" dxfId="1750" priority="715" stopIfTrue="1">
      <formula>IF(OR($BB89="not",$BB89="resign",$BB89="resign",$BB89="end",$BB89="terminated",$BB89="permanent"),"TRUE","FALSE")</formula>
    </cfRule>
  </conditionalFormatting>
  <conditionalFormatting sqref="I89">
    <cfRule type="expression" dxfId="1749" priority="713" stopIfTrue="1">
      <formula>IF(OR($BB89="not",$BB89="resign",$BB89="resign",$BB89="end",$BB89="terminated",$BB89="permanent"),"TRUE","FALSE")</formula>
    </cfRule>
  </conditionalFormatting>
  <conditionalFormatting sqref="U89:U93">
    <cfRule type="expression" dxfId="1748" priority="705" stopIfTrue="1">
      <formula>IF(OR($BB89="not",$BB89="resign",$BB89="resign",$BB89="end",$BB89="terminated",$BB89="permanent"),"TRUE","FALSE")</formula>
    </cfRule>
  </conditionalFormatting>
  <conditionalFormatting sqref="U89:U93">
    <cfRule type="expression" dxfId="1747" priority="704" stopIfTrue="1">
      <formula>IF(OR($AZ89="not",$AZ89="resign",$AZ89="resign",$AZ89="end",$AZ89="terminated",$AZ89="permanent"),"TRUE","FALSE")</formula>
    </cfRule>
  </conditionalFormatting>
  <conditionalFormatting sqref="V89:V93">
    <cfRule type="expression" dxfId="1746" priority="702" stopIfTrue="1">
      <formula>IF(OR($BB89="not",$BB89="resign",$BB89="resign",$BB89="end",$BB89="terminated",$BB89="permanent"),"TRUE","FALSE")</formula>
    </cfRule>
  </conditionalFormatting>
  <conditionalFormatting sqref="V89:V93">
    <cfRule type="expression" dxfId="1745" priority="701" stopIfTrue="1">
      <formula>IF(OR($AZ89="not",$AZ89="resign",$AZ89="resign",$AZ89="end",$AZ89="terminated",$AZ89="permanent"),"TRUE","FALSE")</formula>
    </cfRule>
  </conditionalFormatting>
  <conditionalFormatting sqref="A90:A97">
    <cfRule type="expression" dxfId="1744" priority="697" stopIfTrue="1">
      <formula>IF(OR($BB90="not",$BB90="resign",$BB90="resign",$BB90="end",$BB90="terminated",$BB90="permanent"),"TRUE","FALSE")</formula>
    </cfRule>
  </conditionalFormatting>
  <conditionalFormatting sqref="AB90:AB93">
    <cfRule type="expression" dxfId="1743" priority="680" stopIfTrue="1">
      <formula>IF(OR($BB90="not",$BB90="resign",$BB90="resign",$BB90="end",$BB90="terminated",$BB90="permanent"),"TRUE","FALSE")</formula>
    </cfRule>
  </conditionalFormatting>
  <conditionalFormatting sqref="AD90:AK93">
    <cfRule type="expression" dxfId="1742" priority="678" stopIfTrue="1">
      <formula>IF(OR($BB90="not",$BB90="resign",$BB90="resign",$BB90="end",$BB90="terminated",$BB90="permanent"),"TRUE","FALSE")</formula>
    </cfRule>
  </conditionalFormatting>
  <conditionalFormatting sqref="F90:G93">
    <cfRule type="expression" dxfId="1741" priority="675" stopIfTrue="1">
      <formula>IF(OR($BB90="not",$BB90="resign",$BB90="resign",$BB90="end",$BB90="terminated",$BB90="permanent"),"TRUE","FALSE")</formula>
    </cfRule>
  </conditionalFormatting>
  <conditionalFormatting sqref="I90:I93">
    <cfRule type="expression" dxfId="1740" priority="673" stopIfTrue="1">
      <formula>IF(OR($BB90="not",$BB90="resign",$BB90="resign",$BB90="end",$BB90="terminated",$BB90="permanent"),"TRUE","FALSE")</formula>
    </cfRule>
  </conditionalFormatting>
  <conditionalFormatting sqref="C94">
    <cfRule type="expression" dxfId="1739" priority="652" stopIfTrue="1">
      <formula>IF(OR($BB128="not",$BB128="resign",$BB128="resign",$BB128="end",$BB128="terminated",$BB128="permanent"),"TRUE","FALSE")</formula>
    </cfRule>
  </conditionalFormatting>
  <conditionalFormatting sqref="J94">
    <cfRule type="expression" dxfId="1738" priority="651" stopIfTrue="1">
      <formula>IF(OR($BB125="not",$BB125="resign",$BB125="resign",$BB125="end",$BB125="terminated",$BB125="permanent"),"TRUE","FALSE")</formula>
    </cfRule>
  </conditionalFormatting>
  <conditionalFormatting sqref="U94:V94">
    <cfRule type="expression" dxfId="1737" priority="649" stopIfTrue="1">
      <formula>IF(OR($BB136="not",$BB136="resign",$BB136="resign",$BB136="end",$BB136="terminated",$BB136="permanent"),"TRUE","FALSE")</formula>
    </cfRule>
  </conditionalFormatting>
  <conditionalFormatting sqref="U94:V94">
    <cfRule type="expression" dxfId="1736" priority="647" stopIfTrue="1">
      <formula>IF(OR($BB134="not",$BB134="resign",$BB134="resign",$BB134="end",$BB134="terminated",$BB134="permanent"),"TRUE","FALSE")</formula>
    </cfRule>
  </conditionalFormatting>
  <conditionalFormatting sqref="U94:V94">
    <cfRule type="expression" dxfId="1735" priority="646" stopIfTrue="1">
      <formula>IF(OR($BB135="not",$BB135="resign",$BB135="resign",$BB135="end",$BB135="terminated",$BB135="permanent"),"TRUE","FALSE")</formula>
    </cfRule>
  </conditionalFormatting>
  <conditionalFormatting sqref="U94:V94">
    <cfRule type="expression" dxfId="1734" priority="642" stopIfTrue="1">
      <formula>IF(OR($BB137="not",$BB137="resign",$BB137="resign",$BB137="end",$BB137="terminated",$BB137="permanent"),"TRUE","FALSE")</formula>
    </cfRule>
  </conditionalFormatting>
  <conditionalFormatting sqref="U94">
    <cfRule type="expression" dxfId="1733" priority="635" stopIfTrue="1">
      <formula>IF(OR($BB94="not",$BB94="resign",$BB94="resign",$BB94="end",$BB94="terminated",$BB94="permanent"),"TRUE","FALSE")</formula>
    </cfRule>
  </conditionalFormatting>
  <conditionalFormatting sqref="U94">
    <cfRule type="expression" dxfId="1732" priority="634" stopIfTrue="1">
      <formula>IF(OR($AZ94="not",$AZ94="resign",$AZ94="resign",$AZ94="end",$AZ94="terminated",$AZ94="permanent"),"TRUE","FALSE")</formula>
    </cfRule>
  </conditionalFormatting>
  <conditionalFormatting sqref="V94">
    <cfRule type="expression" dxfId="1731" priority="632" stopIfTrue="1">
      <formula>IF(OR($BB94="not",$BB94="resign",$BB94="resign",$BB94="end",$BB94="terminated",$BB94="permanent"),"TRUE","FALSE")</formula>
    </cfRule>
  </conditionalFormatting>
  <conditionalFormatting sqref="V94">
    <cfRule type="expression" dxfId="1730" priority="631" stopIfTrue="1">
      <formula>IF(OR($AZ94="not",$AZ94="resign",$AZ94="resign",$AZ94="end",$AZ94="terminated",$AZ94="permanent"),"TRUE","FALSE")</formula>
    </cfRule>
  </conditionalFormatting>
  <conditionalFormatting sqref="AB94">
    <cfRule type="expression" dxfId="1729" priority="624" stopIfTrue="1">
      <formula>IF(OR($BB94="not",$BB94="resign",$BB94="resign",$BB94="end",$BB94="terminated",$BB94="permanent"),"TRUE","FALSE")</formula>
    </cfRule>
  </conditionalFormatting>
  <conditionalFormatting sqref="AD94:AK94">
    <cfRule type="expression" dxfId="1728" priority="622" stopIfTrue="1">
      <formula>IF(OR($BB94="not",$BB94="resign",$BB94="resign",$BB94="end",$BB94="terminated",$BB94="permanent"),"TRUE","FALSE")</formula>
    </cfRule>
  </conditionalFormatting>
  <conditionalFormatting sqref="F94:G94">
    <cfRule type="expression" dxfId="1727" priority="621" stopIfTrue="1">
      <formula>IF(OR($BB94="not",$BB94="resign",$BB94="resign",$BB94="end",$BB94="terminated",$BB94="permanent"),"TRUE","FALSE")</formula>
    </cfRule>
  </conditionalFormatting>
  <conditionalFormatting sqref="C95:C96">
    <cfRule type="expression" dxfId="1726" priority="610" stopIfTrue="1">
      <formula>IF(OR($BB129="not",$BB129="resign",$BB129="resign",$BB129="end",$BB129="terminated",$BB129="permanent"),"TRUE","FALSE")</formula>
    </cfRule>
  </conditionalFormatting>
  <conditionalFormatting sqref="J95:J96">
    <cfRule type="expression" dxfId="1725" priority="609" stopIfTrue="1">
      <formula>IF(OR($BB126="not",$BB126="resign",$BB126="resign",$BB126="end",$BB126="terminated",$BB126="permanent"),"TRUE","FALSE")</formula>
    </cfRule>
  </conditionalFormatting>
  <conditionalFormatting sqref="U95:V96">
    <cfRule type="expression" dxfId="1724" priority="607" stopIfTrue="1">
      <formula>IF(OR($BB137="not",$BB137="resign",$BB137="resign",$BB137="end",$BB137="terminated",$BB137="permanent"),"TRUE","FALSE")</formula>
    </cfRule>
  </conditionalFormatting>
  <conditionalFormatting sqref="U95:V96">
    <cfRule type="expression" dxfId="1723" priority="605" stopIfTrue="1">
      <formula>IF(OR($BB135="not",$BB135="resign",$BB135="resign",$BB135="end",$BB135="terminated",$BB135="permanent"),"TRUE","FALSE")</formula>
    </cfRule>
  </conditionalFormatting>
  <conditionalFormatting sqref="U95:V96">
    <cfRule type="expression" dxfId="1722" priority="604" stopIfTrue="1">
      <formula>IF(OR($BB136="not",$BB136="resign",$BB136="resign",$BB136="end",$BB136="terminated",$BB136="permanent"),"TRUE","FALSE")</formula>
    </cfRule>
  </conditionalFormatting>
  <conditionalFormatting sqref="U95:V96">
    <cfRule type="expression" dxfId="1721" priority="600" stopIfTrue="1">
      <formula>IF(OR($BB138="not",$BB138="resign",$BB138="resign",$BB138="end",$BB138="terminated",$BB138="permanent"),"TRUE","FALSE")</formula>
    </cfRule>
  </conditionalFormatting>
  <conditionalFormatting sqref="U95:U96">
    <cfRule type="expression" dxfId="1720" priority="593" stopIfTrue="1">
      <formula>IF(OR($BB95="not",$BB95="resign",$BB95="resign",$BB95="end",$BB95="terminated",$BB95="permanent"),"TRUE","FALSE")</formula>
    </cfRule>
  </conditionalFormatting>
  <conditionalFormatting sqref="U95:U96">
    <cfRule type="expression" dxfId="1719" priority="592" stopIfTrue="1">
      <formula>IF(OR($AZ95="not",$AZ95="resign",$AZ95="resign",$AZ95="end",$AZ95="terminated",$AZ95="permanent"),"TRUE","FALSE")</formula>
    </cfRule>
  </conditionalFormatting>
  <conditionalFormatting sqref="V95:V96">
    <cfRule type="expression" dxfId="1718" priority="590" stopIfTrue="1">
      <formula>IF(OR($BB95="not",$BB95="resign",$BB95="resign",$BB95="end",$BB95="terminated",$BB95="permanent"),"TRUE","FALSE")</formula>
    </cfRule>
  </conditionalFormatting>
  <conditionalFormatting sqref="V95:V96">
    <cfRule type="expression" dxfId="1717" priority="589" stopIfTrue="1">
      <formula>IF(OR($AZ95="not",$AZ95="resign",$AZ95="resign",$AZ95="end",$AZ95="terminated",$AZ95="permanent"),"TRUE","FALSE")</formula>
    </cfRule>
  </conditionalFormatting>
  <conditionalFormatting sqref="AB95">
    <cfRule type="expression" dxfId="1716" priority="582" stopIfTrue="1">
      <formula>IF(OR($BB95="not",$BB95="resign",$BB95="resign",$BB95="end",$BB95="terminated",$BB95="permanent"),"TRUE","FALSE")</formula>
    </cfRule>
  </conditionalFormatting>
  <conditionalFormatting sqref="AD95:AK96">
    <cfRule type="expression" dxfId="1715" priority="580" stopIfTrue="1">
      <formula>IF(OR($BB95="not",$BB95="resign",$BB95="resign",$BB95="end",$BB95="terminated",$BB95="permanent"),"TRUE","FALSE")</formula>
    </cfRule>
  </conditionalFormatting>
  <conditionalFormatting sqref="F95:G96">
    <cfRule type="expression" dxfId="1714" priority="579" stopIfTrue="1">
      <formula>IF(OR($BB95="not",$BB95="resign",$BB95="resign",$BB95="end",$BB95="terminated",$BB95="permanent"),"TRUE","FALSE")</formula>
    </cfRule>
  </conditionalFormatting>
  <conditionalFormatting sqref="I96">
    <cfRule type="expression" dxfId="1713" priority="577" stopIfTrue="1">
      <formula>IF(OR($BB96="not",$BB96="resign",$BB96="resign",$BB96="end",$BB96="terminated",$BB96="permanent"),"TRUE","FALSE")</formula>
    </cfRule>
  </conditionalFormatting>
  <conditionalFormatting sqref="I96">
    <cfRule type="expression" dxfId="1712" priority="573" stopIfTrue="1">
      <formula>IF(OR($BB96="not",$BB96="resign",$BB96="resign",$BB96="end",$BB96="terminated",$BB96="permanent"),"TRUE","FALSE")</formula>
    </cfRule>
  </conditionalFormatting>
  <conditionalFormatting sqref="I96">
    <cfRule type="expression" dxfId="1711" priority="571" stopIfTrue="1">
      <formula>IF(OR($BB96="not",$BB96="resign",$BB96="resign",$BB96="end",$BB96="terminated",$BB96="permanent"),"TRUE","FALSE")</formula>
    </cfRule>
  </conditionalFormatting>
  <conditionalFormatting sqref="AB96">
    <cfRule type="expression" dxfId="1710" priority="569" stopIfTrue="1">
      <formula>IF(OR($BB96="not",$BB96="resign",$BB96="resign",$BB96="end",$BB96="terminated",$BB96="permanent"),"TRUE","FALSE")</formula>
    </cfRule>
  </conditionalFormatting>
  <conditionalFormatting sqref="AA96">
    <cfRule type="expression" dxfId="1709" priority="567" stopIfTrue="1">
      <formula>IF(OR($BB96="not",$BB96="resign",$BB96="resign",$BB96="end",$BB96="terminated",$BB96="permanent"),"TRUE","FALSE")</formula>
    </cfRule>
  </conditionalFormatting>
  <conditionalFormatting sqref="A79:A102">
    <cfRule type="expression" dxfId="1708" priority="200890" stopIfTrue="1">
      <formula>IF(OR($BB109="not",$BB109="resign",$BB109="resign",$BB109="end",$BB109="terminated",$BB109="permanent"),"TRUE","FALSE")</formula>
    </cfRule>
  </conditionalFormatting>
  <conditionalFormatting sqref="J97">
    <cfRule type="expression" dxfId="1707" priority="559" stopIfTrue="1">
      <formula>IF(OR($BB131="not",$BB131="resign",$BB131="resign",$BB131="end",$BB131="terminated",$BB131="permanent"),"TRUE","FALSE")</formula>
    </cfRule>
  </conditionalFormatting>
  <conditionalFormatting sqref="C97">
    <cfRule type="expression" dxfId="1706" priority="536" stopIfTrue="1">
      <formula>IF(OR($BB131="not",$BB131="resign",$BB131="resign",$BB131="end",$BB131="terminated",$BB131="permanent"),"TRUE","FALSE")</formula>
    </cfRule>
  </conditionalFormatting>
  <conditionalFormatting sqref="J97">
    <cfRule type="expression" dxfId="1705" priority="535" stopIfTrue="1">
      <formula>IF(OR($BB128="not",$BB128="resign",$BB128="resign",$BB128="end",$BB128="terminated",$BB128="permanent"),"TRUE","FALSE")</formula>
    </cfRule>
  </conditionalFormatting>
  <conditionalFormatting sqref="U97:V99">
    <cfRule type="expression" dxfId="1704" priority="534" stopIfTrue="1">
      <formula>IF(OR($BB139="not",$BB139="resign",$BB139="resign",$BB139="end",$BB139="terminated",$BB139="permanent"),"TRUE","FALSE")</formula>
    </cfRule>
  </conditionalFormatting>
  <conditionalFormatting sqref="U97:V99">
    <cfRule type="expression" dxfId="1703" priority="533" stopIfTrue="1">
      <formula>IF(OR($BB137="not",$BB137="resign",$BB137="resign",$BB137="end",$BB137="terminated",$BB137="permanent"),"TRUE","FALSE")</formula>
    </cfRule>
  </conditionalFormatting>
  <conditionalFormatting sqref="U97:V99">
    <cfRule type="expression" dxfId="1702" priority="532" stopIfTrue="1">
      <formula>IF(OR($BB138="not",$BB138="resign",$BB138="resign",$BB138="end",$BB138="terminated",$BB138="permanent"),"TRUE","FALSE")</formula>
    </cfRule>
  </conditionalFormatting>
  <conditionalFormatting sqref="U97:V99">
    <cfRule type="expression" dxfId="1701" priority="531" stopIfTrue="1">
      <formula>IF(OR($BB140="not",$BB140="resign",$BB140="resign",$BB140="end",$BB140="terminated",$BB140="permanent"),"TRUE","FALSE")</formula>
    </cfRule>
  </conditionalFormatting>
  <conditionalFormatting sqref="U97:U99">
    <cfRule type="expression" dxfId="1700" priority="530" stopIfTrue="1">
      <formula>IF(OR($BB97="not",$BB97="resign",$BB97="resign",$BB97="end",$BB97="terminated",$BB97="permanent"),"TRUE","FALSE")</formula>
    </cfRule>
  </conditionalFormatting>
  <conditionalFormatting sqref="U97:U99">
    <cfRule type="expression" dxfId="1699" priority="529" stopIfTrue="1">
      <formula>IF(OR($AZ97="not",$AZ97="resign",$AZ97="resign",$AZ97="end",$AZ97="terminated",$AZ97="permanent"),"TRUE","FALSE")</formula>
    </cfRule>
  </conditionalFormatting>
  <conditionalFormatting sqref="V97:V99">
    <cfRule type="expression" dxfId="1698" priority="527" stopIfTrue="1">
      <formula>IF(OR($BB97="not",$BB97="resign",$BB97="resign",$BB97="end",$BB97="terminated",$BB97="permanent"),"TRUE","FALSE")</formula>
    </cfRule>
  </conditionalFormatting>
  <conditionalFormatting sqref="V97:V99">
    <cfRule type="expression" dxfId="1697" priority="526" stopIfTrue="1">
      <formula>IF(OR($AZ97="not",$AZ97="resign",$AZ97="resign",$AZ97="end",$AZ97="terminated",$AZ97="permanent"),"TRUE","FALSE")</formula>
    </cfRule>
  </conditionalFormatting>
  <conditionalFormatting sqref="AD97:AK97">
    <cfRule type="expression" dxfId="1696" priority="524" stopIfTrue="1">
      <formula>IF(OR($BB97="not",$BB97="resign",$BB97="resign",$BB97="end",$BB97="terminated",$BB97="permanent"),"TRUE","FALSE")</formula>
    </cfRule>
  </conditionalFormatting>
  <conditionalFormatting sqref="F97:G97">
    <cfRule type="expression" dxfId="1695" priority="523" stopIfTrue="1">
      <formula>IF(OR($BB97="not",$BB97="resign",$BB97="resign",$BB97="end",$BB97="terminated",$BB97="permanent"),"TRUE","FALSE")</formula>
    </cfRule>
  </conditionalFormatting>
  <conditionalFormatting sqref="I97">
    <cfRule type="expression" dxfId="1694" priority="521" stopIfTrue="1">
      <formula>IF(OR($BB97="not",$BB97="resign",$BB97="resign",$BB97="end",$BB97="terminated",$BB97="permanent"),"TRUE","FALSE")</formula>
    </cfRule>
  </conditionalFormatting>
  <conditionalFormatting sqref="I97">
    <cfRule type="expression" dxfId="1693" priority="517" stopIfTrue="1">
      <formula>IF(OR($BB97="not",$BB97="resign",$BB97="resign",$BB97="end",$BB97="terminated",$BB97="permanent"),"TRUE","FALSE")</formula>
    </cfRule>
  </conditionalFormatting>
  <conditionalFormatting sqref="I97">
    <cfRule type="expression" dxfId="1692" priority="515" stopIfTrue="1">
      <formula>IF(OR($BB97="not",$BB97="resign",$BB97="resign",$BB97="end",$BB97="terminated",$BB97="permanent"),"TRUE","FALSE")</formula>
    </cfRule>
  </conditionalFormatting>
  <conditionalFormatting sqref="AB97">
    <cfRule type="expression" dxfId="1691" priority="513" stopIfTrue="1">
      <formula>IF(OR($BB97="not",$BB97="resign",$BB97="resign",$BB97="end",$BB97="terminated",$BB97="permanent"),"TRUE","FALSE")</formula>
    </cfRule>
  </conditionalFormatting>
  <conditionalFormatting sqref="AA97">
    <cfRule type="expression" dxfId="1690" priority="511" stopIfTrue="1">
      <formula>IF(OR($BB97="not",$BB97="resign",$BB97="resign",$BB97="end",$BB97="terminated",$BB97="permanent"),"TRUE","FALSE")</formula>
    </cfRule>
  </conditionalFormatting>
  <conditionalFormatting sqref="I94:I95">
    <cfRule type="expression" dxfId="1689" priority="510" stopIfTrue="1">
      <formula>IF(OR($BB94="not",$BB94="resign",$BB94="resign",$BB94="end",$BB94="terminated",$BB94="permanent"),"TRUE","FALSE")</formula>
    </cfRule>
  </conditionalFormatting>
  <conditionalFormatting sqref="I94:I95">
    <cfRule type="expression" dxfId="1688" priority="508" stopIfTrue="1">
      <formula>IF(OR($BB94="not",$BB94="resign",$BB94="resign",$BB94="end",$BB94="terminated",$BB94="permanent"),"TRUE","FALSE")</formula>
    </cfRule>
  </conditionalFormatting>
  <conditionalFormatting sqref="A98">
    <cfRule type="expression" dxfId="1687" priority="504" stopIfTrue="1">
      <formula>IF(OR($BB106="not",$BB106="resign",$BB106="resign",$BB106="end",$BB106="terminated",$BB106="permanent"),"TRUE","FALSE")</formula>
    </cfRule>
  </conditionalFormatting>
  <conditionalFormatting sqref="F98:G98">
    <cfRule type="expression" dxfId="1686" priority="503" stopIfTrue="1">
      <formula>IF(OR($BB132="not",$BB132="resign",$BB132="resign",$BB132="end",$BB132="terminated",$BB132="permanent"),"TRUE","FALSE")</formula>
    </cfRule>
  </conditionalFormatting>
  <conditionalFormatting sqref="U100:V100">
    <cfRule type="expression" dxfId="1685" priority="502" stopIfTrue="1">
      <formula>IF(OR($BB113="not",$BB113="resign",$BB113="resign",$BB113="end",$BB113="terminated",$BB113="permanent"),"TRUE","FALSE")</formula>
    </cfRule>
  </conditionalFormatting>
  <conditionalFormatting sqref="A96:A98 U100:V101 A92:A94">
    <cfRule type="expression" dxfId="1684" priority="501" stopIfTrue="1">
      <formula>IF(OR($BB103="not",$BB103="resign",$BB103="resign",$BB103="end",$BB103="terminated",$BB103="permanent"),"TRUE","FALSE")</formula>
    </cfRule>
  </conditionalFormatting>
  <conditionalFormatting sqref="A98">
    <cfRule type="expression" dxfId="1683" priority="500" stopIfTrue="1">
      <formula>IF(OR($BB140="not",$BB140="resign",$BB140="resign",$BB140="end",$BB140="terminated",$BB140="permanent"),"TRUE","FALSE")</formula>
    </cfRule>
  </conditionalFormatting>
  <conditionalFormatting sqref="A98">
    <cfRule type="expression" dxfId="1682" priority="497" stopIfTrue="1">
      <formula>IF(OR($BB138="not",$BB138="resign",$BB138="resign",$BB138="end",$BB138="terminated",$BB138="permanent"),"TRUE","FALSE")</formula>
    </cfRule>
  </conditionalFormatting>
  <conditionalFormatting sqref="A98">
    <cfRule type="expression" dxfId="1681" priority="496" stopIfTrue="1">
      <formula>IF(OR($BB139="not",$BB139="resign",$BB139="resign",$BB139="end",$BB139="terminated",$BB139="permanent"),"TRUE","FALSE")</formula>
    </cfRule>
  </conditionalFormatting>
  <conditionalFormatting sqref="A98">
    <cfRule type="expression" dxfId="1680" priority="495" stopIfTrue="1">
      <formula>IF(OR($BB142="not",$BB142="resign",$BB142="resign",$BB142="end",$BB142="terminated",$BB142="permanent"),"TRUE","FALSE")</formula>
    </cfRule>
  </conditionalFormatting>
  <conditionalFormatting sqref="A98">
    <cfRule type="expression" dxfId="1679" priority="494" stopIfTrue="1">
      <formula>IF(OR($BB136="not",$BB136="resign",$BB136="resign",$BB136="end",$BB136="terminated",$BB136="permanent"),"TRUE","FALSE")</formula>
    </cfRule>
  </conditionalFormatting>
  <conditionalFormatting sqref="A98">
    <cfRule type="expression" dxfId="1678" priority="493" stopIfTrue="1">
      <formula>IF(OR($BB137="not",$BB137="resign",$BB137="resign",$BB137="end",$BB137="terminated",$BB137="permanent"),"TRUE","FALSE")</formula>
    </cfRule>
  </conditionalFormatting>
  <conditionalFormatting sqref="A98">
    <cfRule type="expression" dxfId="1677" priority="492" stopIfTrue="1">
      <formula>IF(OR($BB141="not",$BB141="resign",$BB141="resign",$BB141="end",$BB141="terminated",$BB141="permanent"),"TRUE","FALSE")</formula>
    </cfRule>
  </conditionalFormatting>
  <conditionalFormatting sqref="A80 A49:A64">
    <cfRule type="expression" dxfId="1676" priority="491" stopIfTrue="1">
      <formula>IF(OR($BB75="not",$BB75="resign",$BB75="resign",$BB75="end",$BB75="terminated",$BB75="permanent"),"TRUE","FALSE")</formula>
    </cfRule>
  </conditionalFormatting>
  <conditionalFormatting sqref="A98">
    <cfRule type="expression" dxfId="1675" priority="489" stopIfTrue="1">
      <formula>IF(OR($BB123="not",$BB123="resign",$BB123="resign",$BB123="end",$BB123="terminated",$BB123="permanent"),"TRUE","FALSE")</formula>
    </cfRule>
  </conditionalFormatting>
  <conditionalFormatting sqref="A98">
    <cfRule type="expression" dxfId="1674" priority="485" stopIfTrue="1">
      <formula>IF(OR($BB98="not",$BB98="resign",$BB98="resign",$BB98="end",$BB98="terminated",$BB98="permanent"),"TRUE","FALSE")</formula>
    </cfRule>
  </conditionalFormatting>
  <conditionalFormatting sqref="J98">
    <cfRule type="expression" dxfId="1673" priority="479" stopIfTrue="1">
      <formula>IF(OR($BB132="not",$BB132="resign",$BB132="resign",$BB132="end",$BB132="terminated",$BB132="permanent"),"TRUE","FALSE")</formula>
    </cfRule>
  </conditionalFormatting>
  <conditionalFormatting sqref="C98">
    <cfRule type="expression" dxfId="1672" priority="478" stopIfTrue="1">
      <formula>IF(OR($BB132="not",$BB132="resign",$BB132="resign",$BB132="end",$BB132="terminated",$BB132="permanent"),"TRUE","FALSE")</formula>
    </cfRule>
  </conditionalFormatting>
  <conditionalFormatting sqref="J98">
    <cfRule type="expression" dxfId="1671" priority="477" stopIfTrue="1">
      <formula>IF(OR($BB129="not",$BB129="resign",$BB129="resign",$BB129="end",$BB129="terminated",$BB129="permanent"),"TRUE","FALSE")</formula>
    </cfRule>
  </conditionalFormatting>
  <conditionalFormatting sqref="AD98:AK98">
    <cfRule type="expression" dxfId="1670" priority="466" stopIfTrue="1">
      <formula>IF(OR($BB98="not",$BB98="resign",$BB98="resign",$BB98="end",$BB98="terminated",$BB98="permanent"),"TRUE","FALSE")</formula>
    </cfRule>
  </conditionalFormatting>
  <conditionalFormatting sqref="F98:G98">
    <cfRule type="expression" dxfId="1669" priority="465" stopIfTrue="1">
      <formula>IF(OR($BB98="not",$BB98="resign",$BB98="resign",$BB98="end",$BB98="terminated",$BB98="permanent"),"TRUE","FALSE")</formula>
    </cfRule>
  </conditionalFormatting>
  <conditionalFormatting sqref="I98">
    <cfRule type="expression" dxfId="1668" priority="463" stopIfTrue="1">
      <formula>IF(OR($BB98="not",$BB98="resign",$BB98="resign",$BB98="end",$BB98="terminated",$BB98="permanent"),"TRUE","FALSE")</formula>
    </cfRule>
  </conditionalFormatting>
  <conditionalFormatting sqref="I98">
    <cfRule type="expression" dxfId="1667" priority="459" stopIfTrue="1">
      <formula>IF(OR($BB98="not",$BB98="resign",$BB98="resign",$BB98="end",$BB98="terminated",$BB98="permanent"),"TRUE","FALSE")</formula>
    </cfRule>
  </conditionalFormatting>
  <conditionalFormatting sqref="I98">
    <cfRule type="expression" dxfId="1666" priority="457" stopIfTrue="1">
      <formula>IF(OR($BB98="not",$BB98="resign",$BB98="resign",$BB98="end",$BB98="terminated",$BB98="permanent"),"TRUE","FALSE")</formula>
    </cfRule>
  </conditionalFormatting>
  <conditionalFormatting sqref="AB98">
    <cfRule type="expression" dxfId="1665" priority="455" stopIfTrue="1">
      <formula>IF(OR($BB98="not",$BB98="resign",$BB98="resign",$BB98="end",$BB98="terminated",$BB98="permanent"),"TRUE","FALSE")</formula>
    </cfRule>
  </conditionalFormatting>
  <conditionalFormatting sqref="AA98">
    <cfRule type="expression" dxfId="1664" priority="453" stopIfTrue="1">
      <formula>IF(OR($BB98="not",$BB98="resign",$BB98="resign",$BB98="end",$BB98="terminated",$BB98="permanent"),"TRUE","FALSE")</formula>
    </cfRule>
  </conditionalFormatting>
  <conditionalFormatting sqref="F99:G99">
    <cfRule type="expression" dxfId="1663" priority="449" stopIfTrue="1">
      <formula>IF(OR($BB133="not",$BB133="resign",$BB133="resign",$BB133="end",$BB133="terminated",$BB133="permanent"),"TRUE","FALSE")</formula>
    </cfRule>
  </conditionalFormatting>
  <conditionalFormatting sqref="U100:V101 A91:A102">
    <cfRule type="expression" dxfId="1662" priority="448" stopIfTrue="1">
      <formula>IF(OR($BB103="not",$BB103="resign",$BB103="resign",$BB103="end",$BB103="terminated",$BB103="permanent"),"TRUE","FALSE")</formula>
    </cfRule>
  </conditionalFormatting>
  <conditionalFormatting sqref="A99:A102">
    <cfRule type="expression" dxfId="1661" priority="447" stopIfTrue="1">
      <formula>IF(OR($BB110="not",$BB110="resign",$BB110="resign",$BB110="end",$BB110="terminated",$BB110="permanent"),"TRUE","FALSE")</formula>
    </cfRule>
  </conditionalFormatting>
  <conditionalFormatting sqref="A99:A102">
    <cfRule type="expression" dxfId="1660" priority="446" stopIfTrue="1">
      <formula>IF(OR($BB141="not",$BB141="resign",$BB141="resign",$BB141="end",$BB141="terminated",$BB141="permanent"),"TRUE","FALSE")</formula>
    </cfRule>
  </conditionalFormatting>
  <conditionalFormatting sqref="A99:A102">
    <cfRule type="expression" dxfId="1659" priority="445" stopIfTrue="1">
      <formula>IF(OR($BB106="not",$BB106="resign",$BB106="resign",$BB106="end",$BB106="terminated",$BB106="permanent"),"TRUE","FALSE")</formula>
    </cfRule>
  </conditionalFormatting>
  <conditionalFormatting sqref="A99:A102">
    <cfRule type="expression" dxfId="1658" priority="443" stopIfTrue="1">
      <formula>IF(OR($BB139="not",$BB139="resign",$BB139="resign",$BB139="end",$BB139="terminated",$BB139="permanent"),"TRUE","FALSE")</formula>
    </cfRule>
  </conditionalFormatting>
  <conditionalFormatting sqref="A99:A102">
    <cfRule type="expression" dxfId="1657" priority="442" stopIfTrue="1">
      <formula>IF(OR($BB140="not",$BB140="resign",$BB140="resign",$BB140="end",$BB140="terminated",$BB140="permanent"),"TRUE","FALSE")</formula>
    </cfRule>
  </conditionalFormatting>
  <conditionalFormatting sqref="A99:A102">
    <cfRule type="expression" dxfId="1656" priority="441" stopIfTrue="1">
      <formula>IF(OR($BB143="not",$BB143="resign",$BB143="resign",$BB143="end",$BB143="terminated",$BB143="permanent"),"TRUE","FALSE")</formula>
    </cfRule>
  </conditionalFormatting>
  <conditionalFormatting sqref="A99:A102">
    <cfRule type="expression" dxfId="1655" priority="440" stopIfTrue="1">
      <formula>IF(OR($BB137="not",$BB137="resign",$BB137="resign",$BB137="end",$BB137="terminated",$BB137="permanent"),"TRUE","FALSE")</formula>
    </cfRule>
  </conditionalFormatting>
  <conditionalFormatting sqref="A99:A102">
    <cfRule type="expression" dxfId="1654" priority="439" stopIfTrue="1">
      <formula>IF(OR($BB138="not",$BB138="resign",$BB138="resign",$BB138="end",$BB138="terminated",$BB138="permanent"),"TRUE","FALSE")</formula>
    </cfRule>
  </conditionalFormatting>
  <conditionalFormatting sqref="A99:A102">
    <cfRule type="expression" dxfId="1653" priority="438" stopIfTrue="1">
      <formula>IF(OR($BB142="not",$BB142="resign",$BB142="resign",$BB142="end",$BB142="terminated",$BB142="permanent"),"TRUE","FALSE")</formula>
    </cfRule>
  </conditionalFormatting>
  <conditionalFormatting sqref="A92:A102 A54:A55">
    <cfRule type="expression" dxfId="1652" priority="437" stopIfTrue="1">
      <formula>IF(OR($BB78="not",$BB78="resign",$BB78="resign",$BB78="end",$BB78="terminated",$BB78="permanent"),"TRUE","FALSE")</formula>
    </cfRule>
  </conditionalFormatting>
  <conditionalFormatting sqref="A98:A102">
    <cfRule type="expression" dxfId="1651" priority="436" stopIfTrue="1">
      <formula>IF(OR($BB103="not",$BB103="resign",$BB103="resign",$BB103="end",$BB103="terminated",$BB103="permanent"),"TRUE","FALSE")</formula>
    </cfRule>
  </conditionalFormatting>
  <conditionalFormatting sqref="A99:A102">
    <cfRule type="expression" dxfId="1650" priority="435" stopIfTrue="1">
      <formula>IF(OR($BB124="not",$BB124="resign",$BB124="resign",$BB124="end",$BB124="terminated",$BB124="permanent"),"TRUE","FALSE")</formula>
    </cfRule>
  </conditionalFormatting>
  <conditionalFormatting sqref="A99:A102">
    <cfRule type="expression" dxfId="1649" priority="432" stopIfTrue="1">
      <formula>IF(OR($BB105="not",$BB105="resign",$BB105="resign",$BB105="end",$BB105="terminated",$BB105="permanent"),"TRUE","FALSE")</formula>
    </cfRule>
  </conditionalFormatting>
  <conditionalFormatting sqref="A99:A102">
    <cfRule type="expression" dxfId="1648" priority="431" stopIfTrue="1">
      <formula>IF(OR($BB99="not",$BB99="resign",$BB99="resign",$BB99="end",$BB99="terminated",$BB99="permanent"),"TRUE","FALSE")</formula>
    </cfRule>
  </conditionalFormatting>
  <conditionalFormatting sqref="J99">
    <cfRule type="expression" dxfId="1647" priority="425" stopIfTrue="1">
      <formula>IF(OR($BB133="not",$BB133="resign",$BB133="resign",$BB133="end",$BB133="terminated",$BB133="permanent"),"TRUE","FALSE")</formula>
    </cfRule>
  </conditionalFormatting>
  <conditionalFormatting sqref="C99">
    <cfRule type="expression" dxfId="1646" priority="424" stopIfTrue="1">
      <formula>IF(OR($BB133="not",$BB133="resign",$BB133="resign",$BB133="end",$BB133="terminated",$BB133="permanent"),"TRUE","FALSE")</formula>
    </cfRule>
  </conditionalFormatting>
  <conditionalFormatting sqref="J99">
    <cfRule type="expression" dxfId="1645" priority="423" stopIfTrue="1">
      <formula>IF(OR($BB130="not",$BB130="resign",$BB130="resign",$BB130="end",$BB130="terminated",$BB130="permanent"),"TRUE","FALSE")</formula>
    </cfRule>
  </conditionalFormatting>
  <conditionalFormatting sqref="AD99:AK99">
    <cfRule type="expression" dxfId="1644" priority="412" stopIfTrue="1">
      <formula>IF(OR($BB99="not",$BB99="resign",$BB99="resign",$BB99="end",$BB99="terminated",$BB99="permanent"),"TRUE","FALSE")</formula>
    </cfRule>
  </conditionalFormatting>
  <conditionalFormatting sqref="F99:G99">
    <cfRule type="expression" dxfId="1643" priority="411" stopIfTrue="1">
      <formula>IF(OR($BB99="not",$BB99="resign",$BB99="resign",$BB99="end",$BB99="terminated",$BB99="permanent"),"TRUE","FALSE")</formula>
    </cfRule>
  </conditionalFormatting>
  <conditionalFormatting sqref="I99">
    <cfRule type="expression" dxfId="1642" priority="409" stopIfTrue="1">
      <formula>IF(OR($BB99="not",$BB99="resign",$BB99="resign",$BB99="end",$BB99="terminated",$BB99="permanent"),"TRUE","FALSE")</formula>
    </cfRule>
  </conditionalFormatting>
  <conditionalFormatting sqref="I99">
    <cfRule type="expression" dxfId="1641" priority="405" stopIfTrue="1">
      <formula>IF(OR($BB99="not",$BB99="resign",$BB99="resign",$BB99="end",$BB99="terminated",$BB99="permanent"),"TRUE","FALSE")</formula>
    </cfRule>
  </conditionalFormatting>
  <conditionalFormatting sqref="I99">
    <cfRule type="expression" dxfId="1640" priority="403" stopIfTrue="1">
      <formula>IF(OR($BB99="not",$BB99="resign",$BB99="resign",$BB99="end",$BB99="terminated",$BB99="permanent"),"TRUE","FALSE")</formula>
    </cfRule>
  </conditionalFormatting>
  <conditionalFormatting sqref="U100:V101">
    <cfRule type="expression" dxfId="1639" priority="201037" stopIfTrue="1">
      <formula>IF(OR($BB110="not",$BB110="resign",$BB110="resign",$BB110="end",$BB110="terminated",$BB110="permanent"),"TRUE","FALSE")</formula>
    </cfRule>
  </conditionalFormatting>
  <conditionalFormatting sqref="A100:A102">
    <cfRule type="expression" dxfId="1638" priority="201041" stopIfTrue="1">
      <formula>IF(OR($BB109="not",$BB109="resign",$BB109="resign",$BB109="end",$BB109="terminated",$BB109="permanent"),"TRUE","FALSE")</formula>
    </cfRule>
  </conditionalFormatting>
  <conditionalFormatting sqref="A100:A102">
    <cfRule type="expression" dxfId="1637" priority="201915" stopIfTrue="1">
      <formula>IF(OR($BB111="not",$BB111="resign",$BB111="resign",$BB111="end",$BB111="terminated",$BB111="permanent"),"TRUE","FALSE")</formula>
    </cfRule>
  </conditionalFormatting>
  <conditionalFormatting sqref="J74">
    <cfRule type="expression" dxfId="1636" priority="201922" stopIfTrue="1">
      <formula>IF(OR($BB107="not",$BB107="resign",$BB107="resign",$BB107="end",$BB107="terminated",$BB107="permanent"),"TRUE","FALSE")</formula>
    </cfRule>
  </conditionalFormatting>
  <conditionalFormatting sqref="U100:V100 A100:A102">
    <cfRule type="expression" dxfId="1635" priority="202081" stopIfTrue="1">
      <formula>IF(OR($BB114="not",$BB114="resign",$BB114="resign",$BB114="end",$BB114="terminated",$BB114="permanent"),"TRUE","FALSE")</formula>
    </cfRule>
  </conditionalFormatting>
  <conditionalFormatting sqref="AA100:AB100">
    <cfRule type="expression" dxfId="1634" priority="398" stopIfTrue="1">
      <formula>IF(OR($BB100="not",$BB100="resign",$BB100="resign",$BB100="end",$BB100="terminated",$BB100="permanent"),"TRUE","FALSE")</formula>
    </cfRule>
  </conditionalFormatting>
  <conditionalFormatting sqref="U100:V100">
    <cfRule type="expression" dxfId="1633" priority="395" stopIfTrue="1">
      <formula>IF(OR($BB142="not",$BB142="resign",$BB142="resign",$BB142="end",$BB142="terminated",$BB142="permanent"),"TRUE","FALSE")</formula>
    </cfRule>
  </conditionalFormatting>
  <conditionalFormatting sqref="U100:V100">
    <cfRule type="expression" dxfId="1632" priority="394" stopIfTrue="1">
      <formula>IF(OR($BB140="not",$BB140="resign",$BB140="resign",$BB140="end",$BB140="terminated",$BB140="permanent"),"TRUE","FALSE")</formula>
    </cfRule>
  </conditionalFormatting>
  <conditionalFormatting sqref="U100:V100">
    <cfRule type="expression" dxfId="1631" priority="393" stopIfTrue="1">
      <formula>IF(OR($BB141="not",$BB141="resign",$BB141="resign",$BB141="end",$BB141="terminated",$BB141="permanent"),"TRUE","FALSE")</formula>
    </cfRule>
  </conditionalFormatting>
  <conditionalFormatting sqref="U100:V100">
    <cfRule type="expression" dxfId="1630" priority="392" stopIfTrue="1">
      <formula>IF(OR($BB143="not",$BB143="resign",$BB143="resign",$BB143="end",$BB143="terminated",$BB143="permanent"),"TRUE","FALSE")</formula>
    </cfRule>
  </conditionalFormatting>
  <conditionalFormatting sqref="U100">
    <cfRule type="expression" dxfId="1629" priority="391" stopIfTrue="1">
      <formula>IF(OR($BB100="not",$BB100="resign",$BB100="resign",$BB100="end",$BB100="terminated",$BB100="permanent"),"TRUE","FALSE")</formula>
    </cfRule>
  </conditionalFormatting>
  <conditionalFormatting sqref="U100">
    <cfRule type="expression" dxfId="1628" priority="390" stopIfTrue="1">
      <formula>IF(OR($AZ100="not",$AZ100="resign",$AZ100="resign",$AZ100="end",$AZ100="terminated",$AZ100="permanent"),"TRUE","FALSE")</formula>
    </cfRule>
  </conditionalFormatting>
  <conditionalFormatting sqref="V100">
    <cfRule type="expression" dxfId="1627" priority="389" stopIfTrue="1">
      <formula>IF(OR($BB100="not",$BB100="resign",$BB100="resign",$BB100="end",$BB100="terminated",$BB100="permanent"),"TRUE","FALSE")</formula>
    </cfRule>
  </conditionalFormatting>
  <conditionalFormatting sqref="V100">
    <cfRule type="expression" dxfId="1626" priority="388" stopIfTrue="1">
      <formula>IF(OR($AZ100="not",$AZ100="resign",$AZ100="resign",$AZ100="end",$AZ100="terminated",$AZ100="permanent"),"TRUE","FALSE")</formula>
    </cfRule>
  </conditionalFormatting>
  <conditionalFormatting sqref="F100:G100">
    <cfRule type="expression" dxfId="1625" priority="387" stopIfTrue="1">
      <formula>IF(OR($BB134="not",$BB134="resign",$BB134="resign",$BB134="end",$BB134="terminated",$BB134="permanent"),"TRUE","FALSE")</formula>
    </cfRule>
  </conditionalFormatting>
  <conditionalFormatting sqref="A100">
    <cfRule type="expression" dxfId="1624" priority="386" stopIfTrue="1">
      <formula>IF(OR($BB112="not",$BB112="resign",$BB112="resign",$BB112="end",$BB112="terminated",$BB112="permanent"),"TRUE","FALSE")</formula>
    </cfRule>
  </conditionalFormatting>
  <conditionalFormatting sqref="A100">
    <cfRule type="expression" dxfId="1623" priority="385" stopIfTrue="1">
      <formula>IF(OR($BB111="not",$BB111="resign",$BB111="resign",$BB111="end",$BB111="terminated",$BB111="permanent"),"TRUE","FALSE")</formula>
    </cfRule>
  </conditionalFormatting>
  <conditionalFormatting sqref="A100">
    <cfRule type="expression" dxfId="1622" priority="384" stopIfTrue="1">
      <formula>IF(OR($BB142="not",$BB142="resign",$BB142="resign",$BB142="end",$BB142="terminated",$BB142="permanent"),"TRUE","FALSE")</formula>
    </cfRule>
  </conditionalFormatting>
  <conditionalFormatting sqref="A100">
    <cfRule type="expression" dxfId="1621" priority="383" stopIfTrue="1">
      <formula>IF(OR($BB107="not",$BB107="resign",$BB107="resign",$BB107="end",$BB107="terminated",$BB107="permanent"),"TRUE","FALSE")</formula>
    </cfRule>
  </conditionalFormatting>
  <conditionalFormatting sqref="A100">
    <cfRule type="expression" dxfId="1620" priority="382" stopIfTrue="1">
      <formula>IF(OR($BB140="not",$BB140="resign",$BB140="resign",$BB140="end",$BB140="terminated",$BB140="permanent"),"TRUE","FALSE")</formula>
    </cfRule>
  </conditionalFormatting>
  <conditionalFormatting sqref="A100">
    <cfRule type="expression" dxfId="1619" priority="381" stopIfTrue="1">
      <formula>IF(OR($BB141="not",$BB141="resign",$BB141="resign",$BB141="end",$BB141="terminated",$BB141="permanent"),"TRUE","FALSE")</formula>
    </cfRule>
  </conditionalFormatting>
  <conditionalFormatting sqref="A100">
    <cfRule type="expression" dxfId="1618" priority="380" stopIfTrue="1">
      <formula>IF(OR($BB144="not",$BB144="resign",$BB144="resign",$BB144="end",$BB144="terminated",$BB144="permanent"),"TRUE","FALSE")</formula>
    </cfRule>
  </conditionalFormatting>
  <conditionalFormatting sqref="A100">
    <cfRule type="expression" dxfId="1617" priority="379" stopIfTrue="1">
      <formula>IF(OR($BB138="not",$BB138="resign",$BB138="resign",$BB138="end",$BB138="terminated",$BB138="permanent"),"TRUE","FALSE")</formula>
    </cfRule>
  </conditionalFormatting>
  <conditionalFormatting sqref="A100">
    <cfRule type="expression" dxfId="1616" priority="378" stopIfTrue="1">
      <formula>IF(OR($BB139="not",$BB139="resign",$BB139="resign",$BB139="end",$BB139="terminated",$BB139="permanent"),"TRUE","FALSE")</formula>
    </cfRule>
  </conditionalFormatting>
  <conditionalFormatting sqref="A100">
    <cfRule type="expression" dxfId="1615" priority="377" stopIfTrue="1">
      <formula>IF(OR($BB143="not",$BB143="resign",$BB143="resign",$BB143="end",$BB143="terminated",$BB143="permanent"),"TRUE","FALSE")</formula>
    </cfRule>
  </conditionalFormatting>
  <conditionalFormatting sqref="A100">
    <cfRule type="expression" dxfId="1614" priority="376" stopIfTrue="1">
      <formula>IF(OR($BB124="not",$BB124="resign",$BB124="resign",$BB124="end",$BB124="terminated",$BB124="permanent"),"TRUE","FALSE")</formula>
    </cfRule>
  </conditionalFormatting>
  <conditionalFormatting sqref="A100">
    <cfRule type="expression" dxfId="1613" priority="375" stopIfTrue="1">
      <formula>IF(OR($BB105="not",$BB105="resign",$BB105="resign",$BB105="end",$BB105="terminated",$BB105="permanent"),"TRUE","FALSE")</formula>
    </cfRule>
  </conditionalFormatting>
  <conditionalFormatting sqref="A100">
    <cfRule type="expression" dxfId="1612" priority="374" stopIfTrue="1">
      <formula>IF(OR($BB125="not",$BB125="resign",$BB125="resign",$BB125="end",$BB125="terminated",$BB125="permanent"),"TRUE","FALSE")</formula>
    </cfRule>
  </conditionalFormatting>
  <conditionalFormatting sqref="A100">
    <cfRule type="expression" dxfId="1611" priority="373" stopIfTrue="1">
      <formula>IF(OR($BB106="not",$BB106="resign",$BB106="resign",$BB106="end",$BB106="terminated",$BB106="permanent"),"TRUE","FALSE")</formula>
    </cfRule>
  </conditionalFormatting>
  <conditionalFormatting sqref="A100">
    <cfRule type="expression" dxfId="1610" priority="372" stopIfTrue="1">
      <formula>IF(OR($BB100="not",$BB100="resign",$BB100="resign",$BB100="end",$BB100="terminated",$BB100="permanent"),"TRUE","FALSE")</formula>
    </cfRule>
  </conditionalFormatting>
  <conditionalFormatting sqref="J100">
    <cfRule type="expression" dxfId="1609" priority="371" stopIfTrue="1">
      <formula>IF(OR($BB134="not",$BB134="resign",$BB134="resign",$BB134="end",$BB134="terminated",$BB134="permanent"),"TRUE","FALSE")</formula>
    </cfRule>
  </conditionalFormatting>
  <conditionalFormatting sqref="C100">
    <cfRule type="expression" dxfId="1608" priority="370" stopIfTrue="1">
      <formula>IF(OR($BB134="not",$BB134="resign",$BB134="resign",$BB134="end",$BB134="terminated",$BB134="permanent"),"TRUE","FALSE")</formula>
    </cfRule>
  </conditionalFormatting>
  <conditionalFormatting sqref="J100">
    <cfRule type="expression" dxfId="1607" priority="369" stopIfTrue="1">
      <formula>IF(OR($BB131="not",$BB131="resign",$BB131="resign",$BB131="end",$BB131="terminated",$BB131="permanent"),"TRUE","FALSE")</formula>
    </cfRule>
  </conditionalFormatting>
  <conditionalFormatting sqref="AD100:AK100">
    <cfRule type="expression" dxfId="1606" priority="368" stopIfTrue="1">
      <formula>IF(OR($BB100="not",$BB100="resign",$BB100="resign",$BB100="end",$BB100="terminated",$BB100="permanent"),"TRUE","FALSE")</formula>
    </cfRule>
  </conditionalFormatting>
  <conditionalFormatting sqref="F100:G100">
    <cfRule type="expression" dxfId="1605" priority="367" stopIfTrue="1">
      <formula>IF(OR($BB100="not",$BB100="resign",$BB100="resign",$BB100="end",$BB100="terminated",$BB100="permanent"),"TRUE","FALSE")</formula>
    </cfRule>
  </conditionalFormatting>
  <conditionalFormatting sqref="I100:I102">
    <cfRule type="expression" dxfId="1604" priority="366" stopIfTrue="1">
      <formula>IF(OR($BB100="not",$BB100="resign",$BB100="resign",$BB100="end",$BB100="terminated",$BB100="permanent"),"TRUE","FALSE")</formula>
    </cfRule>
  </conditionalFormatting>
  <conditionalFormatting sqref="I100:I102">
    <cfRule type="expression" dxfId="1603" priority="365" stopIfTrue="1">
      <formula>IF(OR($BB100="not",$BB100="resign",$BB100="resign",$BB100="end",$BB100="terminated",$BB100="permanent"),"TRUE","FALSE")</formula>
    </cfRule>
  </conditionalFormatting>
  <conditionalFormatting sqref="I100:I102">
    <cfRule type="expression" dxfId="1602" priority="364" stopIfTrue="1">
      <formula>IF(OR($BB100="not",$BB100="resign",$BB100="resign",$BB100="end",$BB100="terminated",$BB100="permanent"),"TRUE","FALSE")</formula>
    </cfRule>
  </conditionalFormatting>
  <conditionalFormatting sqref="A101:A102">
    <cfRule type="expression" dxfId="1601" priority="363" stopIfTrue="1">
      <formula>IF(OR($BB114="not",$BB114="resign",$BB114="resign",$BB114="end",$BB114="terminated",$BB114="permanent"),"TRUE","FALSE")</formula>
    </cfRule>
  </conditionalFormatting>
  <conditionalFormatting sqref="U101:V101">
    <cfRule type="expression" dxfId="1600" priority="362" stopIfTrue="1">
      <formula>IF(OR($BB114="not",$BB114="resign",$BB114="resign",$BB114="end",$BB114="terminated",$BB114="permanent"),"TRUE","FALSE")</formula>
    </cfRule>
  </conditionalFormatting>
  <conditionalFormatting sqref="U101:V101">
    <cfRule type="expression" dxfId="1599" priority="361" stopIfTrue="1">
      <formula>IF(OR($BB115="not",$BB115="resign",$BB115="resign",$BB115="end",$BB115="terminated",$BB115="permanent"),"TRUE","FALSE")</formula>
    </cfRule>
  </conditionalFormatting>
  <conditionalFormatting sqref="AA101:AB103">
    <cfRule type="expression" dxfId="1598" priority="360" stopIfTrue="1">
      <formula>IF(OR($BB101="not",$BB101="resign",$BB101="resign",$BB101="end",$BB101="terminated",$BB101="permanent"),"TRUE","FALSE")</formula>
    </cfRule>
  </conditionalFormatting>
  <conditionalFormatting sqref="U101:V101">
    <cfRule type="expression" dxfId="1597" priority="357" stopIfTrue="1">
      <formula>IF(OR($BB143="not",$BB143="resign",$BB143="resign",$BB143="end",$BB143="terminated",$BB143="permanent"),"TRUE","FALSE")</formula>
    </cfRule>
  </conditionalFormatting>
  <conditionalFormatting sqref="U101:V101">
    <cfRule type="expression" dxfId="1596" priority="356" stopIfTrue="1">
      <formula>IF(OR($BB141="not",$BB141="resign",$BB141="resign",$BB141="end",$BB141="terminated",$BB141="permanent"),"TRUE","FALSE")</formula>
    </cfRule>
  </conditionalFormatting>
  <conditionalFormatting sqref="U101:V101">
    <cfRule type="expression" dxfId="1595" priority="355" stopIfTrue="1">
      <formula>IF(OR($BB142="not",$BB142="resign",$BB142="resign",$BB142="end",$BB142="terminated",$BB142="permanent"),"TRUE","FALSE")</formula>
    </cfRule>
  </conditionalFormatting>
  <conditionalFormatting sqref="U101:V101">
    <cfRule type="expression" dxfId="1594" priority="354" stopIfTrue="1">
      <formula>IF(OR($BB144="not",$BB144="resign",$BB144="resign",$BB144="end",$BB144="terminated",$BB144="permanent"),"TRUE","FALSE")</formula>
    </cfRule>
  </conditionalFormatting>
  <conditionalFormatting sqref="U101">
    <cfRule type="expression" dxfId="1593" priority="353" stopIfTrue="1">
      <formula>IF(OR($BB101="not",$BB101="resign",$BB101="resign",$BB101="end",$BB101="terminated",$BB101="permanent"),"TRUE","FALSE")</formula>
    </cfRule>
  </conditionalFormatting>
  <conditionalFormatting sqref="U101">
    <cfRule type="expression" dxfId="1592" priority="352" stopIfTrue="1">
      <formula>IF(OR($AZ101="not",$AZ101="resign",$AZ101="resign",$AZ101="end",$AZ101="terminated",$AZ101="permanent"),"TRUE","FALSE")</formula>
    </cfRule>
  </conditionalFormatting>
  <conditionalFormatting sqref="V101">
    <cfRule type="expression" dxfId="1591" priority="351" stopIfTrue="1">
      <formula>IF(OR($BB101="not",$BB101="resign",$BB101="resign",$BB101="end",$BB101="terminated",$BB101="permanent"),"TRUE","FALSE")</formula>
    </cfRule>
  </conditionalFormatting>
  <conditionalFormatting sqref="V101">
    <cfRule type="expression" dxfId="1590" priority="350" stopIfTrue="1">
      <formula>IF(OR($AZ101="not",$AZ101="resign",$AZ101="resign",$AZ101="end",$AZ101="terminated",$AZ101="permanent"),"TRUE","FALSE")</formula>
    </cfRule>
  </conditionalFormatting>
  <conditionalFormatting sqref="F101:G101">
    <cfRule type="expression" dxfId="1589" priority="349" stopIfTrue="1">
      <formula>IF(OR($BB135="not",$BB135="resign",$BB135="resign",$BB135="end",$BB135="terminated",$BB135="permanent"),"TRUE","FALSE")</formula>
    </cfRule>
  </conditionalFormatting>
  <conditionalFormatting sqref="A101:A102">
    <cfRule type="expression" dxfId="1588" priority="348" stopIfTrue="1">
      <formula>IF(OR($BB113="not",$BB113="resign",$BB113="resign",$BB113="end",$BB113="terminated",$BB113="permanent"),"TRUE","FALSE")</formula>
    </cfRule>
  </conditionalFormatting>
  <conditionalFormatting sqref="A101:A102">
    <cfRule type="expression" dxfId="1587" priority="347" stopIfTrue="1">
      <formula>IF(OR($BB112="not",$BB112="resign",$BB112="resign",$BB112="end",$BB112="terminated",$BB112="permanent"),"TRUE","FALSE")</formula>
    </cfRule>
  </conditionalFormatting>
  <conditionalFormatting sqref="A101:A102">
    <cfRule type="expression" dxfId="1586" priority="346" stopIfTrue="1">
      <formula>IF(OR($BB143="not",$BB143="resign",$BB143="resign",$BB143="end",$BB143="terminated",$BB143="permanent"),"TRUE","FALSE")</formula>
    </cfRule>
  </conditionalFormatting>
  <conditionalFormatting sqref="A101:A102">
    <cfRule type="expression" dxfId="1585" priority="345" stopIfTrue="1">
      <formula>IF(OR($BB108="not",$BB108="resign",$BB108="resign",$BB108="end",$BB108="terminated",$BB108="permanent"),"TRUE","FALSE")</formula>
    </cfRule>
  </conditionalFormatting>
  <conditionalFormatting sqref="A101:A102">
    <cfRule type="expression" dxfId="1584" priority="344" stopIfTrue="1">
      <formula>IF(OR($BB141="not",$BB141="resign",$BB141="resign",$BB141="end",$BB141="terminated",$BB141="permanent"),"TRUE","FALSE")</formula>
    </cfRule>
  </conditionalFormatting>
  <conditionalFormatting sqref="A101:A102">
    <cfRule type="expression" dxfId="1583" priority="343" stopIfTrue="1">
      <formula>IF(OR($BB142="not",$BB142="resign",$BB142="resign",$BB142="end",$BB142="terminated",$BB142="permanent"),"TRUE","FALSE")</formula>
    </cfRule>
  </conditionalFormatting>
  <conditionalFormatting sqref="A101:A102">
    <cfRule type="expression" dxfId="1582" priority="342" stopIfTrue="1">
      <formula>IF(OR($BB145="not",$BB145="resign",$BB145="resign",$BB145="end",$BB145="terminated",$BB145="permanent"),"TRUE","FALSE")</formula>
    </cfRule>
  </conditionalFormatting>
  <conditionalFormatting sqref="A101:A102">
    <cfRule type="expression" dxfId="1581" priority="341" stopIfTrue="1">
      <formula>IF(OR($BB139="not",$BB139="resign",$BB139="resign",$BB139="end",$BB139="terminated",$BB139="permanent"),"TRUE","FALSE")</formula>
    </cfRule>
  </conditionalFormatting>
  <conditionalFormatting sqref="A101:A102">
    <cfRule type="expression" dxfId="1580" priority="340" stopIfTrue="1">
      <formula>IF(OR($BB140="not",$BB140="resign",$BB140="resign",$BB140="end",$BB140="terminated",$BB140="permanent"),"TRUE","FALSE")</formula>
    </cfRule>
  </conditionalFormatting>
  <conditionalFormatting sqref="A101:A102">
    <cfRule type="expression" dxfId="1579" priority="339" stopIfTrue="1">
      <formula>IF(OR($BB144="not",$BB144="resign",$BB144="resign",$BB144="end",$BB144="terminated",$BB144="permanent"),"TRUE","FALSE")</formula>
    </cfRule>
  </conditionalFormatting>
  <conditionalFormatting sqref="A101:A102">
    <cfRule type="expression" dxfId="1578" priority="338" stopIfTrue="1">
      <formula>IF(OR($BB125="not",$BB125="resign",$BB125="resign",$BB125="end",$BB125="terminated",$BB125="permanent"),"TRUE","FALSE")</formula>
    </cfRule>
  </conditionalFormatting>
  <conditionalFormatting sqref="A101:A102">
    <cfRule type="expression" dxfId="1577" priority="337" stopIfTrue="1">
      <formula>IF(OR($BB106="not",$BB106="resign",$BB106="resign",$BB106="end",$BB106="terminated",$BB106="permanent"),"TRUE","FALSE")</formula>
    </cfRule>
  </conditionalFormatting>
  <conditionalFormatting sqref="A101:A102">
    <cfRule type="expression" dxfId="1576" priority="336" stopIfTrue="1">
      <formula>IF(OR($BB126="not",$BB126="resign",$BB126="resign",$BB126="end",$BB126="terminated",$BB126="permanent"),"TRUE","FALSE")</formula>
    </cfRule>
  </conditionalFormatting>
  <conditionalFormatting sqref="A101:A102">
    <cfRule type="expression" dxfId="1575" priority="335" stopIfTrue="1">
      <formula>IF(OR($BB107="not",$BB107="resign",$BB107="resign",$BB107="end",$BB107="terminated",$BB107="permanent"),"TRUE","FALSE")</formula>
    </cfRule>
  </conditionalFormatting>
  <conditionalFormatting sqref="A101:A102">
    <cfRule type="expression" dxfId="1574" priority="334" stopIfTrue="1">
      <formula>IF(OR($BB101="not",$BB101="resign",$BB101="resign",$BB101="end",$BB101="terminated",$BB101="permanent"),"TRUE","FALSE")</formula>
    </cfRule>
  </conditionalFormatting>
  <conditionalFormatting sqref="J101">
    <cfRule type="expression" dxfId="1573" priority="333" stopIfTrue="1">
      <formula>IF(OR($BB135="not",$BB135="resign",$BB135="resign",$BB135="end",$BB135="terminated",$BB135="permanent"),"TRUE","FALSE")</formula>
    </cfRule>
  </conditionalFormatting>
  <conditionalFormatting sqref="C101">
    <cfRule type="expression" dxfId="1572" priority="332" stopIfTrue="1">
      <formula>IF(OR($BB135="not",$BB135="resign",$BB135="resign",$BB135="end",$BB135="terminated",$BB135="permanent"),"TRUE","FALSE")</formula>
    </cfRule>
  </conditionalFormatting>
  <conditionalFormatting sqref="J101">
    <cfRule type="expression" dxfId="1571" priority="331" stopIfTrue="1">
      <formula>IF(OR($BB132="not",$BB132="resign",$BB132="resign",$BB132="end",$BB132="terminated",$BB132="permanent"),"TRUE","FALSE")</formula>
    </cfRule>
  </conditionalFormatting>
  <conditionalFormatting sqref="AD101:AK101">
    <cfRule type="expression" dxfId="1570" priority="330" stopIfTrue="1">
      <formula>IF(OR($BB101="not",$BB101="resign",$BB101="resign",$BB101="end",$BB101="terminated",$BB101="permanent"),"TRUE","FALSE")</formula>
    </cfRule>
  </conditionalFormatting>
  <conditionalFormatting sqref="F101:G101">
    <cfRule type="expression" dxfId="1569" priority="329" stopIfTrue="1">
      <formula>IF(OR($BB101="not",$BB101="resign",$BB101="resign",$BB101="end",$BB101="terminated",$BB101="permanent"),"TRUE","FALSE")</formula>
    </cfRule>
  </conditionalFormatting>
  <conditionalFormatting sqref="I101:I102">
    <cfRule type="expression" dxfId="1568" priority="328" stopIfTrue="1">
      <formula>IF(OR($BB101="not",$BB101="resign",$BB101="resign",$BB101="end",$BB101="terminated",$BB101="permanent"),"TRUE","FALSE")</formula>
    </cfRule>
  </conditionalFormatting>
  <conditionalFormatting sqref="I101:I102">
    <cfRule type="expression" dxfId="1567" priority="327" stopIfTrue="1">
      <formula>IF(OR($BB101="not",$BB101="resign",$BB101="resign",$BB101="end",$BB101="terminated",$BB101="permanent"),"TRUE","FALSE")</formula>
    </cfRule>
  </conditionalFormatting>
  <conditionalFormatting sqref="I101:I102">
    <cfRule type="expression" dxfId="1566" priority="326" stopIfTrue="1">
      <formula>IF(OR($BB101="not",$BB101="resign",$BB101="resign",$BB101="end",$BB101="terminated",$BB101="permanent"),"TRUE","FALSE")</formula>
    </cfRule>
  </conditionalFormatting>
  <conditionalFormatting sqref="F101">
    <cfRule type="expression" dxfId="1565" priority="325" stopIfTrue="1">
      <formula>IF(OR($BB135="not",$BB135="resign",$BB135="resign",$BB135="end",$BB135="terminated",$BB135="permanent"),"TRUE","FALSE")</formula>
    </cfRule>
  </conditionalFormatting>
  <conditionalFormatting sqref="F101">
    <cfRule type="expression" dxfId="1564" priority="324" stopIfTrue="1">
      <formula>IF(OR($BB101="not",$BB101="resign",$BB101="resign",$BB101="end",$BB101="terminated",$BB101="permanent"),"TRUE","FALSE")</formula>
    </cfRule>
  </conditionalFormatting>
  <conditionalFormatting sqref="I100:I102">
    <cfRule type="expression" dxfId="1563" priority="323" stopIfTrue="1">
      <formula>IF(OR($BB100="not",$BB100="resign",$BB100="resign",$BB100="end",$BB100="terminated",$BB100="permanent"),"TRUE","FALSE")</formula>
    </cfRule>
  </conditionalFormatting>
  <conditionalFormatting sqref="I100:I102">
    <cfRule type="expression" dxfId="1562" priority="322" stopIfTrue="1">
      <formula>IF(OR($BB100="not",$BB100="resign",$BB100="resign",$BB100="end",$BB100="terminated",$BB100="permanent"),"TRUE","FALSE")</formula>
    </cfRule>
  </conditionalFormatting>
  <conditionalFormatting sqref="I100:I102">
    <cfRule type="expression" dxfId="1561" priority="321" stopIfTrue="1">
      <formula>IF(OR($BB100="not",$BB100="resign",$BB100="resign",$BB100="end",$BB100="terminated",$BB100="permanent"),"TRUE","FALSE")</formula>
    </cfRule>
  </conditionalFormatting>
  <conditionalFormatting sqref="U100:V101">
    <cfRule type="expression" dxfId="1560" priority="320" stopIfTrue="1">
      <formula>IF(OR($BB142="not",$BB142="resign",$BB142="resign",$BB142="end",$BB142="terminated",$BB142="permanent"),"TRUE","FALSE")</formula>
    </cfRule>
  </conditionalFormatting>
  <conditionalFormatting sqref="U100:V101">
    <cfRule type="expression" dxfId="1559" priority="319" stopIfTrue="1">
      <formula>IF(OR($BB140="not",$BB140="resign",$BB140="resign",$BB140="end",$BB140="terminated",$BB140="permanent"),"TRUE","FALSE")</formula>
    </cfRule>
  </conditionalFormatting>
  <conditionalFormatting sqref="U100:V101">
    <cfRule type="expression" dxfId="1558" priority="318" stopIfTrue="1">
      <formula>IF(OR($BB141="not",$BB141="resign",$BB141="resign",$BB141="end",$BB141="terminated",$BB141="permanent"),"TRUE","FALSE")</formula>
    </cfRule>
  </conditionalFormatting>
  <conditionalFormatting sqref="U100:V101">
    <cfRule type="expression" dxfId="1557" priority="317" stopIfTrue="1">
      <formula>IF(OR($BB143="not",$BB143="resign",$BB143="resign",$BB143="end",$BB143="terminated",$BB143="permanent"),"TRUE","FALSE")</formula>
    </cfRule>
  </conditionalFormatting>
  <conditionalFormatting sqref="U100:U101">
    <cfRule type="expression" dxfId="1556" priority="316" stopIfTrue="1">
      <formula>IF(OR($BB100="not",$BB100="resign",$BB100="resign",$BB100="end",$BB100="terminated",$BB100="permanent"),"TRUE","FALSE")</formula>
    </cfRule>
  </conditionalFormatting>
  <conditionalFormatting sqref="U100:U101">
    <cfRule type="expression" dxfId="1555" priority="315" stopIfTrue="1">
      <formula>IF(OR($AZ100="not",$AZ100="resign",$AZ100="resign",$AZ100="end",$AZ100="terminated",$AZ100="permanent"),"TRUE","FALSE")</formula>
    </cfRule>
  </conditionalFormatting>
  <conditionalFormatting sqref="V100:V101">
    <cfRule type="expression" dxfId="1554" priority="314" stopIfTrue="1">
      <formula>IF(OR($BB100="not",$BB100="resign",$BB100="resign",$BB100="end",$BB100="terminated",$BB100="permanent"),"TRUE","FALSE")</formula>
    </cfRule>
  </conditionalFormatting>
  <conditionalFormatting sqref="V100:V101">
    <cfRule type="expression" dxfId="1553" priority="313" stopIfTrue="1">
      <formula>IF(OR($AZ100="not",$AZ100="resign",$AZ100="resign",$AZ100="end",$AZ100="terminated",$AZ100="permanent"),"TRUE","FALSE")</formula>
    </cfRule>
  </conditionalFormatting>
  <conditionalFormatting sqref="A200:B200 F200:I201 F202:H202 AD200:AH202 AJ200:AK202 U200:V202 F203:G204 I204 U204:V204 AD203:AK204 A201:C204 Z200:AB204">
    <cfRule type="expression" dxfId="1552" priority="312" stopIfTrue="1">
      <formula>IF(OR($BB200="not",$BB200="resign",$BB200="resign",$BB200="end",$BB200="terminated",$BB200="permanent"),"TRUE","FALSE")</formula>
    </cfRule>
  </conditionalFormatting>
  <conditionalFormatting sqref="U200:V200 A203:A204 U203:V204">
    <cfRule type="expression" dxfId="1551" priority="311" stopIfTrue="1">
      <formula>IF(OR($BB243="not",$BB243="resign",$BB243="resign",$BB243="end",$BB243="terminated",$BB243="permanent"),"TRUE","FALSE")</formula>
    </cfRule>
  </conditionalFormatting>
  <conditionalFormatting sqref="U200:V202 AB200:AB202 U204:V204">
    <cfRule type="expression" dxfId="1550" priority="309" stopIfTrue="1">
      <formula>IF(OR($AZ200="not",$AZ200="resign",$AZ200="resign",$AZ200="end",$AZ200="terminated",$AZ200="permanent"),"TRUE","FALSE")</formula>
    </cfRule>
  </conditionalFormatting>
  <conditionalFormatting sqref="F200:G200 J200 A200 U200:V200 C200 A202:A204">
    <cfRule type="expression" dxfId="1549" priority="306" stopIfTrue="1">
      <formula>IF(OR($BB242="not",$BB242="resign",$BB242="resign",$BB242="end",$BB242="terminated",$BB242="permanent"),"TRUE","FALSE")</formula>
    </cfRule>
  </conditionalFormatting>
  <conditionalFormatting sqref="H200">
    <cfRule type="expression" dxfId="1548" priority="305" stopIfTrue="1">
      <formula>IF(OR($BB200="not",$BB200="resign",$BB200="resign",$BB200="end",$BB200="terminated",$BB200="permanent"),"TRUE","FALSE")</formula>
    </cfRule>
  </conditionalFormatting>
  <conditionalFormatting sqref="H200">
    <cfRule type="expression" dxfId="1547" priority="304" stopIfTrue="1">
      <formula>IF(OR($BB200="not",$BB200="resign",$BB200="resign",$BB200="end",$BB200="terminated",$BB200="permanent"),"TRUE","FALSE")</formula>
    </cfRule>
  </conditionalFormatting>
  <conditionalFormatting sqref="C200">
    <cfRule type="expression" dxfId="1546" priority="303" stopIfTrue="1">
      <formula>IF(OR($BB200="not",$BB200="resign",$BB200="resign",$BB200="end",$BB200="terminated",$BB200="permanent"),"TRUE","FALSE")</formula>
    </cfRule>
  </conditionalFormatting>
  <conditionalFormatting sqref="A200 A202:A204 U202:V203">
    <cfRule type="expression" dxfId="1545" priority="302" stopIfTrue="1">
      <formula>IF(OR($BB239="not",$BB239="resign",$BB239="resign",$BB239="end",$BB239="terminated",$BB239="permanent"),"TRUE","FALSE")</formula>
    </cfRule>
  </conditionalFormatting>
  <conditionalFormatting sqref="I200">
    <cfRule type="expression" dxfId="1544" priority="301" stopIfTrue="1">
      <formula>IF(OR($BB200="not",$BB200="resign",$BB200="resign",$BB200="end",$BB200="terminated",$BB200="permanent"),"TRUE","FALSE")</formula>
    </cfRule>
  </conditionalFormatting>
  <conditionalFormatting sqref="I200">
    <cfRule type="expression" dxfId="1543" priority="300" stopIfTrue="1">
      <formula>IF(OR($BB200="not",$BB200="resign",$BB200="resign",$BB200="end",$BB200="terminated",$BB200="permanent"),"TRUE","FALSE")</formula>
    </cfRule>
  </conditionalFormatting>
  <conditionalFormatting sqref="I200">
    <cfRule type="expression" dxfId="1542" priority="299" stopIfTrue="1">
      <formula>IF(OR($BB200="not",$BB200="resign",$BB200="resign",$BB200="end",$BB200="terminated",$BB200="permanent"),"TRUE","FALSE")</formula>
    </cfRule>
  </conditionalFormatting>
  <conditionalFormatting sqref="A200">
    <cfRule type="expression" dxfId="1541" priority="298" stopIfTrue="1">
      <formula>IF(OR($BB243="not",$BB243="resign",$BB243="resign",$BB243="end",$BB243="terminated",$BB243="permanent"),"TRUE","FALSE")</formula>
    </cfRule>
  </conditionalFormatting>
  <conditionalFormatting sqref="A200:A204 U201:V204">
    <cfRule type="expression" dxfId="1540" priority="297" stopIfTrue="1">
      <formula>IF(OR($BB240="not",$BB240="resign",$BB240="resign",$BB240="end",$BB240="terminated",$BB240="permanent"),"TRUE","FALSE")</formula>
    </cfRule>
  </conditionalFormatting>
  <conditionalFormatting sqref="A200 U200:V200 A204 U204:V204">
    <cfRule type="expression" dxfId="1539" priority="296" stopIfTrue="1">
      <formula>IF(OR($BB244="not",$BB244="resign",$BB244="resign",$BB244="end",$BB244="terminated",$BB244="permanent"),"TRUE","FALSE")</formula>
    </cfRule>
  </conditionalFormatting>
  <conditionalFormatting sqref="A200">
    <cfRule type="expression" dxfId="1538" priority="294" stopIfTrue="1">
      <formula>IF(OR($BB245="not",$BB245="resign",$BB245="resign",$BB245="end",$BB245="terminated",$BB245="permanent"),"TRUE","FALSE")</formula>
    </cfRule>
  </conditionalFormatting>
  <conditionalFormatting sqref="U200:V200">
    <cfRule type="expression" dxfId="1537" priority="293" stopIfTrue="1">
      <formula>IF(OR($BB245="not",$BB245="resign",$BB245="resign",$BB245="end",$BB245="terminated",$BB245="permanent"),"TRUE","FALSE")</formula>
    </cfRule>
  </conditionalFormatting>
  <conditionalFormatting sqref="A200">
    <cfRule type="expression" dxfId="1536" priority="292" stopIfTrue="1">
      <formula>IF(OR($BB228="not",$BB228="resign",$BB228="resign",$BB228="end",$BB228="terminated",$BB228="permanent"),"TRUE","FALSE")</formula>
    </cfRule>
  </conditionalFormatting>
  <conditionalFormatting sqref="U201:V204 A201:A204">
    <cfRule type="expression" dxfId="1535" priority="289" stopIfTrue="1">
      <formula>IF(OR($BB242="not",$BB242="resign",$BB242="resign",$BB242="end",$BB242="terminated",$BB242="permanent"),"TRUE","FALSE")</formula>
    </cfRule>
  </conditionalFormatting>
  <conditionalFormatting sqref="U202:V204">
    <cfRule type="expression" dxfId="1534" priority="288" stopIfTrue="1">
      <formula>IF(OR($BB244="not",$BB244="resign",$BB244="resign",$BB244="end",$BB244="terminated",$BB244="permanent"),"TRUE","FALSE")</formula>
    </cfRule>
  </conditionalFormatting>
  <conditionalFormatting sqref="A202:A204">
    <cfRule type="expression" dxfId="1533" priority="287" stopIfTrue="1">
      <formula>IF(OR($BB240="not",$BB240="resign",$BB240="resign",$BB240="end",$BB240="terminated",$BB240="permanent"),"TRUE","FALSE")</formula>
    </cfRule>
  </conditionalFormatting>
  <conditionalFormatting sqref="I202">
    <cfRule type="expression" dxfId="1532" priority="286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31" priority="285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30" priority="284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9" priority="283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8" priority="282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7" priority="281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6" priority="280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5" priority="279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4" priority="278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3" priority="277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2" priority="276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1" priority="275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20" priority="274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19" priority="273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18" priority="272" stopIfTrue="1">
      <formula>IF(OR($BB202="not",$BB202="resign",$BB202="resign",$BB202="end",$BB202="terminated",$BB202="permanent"),"TRUE","FALSE")</formula>
    </cfRule>
  </conditionalFormatting>
  <conditionalFormatting sqref="I202">
    <cfRule type="expression" dxfId="1517" priority="271" stopIfTrue="1">
      <formula>IF(OR($BB202="not",$BB202="resign",$BB202="resign",$BB202="end",$BB202="terminated",$BB202="permanent"),"TRUE","FALSE")</formula>
    </cfRule>
  </conditionalFormatting>
  <conditionalFormatting sqref="C204 F204:G204 J204">
    <cfRule type="expression" dxfId="1516" priority="270" stopIfTrue="1">
      <formula>IF(OR($BB239="not",$BB239="resign",$BB239="resign",$BB239="end",$BB239="terminated",$BB239="permanent"),"TRUE","FALSE")</formula>
    </cfRule>
  </conditionalFormatting>
  <conditionalFormatting sqref="A203">
    <cfRule type="expression" dxfId="1515" priority="269" stopIfTrue="1">
      <formula>IF(OR($BB240="not",$BB240="resign",$BB240="resign",$BB240="end",$BB240="terminated",$BB240="permanent"),"TRUE","FALSE")</formula>
    </cfRule>
  </conditionalFormatting>
  <conditionalFormatting sqref="U203">
    <cfRule type="expression" dxfId="1514" priority="268" stopIfTrue="1">
      <formula>IF(OR($BB203="not",$BB203="resign",$BB203="resign",$BB203="end",$BB203="terminated",$BB203="permanent"),"TRUE","FALSE")</formula>
    </cfRule>
  </conditionalFormatting>
  <conditionalFormatting sqref="U203">
    <cfRule type="expression" dxfId="1513" priority="267" stopIfTrue="1">
      <formula>IF(OR($AZ203="not",$AZ203="resign",$AZ203="resign",$AZ203="end",$AZ203="terminated",$AZ203="permanent"),"TRUE","FALSE")</formula>
    </cfRule>
  </conditionalFormatting>
  <conditionalFormatting sqref="V203">
    <cfRule type="expression" dxfId="1512" priority="266" stopIfTrue="1">
      <formula>IF(OR($BB203="not",$BB203="resign",$BB203="resign",$BB203="end",$BB203="terminated",$BB203="permanent"),"TRUE","FALSE")</formula>
    </cfRule>
  </conditionalFormatting>
  <conditionalFormatting sqref="V203">
    <cfRule type="expression" dxfId="1511" priority="265" stopIfTrue="1">
      <formula>IF(OR($AZ203="not",$AZ203="resign",$AZ203="resign",$AZ203="end",$AZ203="terminated",$AZ203="permanent"),"TRUE","FALSE")</formula>
    </cfRule>
  </conditionalFormatting>
  <conditionalFormatting sqref="I204">
    <cfRule type="expression" dxfId="1510" priority="264" stopIfTrue="1">
      <formula>IF(OR($BB204="not",$BB204="resign",$BB204="resign",$BB204="end",$BB204="terminated",$BB204="permanent"),"TRUE","FALSE")</formula>
    </cfRule>
  </conditionalFormatting>
  <conditionalFormatting sqref="I203">
    <cfRule type="expression" dxfId="1509" priority="263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8" priority="262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7" priority="261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6" priority="260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5" priority="259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4" priority="258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3" priority="257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2" priority="256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1" priority="255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500" priority="254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9" priority="253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8" priority="252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7" priority="251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6" priority="250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5" priority="249" stopIfTrue="1">
      <formula>IF(OR($BB203="not",$BB203="resign",$BB203="resign",$BB203="end",$BB203="terminated",$BB203="permanent"),"TRUE","FALSE")</formula>
    </cfRule>
  </conditionalFormatting>
  <conditionalFormatting sqref="I203">
    <cfRule type="expression" dxfId="1494" priority="248" stopIfTrue="1">
      <formula>IF(OR($BB203="not",$BB203="resign",$BB203="resign",$BB203="end",$BB203="terminated",$BB203="permanent"),"TRUE","FALSE")</formula>
    </cfRule>
  </conditionalFormatting>
  <conditionalFormatting sqref="F40:G40 J40 A40 C40 U40:V40">
    <cfRule type="expression" dxfId="1493" priority="202940" stopIfTrue="1">
      <formula>IF(OR($BB102="not",$BB102="resign",$BB102="resign",$BB102="end",$BB102="terminated",$BB102="permanent"),"TRUE","FALSE")</formula>
    </cfRule>
  </conditionalFormatting>
  <conditionalFormatting sqref="AD102:AK102 Z102 I102 A102:C102 U102:V102">
    <cfRule type="expression" dxfId="1492" priority="247" stopIfTrue="1">
      <formula>IF(OR($BB102="not",$BB102="resign",$BB102="resign",$BB102="end",$BB102="terminated",$BB102="permanent"),"TRUE","FALSE")</formula>
    </cfRule>
  </conditionalFormatting>
  <conditionalFormatting sqref="U102:V102">
    <cfRule type="expression" dxfId="1491" priority="246" stopIfTrue="1">
      <formula>IF(OR($AZ102="not",$AZ102="resign",$AZ102="resign",$AZ102="end",$AZ102="terminated",$AZ102="permanent"),"TRUE","FALSE")</formula>
    </cfRule>
  </conditionalFormatting>
  <conditionalFormatting sqref="U102:V102">
    <cfRule type="expression" dxfId="1490" priority="242" stopIfTrue="1">
      <formula>IF(OR($BB110="not",$BB110="resign",$BB110="resign",$BB110="end",$BB110="terminated",$BB110="permanent"),"TRUE","FALSE")</formula>
    </cfRule>
  </conditionalFormatting>
  <conditionalFormatting sqref="A102">
    <cfRule type="expression" dxfId="1489" priority="241" stopIfTrue="1">
      <formula>IF(OR($BB108="not",$BB108="resign",$BB108="resign",$BB108="end",$BB108="terminated",$BB108="permanent"),"TRUE","FALSE")</formula>
    </cfRule>
  </conditionalFormatting>
  <conditionalFormatting sqref="U102:V102">
    <cfRule type="expression" dxfId="1488" priority="240" stopIfTrue="1">
      <formula>IF(OR($BB114="not",$BB114="resign",$BB114="resign",$BB114="end",$BB114="terminated",$BB114="permanent"),"TRUE","FALSE")</formula>
    </cfRule>
  </conditionalFormatting>
  <conditionalFormatting sqref="A102">
    <cfRule type="expression" dxfId="1487" priority="239" stopIfTrue="1">
      <formula>IF(OR($BB130="not",$BB130="resign",$BB130="resign",$BB130="end",$BB130="terminated",$BB130="permanent"),"TRUE","FALSE")</formula>
    </cfRule>
  </conditionalFormatting>
  <conditionalFormatting sqref="A102">
    <cfRule type="expression" dxfId="1486" priority="238" stopIfTrue="1">
      <formula>IF(OR($BB109="not",$BB109="resign",$BB109="resign",$BB109="end",$BB109="terminated",$BB109="permanent"),"TRUE","FALSE")</formula>
    </cfRule>
  </conditionalFormatting>
  <conditionalFormatting sqref="U102:V102">
    <cfRule type="expression" dxfId="1485" priority="237" stopIfTrue="1">
      <formula>IF(OR($BB111="not",$BB111="resign",$BB111="resign",$BB111="end",$BB111="terminated",$BB111="permanent"),"TRUE","FALSE")</formula>
    </cfRule>
  </conditionalFormatting>
  <conditionalFormatting sqref="A102">
    <cfRule type="expression" dxfId="1484" priority="236" stopIfTrue="1">
      <formula>IF(OR($BB131="not",$BB131="resign",$BB131="resign",$BB131="end",$BB131="terminated",$BB131="permanent"),"TRUE","FALSE")</formula>
    </cfRule>
  </conditionalFormatting>
  <conditionalFormatting sqref="U102:V102">
    <cfRule type="expression" dxfId="1483" priority="235" stopIfTrue="1">
      <formula>IF(OR($BB113="not",$BB113="resign",$BB113="resign",$BB113="end",$BB113="terminated",$BB113="permanent"),"TRUE","FALSE")</formula>
    </cfRule>
  </conditionalFormatting>
  <conditionalFormatting sqref="A102">
    <cfRule type="expression" dxfId="1482" priority="234" stopIfTrue="1">
      <formula>IF(OR($BB114="not",$BB114="resign",$BB114="resign",$BB114="end",$BB114="terminated",$BB114="permanent"),"TRUE","FALSE")</formula>
    </cfRule>
  </conditionalFormatting>
  <conditionalFormatting sqref="A102">
    <cfRule type="expression" dxfId="1481" priority="233" stopIfTrue="1">
      <formula>IF(OR($BB113="not",$BB113="resign",$BB113="resign",$BB113="end",$BB113="terminated",$BB113="permanent"),"TRUE","FALSE")</formula>
    </cfRule>
  </conditionalFormatting>
  <conditionalFormatting sqref="A102">
    <cfRule type="expression" dxfId="1480" priority="232" stopIfTrue="1">
      <formula>IF(OR($BB144="not",$BB144="resign",$BB144="resign",$BB144="end",$BB144="terminated",$BB144="permanent"),"TRUE","FALSE")</formula>
    </cfRule>
  </conditionalFormatting>
  <conditionalFormatting sqref="A102">
    <cfRule type="expression" dxfId="1479" priority="231" stopIfTrue="1">
      <formula>IF(OR($BB109="not",$BB109="resign",$BB109="resign",$BB109="end",$BB109="terminated",$BB109="permanent"),"TRUE","FALSE")</formula>
    </cfRule>
  </conditionalFormatting>
  <conditionalFormatting sqref="A102">
    <cfRule type="expression" dxfId="1478" priority="230" stopIfTrue="1">
      <formula>IF(OR($BB142="not",$BB142="resign",$BB142="resign",$BB142="end",$BB142="terminated",$BB142="permanent"),"TRUE","FALSE")</formula>
    </cfRule>
  </conditionalFormatting>
  <conditionalFormatting sqref="A102">
    <cfRule type="expression" dxfId="1477" priority="229" stopIfTrue="1">
      <formula>IF(OR($BB143="not",$BB143="resign",$BB143="resign",$BB143="end",$BB143="terminated",$BB143="permanent"),"TRUE","FALSE")</formula>
    </cfRule>
  </conditionalFormatting>
  <conditionalFormatting sqref="A102">
    <cfRule type="expression" dxfId="1476" priority="228" stopIfTrue="1">
      <formula>IF(OR($BB146="not",$BB146="resign",$BB146="resign",$BB146="end",$BB146="terminated",$BB146="permanent"),"TRUE","FALSE")</formula>
    </cfRule>
  </conditionalFormatting>
  <conditionalFormatting sqref="A102">
    <cfRule type="expression" dxfId="1475" priority="227" stopIfTrue="1">
      <formula>IF(OR($BB140="not",$BB140="resign",$BB140="resign",$BB140="end",$BB140="terminated",$BB140="permanent"),"TRUE","FALSE")</formula>
    </cfRule>
  </conditionalFormatting>
  <conditionalFormatting sqref="A102">
    <cfRule type="expression" dxfId="1474" priority="226" stopIfTrue="1">
      <formula>IF(OR($BB141="not",$BB141="resign",$BB141="resign",$BB141="end",$BB141="terminated",$BB141="permanent"),"TRUE","FALSE")</formula>
    </cfRule>
  </conditionalFormatting>
  <conditionalFormatting sqref="A102">
    <cfRule type="expression" dxfId="1473" priority="225" stopIfTrue="1">
      <formula>IF(OR($BB145="not",$BB145="resign",$BB145="resign",$BB145="end",$BB145="terminated",$BB145="permanent"),"TRUE","FALSE")</formula>
    </cfRule>
  </conditionalFormatting>
  <conditionalFormatting sqref="A102">
    <cfRule type="expression" dxfId="1472" priority="224" stopIfTrue="1">
      <formula>IF(OR($BB126="not",$BB126="resign",$BB126="resign",$BB126="end",$BB126="terminated",$BB126="permanent"),"TRUE","FALSE")</formula>
    </cfRule>
  </conditionalFormatting>
  <conditionalFormatting sqref="A102">
    <cfRule type="expression" dxfId="1471" priority="223" stopIfTrue="1">
      <formula>IF(OR($BB107="not",$BB107="resign",$BB107="resign",$BB107="end",$BB107="terminated",$BB107="permanent"),"TRUE","FALSE")</formula>
    </cfRule>
  </conditionalFormatting>
  <conditionalFormatting sqref="A102">
    <cfRule type="expression" dxfId="1470" priority="222" stopIfTrue="1">
      <formula>IF(OR($BB127="not",$BB127="resign",$BB127="resign",$BB127="end",$BB127="terminated",$BB127="permanent"),"TRUE","FALSE")</formula>
    </cfRule>
  </conditionalFormatting>
  <conditionalFormatting sqref="A102">
    <cfRule type="expression" dxfId="1469" priority="221" stopIfTrue="1">
      <formula>IF(OR($BB108="not",$BB108="resign",$BB108="resign",$BB108="end",$BB108="terminated",$BB108="permanent"),"TRUE","FALSE")</formula>
    </cfRule>
  </conditionalFormatting>
  <conditionalFormatting sqref="A102">
    <cfRule type="expression" dxfId="1468" priority="220" stopIfTrue="1">
      <formula>IF(OR($BB102="not",$BB102="resign",$BB102="resign",$BB102="end",$BB102="terminated",$BB102="permanent"),"TRUE","FALSE")</formula>
    </cfRule>
  </conditionalFormatting>
  <conditionalFormatting sqref="A102">
    <cfRule type="expression" dxfId="1467" priority="219" stopIfTrue="1">
      <formula>IF(OR($BB112="not",$BB112="resign",$BB112="resign",$BB112="end",$BB112="terminated",$BB112="permanent"),"TRUE","FALSE")</formula>
    </cfRule>
  </conditionalFormatting>
  <conditionalFormatting sqref="A102">
    <cfRule type="expression" dxfId="1466" priority="218" stopIfTrue="1">
      <formula>IF(OR($BB111="not",$BB111="resign",$BB111="resign",$BB111="end",$BB111="terminated",$BB111="permanent"),"TRUE","FALSE")</formula>
    </cfRule>
  </conditionalFormatting>
  <conditionalFormatting sqref="A102">
    <cfRule type="expression" dxfId="1465" priority="217" stopIfTrue="1">
      <formula>IF(OR($BB113="not",$BB113="resign",$BB113="resign",$BB113="end",$BB113="terminated",$BB113="permanent"),"TRUE","FALSE")</formula>
    </cfRule>
  </conditionalFormatting>
  <conditionalFormatting sqref="A102">
    <cfRule type="expression" dxfId="1464" priority="216" stopIfTrue="1">
      <formula>IF(OR($BB116="not",$BB116="resign",$BB116="resign",$BB116="end",$BB116="terminated",$BB116="permanent"),"TRUE","FALSE")</formula>
    </cfRule>
  </conditionalFormatting>
  <conditionalFormatting sqref="I102">
    <cfRule type="expression" dxfId="1463" priority="215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62" priority="214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61" priority="213" stopIfTrue="1">
      <formula>IF(OR($BB102="not",$BB102="resign",$BB102="resign",$BB102="end",$BB102="terminated",$BB102="permanent"),"TRUE","FALSE")</formula>
    </cfRule>
  </conditionalFormatting>
  <conditionalFormatting sqref="A102">
    <cfRule type="expression" dxfId="1460" priority="212" stopIfTrue="1">
      <formula>IF(OR($BB115="not",$BB115="resign",$BB115="resign",$BB115="end",$BB115="terminated",$BB115="permanent"),"TRUE","FALSE")</formula>
    </cfRule>
  </conditionalFormatting>
  <conditionalFormatting sqref="U102:V102">
    <cfRule type="expression" dxfId="1459" priority="211" stopIfTrue="1">
      <formula>IF(OR($BB115="not",$BB115="resign",$BB115="resign",$BB115="end",$BB115="terminated",$BB115="permanent"),"TRUE","FALSE")</formula>
    </cfRule>
  </conditionalFormatting>
  <conditionalFormatting sqref="U102:V102">
    <cfRule type="expression" dxfId="1458" priority="210" stopIfTrue="1">
      <formula>IF(OR($BB116="not",$BB116="resign",$BB116="resign",$BB116="end",$BB116="terminated",$BB116="permanent"),"TRUE","FALSE")</formula>
    </cfRule>
  </conditionalFormatting>
  <conditionalFormatting sqref="U102:V102">
    <cfRule type="expression" dxfId="1457" priority="209" stopIfTrue="1">
      <formula>IF(OR($BB144="not",$BB144="resign",$BB144="resign",$BB144="end",$BB144="terminated",$BB144="permanent"),"TRUE","FALSE")</formula>
    </cfRule>
  </conditionalFormatting>
  <conditionalFormatting sqref="U102:V102">
    <cfRule type="expression" dxfId="1456" priority="208" stopIfTrue="1">
      <formula>IF(OR($BB142="not",$BB142="resign",$BB142="resign",$BB142="end",$BB142="terminated",$BB142="permanent"),"TRUE","FALSE")</formula>
    </cfRule>
  </conditionalFormatting>
  <conditionalFormatting sqref="U102:V102">
    <cfRule type="expression" dxfId="1455" priority="207" stopIfTrue="1">
      <formula>IF(OR($BB143="not",$BB143="resign",$BB143="resign",$BB143="end",$BB143="terminated",$BB143="permanent"),"TRUE","FALSE")</formula>
    </cfRule>
  </conditionalFormatting>
  <conditionalFormatting sqref="U102:V102">
    <cfRule type="expression" dxfId="1454" priority="206" stopIfTrue="1">
      <formula>IF(OR($BB145="not",$BB145="resign",$BB145="resign",$BB145="end",$BB145="terminated",$BB145="permanent"),"TRUE","FALSE")</formula>
    </cfRule>
  </conditionalFormatting>
  <conditionalFormatting sqref="U102">
    <cfRule type="expression" dxfId="1453" priority="205" stopIfTrue="1">
      <formula>IF(OR($BB102="not",$BB102="resign",$BB102="resign",$BB102="end",$BB102="terminated",$BB102="permanent"),"TRUE","FALSE")</formula>
    </cfRule>
  </conditionalFormatting>
  <conditionalFormatting sqref="U102">
    <cfRule type="expression" dxfId="1452" priority="204" stopIfTrue="1">
      <formula>IF(OR($AZ102="not",$AZ102="resign",$AZ102="resign",$AZ102="end",$AZ102="terminated",$AZ102="permanent"),"TRUE","FALSE")</formula>
    </cfRule>
  </conditionalFormatting>
  <conditionalFormatting sqref="V102">
    <cfRule type="expression" dxfId="1451" priority="203" stopIfTrue="1">
      <formula>IF(OR($BB102="not",$BB102="resign",$BB102="resign",$BB102="end",$BB102="terminated",$BB102="permanent"),"TRUE","FALSE")</formula>
    </cfRule>
  </conditionalFormatting>
  <conditionalFormatting sqref="V102">
    <cfRule type="expression" dxfId="1450" priority="202" stopIfTrue="1">
      <formula>IF(OR($AZ102="not",$AZ102="resign",$AZ102="resign",$AZ102="end",$AZ102="terminated",$AZ102="permanent"),"TRUE","FALSE")</formula>
    </cfRule>
  </conditionalFormatting>
  <conditionalFormatting sqref="F102:G102">
    <cfRule type="expression" dxfId="1449" priority="201" stopIfTrue="1">
      <formula>IF(OR($BB136="not",$BB136="resign",$BB136="resign",$BB136="end",$BB136="terminated",$BB136="permanent"),"TRUE","FALSE")</formula>
    </cfRule>
  </conditionalFormatting>
  <conditionalFormatting sqref="A102">
    <cfRule type="expression" dxfId="1448" priority="200" stopIfTrue="1">
      <formula>IF(OR($BB114="not",$BB114="resign",$BB114="resign",$BB114="end",$BB114="terminated",$BB114="permanent"),"TRUE","FALSE")</formula>
    </cfRule>
  </conditionalFormatting>
  <conditionalFormatting sqref="A102">
    <cfRule type="expression" dxfId="1447" priority="199" stopIfTrue="1">
      <formula>IF(OR($BB113="not",$BB113="resign",$BB113="resign",$BB113="end",$BB113="terminated",$BB113="permanent"),"TRUE","FALSE")</formula>
    </cfRule>
  </conditionalFormatting>
  <conditionalFormatting sqref="A102">
    <cfRule type="expression" dxfId="1446" priority="198" stopIfTrue="1">
      <formula>IF(OR($BB144="not",$BB144="resign",$BB144="resign",$BB144="end",$BB144="terminated",$BB144="permanent"),"TRUE","FALSE")</formula>
    </cfRule>
  </conditionalFormatting>
  <conditionalFormatting sqref="A102">
    <cfRule type="expression" dxfId="1445" priority="197" stopIfTrue="1">
      <formula>IF(OR($BB109="not",$BB109="resign",$BB109="resign",$BB109="end",$BB109="terminated",$BB109="permanent"),"TRUE","FALSE")</formula>
    </cfRule>
  </conditionalFormatting>
  <conditionalFormatting sqref="A102">
    <cfRule type="expression" dxfId="1444" priority="196" stopIfTrue="1">
      <formula>IF(OR($BB142="not",$BB142="resign",$BB142="resign",$BB142="end",$BB142="terminated",$BB142="permanent"),"TRUE","FALSE")</formula>
    </cfRule>
  </conditionalFormatting>
  <conditionalFormatting sqref="A102">
    <cfRule type="expression" dxfId="1443" priority="195" stopIfTrue="1">
      <formula>IF(OR($BB143="not",$BB143="resign",$BB143="resign",$BB143="end",$BB143="terminated",$BB143="permanent"),"TRUE","FALSE")</formula>
    </cfRule>
  </conditionalFormatting>
  <conditionalFormatting sqref="A102">
    <cfRule type="expression" dxfId="1442" priority="194" stopIfTrue="1">
      <formula>IF(OR($BB146="not",$BB146="resign",$BB146="resign",$BB146="end",$BB146="terminated",$BB146="permanent"),"TRUE","FALSE")</formula>
    </cfRule>
  </conditionalFormatting>
  <conditionalFormatting sqref="A102">
    <cfRule type="expression" dxfId="1441" priority="193" stopIfTrue="1">
      <formula>IF(OR($BB140="not",$BB140="resign",$BB140="resign",$BB140="end",$BB140="terminated",$BB140="permanent"),"TRUE","FALSE")</formula>
    </cfRule>
  </conditionalFormatting>
  <conditionalFormatting sqref="A102">
    <cfRule type="expression" dxfId="1440" priority="192" stopIfTrue="1">
      <formula>IF(OR($BB141="not",$BB141="resign",$BB141="resign",$BB141="end",$BB141="terminated",$BB141="permanent"),"TRUE","FALSE")</formula>
    </cfRule>
  </conditionalFormatting>
  <conditionalFormatting sqref="A102">
    <cfRule type="expression" dxfId="1439" priority="191" stopIfTrue="1">
      <formula>IF(OR($BB145="not",$BB145="resign",$BB145="resign",$BB145="end",$BB145="terminated",$BB145="permanent"),"TRUE","FALSE")</formula>
    </cfRule>
  </conditionalFormatting>
  <conditionalFormatting sqref="A102">
    <cfRule type="expression" dxfId="1438" priority="190" stopIfTrue="1">
      <formula>IF(OR($BB126="not",$BB126="resign",$BB126="resign",$BB126="end",$BB126="terminated",$BB126="permanent"),"TRUE","FALSE")</formula>
    </cfRule>
  </conditionalFormatting>
  <conditionalFormatting sqref="A102">
    <cfRule type="expression" dxfId="1437" priority="189" stopIfTrue="1">
      <formula>IF(OR($BB107="not",$BB107="resign",$BB107="resign",$BB107="end",$BB107="terminated",$BB107="permanent"),"TRUE","FALSE")</formula>
    </cfRule>
  </conditionalFormatting>
  <conditionalFormatting sqref="A102">
    <cfRule type="expression" dxfId="1436" priority="188" stopIfTrue="1">
      <formula>IF(OR($BB127="not",$BB127="resign",$BB127="resign",$BB127="end",$BB127="terminated",$BB127="permanent"),"TRUE","FALSE")</formula>
    </cfRule>
  </conditionalFormatting>
  <conditionalFormatting sqref="A102">
    <cfRule type="expression" dxfId="1435" priority="187" stopIfTrue="1">
      <formula>IF(OR($BB108="not",$BB108="resign",$BB108="resign",$BB108="end",$BB108="terminated",$BB108="permanent"),"TRUE","FALSE")</formula>
    </cfRule>
  </conditionalFormatting>
  <conditionalFormatting sqref="A102">
    <cfRule type="expression" dxfId="1434" priority="186" stopIfTrue="1">
      <formula>IF(OR($BB102="not",$BB102="resign",$BB102="resign",$BB102="end",$BB102="terminated",$BB102="permanent"),"TRUE","FALSE")</formula>
    </cfRule>
  </conditionalFormatting>
  <conditionalFormatting sqref="J102">
    <cfRule type="expression" dxfId="1433" priority="185" stopIfTrue="1">
      <formula>IF(OR($BB136="not",$BB136="resign",$BB136="resign",$BB136="end",$BB136="terminated",$BB136="permanent"),"TRUE","FALSE")</formula>
    </cfRule>
  </conditionalFormatting>
  <conditionalFormatting sqref="C102">
    <cfRule type="expression" dxfId="1432" priority="184" stopIfTrue="1">
      <formula>IF(OR($BB136="not",$BB136="resign",$BB136="resign",$BB136="end",$BB136="terminated",$BB136="permanent"),"TRUE","FALSE")</formula>
    </cfRule>
  </conditionalFormatting>
  <conditionalFormatting sqref="J102">
    <cfRule type="expression" dxfId="1431" priority="183" stopIfTrue="1">
      <formula>IF(OR($BB133="not",$BB133="resign",$BB133="resign",$BB133="end",$BB133="terminated",$BB133="permanent"),"TRUE","FALSE")</formula>
    </cfRule>
  </conditionalFormatting>
  <conditionalFormatting sqref="AD102:AK102">
    <cfRule type="expression" dxfId="1430" priority="182" stopIfTrue="1">
      <formula>IF(OR($BB102="not",$BB102="resign",$BB102="resign",$BB102="end",$BB102="terminated",$BB102="permanent"),"TRUE","FALSE")</formula>
    </cfRule>
  </conditionalFormatting>
  <conditionalFormatting sqref="F102:G102">
    <cfRule type="expression" dxfId="1429" priority="181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8" priority="180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7" priority="179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6" priority="178" stopIfTrue="1">
      <formula>IF(OR($BB102="not",$BB102="resign",$BB102="resign",$BB102="end",$BB102="terminated",$BB102="permanent"),"TRUE","FALSE")</formula>
    </cfRule>
  </conditionalFormatting>
  <conditionalFormatting sqref="F102">
    <cfRule type="expression" dxfId="1425" priority="177" stopIfTrue="1">
      <formula>IF(OR($BB136="not",$BB136="resign",$BB136="resign",$BB136="end",$BB136="terminated",$BB136="permanent"),"TRUE","FALSE")</formula>
    </cfRule>
  </conditionalFormatting>
  <conditionalFormatting sqref="F102">
    <cfRule type="expression" dxfId="1424" priority="176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3" priority="175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2" priority="174" stopIfTrue="1">
      <formula>IF(OR($BB102="not",$BB102="resign",$BB102="resign",$BB102="end",$BB102="terminated",$BB102="permanent"),"TRUE","FALSE")</formula>
    </cfRule>
  </conditionalFormatting>
  <conditionalFormatting sqref="I102">
    <cfRule type="expression" dxfId="1421" priority="173" stopIfTrue="1">
      <formula>IF(OR($BB102="not",$BB102="resign",$BB102="resign",$BB102="end",$BB102="terminated",$BB102="permanent"),"TRUE","FALSE")</formula>
    </cfRule>
  </conditionalFormatting>
  <conditionalFormatting sqref="U102:V102">
    <cfRule type="expression" dxfId="1420" priority="172" stopIfTrue="1">
      <formula>IF(OR($BB144="not",$BB144="resign",$BB144="resign",$BB144="end",$BB144="terminated",$BB144="permanent"),"TRUE","FALSE")</formula>
    </cfRule>
  </conditionalFormatting>
  <conditionalFormatting sqref="U102:V102">
    <cfRule type="expression" dxfId="1419" priority="171" stopIfTrue="1">
      <formula>IF(OR($BB142="not",$BB142="resign",$BB142="resign",$BB142="end",$BB142="terminated",$BB142="permanent"),"TRUE","FALSE")</formula>
    </cfRule>
  </conditionalFormatting>
  <conditionalFormatting sqref="U102:V102">
    <cfRule type="expression" dxfId="1418" priority="170" stopIfTrue="1">
      <formula>IF(OR($BB143="not",$BB143="resign",$BB143="resign",$BB143="end",$BB143="terminated",$BB143="permanent"),"TRUE","FALSE")</formula>
    </cfRule>
  </conditionalFormatting>
  <conditionalFormatting sqref="U102:V102">
    <cfRule type="expression" dxfId="1417" priority="169" stopIfTrue="1">
      <formula>IF(OR($BB145="not",$BB145="resign",$BB145="resign",$BB145="end",$BB145="terminated",$BB145="permanent"),"TRUE","FALSE")</formula>
    </cfRule>
  </conditionalFormatting>
  <conditionalFormatting sqref="U102">
    <cfRule type="expression" dxfId="1416" priority="168" stopIfTrue="1">
      <formula>IF(OR($BB102="not",$BB102="resign",$BB102="resign",$BB102="end",$BB102="terminated",$BB102="permanent"),"TRUE","FALSE")</formula>
    </cfRule>
  </conditionalFormatting>
  <conditionalFormatting sqref="U102">
    <cfRule type="expression" dxfId="1415" priority="167" stopIfTrue="1">
      <formula>IF(OR($AZ102="not",$AZ102="resign",$AZ102="resign",$AZ102="end",$AZ102="terminated",$AZ102="permanent"),"TRUE","FALSE")</formula>
    </cfRule>
  </conditionalFormatting>
  <conditionalFormatting sqref="V102">
    <cfRule type="expression" dxfId="1414" priority="166" stopIfTrue="1">
      <formula>IF(OR($BB102="not",$BB102="resign",$BB102="resign",$BB102="end",$BB102="terminated",$BB102="permanent"),"TRUE","FALSE")</formula>
    </cfRule>
  </conditionalFormatting>
  <conditionalFormatting sqref="V102">
    <cfRule type="expression" dxfId="1413" priority="165" stopIfTrue="1">
      <formula>IF(OR($AZ102="not",$AZ102="resign",$AZ102="resign",$AZ102="end",$AZ102="terminated",$AZ102="permanent"),"TRUE","FALSE")</formula>
    </cfRule>
  </conditionalFormatting>
  <conditionalFormatting sqref="I103">
    <cfRule type="expression" dxfId="1412" priority="164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11" priority="162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10" priority="161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9" priority="160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8" priority="159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7" priority="158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6" priority="157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5" priority="156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4" priority="155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3" priority="154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2" priority="153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1" priority="152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400" priority="151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9" priority="150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8" priority="149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7" priority="148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6" priority="147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5" priority="146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4" priority="145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93" priority="144" stopIfTrue="1">
      <formula>IF(OR($BB103="not",$BB103="resign",$BB103="resign",$BB103="end",$BB103="terminated",$BB103="permanent"),"TRUE","FALSE")</formula>
    </cfRule>
  </conditionalFormatting>
  <conditionalFormatting sqref="A94 J103 A103">
    <cfRule type="expression" dxfId="1392" priority="203079" stopIfTrue="1">
      <formula>IF(OR(#REF!="not",#REF!="resign",#REF!="resign",#REF!="end",#REF!="terminated",#REF!="permanent"),"TRUE","FALSE")</formula>
    </cfRule>
  </conditionalFormatting>
  <conditionalFormatting sqref="A103 I103">
    <cfRule type="expression" dxfId="1391" priority="143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90" priority="137" stopIfTrue="1">
      <formula>IF(OR($BB111="not",$BB111="resign",$BB111="resign",$BB111="end",$BB111="terminated",$BB111="permanent"),"TRUE","FALSE")</formula>
    </cfRule>
  </conditionalFormatting>
  <conditionalFormatting sqref="A103">
    <cfRule type="expression" dxfId="1389" priority="136" stopIfTrue="1">
      <formula>IF(OR($BB109="not",$BB109="resign",$BB109="resign",$BB109="end",$BB109="terminated",$BB109="permanent"),"TRUE","FALSE")</formula>
    </cfRule>
  </conditionalFormatting>
  <conditionalFormatting sqref="A103">
    <cfRule type="expression" dxfId="1388" priority="135" stopIfTrue="1">
      <formula>IF(OR($BB132="not",$BB132="resign",$BB132="resign",$BB132="end",$BB132="terminated",$BB132="permanent"),"TRUE","FALSE")</formula>
    </cfRule>
  </conditionalFormatting>
  <conditionalFormatting sqref="A103">
    <cfRule type="expression" dxfId="1387" priority="134" stopIfTrue="1">
      <formula>IF(OR($BB110="not",$BB110="resign",$BB110="resign",$BB110="end",$BB110="terminated",$BB110="permanent"),"TRUE","FALSE")</formula>
    </cfRule>
  </conditionalFormatting>
  <conditionalFormatting sqref="A103 U103:V103">
    <cfRule type="expression" dxfId="1386" priority="133" stopIfTrue="1">
      <formula>IF(OR($BB113="not",$BB113="resign",$BB113="resign",$BB113="end",$BB113="terminated",$BB113="permanent"),"TRUE","FALSE")</formula>
    </cfRule>
  </conditionalFormatting>
  <conditionalFormatting sqref="A103">
    <cfRule type="expression" dxfId="1385" priority="132" stopIfTrue="1">
      <formula>IF(OR($BB131="not",$BB131="resign",$BB131="resign",$BB131="end",$BB131="terminated",$BB131="permanent"),"TRUE","FALSE")</formula>
    </cfRule>
  </conditionalFormatting>
  <conditionalFormatting sqref="A103">
    <cfRule type="expression" dxfId="1384" priority="131" stopIfTrue="1">
      <formula>IF(OR($BB133="not",$BB133="resign",$BB133="resign",$BB133="end",$BB133="terminated",$BB133="permanent"),"TRUE","FALSE")</formula>
    </cfRule>
  </conditionalFormatting>
  <conditionalFormatting sqref="A103">
    <cfRule type="expression" dxfId="1383" priority="130" stopIfTrue="1">
      <formula>IF(OR($BB115="not",$BB115="resign",$BB115="resign",$BB115="end",$BB115="terminated",$BB115="permanent"),"TRUE","FALSE")</formula>
    </cfRule>
  </conditionalFormatting>
  <conditionalFormatting sqref="A103">
    <cfRule type="expression" dxfId="1382" priority="129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81" priority="128" stopIfTrue="1">
      <formula>IF(OR($BB145="not",$BB145="resign",$BB145="resign",$BB145="end",$BB145="terminated",$BB145="permanent"),"TRUE","FALSE")</formula>
    </cfRule>
  </conditionalFormatting>
  <conditionalFormatting sqref="A103">
    <cfRule type="expression" dxfId="1380" priority="127" stopIfTrue="1">
      <formula>IF(OR($BB110="not",$BB110="resign",$BB110="resign",$BB110="end",$BB110="terminated",$BB110="permanent"),"TRUE","FALSE")</formula>
    </cfRule>
  </conditionalFormatting>
  <conditionalFormatting sqref="A103">
    <cfRule type="expression" dxfId="1379" priority="126" stopIfTrue="1">
      <formula>IF(OR($BB143="not",$BB143="resign",$BB143="resign",$BB143="end",$BB143="terminated",$BB143="permanent"),"TRUE","FALSE")</formula>
    </cfRule>
  </conditionalFormatting>
  <conditionalFormatting sqref="A103">
    <cfRule type="expression" dxfId="1378" priority="125" stopIfTrue="1">
      <formula>IF(OR($BB144="not",$BB144="resign",$BB144="resign",$BB144="end",$BB144="terminated",$BB144="permanent"),"TRUE","FALSE")</formula>
    </cfRule>
  </conditionalFormatting>
  <conditionalFormatting sqref="A103">
    <cfRule type="expression" dxfId="1377" priority="124" stopIfTrue="1">
      <formula>IF(OR($BB147="not",$BB147="resign",$BB147="resign",$BB147="end",$BB147="terminated",$BB147="permanent"),"TRUE","FALSE")</formula>
    </cfRule>
  </conditionalFormatting>
  <conditionalFormatting sqref="A103">
    <cfRule type="expression" dxfId="1376" priority="123" stopIfTrue="1">
      <formula>IF(OR($BB141="not",$BB141="resign",$BB141="resign",$BB141="end",$BB141="terminated",$BB141="permanent"),"TRUE","FALSE")</formula>
    </cfRule>
  </conditionalFormatting>
  <conditionalFormatting sqref="A103">
    <cfRule type="expression" dxfId="1375" priority="122" stopIfTrue="1">
      <formula>IF(OR($BB142="not",$BB142="resign",$BB142="resign",$BB142="end",$BB142="terminated",$BB142="permanent"),"TRUE","FALSE")</formula>
    </cfRule>
  </conditionalFormatting>
  <conditionalFormatting sqref="A103">
    <cfRule type="expression" dxfId="1374" priority="121" stopIfTrue="1">
      <formula>IF(OR($BB146="not",$BB146="resign",$BB146="resign",$BB146="end",$BB146="terminated",$BB146="permanent"),"TRUE","FALSE")</formula>
    </cfRule>
  </conditionalFormatting>
  <conditionalFormatting sqref="A103">
    <cfRule type="expression" dxfId="1373" priority="120" stopIfTrue="1">
      <formula>IF(OR($BB127="not",$BB127="resign",$BB127="resign",$BB127="end",$BB127="terminated",$BB127="permanent"),"TRUE","FALSE")</formula>
    </cfRule>
  </conditionalFormatting>
  <conditionalFormatting sqref="A103">
    <cfRule type="expression" dxfId="1372" priority="119" stopIfTrue="1">
      <formula>IF(OR($BB108="not",$BB108="resign",$BB108="resign",$BB108="end",$BB108="terminated",$BB108="permanent"),"TRUE","FALSE")</formula>
    </cfRule>
  </conditionalFormatting>
  <conditionalFormatting sqref="A103">
    <cfRule type="expression" dxfId="1371" priority="118" stopIfTrue="1">
      <formula>IF(OR($BB128="not",$BB128="resign",$BB128="resign",$BB128="end",$BB128="terminated",$BB128="permanent"),"TRUE","FALSE")</formula>
    </cfRule>
  </conditionalFormatting>
  <conditionalFormatting sqref="A103">
    <cfRule type="expression" dxfId="1370" priority="117" stopIfTrue="1">
      <formula>IF(OR($BB109="not",$BB109="resign",$BB109="resign",$BB109="end",$BB109="terminated",$BB109="permanent"),"TRUE","FALSE")</formula>
    </cfRule>
  </conditionalFormatting>
  <conditionalFormatting sqref="A103">
    <cfRule type="expression" dxfId="1369" priority="116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68" priority="115" stopIfTrue="1">
      <formula>IF(OR($BB112="not",$BB112="resign",$BB112="resign",$BB112="end",$BB112="terminated",$BB112="permanent"),"TRUE","FALSE")</formula>
    </cfRule>
  </conditionalFormatting>
  <conditionalFormatting sqref="A103">
    <cfRule type="expression" dxfId="1367" priority="114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66" priority="113" stopIfTrue="1">
      <formula>IF(OR($BB117="not",$BB117="resign",$BB117="resign",$BB117="end",$BB117="terminated",$BB117="permanent"),"TRUE","FALSE")</formula>
    </cfRule>
  </conditionalFormatting>
  <conditionalFormatting sqref="I103">
    <cfRule type="expression" dxfId="1365" priority="112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64" priority="111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63" priority="110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62" priority="109" stopIfTrue="1">
      <formula>IF(OR($BB116="not",$BB116="resign",$BB116="resign",$BB116="end",$BB116="terminated",$BB116="permanent"),"TRUE","FALSE")</formula>
    </cfRule>
  </conditionalFormatting>
  <conditionalFormatting sqref="AA103:AB103">
    <cfRule type="expression" dxfId="1361" priority="108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60" priority="107" stopIfTrue="1">
      <formula>IF(OR($BB115="not",$BB115="resign",$BB115="resign",$BB115="end",$BB115="terminated",$BB115="permanent"),"TRUE","FALSE")</formula>
    </cfRule>
  </conditionalFormatting>
  <conditionalFormatting sqref="A103">
    <cfRule type="expression" dxfId="1359" priority="106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58" priority="105" stopIfTrue="1">
      <formula>IF(OR($BB145="not",$BB145="resign",$BB145="resign",$BB145="end",$BB145="terminated",$BB145="permanent"),"TRUE","FALSE")</formula>
    </cfRule>
  </conditionalFormatting>
  <conditionalFormatting sqref="A103">
    <cfRule type="expression" dxfId="1357" priority="104" stopIfTrue="1">
      <formula>IF(OR($BB110="not",$BB110="resign",$BB110="resign",$BB110="end",$BB110="terminated",$BB110="permanent"),"TRUE","FALSE")</formula>
    </cfRule>
  </conditionalFormatting>
  <conditionalFormatting sqref="A103">
    <cfRule type="expression" dxfId="1356" priority="103" stopIfTrue="1">
      <formula>IF(OR($BB143="not",$BB143="resign",$BB143="resign",$BB143="end",$BB143="terminated",$BB143="permanent"),"TRUE","FALSE")</formula>
    </cfRule>
  </conditionalFormatting>
  <conditionalFormatting sqref="A103">
    <cfRule type="expression" dxfId="1355" priority="102" stopIfTrue="1">
      <formula>IF(OR($BB144="not",$BB144="resign",$BB144="resign",$BB144="end",$BB144="terminated",$BB144="permanent"),"TRUE","FALSE")</formula>
    </cfRule>
  </conditionalFormatting>
  <conditionalFormatting sqref="A103">
    <cfRule type="expression" dxfId="1354" priority="101" stopIfTrue="1">
      <formula>IF(OR($BB147="not",$BB147="resign",$BB147="resign",$BB147="end",$BB147="terminated",$BB147="permanent"),"TRUE","FALSE")</formula>
    </cfRule>
  </conditionalFormatting>
  <conditionalFormatting sqref="A103">
    <cfRule type="expression" dxfId="1353" priority="100" stopIfTrue="1">
      <formula>IF(OR($BB141="not",$BB141="resign",$BB141="resign",$BB141="end",$BB141="terminated",$BB141="permanent"),"TRUE","FALSE")</formula>
    </cfRule>
  </conditionalFormatting>
  <conditionalFormatting sqref="A103">
    <cfRule type="expression" dxfId="1352" priority="99" stopIfTrue="1">
      <formula>IF(OR($BB142="not",$BB142="resign",$BB142="resign",$BB142="end",$BB142="terminated",$BB142="permanent"),"TRUE","FALSE")</formula>
    </cfRule>
  </conditionalFormatting>
  <conditionalFormatting sqref="A103">
    <cfRule type="expression" dxfId="1351" priority="98" stopIfTrue="1">
      <formula>IF(OR($BB146="not",$BB146="resign",$BB146="resign",$BB146="end",$BB146="terminated",$BB146="permanent"),"TRUE","FALSE")</formula>
    </cfRule>
  </conditionalFormatting>
  <conditionalFormatting sqref="A103">
    <cfRule type="expression" dxfId="1350" priority="97" stopIfTrue="1">
      <formula>IF(OR($BB127="not",$BB127="resign",$BB127="resign",$BB127="end",$BB127="terminated",$BB127="permanent"),"TRUE","FALSE")</formula>
    </cfRule>
  </conditionalFormatting>
  <conditionalFormatting sqref="A103">
    <cfRule type="expression" dxfId="1349" priority="96" stopIfTrue="1">
      <formula>IF(OR($BB108="not",$BB108="resign",$BB108="resign",$BB108="end",$BB108="terminated",$BB108="permanent"),"TRUE","FALSE")</formula>
    </cfRule>
  </conditionalFormatting>
  <conditionalFormatting sqref="A103">
    <cfRule type="expression" dxfId="1348" priority="95" stopIfTrue="1">
      <formula>IF(OR($BB128="not",$BB128="resign",$BB128="resign",$BB128="end",$BB128="terminated",$BB128="permanent"),"TRUE","FALSE")</formula>
    </cfRule>
  </conditionalFormatting>
  <conditionalFormatting sqref="A103">
    <cfRule type="expression" dxfId="1347" priority="94" stopIfTrue="1">
      <formula>IF(OR($BB109="not",$BB109="resign",$BB109="resign",$BB109="end",$BB109="terminated",$BB109="permanent"),"TRUE","FALSE")</formula>
    </cfRule>
  </conditionalFormatting>
  <conditionalFormatting sqref="A103">
    <cfRule type="expression" dxfId="1346" priority="93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5" priority="92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4" priority="91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3" priority="90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2" priority="89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1" priority="88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40" priority="87" stopIfTrue="1">
      <formula>IF(OR($BB103="not",$BB103="resign",$BB103="resign",$BB103="end",$BB103="terminated",$BB103="permanent"),"TRUE","FALSE")</formula>
    </cfRule>
  </conditionalFormatting>
  <conditionalFormatting sqref="AD103:AK103 Z103 I103 A103:C103 U103:V103">
    <cfRule type="expression" dxfId="1339" priority="86" stopIfTrue="1">
      <formula>IF(OR($BB103="not",$BB103="resign",$BB103="resign",$BB103="end",$BB103="terminated",$BB103="permanent"),"TRUE","FALSE")</formula>
    </cfRule>
  </conditionalFormatting>
  <conditionalFormatting sqref="U103:V103">
    <cfRule type="expression" dxfId="1338" priority="85" stopIfTrue="1">
      <formula>IF(OR($AZ103="not",$AZ103="resign",$AZ103="resign",$AZ103="end",$AZ103="terminated",$AZ103="permanent"),"TRUE","FALSE")</formula>
    </cfRule>
  </conditionalFormatting>
  <conditionalFormatting sqref="U103:V103">
    <cfRule type="expression" dxfId="1337" priority="84" stopIfTrue="1">
      <formula>IF(OR($BB111="not",$BB111="resign",$BB111="resign",$BB111="end",$BB111="terminated",$BB111="permanent"),"TRUE","FALSE")</formula>
    </cfRule>
  </conditionalFormatting>
  <conditionalFormatting sqref="A103">
    <cfRule type="expression" dxfId="1336" priority="83" stopIfTrue="1">
      <formula>IF(OR($BB109="not",$BB109="resign",$BB109="resign",$BB109="end",$BB109="terminated",$BB109="permanent"),"TRUE","FALSE")</formula>
    </cfRule>
  </conditionalFormatting>
  <conditionalFormatting sqref="U103:V103">
    <cfRule type="expression" dxfId="1335" priority="82" stopIfTrue="1">
      <formula>IF(OR($BB115="not",$BB115="resign",$BB115="resign",$BB115="end",$BB115="terminated",$BB115="permanent"),"TRUE","FALSE")</formula>
    </cfRule>
  </conditionalFormatting>
  <conditionalFormatting sqref="A103">
    <cfRule type="expression" dxfId="1334" priority="81" stopIfTrue="1">
      <formula>IF(OR($BB131="not",$BB131="resign",$BB131="resign",$BB131="end",$BB131="terminated",$BB131="permanent"),"TRUE","FALSE")</formula>
    </cfRule>
  </conditionalFormatting>
  <conditionalFormatting sqref="A103">
    <cfRule type="expression" dxfId="1333" priority="80" stopIfTrue="1">
      <formula>IF(OR($BB110="not",$BB110="resign",$BB110="resign",$BB110="end",$BB110="terminated",$BB110="permanent"),"TRUE","FALSE")</formula>
    </cfRule>
  </conditionalFormatting>
  <conditionalFormatting sqref="U103:V103">
    <cfRule type="expression" dxfId="1332" priority="79" stopIfTrue="1">
      <formula>IF(OR($BB112="not",$BB112="resign",$BB112="resign",$BB112="end",$BB112="terminated",$BB112="permanent"),"TRUE","FALSE")</formula>
    </cfRule>
  </conditionalFormatting>
  <conditionalFormatting sqref="A103">
    <cfRule type="expression" dxfId="1331" priority="78" stopIfTrue="1">
      <formula>IF(OR($BB132="not",$BB132="resign",$BB132="resign",$BB132="end",$BB132="terminated",$BB132="permanent"),"TRUE","FALSE")</formula>
    </cfRule>
  </conditionalFormatting>
  <conditionalFormatting sqref="U103:V103">
    <cfRule type="expression" dxfId="1330" priority="77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29" priority="76" stopIfTrue="1">
      <formula>IF(OR($BB115="not",$BB115="resign",$BB115="resign",$BB115="end",$BB115="terminated",$BB115="permanent"),"TRUE","FALSE")</formula>
    </cfRule>
  </conditionalFormatting>
  <conditionalFormatting sqref="A103">
    <cfRule type="expression" dxfId="1328" priority="75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27" priority="74" stopIfTrue="1">
      <formula>IF(OR($BB145="not",$BB145="resign",$BB145="resign",$BB145="end",$BB145="terminated",$BB145="permanent"),"TRUE","FALSE")</formula>
    </cfRule>
  </conditionalFormatting>
  <conditionalFormatting sqref="A103">
    <cfRule type="expression" dxfId="1326" priority="73" stopIfTrue="1">
      <formula>IF(OR($BB110="not",$BB110="resign",$BB110="resign",$BB110="end",$BB110="terminated",$BB110="permanent"),"TRUE","FALSE")</formula>
    </cfRule>
  </conditionalFormatting>
  <conditionalFormatting sqref="A103">
    <cfRule type="expression" dxfId="1325" priority="72" stopIfTrue="1">
      <formula>IF(OR($BB143="not",$BB143="resign",$BB143="resign",$BB143="end",$BB143="terminated",$BB143="permanent"),"TRUE","FALSE")</formula>
    </cfRule>
  </conditionalFormatting>
  <conditionalFormatting sqref="A103">
    <cfRule type="expression" dxfId="1324" priority="71" stopIfTrue="1">
      <formula>IF(OR($BB144="not",$BB144="resign",$BB144="resign",$BB144="end",$BB144="terminated",$BB144="permanent"),"TRUE","FALSE")</formula>
    </cfRule>
  </conditionalFormatting>
  <conditionalFormatting sqref="A103">
    <cfRule type="expression" dxfId="1323" priority="70" stopIfTrue="1">
      <formula>IF(OR($BB147="not",$BB147="resign",$BB147="resign",$BB147="end",$BB147="terminated",$BB147="permanent"),"TRUE","FALSE")</formula>
    </cfRule>
  </conditionalFormatting>
  <conditionalFormatting sqref="A103">
    <cfRule type="expression" dxfId="1322" priority="69" stopIfTrue="1">
      <formula>IF(OR($BB141="not",$BB141="resign",$BB141="resign",$BB141="end",$BB141="terminated",$BB141="permanent"),"TRUE","FALSE")</formula>
    </cfRule>
  </conditionalFormatting>
  <conditionalFormatting sqref="A103">
    <cfRule type="expression" dxfId="1321" priority="68" stopIfTrue="1">
      <formula>IF(OR($BB142="not",$BB142="resign",$BB142="resign",$BB142="end",$BB142="terminated",$BB142="permanent"),"TRUE","FALSE")</formula>
    </cfRule>
  </conditionalFormatting>
  <conditionalFormatting sqref="A103">
    <cfRule type="expression" dxfId="1320" priority="67" stopIfTrue="1">
      <formula>IF(OR($BB146="not",$BB146="resign",$BB146="resign",$BB146="end",$BB146="terminated",$BB146="permanent"),"TRUE","FALSE")</formula>
    </cfRule>
  </conditionalFormatting>
  <conditionalFormatting sqref="A103">
    <cfRule type="expression" dxfId="1319" priority="66" stopIfTrue="1">
      <formula>IF(OR($BB127="not",$BB127="resign",$BB127="resign",$BB127="end",$BB127="terminated",$BB127="permanent"),"TRUE","FALSE")</formula>
    </cfRule>
  </conditionalFormatting>
  <conditionalFormatting sqref="A103">
    <cfRule type="expression" dxfId="1318" priority="65" stopIfTrue="1">
      <formula>IF(OR($BB108="not",$BB108="resign",$BB108="resign",$BB108="end",$BB108="terminated",$BB108="permanent"),"TRUE","FALSE")</formula>
    </cfRule>
  </conditionalFormatting>
  <conditionalFormatting sqref="A103">
    <cfRule type="expression" dxfId="1317" priority="64" stopIfTrue="1">
      <formula>IF(OR($BB128="not",$BB128="resign",$BB128="resign",$BB128="end",$BB128="terminated",$BB128="permanent"),"TRUE","FALSE")</formula>
    </cfRule>
  </conditionalFormatting>
  <conditionalFormatting sqref="A103">
    <cfRule type="expression" dxfId="1316" priority="63" stopIfTrue="1">
      <formula>IF(OR($BB109="not",$BB109="resign",$BB109="resign",$BB109="end",$BB109="terminated",$BB109="permanent"),"TRUE","FALSE")</formula>
    </cfRule>
  </conditionalFormatting>
  <conditionalFormatting sqref="A103">
    <cfRule type="expression" dxfId="1315" priority="62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14" priority="61" stopIfTrue="1">
      <formula>IF(OR($BB113="not",$BB113="resign",$BB113="resign",$BB113="end",$BB113="terminated",$BB113="permanent"),"TRUE","FALSE")</formula>
    </cfRule>
  </conditionalFormatting>
  <conditionalFormatting sqref="A103">
    <cfRule type="expression" dxfId="1313" priority="60" stopIfTrue="1">
      <formula>IF(OR($BB112="not",$BB112="resign",$BB112="resign",$BB112="end",$BB112="terminated",$BB112="permanent"),"TRUE","FALSE")</formula>
    </cfRule>
  </conditionalFormatting>
  <conditionalFormatting sqref="A103">
    <cfRule type="expression" dxfId="1312" priority="59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311" priority="58" stopIfTrue="1">
      <formula>IF(OR($BB117="not",$BB117="resign",$BB117="resign",$BB117="end",$BB117="terminated",$BB117="permanent"),"TRUE","FALSE")</formula>
    </cfRule>
  </conditionalFormatting>
  <conditionalFormatting sqref="I103">
    <cfRule type="expression" dxfId="1310" priority="57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09" priority="56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308" priority="55" stopIfTrue="1">
      <formula>IF(OR($BB103="not",$BB103="resign",$BB103="resign",$BB103="end",$BB103="terminated",$BB103="permanent"),"TRUE","FALSE")</formula>
    </cfRule>
  </conditionalFormatting>
  <conditionalFormatting sqref="A103">
    <cfRule type="expression" dxfId="1307" priority="54" stopIfTrue="1">
      <formula>IF(OR($BB116="not",$BB116="resign",$BB116="resign",$BB116="end",$BB116="terminated",$BB116="permanent"),"TRUE","FALSE")</formula>
    </cfRule>
  </conditionalFormatting>
  <conditionalFormatting sqref="U103:V103">
    <cfRule type="expression" dxfId="1306" priority="53" stopIfTrue="1">
      <formula>IF(OR($BB116="not",$BB116="resign",$BB116="resign",$BB116="end",$BB116="terminated",$BB116="permanent"),"TRUE","FALSE")</formula>
    </cfRule>
  </conditionalFormatting>
  <conditionalFormatting sqref="U103:V103">
    <cfRule type="expression" dxfId="1305" priority="52" stopIfTrue="1">
      <formula>IF(OR($BB117="not",$BB117="resign",$BB117="resign",$BB117="end",$BB117="terminated",$BB117="permanent"),"TRUE","FALSE")</formula>
    </cfRule>
  </conditionalFormatting>
  <conditionalFormatting sqref="U103:V103">
    <cfRule type="expression" dxfId="1304" priority="51" stopIfTrue="1">
      <formula>IF(OR($BB145="not",$BB145="resign",$BB145="resign",$BB145="end",$BB145="terminated",$BB145="permanent"),"TRUE","FALSE")</formula>
    </cfRule>
  </conditionalFormatting>
  <conditionalFormatting sqref="U103:V103">
    <cfRule type="expression" dxfId="1303" priority="50" stopIfTrue="1">
      <formula>IF(OR($BB143="not",$BB143="resign",$BB143="resign",$BB143="end",$BB143="terminated",$BB143="permanent"),"TRUE","FALSE")</formula>
    </cfRule>
  </conditionalFormatting>
  <conditionalFormatting sqref="U103:V103">
    <cfRule type="expression" dxfId="1302" priority="49" stopIfTrue="1">
      <formula>IF(OR($BB144="not",$BB144="resign",$BB144="resign",$BB144="end",$BB144="terminated",$BB144="permanent"),"TRUE","FALSE")</formula>
    </cfRule>
  </conditionalFormatting>
  <conditionalFormatting sqref="U103:V103">
    <cfRule type="expression" dxfId="1301" priority="48" stopIfTrue="1">
      <formula>IF(OR($BB146="not",$BB146="resign",$BB146="resign",$BB146="end",$BB146="terminated",$BB146="permanent"),"TRUE","FALSE")</formula>
    </cfRule>
  </conditionalFormatting>
  <conditionalFormatting sqref="U103">
    <cfRule type="expression" dxfId="1300" priority="47" stopIfTrue="1">
      <formula>IF(OR($BB103="not",$BB103="resign",$BB103="resign",$BB103="end",$BB103="terminated",$BB103="permanent"),"TRUE","FALSE")</formula>
    </cfRule>
  </conditionalFormatting>
  <conditionalFormatting sqref="U103">
    <cfRule type="expression" dxfId="1299" priority="46" stopIfTrue="1">
      <formula>IF(OR($AZ103="not",$AZ103="resign",$AZ103="resign",$AZ103="end",$AZ103="terminated",$AZ103="permanent"),"TRUE","FALSE")</formula>
    </cfRule>
  </conditionalFormatting>
  <conditionalFormatting sqref="V103">
    <cfRule type="expression" dxfId="1298" priority="45" stopIfTrue="1">
      <formula>IF(OR($BB103="not",$BB103="resign",$BB103="resign",$BB103="end",$BB103="terminated",$BB103="permanent"),"TRUE","FALSE")</formula>
    </cfRule>
  </conditionalFormatting>
  <conditionalFormatting sqref="V103">
    <cfRule type="expression" dxfId="1297" priority="44" stopIfTrue="1">
      <formula>IF(OR($AZ103="not",$AZ103="resign",$AZ103="resign",$AZ103="end",$AZ103="terminated",$AZ103="permanent"),"TRUE","FALSE")</formula>
    </cfRule>
  </conditionalFormatting>
  <conditionalFormatting sqref="F103:G103">
    <cfRule type="expression" dxfId="1296" priority="43" stopIfTrue="1">
      <formula>IF(OR($BB137="not",$BB137="resign",$BB137="resign",$BB137="end",$BB137="terminated",$BB137="permanent"),"TRUE","FALSE")</formula>
    </cfRule>
  </conditionalFormatting>
  <conditionalFormatting sqref="A103">
    <cfRule type="expression" dxfId="1295" priority="42" stopIfTrue="1">
      <formula>IF(OR($BB115="not",$BB115="resign",$BB115="resign",$BB115="end",$BB115="terminated",$BB115="permanent"),"TRUE","FALSE")</formula>
    </cfRule>
  </conditionalFormatting>
  <conditionalFormatting sqref="A103">
    <cfRule type="expression" dxfId="1294" priority="41" stopIfTrue="1">
      <formula>IF(OR($BB114="not",$BB114="resign",$BB114="resign",$BB114="end",$BB114="terminated",$BB114="permanent"),"TRUE","FALSE")</formula>
    </cfRule>
  </conditionalFormatting>
  <conditionalFormatting sqref="A103">
    <cfRule type="expression" dxfId="1293" priority="40" stopIfTrue="1">
      <formula>IF(OR($BB145="not",$BB145="resign",$BB145="resign",$BB145="end",$BB145="terminated",$BB145="permanent"),"TRUE","FALSE")</formula>
    </cfRule>
  </conditionalFormatting>
  <conditionalFormatting sqref="A103">
    <cfRule type="expression" dxfId="1292" priority="39" stopIfTrue="1">
      <formula>IF(OR($BB110="not",$BB110="resign",$BB110="resign",$BB110="end",$BB110="terminated",$BB110="permanent"),"TRUE","FALSE")</formula>
    </cfRule>
  </conditionalFormatting>
  <conditionalFormatting sqref="A103">
    <cfRule type="expression" dxfId="1291" priority="38" stopIfTrue="1">
      <formula>IF(OR($BB143="not",$BB143="resign",$BB143="resign",$BB143="end",$BB143="terminated",$BB143="permanent"),"TRUE","FALSE")</formula>
    </cfRule>
  </conditionalFormatting>
  <conditionalFormatting sqref="A103">
    <cfRule type="expression" dxfId="1290" priority="37" stopIfTrue="1">
      <formula>IF(OR($BB144="not",$BB144="resign",$BB144="resign",$BB144="end",$BB144="terminated",$BB144="permanent"),"TRUE","FALSE")</formula>
    </cfRule>
  </conditionalFormatting>
  <conditionalFormatting sqref="A103">
    <cfRule type="expression" dxfId="1289" priority="36" stopIfTrue="1">
      <formula>IF(OR($BB147="not",$BB147="resign",$BB147="resign",$BB147="end",$BB147="terminated",$BB147="permanent"),"TRUE","FALSE")</formula>
    </cfRule>
  </conditionalFormatting>
  <conditionalFormatting sqref="A103">
    <cfRule type="expression" dxfId="1288" priority="35" stopIfTrue="1">
      <formula>IF(OR($BB141="not",$BB141="resign",$BB141="resign",$BB141="end",$BB141="terminated",$BB141="permanent"),"TRUE","FALSE")</formula>
    </cfRule>
  </conditionalFormatting>
  <conditionalFormatting sqref="A103">
    <cfRule type="expression" dxfId="1287" priority="34" stopIfTrue="1">
      <formula>IF(OR($BB142="not",$BB142="resign",$BB142="resign",$BB142="end",$BB142="terminated",$BB142="permanent"),"TRUE","FALSE")</formula>
    </cfRule>
  </conditionalFormatting>
  <conditionalFormatting sqref="A103">
    <cfRule type="expression" dxfId="1286" priority="33" stopIfTrue="1">
      <formula>IF(OR($BB146="not",$BB146="resign",$BB146="resign",$BB146="end",$BB146="terminated",$BB146="permanent"),"TRUE","FALSE")</formula>
    </cfRule>
  </conditionalFormatting>
  <conditionalFormatting sqref="A103">
    <cfRule type="expression" dxfId="1285" priority="32" stopIfTrue="1">
      <formula>IF(OR($BB127="not",$BB127="resign",$BB127="resign",$BB127="end",$BB127="terminated",$BB127="permanent"),"TRUE","FALSE")</formula>
    </cfRule>
  </conditionalFormatting>
  <conditionalFormatting sqref="A103">
    <cfRule type="expression" dxfId="1284" priority="31" stopIfTrue="1">
      <formula>IF(OR($BB108="not",$BB108="resign",$BB108="resign",$BB108="end",$BB108="terminated",$BB108="permanent"),"TRUE","FALSE")</formula>
    </cfRule>
  </conditionalFormatting>
  <conditionalFormatting sqref="A103">
    <cfRule type="expression" dxfId="1283" priority="30" stopIfTrue="1">
      <formula>IF(OR($BB128="not",$BB128="resign",$BB128="resign",$BB128="end",$BB128="terminated",$BB128="permanent"),"TRUE","FALSE")</formula>
    </cfRule>
  </conditionalFormatting>
  <conditionalFormatting sqref="A103">
    <cfRule type="expression" dxfId="1282" priority="29" stopIfTrue="1">
      <formula>IF(OR($BB109="not",$BB109="resign",$BB109="resign",$BB109="end",$BB109="terminated",$BB109="permanent"),"TRUE","FALSE")</formula>
    </cfRule>
  </conditionalFormatting>
  <conditionalFormatting sqref="A103">
    <cfRule type="expression" dxfId="1281" priority="28" stopIfTrue="1">
      <formula>IF(OR($BB103="not",$BB103="resign",$BB103="resign",$BB103="end",$BB103="terminated",$BB103="permanent"),"TRUE","FALSE")</formula>
    </cfRule>
  </conditionalFormatting>
  <conditionalFormatting sqref="J103">
    <cfRule type="expression" dxfId="1280" priority="27" stopIfTrue="1">
      <formula>IF(OR($BB137="not",$BB137="resign",$BB137="resign",$BB137="end",$BB137="terminated",$BB137="permanent"),"TRUE","FALSE")</formula>
    </cfRule>
  </conditionalFormatting>
  <conditionalFormatting sqref="C103">
    <cfRule type="expression" dxfId="1279" priority="26" stopIfTrue="1">
      <formula>IF(OR($BB137="not",$BB137="resign",$BB137="resign",$BB137="end",$BB137="terminated",$BB137="permanent"),"TRUE","FALSE")</formula>
    </cfRule>
  </conditionalFormatting>
  <conditionalFormatting sqref="J103">
    <cfRule type="expression" dxfId="1278" priority="25" stopIfTrue="1">
      <formula>IF(OR($BB134="not",$BB134="resign",$BB134="resign",$BB134="end",$BB134="terminated",$BB134="permanent"),"TRUE","FALSE")</formula>
    </cfRule>
  </conditionalFormatting>
  <conditionalFormatting sqref="AD103:AK103">
    <cfRule type="expression" dxfId="1277" priority="24" stopIfTrue="1">
      <formula>IF(OR($BB103="not",$BB103="resign",$BB103="resign",$BB103="end",$BB103="terminated",$BB103="permanent"),"TRUE","FALSE")</formula>
    </cfRule>
  </conditionalFormatting>
  <conditionalFormatting sqref="F103:G103">
    <cfRule type="expression" dxfId="1276" priority="23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75" priority="22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74" priority="21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73" priority="20" stopIfTrue="1">
      <formula>IF(OR($BB103="not",$BB103="resign",$BB103="resign",$BB103="end",$BB103="terminated",$BB103="permanent"),"TRUE","FALSE")</formula>
    </cfRule>
  </conditionalFormatting>
  <conditionalFormatting sqref="F103">
    <cfRule type="expression" dxfId="1272" priority="19" stopIfTrue="1">
      <formula>IF(OR($BB137="not",$BB137="resign",$BB137="resign",$BB137="end",$BB137="terminated",$BB137="permanent"),"TRUE","FALSE")</formula>
    </cfRule>
  </conditionalFormatting>
  <conditionalFormatting sqref="F103">
    <cfRule type="expression" dxfId="1271" priority="18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70" priority="17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69" priority="16" stopIfTrue="1">
      <formula>IF(OR($BB103="not",$BB103="resign",$BB103="resign",$BB103="end",$BB103="terminated",$BB103="permanent"),"TRUE","FALSE")</formula>
    </cfRule>
  </conditionalFormatting>
  <conditionalFormatting sqref="I103">
    <cfRule type="expression" dxfId="1268" priority="15" stopIfTrue="1">
      <formula>IF(OR($BB103="not",$BB103="resign",$BB103="resign",$BB103="end",$BB103="terminated",$BB103="permanent"),"TRUE","FALSE")</formula>
    </cfRule>
  </conditionalFormatting>
  <conditionalFormatting sqref="U103:V103">
    <cfRule type="expression" dxfId="1267" priority="14" stopIfTrue="1">
      <formula>IF(OR($BB145="not",$BB145="resign",$BB145="resign",$BB145="end",$BB145="terminated",$BB145="permanent"),"TRUE","FALSE")</formula>
    </cfRule>
  </conditionalFormatting>
  <conditionalFormatting sqref="U103:V103">
    <cfRule type="expression" dxfId="1266" priority="13" stopIfTrue="1">
      <formula>IF(OR($BB143="not",$BB143="resign",$BB143="resign",$BB143="end",$BB143="terminated",$BB143="permanent"),"TRUE","FALSE")</formula>
    </cfRule>
  </conditionalFormatting>
  <conditionalFormatting sqref="U103:V103">
    <cfRule type="expression" dxfId="1265" priority="12" stopIfTrue="1">
      <formula>IF(OR($BB144="not",$BB144="resign",$BB144="resign",$BB144="end",$BB144="terminated",$BB144="permanent"),"TRUE","FALSE")</formula>
    </cfRule>
  </conditionalFormatting>
  <conditionalFormatting sqref="U103:V103">
    <cfRule type="expression" dxfId="1264" priority="11" stopIfTrue="1">
      <formula>IF(OR($BB146="not",$BB146="resign",$BB146="resign",$BB146="end",$BB146="terminated",$BB146="permanent"),"TRUE","FALSE")</formula>
    </cfRule>
  </conditionalFormatting>
  <conditionalFormatting sqref="U103">
    <cfRule type="expression" dxfId="1263" priority="10" stopIfTrue="1">
      <formula>IF(OR($BB103="not",$BB103="resign",$BB103="resign",$BB103="end",$BB103="terminated",$BB103="permanent"),"TRUE","FALSE")</formula>
    </cfRule>
  </conditionalFormatting>
  <conditionalFormatting sqref="U103">
    <cfRule type="expression" dxfId="1262" priority="9" stopIfTrue="1">
      <formula>IF(OR($AZ103="not",$AZ103="resign",$AZ103="resign",$AZ103="end",$AZ103="terminated",$AZ103="permanent"),"TRUE","FALSE")</formula>
    </cfRule>
  </conditionalFormatting>
  <conditionalFormatting sqref="V103">
    <cfRule type="expression" dxfId="1261" priority="8" stopIfTrue="1">
      <formula>IF(OR($BB103="not",$BB103="resign",$BB103="resign",$BB103="end",$BB103="terminated",$BB103="permanent"),"TRUE","FALSE")</formula>
    </cfRule>
  </conditionalFormatting>
  <conditionalFormatting sqref="V103">
    <cfRule type="expression" dxfId="1260" priority="7" stopIfTrue="1">
      <formula>IF(OR($AZ103="not",$AZ103="resign",$AZ103="resign",$AZ103="end",$AZ103="terminated",$AZ103="permanent"),"TRUE","FALSE")</formula>
    </cfRule>
  </conditionalFormatting>
  <conditionalFormatting sqref="F102:G102">
    <cfRule type="expression" dxfId="1259" priority="5" stopIfTrue="1">
      <formula>IF(OR($BB136="not",$BB136="resign",$BB136="resign",$BB136="end",$BB136="terminated",$BB136="permanent"),"TRUE","FALSE")</formula>
    </cfRule>
  </conditionalFormatting>
  <conditionalFormatting sqref="F102:G102">
    <cfRule type="expression" dxfId="1258" priority="4" stopIfTrue="1">
      <formula>IF(OR($BB102="not",$BB102="resign",$BB102="resign",$BB102="end",$BB102="terminated",$BB102="permanent"),"TRUE","FALSE")</formula>
    </cfRule>
  </conditionalFormatting>
  <conditionalFormatting sqref="F102">
    <cfRule type="expression" dxfId="1257" priority="3" stopIfTrue="1">
      <formula>IF(OR($BB136="not",$BB136="resign",$BB136="resign",$BB136="end",$BB136="terminated",$BB136="permanent"),"TRUE","FALSE")</formula>
    </cfRule>
  </conditionalFormatting>
  <conditionalFormatting sqref="F102">
    <cfRule type="expression" dxfId="1256" priority="2" stopIfTrue="1">
      <formula>IF(OR($BB102="not",$BB102="resign",$BB102="resign",$BB102="end",$BB102="terminated",$BB102="permanent"),"TRUE","FALSE")</formula>
    </cfRule>
  </conditionalFormatting>
  <conditionalFormatting sqref="I97">
    <cfRule type="expression" dxfId="1255" priority="1" stopIfTrue="1">
      <formula>IF(OR($BB97="not",$BB97="resign",$BB97="resign",$BB97="end",$BB97="terminated",$BB97="permanent"),"TRUE","FALSE")</formula>
    </cfRule>
  </conditionalFormatting>
  <conditionalFormatting sqref="A205">
    <cfRule type="expression" dxfId="1254" priority="203365" stopIfTrue="1">
      <formula>IF(OR($BB107="not",$BB107="resign",$BB107="resign",$BB107="end",$BB107="terminated",$BB107="permanent"),"TRUE","FALSE")</formula>
    </cfRule>
  </conditionalFormatting>
  <conditionalFormatting sqref="A205">
    <cfRule type="expression" dxfId="1253" priority="203367" stopIfTrue="1">
      <formula>IF(OR($BB117="not",$BB117="resign",$BB117="resign",$BB117="end",$BB117="terminated",$BB117="permanent"),"TRUE","FALSE")</formula>
    </cfRule>
  </conditionalFormatting>
  <conditionalFormatting sqref="A205">
    <cfRule type="expression" dxfId="1252" priority="203369" stopIfTrue="1">
      <formula>IF(OR($BB118="not",$BB118="resign",$BB118="resign",$BB118="end",$BB118="terminated",$BB118="permanent"),"TRUE","FALSE")</formula>
    </cfRule>
  </conditionalFormatting>
  <conditionalFormatting sqref="A205">
    <cfRule type="expression" dxfId="1251" priority="203380" stopIfTrue="1">
      <formula>IF(OR($BB106="not",$BB106="resign",$BB106="resign",$BB106="end",$BB106="terminated",$BB106="permanent"),"TRUE","FALSE")</formula>
    </cfRule>
  </conditionalFormatting>
  <conditionalFormatting sqref="A205">
    <cfRule type="expression" dxfId="1250" priority="203382" stopIfTrue="1">
      <formula>IF(OR($BB108="not",$BB108="resign",$BB108="resign",$BB108="end",$BB108="terminated",$BB108="permanent"),"TRUE","FALSE")</formula>
    </cfRule>
  </conditionalFormatting>
  <conditionalFormatting sqref="A46">
    <cfRule type="expression" dxfId="1249" priority="203431" stopIfTrue="1">
      <formula>IF(OR(#REF!="not",#REF!="resign",#REF!="resign",#REF!="end",#REF!="terminated",#REF!="permanent"),"TRUE","FALSE")</formula>
    </cfRule>
  </conditionalFormatting>
  <conditionalFormatting sqref="A48">
    <cfRule type="expression" dxfId="1248" priority="203530" stopIfTrue="1">
      <formula>IF(OR(#REF!="not",#REF!="resign",#REF!="resign",#REF!="end",#REF!="terminated",#REF!="permanent"),"TRUE","FALSE")</formula>
    </cfRule>
  </conditionalFormatting>
  <conditionalFormatting sqref="A52">
    <cfRule type="expression" dxfId="1247" priority="203546" stopIfTrue="1">
      <formula>IF(OR(#REF!="not",#REF!="resign",#REF!="resign",#REF!="end",#REF!="terminated",#REF!="permanent"),"TRUE","FALSE")</formula>
    </cfRule>
  </conditionalFormatting>
  <conditionalFormatting sqref="A49">
    <cfRule type="expression" dxfId="1246" priority="203551" stopIfTrue="1">
      <formula>IF(OR(#REF!="not",#REF!="resign",#REF!="resign",#REF!="end",#REF!="terminated",#REF!="permanent"),"TRUE","FALSE")</formula>
    </cfRule>
  </conditionalFormatting>
  <conditionalFormatting sqref="A53">
    <cfRule type="expression" dxfId="1245" priority="203555" stopIfTrue="1">
      <formula>IF(OR(#REF!="not",#REF!="resign",#REF!="resign",#REF!="end",#REF!="terminated",#REF!="permanent"),"TRUE","FALSE")</formula>
    </cfRule>
  </conditionalFormatting>
  <conditionalFormatting sqref="A56">
    <cfRule type="expression" dxfId="1244" priority="203557" stopIfTrue="1">
      <formula>IF(OR(#REF!="not",#REF!="resign",#REF!="resign",#REF!="end",#REF!="terminated",#REF!="permanent"),"TRUE","FALSE")</formula>
    </cfRule>
  </conditionalFormatting>
  <conditionalFormatting sqref="A55">
    <cfRule type="expression" dxfId="1243" priority="203561" stopIfTrue="1">
      <formula>IF(OR(#REF!="not",#REF!="resign",#REF!="resign",#REF!="end",#REF!="terminated",#REF!="permanent"),"TRUE","FALSE")</formula>
    </cfRule>
  </conditionalFormatting>
  <conditionalFormatting sqref="A54">
    <cfRule type="expression" dxfId="1242" priority="203565" stopIfTrue="1">
      <formula>IF(OR(#REF!="not",#REF!="resign",#REF!="resign",#REF!="end",#REF!="terminated",#REF!="permanent"),"TRUE","FALSE")</formula>
    </cfRule>
  </conditionalFormatting>
  <hyperlinks>
    <hyperlink ref="AJ159" r:id="rId1"/>
    <hyperlink ref="AJ160" r:id="rId2"/>
    <hyperlink ref="AJ161" r:id="rId3"/>
    <hyperlink ref="AJ162" r:id="rId4" display="memoire215@gmail.com"/>
    <hyperlink ref="AJ14" r:id="rId5" display="Citraayucahyaningtyas@rocketmail.com"/>
    <hyperlink ref="AJ39" r:id="rId6"/>
    <hyperlink ref="AJ40" r:id="rId7"/>
    <hyperlink ref="I213" r:id="rId8"/>
    <hyperlink ref="AJ16" r:id="rId9" display="r.sucinugrahani@gmail.com"/>
    <hyperlink ref="AJ17" r:id="rId10" display="iralaen@gmail.com"/>
    <hyperlink ref="AJ179" r:id="rId11" display="vitakasianti20@gmail.com"/>
    <hyperlink ref="AJ18" r:id="rId12" display="yahyamuhammad1993@gmail.com"/>
    <hyperlink ref="AJ19" r:id="rId13" display="juwitanurhasanah@ymail.com"/>
    <hyperlink ref="AJ45" r:id="rId14"/>
    <hyperlink ref="AJ46" r:id="rId15" display="elisabethnovitasari92@gmail.com"/>
    <hyperlink ref="AJ47" r:id="rId16" display="vaiqnp@gmail.com"/>
    <hyperlink ref="AJ48" r:id="rId17"/>
    <hyperlink ref="AJ49" r:id="rId18"/>
    <hyperlink ref="AJ50" r:id="rId19"/>
    <hyperlink ref="AJ51" r:id="rId20"/>
    <hyperlink ref="AJ58" r:id="rId21"/>
    <hyperlink ref="AJ57" r:id="rId22"/>
    <hyperlink ref="AJ52" r:id="rId23"/>
    <hyperlink ref="AJ53" r:id="rId24"/>
    <hyperlink ref="AJ54" r:id="rId25" display="glestari@its.jnj.com"/>
    <hyperlink ref="AJ55" r:id="rId26"/>
    <hyperlink ref="AJ56" r:id="rId27"/>
    <hyperlink ref="AJ59" r:id="rId28" display="hpurwani@its.jnj.com, "/>
    <hyperlink ref="AJ163" r:id="rId29"/>
    <hyperlink ref="AJ164" r:id="rId30"/>
    <hyperlink ref="AJ165" r:id="rId31"/>
    <hyperlink ref="AJ166" r:id="rId32"/>
    <hyperlink ref="AJ60" r:id="rId33"/>
    <hyperlink ref="AJ24" r:id="rId34" display="sahara.candi@gmail.com"/>
    <hyperlink ref="AJ23" r:id="rId35" display="maryna.aulia@yahoo.co.id"/>
    <hyperlink ref="AJ21" r:id="rId36"/>
    <hyperlink ref="AJ20" r:id="rId37" display="mailto:mwibowo2@its.jnj.com"/>
    <hyperlink ref="AJ37" r:id="rId38"/>
    <hyperlink ref="AJ167" r:id="rId39" display="sahara.candi@gmail.com"/>
    <hyperlink ref="AJ169" r:id="rId40"/>
    <hyperlink ref="AJ61" r:id="rId41"/>
    <hyperlink ref="AJ25" r:id="rId42" display="lasmaria.sitorus@danamon.co.id"/>
    <hyperlink ref="AJ64" r:id="rId43"/>
    <hyperlink ref="AJ178" r:id="rId44"/>
    <hyperlink ref="AJ174" r:id="rId45"/>
    <hyperlink ref="AJ172" r:id="rId46"/>
    <hyperlink ref="AJ177" r:id="rId47"/>
    <hyperlink ref="AJ170" r:id="rId48"/>
    <hyperlink ref="AJ173" r:id="rId49"/>
    <hyperlink ref="AJ65" r:id="rId50"/>
    <hyperlink ref="AJ26" r:id="rId51" display="andwidiazti@gmail.com"/>
    <hyperlink ref="AJ63" r:id="rId52" display="rangelia@its.jnj.com"/>
    <hyperlink ref="AJ27" r:id="rId53"/>
    <hyperlink ref="AJ180" r:id="rId54"/>
    <hyperlink ref="AJ70" r:id="rId55"/>
    <hyperlink ref="AJ72" r:id="rId56"/>
    <hyperlink ref="AJ69" r:id="rId57" display="rrestari@its.jnj.com"/>
    <hyperlink ref="AJ71" r:id="rId58"/>
    <hyperlink ref="AJ182" r:id="rId59"/>
    <hyperlink ref="AJ79" r:id="rId60"/>
    <hyperlink ref="AJ78" r:id="rId61" display="ayuzavania.av@gmail.com"/>
    <hyperlink ref="AJ184" r:id="rId62"/>
    <hyperlink ref="AJ80" r:id="rId63"/>
    <hyperlink ref="AJ81" r:id="rId64"/>
    <hyperlink ref="AJ187" r:id="rId65"/>
    <hyperlink ref="AJ190" r:id="rId66"/>
    <hyperlink ref="AJ82" r:id="rId67"/>
    <hyperlink ref="AJ28" r:id="rId68"/>
    <hyperlink ref="AJ87" r:id="rId69"/>
    <hyperlink ref="AJ88" r:id="rId70"/>
    <hyperlink ref="AJ89" r:id="rId71"/>
    <hyperlink ref="AJ92" r:id="rId72"/>
    <hyperlink ref="AJ93" r:id="rId73"/>
    <hyperlink ref="AJ94" r:id="rId74"/>
    <hyperlink ref="AJ95" r:id="rId75"/>
    <hyperlink ref="AJ96" r:id="rId76"/>
    <hyperlink ref="AJ101" r:id="rId77" display="rrosanaw@ITS.JNJ.com"/>
    <hyperlink ref="AJ100" r:id="rId78"/>
    <hyperlink ref="AJ200" r:id="rId79"/>
    <hyperlink ref="AJ201" r:id="rId80"/>
    <hyperlink ref="AJ203" r:id="rId81"/>
    <hyperlink ref="AJ204" r:id="rId82"/>
  </hyperlinks>
  <pageMargins left="0.7" right="0.7" top="0.75" bottom="0.75" header="0.3" footer="0.3"/>
  <pageSetup orientation="portrait" r:id="rId83"/>
  <drawing r:id="rId84"/>
  <legacyDrawing r:id="rId85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3">
    <tabColor theme="7" tint="0.39997558519241921"/>
  </sheetPr>
  <dimension ref="A1:AR36"/>
  <sheetViews>
    <sheetView showGridLines="0" topLeftCell="A7" workbookViewId="0">
      <pane xSplit="3" ySplit="7" topLeftCell="AI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I13"/>
    </sheetView>
  </sheetViews>
  <sheetFormatPr defaultRowHeight="12.95" customHeight="1"/>
  <cols>
    <col min="1" max="1" width="6.42578125" style="27" bestFit="1" customWidth="1"/>
    <col min="2" max="2" width="9.42578125" style="27" bestFit="1" customWidth="1"/>
    <col min="3" max="3" width="12.7109375" style="27" customWidth="1"/>
    <col min="4" max="4" width="14" style="27" customWidth="1"/>
    <col min="5" max="5" width="3.5703125" style="27" bestFit="1" customWidth="1"/>
    <col min="6" max="6" width="8.140625" style="27" bestFit="1" customWidth="1"/>
    <col min="7" max="7" width="12" style="27" customWidth="1"/>
    <col min="8" max="10" width="9" style="27" customWidth="1"/>
    <col min="11" max="19" width="8.5703125" style="27" customWidth="1"/>
    <col min="20" max="20" width="9" style="27" customWidth="1"/>
    <col min="21" max="21" width="9.85546875" style="27" customWidth="1"/>
    <col min="22" max="22" width="10.28515625" style="27" customWidth="1"/>
    <col min="23" max="23" width="10" style="27" customWidth="1"/>
    <col min="24" max="24" width="43.85546875" style="27" customWidth="1"/>
    <col min="25" max="25" width="14.42578125" style="27" customWidth="1"/>
    <col min="26" max="26" width="19.85546875" style="27" customWidth="1"/>
    <col min="27" max="27" width="35" style="27" customWidth="1"/>
    <col min="28" max="28" width="13.140625" style="27" customWidth="1"/>
    <col min="29" max="29" width="31.7109375" style="27" customWidth="1"/>
    <col min="30" max="30" width="18" style="27" customWidth="1"/>
    <col min="31" max="31" width="17.140625" style="27" customWidth="1"/>
    <col min="32" max="32" width="11.7109375" style="27" customWidth="1"/>
    <col min="33" max="33" width="11.85546875" style="27" customWidth="1"/>
    <col min="34" max="34" width="27" style="27" customWidth="1"/>
    <col min="35" max="35" width="19.28515625" style="27" bestFit="1" customWidth="1"/>
    <col min="36" max="43" width="9.140625" style="27"/>
    <col min="44" max="44" width="9.140625" style="27" customWidth="1"/>
    <col min="45" max="16384" width="9.140625" style="27"/>
  </cols>
  <sheetData>
    <row r="1" spans="1:44" s="18" customFormat="1" ht="12.95" customHeight="1">
      <c r="A1" s="1187"/>
      <c r="B1" s="1187"/>
      <c r="C1" s="1187"/>
      <c r="D1" s="17"/>
      <c r="E1" s="17"/>
      <c r="F1" s="17"/>
      <c r="L1" s="208"/>
      <c r="P1" s="197"/>
      <c r="Q1" s="197"/>
      <c r="R1" s="208"/>
      <c r="S1" s="208"/>
      <c r="AE1" s="4" t="s">
        <v>1316</v>
      </c>
      <c r="AF1" s="4"/>
      <c r="AG1" s="4"/>
    </row>
    <row r="2" spans="1:44" s="18" customFormat="1" ht="12.95" customHeight="1">
      <c r="A2" s="1187"/>
      <c r="B2" s="1187"/>
      <c r="C2" s="1187"/>
      <c r="D2" s="17"/>
      <c r="E2" s="17"/>
      <c r="F2" s="17"/>
      <c r="L2" s="208"/>
      <c r="P2" s="197"/>
      <c r="Q2" s="197"/>
      <c r="R2" s="208"/>
      <c r="S2" s="208"/>
      <c r="AE2" s="5" t="s">
        <v>1235</v>
      </c>
      <c r="AF2" s="5"/>
      <c r="AG2" s="5"/>
    </row>
    <row r="3" spans="1:44" s="18" customFormat="1" ht="12.95" customHeight="1">
      <c r="A3" s="1187"/>
      <c r="B3" s="1187"/>
      <c r="C3" s="1187"/>
      <c r="D3" s="17"/>
      <c r="E3" s="17"/>
      <c r="F3" s="17"/>
      <c r="L3" s="208"/>
      <c r="P3" s="197"/>
      <c r="Q3" s="197"/>
      <c r="R3" s="208"/>
      <c r="S3" s="208"/>
      <c r="AE3" s="5" t="s">
        <v>1236</v>
      </c>
      <c r="AF3" s="5"/>
      <c r="AG3" s="5"/>
    </row>
    <row r="4" spans="1:44" s="18" customFormat="1" ht="12.95" customHeight="1">
      <c r="A4" s="17"/>
      <c r="B4" s="17"/>
      <c r="C4" s="17"/>
      <c r="D4" s="17"/>
      <c r="E4" s="17"/>
      <c r="F4" s="17"/>
      <c r="L4" s="208"/>
      <c r="P4" s="197"/>
      <c r="Q4" s="197"/>
      <c r="R4" s="208"/>
      <c r="S4" s="208"/>
      <c r="AE4" s="5" t="s">
        <v>1237</v>
      </c>
      <c r="AF4" s="5"/>
      <c r="AG4" s="5"/>
    </row>
    <row r="5" spans="1:44" s="18" customFormat="1" ht="12.95" customHeight="1">
      <c r="A5" s="17"/>
      <c r="B5" s="17"/>
      <c r="C5" s="17"/>
      <c r="D5" s="17"/>
      <c r="E5" s="17"/>
      <c r="F5" s="17"/>
      <c r="L5" s="208"/>
      <c r="P5" s="197"/>
      <c r="Q5" s="197"/>
      <c r="R5" s="208"/>
      <c r="S5" s="208"/>
    </row>
    <row r="6" spans="1:44" s="18" customFormat="1" ht="12.95" customHeight="1">
      <c r="A6" s="1187"/>
      <c r="B6" s="1187"/>
      <c r="C6" s="1187"/>
      <c r="D6" s="17"/>
      <c r="E6" s="17"/>
      <c r="F6" s="17"/>
      <c r="L6" s="208"/>
      <c r="P6" s="197"/>
      <c r="Q6" s="197"/>
      <c r="R6" s="208"/>
      <c r="S6" s="208"/>
      <c r="V6" s="1188"/>
      <c r="W6" s="1188"/>
      <c r="X6" s="1188"/>
      <c r="Y6" s="1188"/>
    </row>
    <row r="7" spans="1:44" s="18" customFormat="1" ht="12.95" hidden="1" customHeight="1">
      <c r="C7" s="17"/>
      <c r="D7" s="17"/>
      <c r="E7" s="17"/>
      <c r="F7" s="17"/>
      <c r="L7" s="208"/>
      <c r="P7" s="197"/>
      <c r="Q7" s="197"/>
      <c r="R7" s="208"/>
      <c r="S7" s="208"/>
    </row>
    <row r="8" spans="1:44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W8" s="1186"/>
      <c r="X8" s="1186"/>
      <c r="Y8" s="1186"/>
      <c r="Z8" s="1186"/>
      <c r="AA8" s="1186"/>
      <c r="AB8" s="1186"/>
    </row>
    <row r="9" spans="1:44" s="18" customFormat="1" ht="12.95" customHeight="1" thickBot="1">
      <c r="A9" s="1186" t="s">
        <v>1083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</row>
    <row r="10" spans="1:44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207"/>
      <c r="M10" s="13"/>
      <c r="N10" s="13"/>
      <c r="O10" s="13"/>
      <c r="P10" s="196"/>
      <c r="Q10" s="196"/>
      <c r="R10" s="207"/>
      <c r="S10" s="207"/>
      <c r="T10" s="13"/>
      <c r="U10" s="13"/>
      <c r="V10" s="13"/>
      <c r="W10" s="13"/>
      <c r="X10" s="13"/>
      <c r="Y10" s="13"/>
      <c r="Z10" s="13"/>
    </row>
    <row r="11" spans="1:44" s="18" customFormat="1" ht="12.95" hidden="1" customHeight="1" thickBot="1">
      <c r="C11" s="17"/>
      <c r="D11" s="17"/>
      <c r="E11" s="17"/>
      <c r="F11" s="17"/>
      <c r="L11" s="208"/>
      <c r="P11" s="197"/>
      <c r="Q11" s="197"/>
      <c r="R11" s="208"/>
      <c r="S11" s="208"/>
      <c r="AI11" s="18" t="s">
        <v>16</v>
      </c>
    </row>
    <row r="12" spans="1:44" s="18" customFormat="1" ht="27.7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78" t="s">
        <v>1247</v>
      </c>
      <c r="I12" s="1179"/>
      <c r="J12" s="58"/>
      <c r="K12" s="58"/>
      <c r="L12" s="209"/>
      <c r="M12" s="1178" t="s">
        <v>1259</v>
      </c>
      <c r="N12" s="1179"/>
      <c r="O12" s="206"/>
      <c r="P12" s="1184" t="s">
        <v>4381</v>
      </c>
      <c r="Q12" s="1185"/>
      <c r="R12" s="1178" t="s">
        <v>1247</v>
      </c>
      <c r="S12" s="1179"/>
      <c r="T12" s="1180" t="s">
        <v>1260</v>
      </c>
      <c r="U12" s="1168" t="s">
        <v>1251</v>
      </c>
      <c r="V12" s="1180" t="s">
        <v>1248</v>
      </c>
      <c r="W12" s="1182" t="s">
        <v>1095</v>
      </c>
      <c r="X12" s="1180" t="s">
        <v>1251</v>
      </c>
      <c r="Y12" s="1180" t="s">
        <v>1261</v>
      </c>
      <c r="Z12" s="1180" t="s">
        <v>1251</v>
      </c>
      <c r="AA12" s="1176" t="s">
        <v>1253</v>
      </c>
      <c r="AB12" s="1189" t="s">
        <v>1230</v>
      </c>
      <c r="AC12" s="1170" t="s">
        <v>1272</v>
      </c>
      <c r="AD12" s="1174" t="s">
        <v>673</v>
      </c>
      <c r="AE12" s="1174" t="s">
        <v>1202</v>
      </c>
      <c r="AF12" s="1174" t="s">
        <v>2389</v>
      </c>
      <c r="AG12" s="1174" t="s">
        <v>3030</v>
      </c>
      <c r="AH12" s="1172" t="s">
        <v>1042</v>
      </c>
      <c r="AI12" s="1172" t="s">
        <v>811</v>
      </c>
    </row>
    <row r="13" spans="1:44" s="18" customFormat="1" ht="15.75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20">
        <v>2</v>
      </c>
      <c r="L13" s="205">
        <v>3</v>
      </c>
      <c r="M13" s="20" t="s">
        <v>1256</v>
      </c>
      <c r="N13" s="20" t="s">
        <v>1257</v>
      </c>
      <c r="O13" s="205">
        <v>1</v>
      </c>
      <c r="P13" s="202" t="s">
        <v>1256</v>
      </c>
      <c r="Q13" s="202" t="s">
        <v>1257</v>
      </c>
      <c r="R13" s="205" t="s">
        <v>1256</v>
      </c>
      <c r="S13" s="205" t="s">
        <v>1257</v>
      </c>
      <c r="T13" s="1181"/>
      <c r="U13" s="1169"/>
      <c r="V13" s="1181"/>
      <c r="W13" s="1183"/>
      <c r="X13" s="1181"/>
      <c r="Y13" s="1191"/>
      <c r="Z13" s="1191"/>
      <c r="AA13" s="1177"/>
      <c r="AB13" s="1190"/>
      <c r="AC13" s="1171"/>
      <c r="AD13" s="1175"/>
      <c r="AE13" s="1175"/>
      <c r="AF13" s="1175"/>
      <c r="AG13" s="1175"/>
      <c r="AH13" s="1195"/>
      <c r="AI13" s="1173"/>
    </row>
    <row r="14" spans="1:44" ht="43.5" thickTop="1">
      <c r="A14" s="9">
        <f t="shared" ref="A14:A36" si="0">ROW()-13</f>
        <v>1</v>
      </c>
      <c r="B14" s="9" t="s">
        <v>1084</v>
      </c>
      <c r="C14" s="10" t="s">
        <v>768</v>
      </c>
      <c r="D14" s="2" t="s">
        <v>770</v>
      </c>
      <c r="E14" s="2" t="s">
        <v>1302</v>
      </c>
      <c r="F14" s="1" t="s">
        <v>1358</v>
      </c>
      <c r="G14" s="2" t="s">
        <v>771</v>
      </c>
      <c r="H14" s="11">
        <v>41518</v>
      </c>
      <c r="I14" s="11">
        <v>41882</v>
      </c>
      <c r="J14" s="11">
        <v>42247</v>
      </c>
      <c r="K14" s="11"/>
      <c r="L14" s="11"/>
      <c r="M14" s="11">
        <v>42248</v>
      </c>
      <c r="N14" s="11">
        <v>42613</v>
      </c>
      <c r="O14" s="11"/>
      <c r="P14" s="11">
        <v>42614</v>
      </c>
      <c r="Q14" s="11">
        <v>42674</v>
      </c>
      <c r="R14" s="11">
        <v>42675</v>
      </c>
      <c r="S14" s="11">
        <v>43039</v>
      </c>
      <c r="T14" s="24">
        <f ca="1">SUM(S14-NOW())</f>
        <v>203.84127800926217</v>
      </c>
      <c r="U14" s="25" t="str">
        <f ca="1">IF(T14&lt;=46,"WARNING","ACTIVE")</f>
        <v>ACTIVE</v>
      </c>
      <c r="V14" s="87">
        <v>5087672</v>
      </c>
      <c r="W14" s="87">
        <v>1150000</v>
      </c>
      <c r="X14" s="87" t="s">
        <v>3622</v>
      </c>
      <c r="Y14" s="2" t="s">
        <v>6697</v>
      </c>
      <c r="Z14" s="2" t="s">
        <v>3628</v>
      </c>
      <c r="AA14" s="2" t="s">
        <v>769</v>
      </c>
      <c r="AB14" s="2" t="s">
        <v>1063</v>
      </c>
      <c r="AC14" s="2" t="s">
        <v>1064</v>
      </c>
      <c r="AD14" s="2"/>
      <c r="AE14" s="2" t="s">
        <v>1065</v>
      </c>
      <c r="AF14" s="2"/>
      <c r="AG14" s="2" t="s">
        <v>3579</v>
      </c>
      <c r="AH14" s="2" t="s">
        <v>1066</v>
      </c>
      <c r="AI14" s="3"/>
      <c r="AR14" s="27" t="e">
        <f t="shared" ref="AR14:AR20" si="1">LEFT($AI14,FIND(" ",AI14,1)-1)</f>
        <v>#VALUE!</v>
      </c>
    </row>
    <row r="15" spans="1:44" ht="42.75">
      <c r="A15" s="9">
        <f t="shared" si="0"/>
        <v>2</v>
      </c>
      <c r="B15" s="9" t="s">
        <v>1085</v>
      </c>
      <c r="C15" s="10" t="s">
        <v>772</v>
      </c>
      <c r="D15" s="2" t="s">
        <v>774</v>
      </c>
      <c r="E15" s="2" t="s">
        <v>1302</v>
      </c>
      <c r="F15" s="1" t="s">
        <v>1358</v>
      </c>
      <c r="G15" s="2" t="s">
        <v>775</v>
      </c>
      <c r="H15" s="11">
        <v>41518</v>
      </c>
      <c r="I15" s="11">
        <v>41882</v>
      </c>
      <c r="J15" s="11">
        <v>42247</v>
      </c>
      <c r="K15" s="11"/>
      <c r="L15" s="11"/>
      <c r="M15" s="11">
        <v>42248</v>
      </c>
      <c r="N15" s="11">
        <v>42613</v>
      </c>
      <c r="O15" s="11"/>
      <c r="P15" s="11">
        <v>42614</v>
      </c>
      <c r="Q15" s="11">
        <v>42674</v>
      </c>
      <c r="R15" s="11">
        <v>42675</v>
      </c>
      <c r="S15" s="11">
        <v>43039</v>
      </c>
      <c r="T15" s="24">
        <f t="shared" ref="T15:T20" ca="1" si="2">SUM(S15-NOW())</f>
        <v>203.84127800926217</v>
      </c>
      <c r="U15" s="25" t="str">
        <f t="shared" ref="U15:U27" ca="1" si="3">IF(T15&lt;=46,"WARNING","ACTIVE")</f>
        <v>ACTIVE</v>
      </c>
      <c r="V15" s="87">
        <v>4597274</v>
      </c>
      <c r="W15" s="87">
        <v>1200000</v>
      </c>
      <c r="X15" s="87" t="s">
        <v>3617</v>
      </c>
      <c r="Y15" s="2" t="s">
        <v>6697</v>
      </c>
      <c r="Z15" s="2" t="s">
        <v>3628</v>
      </c>
      <c r="AA15" s="2" t="s">
        <v>773</v>
      </c>
      <c r="AB15" s="2" t="s">
        <v>1067</v>
      </c>
      <c r="AC15" s="2" t="s">
        <v>1068</v>
      </c>
      <c r="AD15" s="2"/>
      <c r="AE15" s="2" t="s">
        <v>1069</v>
      </c>
      <c r="AF15" s="2"/>
      <c r="AG15" s="2" t="s">
        <v>3580</v>
      </c>
      <c r="AH15" s="7" t="s">
        <v>601</v>
      </c>
      <c r="AI15" s="3"/>
      <c r="AJ15" s="27" t="s">
        <v>477</v>
      </c>
      <c r="AR15" s="27" t="e">
        <f t="shared" si="1"/>
        <v>#VALUE!</v>
      </c>
    </row>
    <row r="16" spans="1:44" ht="42.75">
      <c r="A16" s="9">
        <f t="shared" si="0"/>
        <v>3</v>
      </c>
      <c r="B16" s="9" t="s">
        <v>1086</v>
      </c>
      <c r="C16" s="10" t="s">
        <v>776</v>
      </c>
      <c r="D16" s="2" t="s">
        <v>778</v>
      </c>
      <c r="E16" s="2" t="s">
        <v>1060</v>
      </c>
      <c r="F16" s="1" t="s">
        <v>1358</v>
      </c>
      <c r="G16" s="2" t="s">
        <v>779</v>
      </c>
      <c r="H16" s="11">
        <v>41518</v>
      </c>
      <c r="I16" s="11">
        <v>41882</v>
      </c>
      <c r="J16" s="11">
        <v>42247</v>
      </c>
      <c r="K16" s="11"/>
      <c r="L16" s="11"/>
      <c r="M16" s="11">
        <v>42248</v>
      </c>
      <c r="N16" s="11">
        <v>42613</v>
      </c>
      <c r="O16" s="11"/>
      <c r="P16" s="11">
        <v>42614</v>
      </c>
      <c r="Q16" s="11">
        <v>42674</v>
      </c>
      <c r="R16" s="11">
        <v>42675</v>
      </c>
      <c r="S16" s="11">
        <v>43039</v>
      </c>
      <c r="T16" s="24">
        <f t="shared" ca="1" si="2"/>
        <v>203.84127800926217</v>
      </c>
      <c r="U16" s="25" t="str">
        <f t="shared" ca="1" si="3"/>
        <v>ACTIVE</v>
      </c>
      <c r="V16" s="87">
        <v>4321303</v>
      </c>
      <c r="W16" s="87">
        <v>1100000</v>
      </c>
      <c r="X16" s="87" t="s">
        <v>3618</v>
      </c>
      <c r="Y16" s="2" t="s">
        <v>6697</v>
      </c>
      <c r="Z16" s="2" t="s">
        <v>3628</v>
      </c>
      <c r="AA16" s="2" t="s">
        <v>777</v>
      </c>
      <c r="AB16" s="2" t="s">
        <v>1070</v>
      </c>
      <c r="AC16" s="2" t="s">
        <v>813</v>
      </c>
      <c r="AD16" s="2"/>
      <c r="AE16" s="2" t="s">
        <v>1071</v>
      </c>
      <c r="AF16" s="2"/>
      <c r="AG16" s="2" t="s">
        <v>3581</v>
      </c>
      <c r="AH16" s="2" t="s">
        <v>1072</v>
      </c>
      <c r="AI16" s="3"/>
      <c r="AJ16" s="27" t="s">
        <v>477</v>
      </c>
      <c r="AR16" s="27" t="e">
        <f t="shared" si="1"/>
        <v>#VALUE!</v>
      </c>
    </row>
    <row r="17" spans="1:44" ht="42.75">
      <c r="A17" s="9">
        <f t="shared" si="0"/>
        <v>4</v>
      </c>
      <c r="B17" s="9" t="s">
        <v>1087</v>
      </c>
      <c r="C17" s="10" t="s">
        <v>781</v>
      </c>
      <c r="D17" s="2" t="s">
        <v>783</v>
      </c>
      <c r="E17" s="2" t="s">
        <v>1302</v>
      </c>
      <c r="F17" s="1" t="s">
        <v>1358</v>
      </c>
      <c r="G17" s="2" t="s">
        <v>784</v>
      </c>
      <c r="H17" s="11">
        <v>41518</v>
      </c>
      <c r="I17" s="11">
        <v>41882</v>
      </c>
      <c r="J17" s="11">
        <v>42247</v>
      </c>
      <c r="K17" s="11"/>
      <c r="L17" s="11"/>
      <c r="M17" s="11">
        <v>42248</v>
      </c>
      <c r="N17" s="11">
        <v>42613</v>
      </c>
      <c r="O17" s="11"/>
      <c r="P17" s="11">
        <v>42614</v>
      </c>
      <c r="Q17" s="11">
        <v>42674</v>
      </c>
      <c r="R17" s="11">
        <v>42675</v>
      </c>
      <c r="S17" s="11">
        <v>43039</v>
      </c>
      <c r="T17" s="24">
        <f t="shared" ca="1" si="2"/>
        <v>203.84127800926217</v>
      </c>
      <c r="U17" s="25" t="str">
        <f t="shared" ca="1" si="3"/>
        <v>ACTIVE</v>
      </c>
      <c r="V17" s="87">
        <v>4292186</v>
      </c>
      <c r="W17" s="87">
        <v>1000000</v>
      </c>
      <c r="X17" s="87" t="s">
        <v>3619</v>
      </c>
      <c r="Y17" s="2" t="s">
        <v>6697</v>
      </c>
      <c r="Z17" s="2" t="s">
        <v>3628</v>
      </c>
      <c r="AA17" s="2" t="s">
        <v>782</v>
      </c>
      <c r="AB17" s="2" t="s">
        <v>1073</v>
      </c>
      <c r="AC17" s="2" t="s">
        <v>1074</v>
      </c>
      <c r="AD17" s="2"/>
      <c r="AE17" s="2" t="s">
        <v>3254</v>
      </c>
      <c r="AF17" s="2">
        <v>10022605264</v>
      </c>
      <c r="AG17" s="2" t="s">
        <v>3582</v>
      </c>
      <c r="AH17" s="2"/>
      <c r="AI17" s="3"/>
      <c r="AJ17" s="27" t="s">
        <v>477</v>
      </c>
      <c r="AR17" s="27" t="e">
        <f t="shared" si="1"/>
        <v>#VALUE!</v>
      </c>
    </row>
    <row r="18" spans="1:44" ht="42.75">
      <c r="A18" s="9">
        <f t="shared" si="0"/>
        <v>5</v>
      </c>
      <c r="B18" s="9" t="s">
        <v>1088</v>
      </c>
      <c r="C18" s="10" t="s">
        <v>785</v>
      </c>
      <c r="D18" s="2" t="s">
        <v>787</v>
      </c>
      <c r="E18" s="2" t="s">
        <v>1302</v>
      </c>
      <c r="F18" s="1" t="s">
        <v>1358</v>
      </c>
      <c r="G18" s="2" t="s">
        <v>784</v>
      </c>
      <c r="H18" s="11">
        <v>41518</v>
      </c>
      <c r="I18" s="11">
        <v>41882</v>
      </c>
      <c r="J18" s="11">
        <v>42247</v>
      </c>
      <c r="K18" s="11"/>
      <c r="L18" s="11"/>
      <c r="M18" s="11">
        <v>42248</v>
      </c>
      <c r="N18" s="11">
        <v>42613</v>
      </c>
      <c r="O18" s="11"/>
      <c r="P18" s="11">
        <v>42614</v>
      </c>
      <c r="Q18" s="11">
        <v>42674</v>
      </c>
      <c r="R18" s="11">
        <v>42675</v>
      </c>
      <c r="S18" s="11">
        <v>43039</v>
      </c>
      <c r="T18" s="24">
        <f t="shared" ca="1" si="2"/>
        <v>203.84127800926217</v>
      </c>
      <c r="U18" s="25" t="str">
        <f t="shared" ca="1" si="3"/>
        <v>ACTIVE</v>
      </c>
      <c r="V18" s="87">
        <v>4544201</v>
      </c>
      <c r="W18" s="87">
        <v>1550000</v>
      </c>
      <c r="X18" s="87" t="s">
        <v>3620</v>
      </c>
      <c r="Y18" s="2" t="s">
        <v>6697</v>
      </c>
      <c r="Z18" s="2" t="s">
        <v>3628</v>
      </c>
      <c r="AA18" s="2" t="s">
        <v>786</v>
      </c>
      <c r="AB18" s="2" t="s">
        <v>1075</v>
      </c>
      <c r="AC18" s="2" t="s">
        <v>1076</v>
      </c>
      <c r="AD18" s="2"/>
      <c r="AE18" s="2" t="s">
        <v>3256</v>
      </c>
      <c r="AF18" s="16" t="s">
        <v>3255</v>
      </c>
      <c r="AG18" s="2" t="s">
        <v>3583</v>
      </c>
      <c r="AH18" s="2" t="s">
        <v>1077</v>
      </c>
      <c r="AI18" s="3"/>
      <c r="AJ18" s="27" t="s">
        <v>477</v>
      </c>
      <c r="AR18" s="27" t="e">
        <f t="shared" si="1"/>
        <v>#VALUE!</v>
      </c>
    </row>
    <row r="19" spans="1:44" ht="42.75">
      <c r="A19" s="9">
        <f t="shared" si="0"/>
        <v>6</v>
      </c>
      <c r="B19" s="9" t="s">
        <v>1089</v>
      </c>
      <c r="C19" s="10" t="s">
        <v>788</v>
      </c>
      <c r="D19" s="2" t="s">
        <v>790</v>
      </c>
      <c r="E19" s="2" t="s">
        <v>1302</v>
      </c>
      <c r="F19" s="1" t="s">
        <v>1276</v>
      </c>
      <c r="G19" s="2" t="s">
        <v>1313</v>
      </c>
      <c r="H19" s="11">
        <v>41518</v>
      </c>
      <c r="I19" s="11">
        <v>41882</v>
      </c>
      <c r="J19" s="11">
        <v>42247</v>
      </c>
      <c r="K19" s="11"/>
      <c r="L19" s="11"/>
      <c r="M19" s="11">
        <v>42248</v>
      </c>
      <c r="N19" s="11">
        <v>42369</v>
      </c>
      <c r="O19" s="11">
        <v>42613</v>
      </c>
      <c r="P19" s="11">
        <v>42614</v>
      </c>
      <c r="Q19" s="11">
        <v>42674</v>
      </c>
      <c r="R19" s="11">
        <v>42675</v>
      </c>
      <c r="S19" s="11">
        <v>43039</v>
      </c>
      <c r="T19" s="24">
        <f t="shared" ca="1" si="2"/>
        <v>203.84127800926217</v>
      </c>
      <c r="U19" s="25" t="str">
        <f t="shared" ca="1" si="3"/>
        <v>ACTIVE</v>
      </c>
      <c r="V19" s="87">
        <v>2516813</v>
      </c>
      <c r="W19" s="87">
        <v>838938</v>
      </c>
      <c r="X19" s="87" t="s">
        <v>4893</v>
      </c>
      <c r="Y19" s="2" t="s">
        <v>6697</v>
      </c>
      <c r="Z19" s="2" t="s">
        <v>3628</v>
      </c>
      <c r="AA19" s="2" t="s">
        <v>789</v>
      </c>
      <c r="AB19" s="2" t="s">
        <v>1078</v>
      </c>
      <c r="AC19" s="2" t="s">
        <v>1079</v>
      </c>
      <c r="AD19" s="2"/>
      <c r="AE19" s="2" t="s">
        <v>3566</v>
      </c>
      <c r="AF19" s="2">
        <v>13010407230</v>
      </c>
      <c r="AG19" s="2" t="s">
        <v>3469</v>
      </c>
      <c r="AH19" s="2" t="s">
        <v>1080</v>
      </c>
      <c r="AI19" s="3"/>
      <c r="AJ19" s="27" t="s">
        <v>477</v>
      </c>
      <c r="AR19" s="27" t="e">
        <f t="shared" si="1"/>
        <v>#VALUE!</v>
      </c>
    </row>
    <row r="20" spans="1:44" ht="42.75">
      <c r="A20" s="9">
        <f t="shared" si="0"/>
        <v>7</v>
      </c>
      <c r="B20" s="9" t="s">
        <v>1090</v>
      </c>
      <c r="C20" s="10" t="s">
        <v>791</v>
      </c>
      <c r="D20" s="2" t="s">
        <v>1062</v>
      </c>
      <c r="E20" s="2" t="s">
        <v>1302</v>
      </c>
      <c r="F20" s="1" t="s">
        <v>1276</v>
      </c>
      <c r="G20" s="2" t="s">
        <v>1313</v>
      </c>
      <c r="H20" s="11">
        <v>41518</v>
      </c>
      <c r="I20" s="11">
        <v>41882</v>
      </c>
      <c r="J20" s="11">
        <v>42247</v>
      </c>
      <c r="K20" s="11"/>
      <c r="L20" s="11"/>
      <c r="M20" s="11">
        <v>42248</v>
      </c>
      <c r="N20" s="11">
        <v>42369</v>
      </c>
      <c r="O20" s="11">
        <v>42613</v>
      </c>
      <c r="P20" s="11">
        <v>42614</v>
      </c>
      <c r="Q20" s="11">
        <v>42674</v>
      </c>
      <c r="R20" s="11">
        <v>42675</v>
      </c>
      <c r="S20" s="11">
        <v>43039</v>
      </c>
      <c r="T20" s="24">
        <f t="shared" ca="1" si="2"/>
        <v>203.84127800926217</v>
      </c>
      <c r="U20" s="25" t="str">
        <f t="shared" ca="1" si="3"/>
        <v>ACTIVE</v>
      </c>
      <c r="V20" s="87">
        <v>2516813</v>
      </c>
      <c r="W20" s="87">
        <v>838938</v>
      </c>
      <c r="X20" s="87" t="s">
        <v>4894</v>
      </c>
      <c r="Y20" s="2" t="s">
        <v>6697</v>
      </c>
      <c r="Z20" s="2" t="s">
        <v>3628</v>
      </c>
      <c r="AA20" s="2" t="s">
        <v>792</v>
      </c>
      <c r="AB20" s="2" t="s">
        <v>1081</v>
      </c>
      <c r="AC20" s="2" t="s">
        <v>1082</v>
      </c>
      <c r="AD20" s="2"/>
      <c r="AE20" s="2" t="s">
        <v>3257</v>
      </c>
      <c r="AF20" s="2">
        <v>13010407222</v>
      </c>
      <c r="AG20" s="2" t="s">
        <v>3470</v>
      </c>
      <c r="AH20" s="2"/>
      <c r="AI20" s="3"/>
      <c r="AR20" s="27" t="e">
        <f t="shared" si="1"/>
        <v>#VALUE!</v>
      </c>
    </row>
    <row r="21" spans="1:44" ht="42.75">
      <c r="A21" s="9">
        <f t="shared" si="0"/>
        <v>8</v>
      </c>
      <c r="B21" s="9" t="s">
        <v>830</v>
      </c>
      <c r="C21" s="10" t="s">
        <v>815</v>
      </c>
      <c r="D21" s="2" t="s">
        <v>817</v>
      </c>
      <c r="E21" s="2" t="s">
        <v>1302</v>
      </c>
      <c r="F21" s="1" t="s">
        <v>1358</v>
      </c>
      <c r="G21" s="2" t="s">
        <v>1313</v>
      </c>
      <c r="H21" s="11">
        <v>41579</v>
      </c>
      <c r="I21" s="11">
        <v>41882</v>
      </c>
      <c r="J21" s="11">
        <v>42247</v>
      </c>
      <c r="K21" s="11">
        <v>42369</v>
      </c>
      <c r="L21" s="11"/>
      <c r="M21" s="11">
        <v>42370</v>
      </c>
      <c r="N21" s="11">
        <v>42613</v>
      </c>
      <c r="O21" s="11">
        <v>42674</v>
      </c>
      <c r="P21" s="11">
        <v>42675</v>
      </c>
      <c r="Q21" s="11">
        <v>42735</v>
      </c>
      <c r="R21" s="11">
        <v>42736</v>
      </c>
      <c r="S21" s="11">
        <v>43100</v>
      </c>
      <c r="T21" s="24">
        <f ca="1">SUM(S21-NOW())</f>
        <v>264.84127800926217</v>
      </c>
      <c r="U21" s="25" t="str">
        <f t="shared" ca="1" si="3"/>
        <v>ACTIVE</v>
      </c>
      <c r="V21" s="87">
        <v>2516813</v>
      </c>
      <c r="W21" s="87">
        <v>838938</v>
      </c>
      <c r="X21" s="87" t="s">
        <v>4816</v>
      </c>
      <c r="Y21" s="2" t="s">
        <v>6697</v>
      </c>
      <c r="Z21" s="2" t="s">
        <v>3628</v>
      </c>
      <c r="AA21" s="2" t="s">
        <v>816</v>
      </c>
      <c r="AB21" s="2" t="s">
        <v>835</v>
      </c>
      <c r="AC21" s="2" t="s">
        <v>4800</v>
      </c>
      <c r="AD21" s="2"/>
      <c r="AE21" s="2" t="s">
        <v>192</v>
      </c>
      <c r="AF21" s="2"/>
      <c r="AG21" s="9" t="s">
        <v>3655</v>
      </c>
      <c r="AH21" s="2" t="s">
        <v>312</v>
      </c>
      <c r="AI21" s="3"/>
      <c r="AJ21" s="27" t="s">
        <v>477</v>
      </c>
    </row>
    <row r="22" spans="1:44" ht="42.75">
      <c r="A22" s="9">
        <f t="shared" si="0"/>
        <v>9</v>
      </c>
      <c r="B22" s="9" t="s">
        <v>832</v>
      </c>
      <c r="C22" s="10" t="s">
        <v>821</v>
      </c>
      <c r="D22" s="2" t="s">
        <v>823</v>
      </c>
      <c r="E22" s="2" t="s">
        <v>1302</v>
      </c>
      <c r="F22" s="1" t="s">
        <v>1231</v>
      </c>
      <c r="G22" s="2" t="s">
        <v>1313</v>
      </c>
      <c r="H22" s="11">
        <v>41579</v>
      </c>
      <c r="I22" s="11">
        <v>41882</v>
      </c>
      <c r="J22" s="11">
        <v>42247</v>
      </c>
      <c r="K22" s="11">
        <v>42369</v>
      </c>
      <c r="L22" s="11"/>
      <c r="M22" s="11">
        <v>42370</v>
      </c>
      <c r="N22" s="11">
        <v>42613</v>
      </c>
      <c r="O22" s="11">
        <v>42674</v>
      </c>
      <c r="P22" s="11">
        <v>42675</v>
      </c>
      <c r="Q22" s="11">
        <v>42735</v>
      </c>
      <c r="R22" s="11">
        <v>42736</v>
      </c>
      <c r="S22" s="11">
        <v>43100</v>
      </c>
      <c r="T22" s="24">
        <f ca="1">SUM(S22-NOW())</f>
        <v>264.84127800926217</v>
      </c>
      <c r="U22" s="25" t="str">
        <f t="shared" ca="1" si="3"/>
        <v>ACTIVE</v>
      </c>
      <c r="V22" s="87">
        <v>2516813</v>
      </c>
      <c r="W22" s="87">
        <v>838938</v>
      </c>
      <c r="X22" s="87" t="s">
        <v>4815</v>
      </c>
      <c r="Y22" s="2" t="s">
        <v>6697</v>
      </c>
      <c r="Z22" s="2" t="s">
        <v>3628</v>
      </c>
      <c r="AA22" s="2" t="s">
        <v>822</v>
      </c>
      <c r="AB22" s="2" t="s">
        <v>868</v>
      </c>
      <c r="AC22" s="2" t="s">
        <v>837</v>
      </c>
      <c r="AD22" s="2"/>
      <c r="AE22" s="2" t="s">
        <v>3565</v>
      </c>
      <c r="AF22" s="2"/>
      <c r="AG22" s="2" t="s">
        <v>3472</v>
      </c>
      <c r="AH22" s="7" t="s">
        <v>605</v>
      </c>
      <c r="AI22" s="3"/>
      <c r="AJ22" s="27" t="s">
        <v>477</v>
      </c>
    </row>
    <row r="23" spans="1:44" ht="42.75">
      <c r="A23" s="9">
        <f t="shared" si="0"/>
        <v>10</v>
      </c>
      <c r="B23" s="9" t="s">
        <v>833</v>
      </c>
      <c r="C23" s="10" t="s">
        <v>824</v>
      </c>
      <c r="D23" s="2" t="s">
        <v>826</v>
      </c>
      <c r="E23" s="2" t="s">
        <v>1302</v>
      </c>
      <c r="F23" s="1" t="s">
        <v>1276</v>
      </c>
      <c r="G23" s="2" t="s">
        <v>767</v>
      </c>
      <c r="H23" s="11">
        <v>41579</v>
      </c>
      <c r="I23" s="11">
        <v>41882</v>
      </c>
      <c r="J23" s="11">
        <v>42247</v>
      </c>
      <c r="K23" s="11">
        <v>42308</v>
      </c>
      <c r="L23" s="11"/>
      <c r="M23" s="11">
        <v>42309</v>
      </c>
      <c r="N23" s="11">
        <v>42613</v>
      </c>
      <c r="O23" s="11">
        <v>42674</v>
      </c>
      <c r="P23" s="11">
        <v>42675</v>
      </c>
      <c r="Q23" s="11">
        <v>42735</v>
      </c>
      <c r="R23" s="11">
        <v>42736</v>
      </c>
      <c r="S23" s="11">
        <v>43100</v>
      </c>
      <c r="T23" s="24">
        <f ca="1">SUM(S23-NOW())</f>
        <v>264.84127800926217</v>
      </c>
      <c r="U23" s="25" t="str">
        <f t="shared" ca="1" si="3"/>
        <v>ACTIVE</v>
      </c>
      <c r="V23" s="87">
        <v>3465000</v>
      </c>
      <c r="W23" s="87">
        <v>600000</v>
      </c>
      <c r="X23" s="87" t="s">
        <v>3621</v>
      </c>
      <c r="Y23" s="2" t="s">
        <v>6697</v>
      </c>
      <c r="Z23" s="2" t="s">
        <v>3628</v>
      </c>
      <c r="AA23" s="2" t="s">
        <v>825</v>
      </c>
      <c r="AB23" s="2" t="s">
        <v>838</v>
      </c>
      <c r="AC23" s="2" t="s">
        <v>880</v>
      </c>
      <c r="AD23" s="2"/>
      <c r="AE23" s="2"/>
      <c r="AF23" s="2"/>
      <c r="AG23" s="2" t="s">
        <v>3473</v>
      </c>
      <c r="AH23" s="7" t="s">
        <v>607</v>
      </c>
      <c r="AI23" s="3"/>
      <c r="AJ23" s="29" t="s">
        <v>477</v>
      </c>
    </row>
    <row r="24" spans="1:44" ht="42.75">
      <c r="A24" s="9">
        <f t="shared" si="0"/>
        <v>11</v>
      </c>
      <c r="B24" s="9" t="s">
        <v>834</v>
      </c>
      <c r="C24" s="10" t="s">
        <v>840</v>
      </c>
      <c r="D24" s="2" t="s">
        <v>829</v>
      </c>
      <c r="E24" s="2" t="s">
        <v>1302</v>
      </c>
      <c r="F24" s="1" t="s">
        <v>1280</v>
      </c>
      <c r="G24" s="2" t="s">
        <v>1313</v>
      </c>
      <c r="H24" s="11">
        <v>41579</v>
      </c>
      <c r="I24" s="11">
        <v>41882</v>
      </c>
      <c r="J24" s="11">
        <v>42247</v>
      </c>
      <c r="K24" s="11">
        <v>42369</v>
      </c>
      <c r="L24" s="11"/>
      <c r="M24" s="11">
        <v>42370</v>
      </c>
      <c r="N24" s="11">
        <v>42613</v>
      </c>
      <c r="O24" s="11">
        <v>42674</v>
      </c>
      <c r="P24" s="11">
        <v>42675</v>
      </c>
      <c r="Q24" s="11">
        <v>42735</v>
      </c>
      <c r="R24" s="11">
        <v>42736</v>
      </c>
      <c r="S24" s="11">
        <v>43100</v>
      </c>
      <c r="T24" s="24">
        <f ca="1">SUM(S24-NOW())</f>
        <v>264.84127800926217</v>
      </c>
      <c r="U24" s="25" t="str">
        <f t="shared" ca="1" si="3"/>
        <v>ACTIVE</v>
      </c>
      <c r="V24" s="87">
        <v>2516813</v>
      </c>
      <c r="W24" s="87">
        <v>838938</v>
      </c>
      <c r="X24" s="87" t="s">
        <v>4816</v>
      </c>
      <c r="Y24" s="2" t="s">
        <v>6697</v>
      </c>
      <c r="Z24" s="2" t="s">
        <v>3628</v>
      </c>
      <c r="AA24" s="2" t="s">
        <v>828</v>
      </c>
      <c r="AB24" s="2" t="s">
        <v>4676</v>
      </c>
      <c r="AC24" s="2" t="s">
        <v>600</v>
      </c>
      <c r="AD24" s="2"/>
      <c r="AE24" s="2" t="s">
        <v>839</v>
      </c>
      <c r="AF24" s="2"/>
      <c r="AG24" s="2" t="s">
        <v>3687</v>
      </c>
      <c r="AH24" s="2"/>
      <c r="AI24" s="3"/>
      <c r="AJ24" s="27" t="s">
        <v>477</v>
      </c>
    </row>
    <row r="25" spans="1:44" ht="42.75">
      <c r="A25" s="9">
        <f t="shared" si="0"/>
        <v>12</v>
      </c>
      <c r="B25" s="9" t="s">
        <v>533</v>
      </c>
      <c r="C25" s="10" t="s">
        <v>523</v>
      </c>
      <c r="D25" s="2" t="s">
        <v>525</v>
      </c>
      <c r="E25" s="2" t="s">
        <v>1302</v>
      </c>
      <c r="F25" s="1" t="s">
        <v>1231</v>
      </c>
      <c r="G25" s="2" t="s">
        <v>827</v>
      </c>
      <c r="H25" s="11">
        <v>41883</v>
      </c>
      <c r="I25" s="11">
        <v>42247</v>
      </c>
      <c r="J25" s="11">
        <v>42338</v>
      </c>
      <c r="K25" s="11">
        <v>42613</v>
      </c>
      <c r="L25" s="11"/>
      <c r="M25" s="11">
        <v>42614</v>
      </c>
      <c r="N25" s="11">
        <v>42674</v>
      </c>
      <c r="O25" s="11">
        <v>42978</v>
      </c>
      <c r="P25" s="11"/>
      <c r="Q25" s="11"/>
      <c r="R25" s="11"/>
      <c r="S25" s="11"/>
      <c r="T25" s="24">
        <f ca="1">SUM(O25-NOW())</f>
        <v>142.84127800926217</v>
      </c>
      <c r="U25" s="25" t="str">
        <f t="shared" ca="1" si="3"/>
        <v>ACTIVE</v>
      </c>
      <c r="V25" s="87">
        <v>2516813</v>
      </c>
      <c r="W25" s="87">
        <v>838938</v>
      </c>
      <c r="X25" s="87" t="s">
        <v>4895</v>
      </c>
      <c r="Y25" s="2" t="s">
        <v>6697</v>
      </c>
      <c r="Z25" s="2" t="s">
        <v>3628</v>
      </c>
      <c r="AA25" s="2" t="s">
        <v>524</v>
      </c>
      <c r="AB25" s="2" t="s">
        <v>526</v>
      </c>
      <c r="AC25" s="2" t="s">
        <v>527</v>
      </c>
      <c r="AD25" s="2"/>
      <c r="AE25" s="2" t="s">
        <v>3258</v>
      </c>
      <c r="AF25" s="2">
        <v>10018788645</v>
      </c>
      <c r="AG25" s="2" t="s">
        <v>3474</v>
      </c>
      <c r="AH25" s="2" t="s">
        <v>528</v>
      </c>
      <c r="AI25" s="3"/>
      <c r="AJ25" s="27" t="s">
        <v>477</v>
      </c>
    </row>
    <row r="26" spans="1:44" ht="42.75">
      <c r="A26" s="9">
        <f t="shared" si="0"/>
        <v>13</v>
      </c>
      <c r="B26" s="9" t="s">
        <v>1777</v>
      </c>
      <c r="C26" s="10" t="s">
        <v>1714</v>
      </c>
      <c r="D26" s="2" t="s">
        <v>1716</v>
      </c>
      <c r="E26" s="2" t="s">
        <v>1302</v>
      </c>
      <c r="F26" s="1" t="s">
        <v>1231</v>
      </c>
      <c r="G26" s="2" t="s">
        <v>1717</v>
      </c>
      <c r="H26" s="11">
        <v>42370</v>
      </c>
      <c r="I26" s="11">
        <v>42460</v>
      </c>
      <c r="J26" s="11">
        <v>42613</v>
      </c>
      <c r="K26" s="11">
        <v>42674</v>
      </c>
      <c r="L26" s="11">
        <v>43039</v>
      </c>
      <c r="M26" s="11"/>
      <c r="N26" s="11"/>
      <c r="O26" s="11"/>
      <c r="P26" s="11"/>
      <c r="Q26" s="11"/>
      <c r="R26" s="11"/>
      <c r="S26" s="11"/>
      <c r="T26" s="24">
        <f ca="1">SUM(L26-NOW())</f>
        <v>203.84127800926217</v>
      </c>
      <c r="U26" s="25" t="str">
        <f t="shared" ca="1" si="3"/>
        <v>ACTIVE</v>
      </c>
      <c r="V26" s="87">
        <v>3500000</v>
      </c>
      <c r="W26" s="87">
        <v>1000000</v>
      </c>
      <c r="X26" s="87"/>
      <c r="Y26" s="2" t="s">
        <v>6697</v>
      </c>
      <c r="Z26" s="2" t="s">
        <v>3628</v>
      </c>
      <c r="AA26" s="2" t="s">
        <v>1715</v>
      </c>
      <c r="AB26" s="2" t="s">
        <v>1719</v>
      </c>
      <c r="AC26" s="2" t="s">
        <v>1791</v>
      </c>
      <c r="AD26" s="16" t="s">
        <v>3261</v>
      </c>
      <c r="AE26" s="2" t="s">
        <v>3262</v>
      </c>
      <c r="AF26" s="2"/>
      <c r="AG26" s="2" t="s">
        <v>3476</v>
      </c>
      <c r="AH26" s="7" t="s">
        <v>1792</v>
      </c>
      <c r="AI26" s="3"/>
    </row>
    <row r="27" spans="1:44" ht="42.75">
      <c r="A27" s="9">
        <f t="shared" si="0"/>
        <v>14</v>
      </c>
      <c r="B27" s="9"/>
      <c r="C27" s="10" t="s">
        <v>1768</v>
      </c>
      <c r="D27" s="2" t="s">
        <v>1789</v>
      </c>
      <c r="E27" s="2" t="s">
        <v>1060</v>
      </c>
      <c r="F27" s="1" t="s">
        <v>1231</v>
      </c>
      <c r="G27" s="2" t="s">
        <v>1770</v>
      </c>
      <c r="H27" s="11">
        <v>42796</v>
      </c>
      <c r="I27" s="11">
        <v>43160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24">
        <f ca="1">SUM(I27-NOW())</f>
        <v>324.84127800926217</v>
      </c>
      <c r="U27" s="25" t="str">
        <f t="shared" ca="1" si="3"/>
        <v>ACTIVE</v>
      </c>
      <c r="V27" s="87">
        <v>4500000</v>
      </c>
      <c r="W27" s="87">
        <v>1000000</v>
      </c>
      <c r="X27" s="87"/>
      <c r="Y27" s="2" t="s">
        <v>6697</v>
      </c>
      <c r="Z27" s="2"/>
      <c r="AA27" s="2" t="s">
        <v>1769</v>
      </c>
      <c r="AB27" s="2" t="s">
        <v>1787</v>
      </c>
      <c r="AC27" s="2" t="s">
        <v>1788</v>
      </c>
      <c r="AD27" s="16" t="s">
        <v>3263</v>
      </c>
      <c r="AE27" s="2" t="s">
        <v>3264</v>
      </c>
      <c r="AF27" s="2">
        <v>14040424427</v>
      </c>
      <c r="AG27" s="16" t="s">
        <v>3656</v>
      </c>
      <c r="AH27" s="82" t="s">
        <v>1790</v>
      </c>
      <c r="AI27" s="3"/>
    </row>
    <row r="32" spans="1:44" ht="12.95" customHeight="1" thickBot="1"/>
    <row r="33" spans="1:36" ht="12.95" customHeight="1" thickBot="1">
      <c r="A33" s="30" t="s">
        <v>1365</v>
      </c>
      <c r="B33" s="56"/>
    </row>
    <row r="34" spans="1:36" ht="15.95" customHeight="1">
      <c r="A34" s="125">
        <f t="shared" si="0"/>
        <v>21</v>
      </c>
      <c r="B34" s="125" t="s">
        <v>1404</v>
      </c>
      <c r="C34" s="149" t="s">
        <v>1396</v>
      </c>
      <c r="D34" s="135" t="s">
        <v>1398</v>
      </c>
      <c r="E34" s="135" t="s">
        <v>1060</v>
      </c>
      <c r="F34" s="128" t="s">
        <v>1276</v>
      </c>
      <c r="G34" s="135" t="s">
        <v>780</v>
      </c>
      <c r="H34" s="144">
        <v>42220</v>
      </c>
      <c r="I34" s="144">
        <v>42311</v>
      </c>
      <c r="J34" s="144">
        <v>42613</v>
      </c>
      <c r="K34" s="144"/>
      <c r="L34" s="144"/>
      <c r="M34" s="144"/>
      <c r="N34" s="144"/>
      <c r="O34" s="144"/>
      <c r="P34" s="144"/>
      <c r="Q34" s="144"/>
      <c r="R34" s="144"/>
      <c r="S34" s="144"/>
      <c r="T34" s="140">
        <f ca="1">SUM(J34-NOW())</f>
        <v>-222.15872199073783</v>
      </c>
      <c r="U34" s="139" t="str">
        <f ca="1">IF(T34&lt;=46,"WARNING","ACTIVE")</f>
        <v>WARNING</v>
      </c>
      <c r="V34" s="157">
        <v>2325000</v>
      </c>
      <c r="W34" s="157">
        <v>775000</v>
      </c>
      <c r="X34" s="157"/>
      <c r="Y34" s="135" t="s">
        <v>804</v>
      </c>
      <c r="Z34" s="135" t="s">
        <v>809</v>
      </c>
      <c r="AA34" s="135" t="s">
        <v>1397</v>
      </c>
      <c r="AB34" s="135" t="s">
        <v>1413</v>
      </c>
      <c r="AC34" s="135" t="s">
        <v>1415</v>
      </c>
      <c r="AD34" s="136" t="s">
        <v>3259</v>
      </c>
      <c r="AE34" s="135" t="s">
        <v>3260</v>
      </c>
      <c r="AF34" s="135"/>
      <c r="AG34" s="135" t="s">
        <v>3475</v>
      </c>
      <c r="AH34" s="145" t="s">
        <v>1414</v>
      </c>
      <c r="AI34" s="126" t="s">
        <v>3606</v>
      </c>
    </row>
    <row r="35" spans="1:36" ht="15.95" customHeight="1">
      <c r="A35" s="125">
        <f t="shared" si="0"/>
        <v>22</v>
      </c>
      <c r="B35" s="125" t="s">
        <v>831</v>
      </c>
      <c r="C35" s="149" t="s">
        <v>818</v>
      </c>
      <c r="D35" s="135" t="s">
        <v>820</v>
      </c>
      <c r="E35" s="135" t="s">
        <v>1302</v>
      </c>
      <c r="F35" s="128" t="s">
        <v>1276</v>
      </c>
      <c r="G35" s="135" t="s">
        <v>1313</v>
      </c>
      <c r="H35" s="144">
        <v>41579</v>
      </c>
      <c r="I35" s="144">
        <v>41882</v>
      </c>
      <c r="J35" s="144">
        <v>42247</v>
      </c>
      <c r="K35" s="144">
        <v>42369</v>
      </c>
      <c r="L35" s="144"/>
      <c r="M35" s="144">
        <v>42370</v>
      </c>
      <c r="N35" s="144">
        <v>42613</v>
      </c>
      <c r="O35" s="144"/>
      <c r="P35" s="144"/>
      <c r="Q35" s="144"/>
      <c r="R35" s="144"/>
      <c r="S35" s="144"/>
      <c r="T35" s="140">
        <f ca="1">SUM(N35-NOW())</f>
        <v>-222.15872199073783</v>
      </c>
      <c r="U35" s="139" t="str">
        <f ca="1">IF(T35&lt;=46,"WARNING","ACTIVE")</f>
        <v>WARNING</v>
      </c>
      <c r="V35" s="157">
        <v>2325000</v>
      </c>
      <c r="W35" s="157">
        <v>775000</v>
      </c>
      <c r="X35" s="157" t="s">
        <v>43</v>
      </c>
      <c r="Y35" s="135" t="s">
        <v>804</v>
      </c>
      <c r="Z35" s="135" t="s">
        <v>809</v>
      </c>
      <c r="AA35" s="135" t="s">
        <v>819</v>
      </c>
      <c r="AB35" s="135" t="s">
        <v>836</v>
      </c>
      <c r="AC35" s="135" t="s">
        <v>277</v>
      </c>
      <c r="AD35" s="135"/>
      <c r="AE35" s="135"/>
      <c r="AF35" s="135"/>
      <c r="AG35" s="135" t="s">
        <v>3471</v>
      </c>
      <c r="AH35" s="145" t="s">
        <v>608</v>
      </c>
      <c r="AI35" s="126" t="s">
        <v>3570</v>
      </c>
      <c r="AJ35" s="146" t="s">
        <v>477</v>
      </c>
    </row>
    <row r="36" spans="1:36" s="146" customFormat="1" ht="15.95" customHeight="1">
      <c r="A36" s="125">
        <f t="shared" si="0"/>
        <v>23</v>
      </c>
      <c r="B36" s="125" t="s">
        <v>1778</v>
      </c>
      <c r="C36" s="149" t="s">
        <v>1768</v>
      </c>
      <c r="D36" s="135" t="s">
        <v>1789</v>
      </c>
      <c r="E36" s="135" t="s">
        <v>1060</v>
      </c>
      <c r="F36" s="128" t="s">
        <v>1276</v>
      </c>
      <c r="G36" s="135" t="s">
        <v>1770</v>
      </c>
      <c r="H36" s="144">
        <v>42370</v>
      </c>
      <c r="I36" s="144">
        <v>42460</v>
      </c>
      <c r="J36" s="144">
        <v>42613</v>
      </c>
      <c r="K36" s="144">
        <v>42674</v>
      </c>
      <c r="L36" s="144"/>
      <c r="M36" s="144"/>
      <c r="N36" s="144"/>
      <c r="O36" s="144"/>
      <c r="P36" s="144"/>
      <c r="Q36" s="144"/>
      <c r="R36" s="144"/>
      <c r="S36" s="144"/>
      <c r="T36" s="140">
        <f ca="1">SUM(K36-NOW())</f>
        <v>-161.15872199073783</v>
      </c>
      <c r="U36" s="139" t="str">
        <f ca="1">IF(T36&lt;=46,"WARNING","ACTIVE")</f>
        <v>WARNING</v>
      </c>
      <c r="V36" s="157">
        <v>4500000</v>
      </c>
      <c r="W36" s="157">
        <v>1000000</v>
      </c>
      <c r="X36" s="157"/>
      <c r="Y36" s="135" t="s">
        <v>1718</v>
      </c>
      <c r="Z36" s="135" t="s">
        <v>3628</v>
      </c>
      <c r="AA36" s="135" t="s">
        <v>1769</v>
      </c>
      <c r="AB36" s="135" t="s">
        <v>1787</v>
      </c>
      <c r="AC36" s="135" t="s">
        <v>1788</v>
      </c>
      <c r="AD36" s="136" t="s">
        <v>3263</v>
      </c>
      <c r="AE36" s="135" t="s">
        <v>3264</v>
      </c>
      <c r="AF36" s="135">
        <v>14040424427</v>
      </c>
      <c r="AG36" s="136" t="s">
        <v>3656</v>
      </c>
      <c r="AH36" s="145" t="s">
        <v>1790</v>
      </c>
      <c r="AI36" s="135" t="s">
        <v>4225</v>
      </c>
    </row>
  </sheetData>
  <mergeCells count="34">
    <mergeCell ref="A8:AB8"/>
    <mergeCell ref="B12:B13"/>
    <mergeCell ref="C12:C13"/>
    <mergeCell ref="D12:D13"/>
    <mergeCell ref="F12:F13"/>
    <mergeCell ref="G12:G13"/>
    <mergeCell ref="H12:I12"/>
    <mergeCell ref="A9:AB9"/>
    <mergeCell ref="A12:A13"/>
    <mergeCell ref="E12:E13"/>
    <mergeCell ref="Y12:Y13"/>
    <mergeCell ref="Z12:Z13"/>
    <mergeCell ref="X12:X13"/>
    <mergeCell ref="M12:N12"/>
    <mergeCell ref="W12:W13"/>
    <mergeCell ref="T12:T13"/>
    <mergeCell ref="V6:Y6"/>
    <mergeCell ref="A1:C1"/>
    <mergeCell ref="A2:C2"/>
    <mergeCell ref="A3:C3"/>
    <mergeCell ref="A6:C6"/>
    <mergeCell ref="U12:U13"/>
    <mergeCell ref="V12:V13"/>
    <mergeCell ref="P12:Q12"/>
    <mergeCell ref="AI12:AI13"/>
    <mergeCell ref="AA12:AA13"/>
    <mergeCell ref="AH12:AH13"/>
    <mergeCell ref="AB12:AB13"/>
    <mergeCell ref="AC12:AC13"/>
    <mergeCell ref="AE12:AE13"/>
    <mergeCell ref="AG12:AG13"/>
    <mergeCell ref="AD12:AD13"/>
    <mergeCell ref="AF12:AF13"/>
    <mergeCell ref="R12:S12"/>
  </mergeCells>
  <phoneticPr fontId="38" type="noConversion"/>
  <conditionalFormatting sqref="T34:U35 T14:U27">
    <cfRule type="expression" dxfId="1241" priority="72" stopIfTrue="1">
      <formula>IF($U14="warning",TRUE,FALSE)</formula>
    </cfRule>
  </conditionalFormatting>
  <conditionalFormatting sqref="B14:Q18 B19:O20 B25:L25 B21:N24 O25 B26:O26 M36:O36 R36:AI36 P19:Q26 R14:S24 R26:S27 T14:AI26 B27:AI27">
    <cfRule type="expression" dxfId="1240" priority="66" stopIfTrue="1">
      <formula>IF(OR($AR14="not",$AR14="resign",$AR14="permanent",$AR14="end",$AR14="terminated"),"true","false")</formula>
    </cfRule>
  </conditionalFormatting>
  <conditionalFormatting sqref="B35:Q35 T35:AI35 AG36 B34:AI34">
    <cfRule type="expression" dxfId="1239" priority="34" stopIfTrue="1">
      <formula>IF(OR(#REF!="not",#REF!="resign",#REF!="permanent",#REF!="end",#REF!="terminated"),"true","false")</formula>
    </cfRule>
  </conditionalFormatting>
  <conditionalFormatting sqref="J26">
    <cfRule type="expression" dxfId="1238" priority="32" stopIfTrue="1">
      <formula>IF(OR($AR26="not",$AR26="resign",$AR26="permanent",$AR26="end",$AR26="terminated"),"true","false")</formula>
    </cfRule>
  </conditionalFormatting>
  <conditionalFormatting sqref="R35:S35 AG21">
    <cfRule type="expression" dxfId="1237" priority="28" stopIfTrue="1">
      <formula>IF(OR(#REF!="not",#REF!="resign",#REF!="permanent",#REF!="end",#REF!="terminated"),"true","false")</formula>
    </cfRule>
  </conditionalFormatting>
  <conditionalFormatting sqref="O21">
    <cfRule type="expression" dxfId="1236" priority="24" stopIfTrue="1">
      <formula>IF(OR($AR21="not",$AR21="resign",$AR21="permanent",$AR21="end",$AR21="terminated"),"true","false")</formula>
    </cfRule>
  </conditionalFormatting>
  <conditionalFormatting sqref="O22">
    <cfRule type="expression" dxfId="1235" priority="23" stopIfTrue="1">
      <formula>IF(OR($AR22="not",$AR22="resign",$AR22="permanent",$AR22="end",$AR22="terminated"),"true","false")</formula>
    </cfRule>
  </conditionalFormatting>
  <conditionalFormatting sqref="O24">
    <cfRule type="expression" dxfId="1234" priority="22" stopIfTrue="1">
      <formula>IF(OR($AR24="not",$AR24="resign",$AR24="permanent",$AR24="end",$AR24="terminated"),"true","false")</formula>
    </cfRule>
  </conditionalFormatting>
  <conditionalFormatting sqref="N25">
    <cfRule type="expression" dxfId="1233" priority="20" stopIfTrue="1">
      <formula>IF(OR($AR25="not",$AR25="resign",$AR25="permanent",$AR25="end",$AR25="terminated"),"true","false")</formula>
    </cfRule>
  </conditionalFormatting>
  <conditionalFormatting sqref="M25">
    <cfRule type="expression" dxfId="1232" priority="19" stopIfTrue="1">
      <formula>IF(OR($AR25="not",$AR25="resign",$AR25="permanent",$AR25="end",$AR25="terminated"),"true","false")</formula>
    </cfRule>
  </conditionalFormatting>
  <conditionalFormatting sqref="O23">
    <cfRule type="expression" dxfId="1231" priority="18" stopIfTrue="1">
      <formula>IF(OR($AR23="not",$AR23="resign",$AR23="permanent",$AR23="end",$AR23="terminated"),"true","false")</formula>
    </cfRule>
  </conditionalFormatting>
  <conditionalFormatting sqref="B36:J36">
    <cfRule type="expression" dxfId="1230" priority="16" stopIfTrue="1">
      <formula>IF(OR($AR36="not",$AR36="resign",$AR36="permanent",$AR36="end",$AR36="terminated"),"true","false")</formula>
    </cfRule>
  </conditionalFormatting>
  <conditionalFormatting sqref="J36">
    <cfRule type="expression" dxfId="1229" priority="15" stopIfTrue="1">
      <formula>IF(OR($AR36="not",$AR36="resign",$AR36="permanent",$AR36="end",$AR36="terminated"),"true","false")</formula>
    </cfRule>
  </conditionalFormatting>
  <conditionalFormatting sqref="J36">
    <cfRule type="expression" dxfId="1228" priority="14" stopIfTrue="1">
      <formula>IF(OR($AR36="not",$AR36="resign",$AR36="permanent",$AR36="end",$AR36="terminated"),"true","false")</formula>
    </cfRule>
  </conditionalFormatting>
  <conditionalFormatting sqref="Q36">
    <cfRule type="expression" dxfId="1227" priority="12" stopIfTrue="1">
      <formula>IF(OR($AR36="not",$AR36="resign",$AR36="permanent",$AR36="end",$AR36="terminated"),"true","false")</formula>
    </cfRule>
  </conditionalFormatting>
  <conditionalFormatting sqref="P36">
    <cfRule type="expression" dxfId="1226" priority="11" stopIfTrue="1">
      <formula>IF(OR($AR36="not",$AR36="resign",$AR36="permanent",$AR36="end",$AR36="terminated"),"true","false")</formula>
    </cfRule>
  </conditionalFormatting>
  <conditionalFormatting sqref="K36:L36">
    <cfRule type="expression" dxfId="1225" priority="10" stopIfTrue="1">
      <formula>IF(OR($AR36="not",$AR36="resign",$AR36="permanent",$AR36="end",$AR36="terminated"),"true","false")</formula>
    </cfRule>
  </conditionalFormatting>
  <conditionalFormatting sqref="S25">
    <cfRule type="expression" dxfId="1224" priority="5" stopIfTrue="1">
      <formula>IF(OR($AR25="not",$AR25="resign",$AR25="permanent",$AR25="end",$AR25="terminated"),"true","false")</formula>
    </cfRule>
  </conditionalFormatting>
  <conditionalFormatting sqref="R25">
    <cfRule type="expression" dxfId="1223" priority="4" stopIfTrue="1">
      <formula>IF(OR($AR25="not",$AR25="resign",$AR25="permanent",$AR25="end",$AR25="terminated"),"true","false")</formula>
    </cfRule>
  </conditionalFormatting>
  <conditionalFormatting sqref="J27">
    <cfRule type="expression" dxfId="1222" priority="3" stopIfTrue="1">
      <formula>IF(OR($AR27="not",$AR27="resign",$AR27="permanent",$AR27="end",$AR27="terminated"),"true","false")</formula>
    </cfRule>
  </conditionalFormatting>
  <conditionalFormatting sqref="AG27">
    <cfRule type="expression" dxfId="1221" priority="2" stopIfTrue="1">
      <formula>IF(OR(#REF!="not",#REF!="resign",#REF!="permanent",#REF!="end",#REF!="terminated"),"true","false")</formula>
    </cfRule>
  </conditionalFormatting>
  <conditionalFormatting sqref="E27:F27">
    <cfRule type="expression" dxfId="1220" priority="1" stopIfTrue="1">
      <formula>IF(OR($AR27="not",$AR27="resign",$AR27="permanent",$AR27="end",$AR27="terminated"),"true","false")</formula>
    </cfRule>
  </conditionalFormatting>
  <hyperlinks>
    <hyperlink ref="AH14" r:id="rId1"/>
    <hyperlink ref="AH15" r:id="rId2"/>
    <hyperlink ref="AH16" r:id="rId3"/>
    <hyperlink ref="AH18" r:id="rId4"/>
    <hyperlink ref="AH19" r:id="rId5"/>
    <hyperlink ref="AH21" r:id="rId6" display="abdazizputraraja@yahoo.com"/>
    <hyperlink ref="AH22" r:id="rId7"/>
    <hyperlink ref="AH23" r:id="rId8"/>
    <hyperlink ref="AH35" r:id="rId9"/>
    <hyperlink ref="AH34" r:id="rId10"/>
    <hyperlink ref="AH26" r:id="rId11"/>
    <hyperlink ref="AH36" r:id="rId12"/>
    <hyperlink ref="AH27" r:id="rId13"/>
  </hyperlinks>
  <printOptions horizontalCentered="1"/>
  <pageMargins left="0.25" right="0.25" top="1" bottom="1" header="0.5" footer="0.5"/>
  <pageSetup paperSize="9" scale="75" orientation="landscape" r:id="rId14"/>
  <headerFooter alignWithMargins="0"/>
  <drawing r:id="rId15"/>
  <legacyDrawing r:id="rId16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4">
    <tabColor theme="7" tint="0.39997558519241921"/>
  </sheetPr>
  <dimension ref="A1:DJ39"/>
  <sheetViews>
    <sheetView showGridLines="0" topLeftCell="A7" workbookViewId="0">
      <pane xSplit="3" ySplit="7" topLeftCell="AF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K13"/>
    </sheetView>
  </sheetViews>
  <sheetFormatPr defaultRowHeight="10.5"/>
  <cols>
    <col min="1" max="1" width="5.42578125" style="398" customWidth="1"/>
    <col min="2" max="2" width="9.42578125" style="398" bestFit="1" customWidth="1"/>
    <col min="3" max="3" width="23.28515625" style="398" bestFit="1" customWidth="1"/>
    <col min="4" max="4" width="11.140625" style="398" customWidth="1"/>
    <col min="5" max="5" width="8.140625" style="398" bestFit="1" customWidth="1"/>
    <col min="6" max="6" width="11.140625" style="398" customWidth="1"/>
    <col min="7" max="7" width="16.140625" style="398" customWidth="1"/>
    <col min="8" max="8" width="10.140625" style="398" customWidth="1"/>
    <col min="9" max="9" width="11.5703125" style="398" customWidth="1"/>
    <col min="10" max="17" width="8.85546875" style="398" customWidth="1"/>
    <col min="18" max="19" width="8.85546875" style="236" customWidth="1"/>
    <col min="20" max="20" width="8.85546875" style="398" customWidth="1"/>
    <col min="21" max="25" width="11.140625" style="398" customWidth="1"/>
    <col min="26" max="26" width="21.85546875" style="398" customWidth="1"/>
    <col min="27" max="27" width="24.85546875" style="398" customWidth="1"/>
    <col min="28" max="28" width="30.5703125" style="398" customWidth="1"/>
    <col min="29" max="29" width="38.28515625" style="398" customWidth="1"/>
    <col min="30" max="30" width="15" style="398" customWidth="1"/>
    <col min="31" max="31" width="28.5703125" style="398" customWidth="1"/>
    <col min="32" max="32" width="25.42578125" style="398" customWidth="1"/>
    <col min="33" max="33" width="23" style="398" bestFit="1" customWidth="1"/>
    <col min="34" max="34" width="11.7109375" style="398" customWidth="1"/>
    <col min="35" max="35" width="12.42578125" style="398" customWidth="1"/>
    <col min="36" max="36" width="17.42578125" style="398" customWidth="1"/>
    <col min="37" max="37" width="36.5703125" style="398" bestFit="1" customWidth="1"/>
    <col min="38" max="64" width="9.140625" style="398"/>
    <col min="65" max="65" width="9.85546875" style="398" bestFit="1" customWidth="1"/>
    <col min="66" max="66" width="9.140625" style="398"/>
    <col min="67" max="67" width="11.140625" style="398" bestFit="1" customWidth="1"/>
    <col min="68" max="68" width="9.85546875" style="398" bestFit="1" customWidth="1"/>
    <col min="69" max="69" width="9.140625" style="398"/>
    <col min="70" max="70" width="9.85546875" style="398" bestFit="1" customWidth="1"/>
    <col min="71" max="71" width="11.140625" style="398" bestFit="1" customWidth="1"/>
    <col min="72" max="74" width="9.140625" style="398"/>
    <col min="75" max="75" width="9.85546875" style="398" bestFit="1" customWidth="1"/>
    <col min="76" max="76" width="11.140625" style="398" bestFit="1" customWidth="1"/>
    <col min="77" max="77" width="9.85546875" style="398" bestFit="1" customWidth="1"/>
    <col min="78" max="80" width="9.140625" style="398"/>
    <col min="81" max="81" width="9.85546875" style="399" bestFit="1" customWidth="1"/>
    <col min="82" max="85" width="9.140625" style="398"/>
    <col min="86" max="86" width="9.85546875" style="398" bestFit="1" customWidth="1"/>
    <col min="87" max="105" width="9.140625" style="398"/>
    <col min="106" max="106" width="10.85546875" style="398" bestFit="1" customWidth="1"/>
    <col min="107" max="16384" width="9.140625" style="398"/>
  </cols>
  <sheetData>
    <row r="1" spans="1:114" s="502" customFormat="1">
      <c r="A1" s="1150"/>
      <c r="B1" s="1150"/>
      <c r="C1" s="1150"/>
      <c r="D1" s="501"/>
      <c r="E1" s="501"/>
      <c r="L1" s="515"/>
      <c r="Y1" s="630"/>
      <c r="AJ1" s="212" t="s">
        <v>1316</v>
      </c>
      <c r="CC1" s="503"/>
    </row>
    <row r="2" spans="1:114" s="502" customFormat="1">
      <c r="A2" s="1150"/>
      <c r="B2" s="1150"/>
      <c r="C2" s="1150"/>
      <c r="D2" s="501"/>
      <c r="E2" s="501"/>
      <c r="L2" s="515"/>
      <c r="Y2" s="630"/>
      <c r="AJ2" s="212" t="s">
        <v>1235</v>
      </c>
      <c r="CC2" s="503"/>
    </row>
    <row r="3" spans="1:114" s="502" customFormat="1">
      <c r="A3" s="1150"/>
      <c r="B3" s="1150"/>
      <c r="C3" s="1150"/>
      <c r="D3" s="501"/>
      <c r="E3" s="501"/>
      <c r="L3" s="515"/>
      <c r="Y3" s="630"/>
      <c r="AJ3" s="212" t="s">
        <v>1236</v>
      </c>
      <c r="CC3" s="503"/>
    </row>
    <row r="4" spans="1:114" s="502" customFormat="1">
      <c r="A4" s="501"/>
      <c r="B4" s="501"/>
      <c r="C4" s="501"/>
      <c r="D4" s="501"/>
      <c r="E4" s="501"/>
      <c r="L4" s="515"/>
      <c r="Y4" s="630"/>
      <c r="AJ4" s="212" t="s">
        <v>1237</v>
      </c>
      <c r="CC4" s="503"/>
    </row>
    <row r="5" spans="1:114" s="502" customFormat="1">
      <c r="A5" s="501"/>
      <c r="B5" s="501"/>
      <c r="C5" s="501"/>
      <c r="D5" s="501"/>
      <c r="E5" s="501"/>
      <c r="L5" s="515"/>
      <c r="Y5" s="630"/>
      <c r="CC5" s="503"/>
    </row>
    <row r="6" spans="1:114" s="502" customFormat="1">
      <c r="A6" s="1150"/>
      <c r="B6" s="1150"/>
      <c r="C6" s="1150"/>
      <c r="D6" s="501"/>
      <c r="E6" s="501"/>
      <c r="L6" s="515"/>
      <c r="V6" s="1151"/>
      <c r="W6" s="1151"/>
      <c r="X6" s="1151"/>
      <c r="Y6" s="1151"/>
      <c r="Z6" s="1151"/>
      <c r="AA6" s="1151"/>
      <c r="AB6" s="1151"/>
      <c r="CC6" s="503"/>
    </row>
    <row r="7" spans="1:114" s="502" customFormat="1">
      <c r="C7" s="501"/>
      <c r="D7" s="501"/>
      <c r="E7" s="501"/>
      <c r="L7" s="515"/>
      <c r="Y7" s="630"/>
      <c r="CC7" s="503"/>
    </row>
    <row r="8" spans="1:114" s="502" customForma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1112"/>
      <c r="AC8" s="1112"/>
      <c r="AD8" s="1112"/>
      <c r="CC8" s="503"/>
    </row>
    <row r="9" spans="1:114" s="502" customFormat="1" ht="11.25" thickBot="1">
      <c r="A9" s="1112" t="s">
        <v>841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CC9" s="503"/>
    </row>
    <row r="10" spans="1:114" s="502" customFormat="1" ht="11.25" hidden="1" thickBot="1">
      <c r="A10" s="498"/>
      <c r="B10" s="498"/>
      <c r="C10" s="498"/>
      <c r="D10" s="498"/>
      <c r="E10" s="498"/>
      <c r="F10" s="498"/>
      <c r="G10" s="498"/>
      <c r="H10" s="498"/>
      <c r="I10" s="498"/>
      <c r="J10" s="498"/>
      <c r="K10" s="498"/>
      <c r="L10" s="514"/>
      <c r="M10" s="498"/>
      <c r="N10" s="498"/>
      <c r="O10" s="498"/>
      <c r="P10" s="498"/>
      <c r="Q10" s="498"/>
      <c r="R10" s="498"/>
      <c r="S10" s="498"/>
      <c r="T10" s="498"/>
      <c r="U10" s="498"/>
      <c r="V10" s="498"/>
      <c r="W10" s="498"/>
      <c r="X10" s="498"/>
      <c r="Y10" s="627"/>
      <c r="Z10" s="498"/>
      <c r="AA10" s="498"/>
      <c r="AB10" s="498"/>
      <c r="CC10" s="503"/>
    </row>
    <row r="11" spans="1:114" s="502" customFormat="1" ht="11.25" hidden="1" thickBot="1">
      <c r="C11" s="501"/>
      <c r="D11" s="501"/>
      <c r="E11" s="501"/>
      <c r="L11" s="515"/>
      <c r="Y11" s="630"/>
      <c r="CC11" s="503"/>
    </row>
    <row r="12" spans="1:114" s="502" customFormat="1" ht="29.25" customHeight="1" thickTop="1" thickBot="1">
      <c r="A12" s="1104" t="s">
        <v>1351</v>
      </c>
      <c r="B12" s="1104" t="s">
        <v>1352</v>
      </c>
      <c r="C12" s="1104" t="s">
        <v>1353</v>
      </c>
      <c r="D12" s="1104" t="s">
        <v>1354</v>
      </c>
      <c r="E12" s="1104" t="s">
        <v>1355</v>
      </c>
      <c r="F12" s="1104" t="s">
        <v>1356</v>
      </c>
      <c r="G12" s="1104" t="s">
        <v>711</v>
      </c>
      <c r="H12" s="1106" t="s">
        <v>1247</v>
      </c>
      <c r="I12" s="1106"/>
      <c r="J12" s="1108" t="s">
        <v>260</v>
      </c>
      <c r="K12" s="1149"/>
      <c r="L12" s="1109"/>
      <c r="M12" s="1108" t="s">
        <v>1259</v>
      </c>
      <c r="N12" s="1109"/>
      <c r="O12" s="500"/>
      <c r="P12" s="1196" t="s">
        <v>4373</v>
      </c>
      <c r="Q12" s="1197"/>
      <c r="R12" s="1108" t="s">
        <v>1247</v>
      </c>
      <c r="S12" s="1109"/>
      <c r="T12" s="1104" t="s">
        <v>1260</v>
      </c>
      <c r="U12" s="1106" t="s">
        <v>1251</v>
      </c>
      <c r="V12" s="1104" t="s">
        <v>1248</v>
      </c>
      <c r="W12" s="1135" t="s">
        <v>492</v>
      </c>
      <c r="X12" s="1135" t="s">
        <v>1973</v>
      </c>
      <c r="Y12" s="628" t="s">
        <v>5034</v>
      </c>
      <c r="Z12" s="1104" t="s">
        <v>1250</v>
      </c>
      <c r="AA12" s="1104" t="s">
        <v>1028</v>
      </c>
      <c r="AB12" s="1104" t="s">
        <v>1261</v>
      </c>
      <c r="AC12" s="1097" t="s">
        <v>1253</v>
      </c>
      <c r="AD12" s="1121" t="s">
        <v>1230</v>
      </c>
      <c r="AE12" s="1123" t="s">
        <v>1272</v>
      </c>
      <c r="AF12" s="1123" t="s">
        <v>673</v>
      </c>
      <c r="AG12" s="1123" t="s">
        <v>1202</v>
      </c>
      <c r="AH12" s="1123" t="s">
        <v>2389</v>
      </c>
      <c r="AI12" s="1123" t="s">
        <v>3030</v>
      </c>
      <c r="AJ12" s="1114" t="s">
        <v>2390</v>
      </c>
      <c r="AK12" s="1114" t="s">
        <v>811</v>
      </c>
      <c r="CC12" s="503"/>
    </row>
    <row r="13" spans="1:114" s="502" customFormat="1" ht="12" thickTop="1" thickBot="1">
      <c r="A13" s="1145"/>
      <c r="B13" s="1145"/>
      <c r="C13" s="1145"/>
      <c r="D13" s="1145"/>
      <c r="E13" s="1145"/>
      <c r="F13" s="1145"/>
      <c r="G13" s="1145"/>
      <c r="H13" s="499" t="s">
        <v>1256</v>
      </c>
      <c r="I13" s="499" t="s">
        <v>1257</v>
      </c>
      <c r="J13" s="499">
        <v>1</v>
      </c>
      <c r="K13" s="499">
        <v>2</v>
      </c>
      <c r="L13" s="513">
        <v>3</v>
      </c>
      <c r="M13" s="497" t="s">
        <v>1256</v>
      </c>
      <c r="N13" s="497" t="s">
        <v>1257</v>
      </c>
      <c r="O13" s="497"/>
      <c r="P13" s="504" t="s">
        <v>1256</v>
      </c>
      <c r="Q13" s="504" t="s">
        <v>1257</v>
      </c>
      <c r="R13" s="497" t="s">
        <v>1256</v>
      </c>
      <c r="S13" s="497" t="s">
        <v>1257</v>
      </c>
      <c r="T13" s="1145"/>
      <c r="U13" s="1143"/>
      <c r="V13" s="1145"/>
      <c r="W13" s="1153"/>
      <c r="X13" s="1153"/>
      <c r="Y13" s="632"/>
      <c r="Z13" s="1145"/>
      <c r="AA13" s="1145"/>
      <c r="AB13" s="1144"/>
      <c r="AC13" s="1139"/>
      <c r="AD13" s="1146"/>
      <c r="AE13" s="1142"/>
      <c r="AF13" s="1142"/>
      <c r="AG13" s="1142"/>
      <c r="AH13" s="1142"/>
      <c r="AI13" s="1142"/>
      <c r="AJ13" s="1120"/>
      <c r="AK13" s="1141"/>
      <c r="BL13" s="502" t="s">
        <v>565</v>
      </c>
      <c r="BM13" s="502" t="s">
        <v>566</v>
      </c>
      <c r="BN13" s="502" t="s">
        <v>567</v>
      </c>
      <c r="BO13" s="502" t="s">
        <v>568</v>
      </c>
      <c r="BP13" s="502" t="s">
        <v>569</v>
      </c>
      <c r="BQ13" s="502" t="s">
        <v>570</v>
      </c>
      <c r="BR13" s="502" t="s">
        <v>571</v>
      </c>
      <c r="BS13" s="502" t="s">
        <v>572</v>
      </c>
      <c r="BT13" s="502" t="s">
        <v>573</v>
      </c>
      <c r="BU13" s="502" t="s">
        <v>574</v>
      </c>
      <c r="BV13" s="502" t="s">
        <v>575</v>
      </c>
      <c r="BW13" s="502" t="s">
        <v>576</v>
      </c>
      <c r="BY13" s="502" t="s">
        <v>565</v>
      </c>
      <c r="BZ13" s="502" t="s">
        <v>566</v>
      </c>
      <c r="CA13" s="502" t="s">
        <v>567</v>
      </c>
      <c r="CB13" s="502" t="s">
        <v>568</v>
      </c>
      <c r="CC13" s="503" t="s">
        <v>569</v>
      </c>
      <c r="CD13" s="502" t="s">
        <v>570</v>
      </c>
      <c r="CE13" s="502" t="s">
        <v>571</v>
      </c>
      <c r="CF13" s="502" t="s">
        <v>572</v>
      </c>
      <c r="CG13" s="502" t="s">
        <v>573</v>
      </c>
      <c r="CH13" s="502" t="s">
        <v>574</v>
      </c>
      <c r="CI13" s="502" t="s">
        <v>575</v>
      </c>
      <c r="CJ13" s="502" t="s">
        <v>576</v>
      </c>
      <c r="CL13" s="502" t="s">
        <v>565</v>
      </c>
      <c r="CM13" s="502" t="s">
        <v>566</v>
      </c>
      <c r="CN13" s="502" t="s">
        <v>567</v>
      </c>
      <c r="CO13" s="502" t="s">
        <v>568</v>
      </c>
      <c r="CP13" s="503" t="s">
        <v>569</v>
      </c>
      <c r="CQ13" s="502" t="s">
        <v>570</v>
      </c>
      <c r="CR13" s="502" t="s">
        <v>571</v>
      </c>
      <c r="CS13" s="502" t="s">
        <v>572</v>
      </c>
      <c r="CT13" s="502" t="s">
        <v>573</v>
      </c>
      <c r="CU13" s="502" t="s">
        <v>574</v>
      </c>
      <c r="CV13" s="502" t="s">
        <v>575</v>
      </c>
      <c r="CW13" s="502" t="s">
        <v>576</v>
      </c>
      <c r="CY13" s="694" t="s">
        <v>565</v>
      </c>
      <c r="CZ13" s="694" t="s">
        <v>566</v>
      </c>
      <c r="DA13" s="694" t="s">
        <v>567</v>
      </c>
      <c r="DB13" s="694" t="s">
        <v>568</v>
      </c>
      <c r="DC13" s="503" t="s">
        <v>569</v>
      </c>
      <c r="DD13" s="694" t="s">
        <v>570</v>
      </c>
      <c r="DE13" s="694" t="s">
        <v>571</v>
      </c>
      <c r="DF13" s="694" t="s">
        <v>572</v>
      </c>
      <c r="DG13" s="694" t="s">
        <v>573</v>
      </c>
      <c r="DH13" s="694" t="s">
        <v>574</v>
      </c>
      <c r="DI13" s="694" t="s">
        <v>575</v>
      </c>
      <c r="DJ13" s="694" t="s">
        <v>576</v>
      </c>
    </row>
    <row r="14" spans="1:114" s="236" customFormat="1" ht="32.25" thickTop="1">
      <c r="A14" s="222">
        <f t="shared" ref="A14:A36" si="0">ROW()-13</f>
        <v>1</v>
      </c>
      <c r="B14" s="222" t="s">
        <v>870</v>
      </c>
      <c r="C14" s="259" t="s">
        <v>844</v>
      </c>
      <c r="D14" s="228" t="s">
        <v>846</v>
      </c>
      <c r="E14" s="228" t="s">
        <v>1350</v>
      </c>
      <c r="F14" s="229" t="s">
        <v>1266</v>
      </c>
      <c r="G14" s="333" t="s">
        <v>1981</v>
      </c>
      <c r="H14" s="231">
        <v>41579</v>
      </c>
      <c r="I14" s="231">
        <v>41943</v>
      </c>
      <c r="J14" s="231">
        <v>42124</v>
      </c>
      <c r="K14" s="231">
        <v>42308</v>
      </c>
      <c r="L14" s="231"/>
      <c r="M14" s="231">
        <v>42309</v>
      </c>
      <c r="N14" s="231">
        <v>42490</v>
      </c>
      <c r="O14" s="231">
        <v>42674</v>
      </c>
      <c r="P14" s="231">
        <v>42675</v>
      </c>
      <c r="Q14" s="231">
        <v>42704</v>
      </c>
      <c r="R14" s="231">
        <v>42705</v>
      </c>
      <c r="S14" s="231">
        <v>42886</v>
      </c>
      <c r="T14" s="379">
        <f ca="1">SUM(S14-NOW())</f>
        <v>50.841278009262169</v>
      </c>
      <c r="U14" s="231" t="str">
        <f t="shared" ref="U14:U24" ca="1" si="1">IF(T14&lt;=46,"WARNING","ACTIVE")</f>
        <v>ACTIVE</v>
      </c>
      <c r="V14" s="505">
        <v>3355750</v>
      </c>
      <c r="W14" s="505"/>
      <c r="X14" s="505"/>
      <c r="Y14" s="505"/>
      <c r="Z14" s="230" t="s">
        <v>874</v>
      </c>
      <c r="AA14" s="230" t="s">
        <v>4904</v>
      </c>
      <c r="AB14" s="230" t="s">
        <v>6699</v>
      </c>
      <c r="AC14" s="224" t="s">
        <v>845</v>
      </c>
      <c r="AD14" s="229" t="s">
        <v>856</v>
      </c>
      <c r="AE14" s="229" t="s">
        <v>857</v>
      </c>
      <c r="AF14" s="229"/>
      <c r="AG14" s="229" t="s">
        <v>858</v>
      </c>
      <c r="AH14" s="229"/>
      <c r="AI14" s="229" t="s">
        <v>3479</v>
      </c>
      <c r="AJ14" s="235"/>
      <c r="AK14" s="253"/>
      <c r="AL14" s="236" t="s">
        <v>477</v>
      </c>
      <c r="BD14" s="382" t="e">
        <f>LEFT(AK14,FIND(" ",AK14,1)-1)</f>
        <v>#VALUE!</v>
      </c>
      <c r="BE14" s="299">
        <f>MIN(H14:Q14)</f>
        <v>41579</v>
      </c>
      <c r="BF14" s="299">
        <f>MAX(H14:Q14)</f>
        <v>42704</v>
      </c>
      <c r="BG14" s="696"/>
      <c r="BK14" s="231">
        <v>41579</v>
      </c>
      <c r="BL14" s="506"/>
      <c r="BM14" s="506"/>
      <c r="BN14" s="506"/>
      <c r="BO14" s="506"/>
      <c r="BP14" s="506"/>
      <c r="BQ14" s="506"/>
      <c r="BR14" s="506">
        <v>137000</v>
      </c>
      <c r="BS14" s="506"/>
      <c r="BT14" s="506"/>
      <c r="BU14" s="506"/>
      <c r="BV14" s="506"/>
      <c r="BW14" s="506"/>
      <c r="BX14" s="506">
        <f>SUM(BL14:BW14)</f>
        <v>137000</v>
      </c>
      <c r="BY14" s="506"/>
      <c r="CC14" s="506"/>
      <c r="CK14" s="506">
        <f>SUM(BY14:CJ14)</f>
        <v>0</v>
      </c>
    </row>
    <row r="15" spans="1:114" s="236" customFormat="1" ht="31.5">
      <c r="A15" s="222">
        <f t="shared" si="0"/>
        <v>2</v>
      </c>
      <c r="B15" s="222" t="s">
        <v>871</v>
      </c>
      <c r="C15" s="259" t="s">
        <v>847</v>
      </c>
      <c r="D15" s="228" t="s">
        <v>849</v>
      </c>
      <c r="E15" s="228" t="s">
        <v>1319</v>
      </c>
      <c r="F15" s="229" t="s">
        <v>1266</v>
      </c>
      <c r="G15" s="333" t="s">
        <v>1981</v>
      </c>
      <c r="H15" s="231">
        <v>41579</v>
      </c>
      <c r="I15" s="231">
        <v>41943</v>
      </c>
      <c r="J15" s="231">
        <v>42124</v>
      </c>
      <c r="K15" s="231">
        <v>42308</v>
      </c>
      <c r="L15" s="231"/>
      <c r="M15" s="231">
        <v>42309</v>
      </c>
      <c r="N15" s="231">
        <v>42490</v>
      </c>
      <c r="O15" s="231">
        <v>42674</v>
      </c>
      <c r="P15" s="231">
        <v>42675</v>
      </c>
      <c r="Q15" s="231">
        <v>42704</v>
      </c>
      <c r="R15" s="231">
        <v>42705</v>
      </c>
      <c r="S15" s="231">
        <v>42886</v>
      </c>
      <c r="T15" s="379">
        <f ca="1">SUM(S15-NOW())</f>
        <v>50.841278009262169</v>
      </c>
      <c r="U15" s="231" t="str">
        <f t="shared" ca="1" si="1"/>
        <v>ACTIVE</v>
      </c>
      <c r="V15" s="505">
        <v>3355750</v>
      </c>
      <c r="W15" s="505"/>
      <c r="X15" s="505"/>
      <c r="Y15" s="505"/>
      <c r="Z15" s="230" t="s">
        <v>874</v>
      </c>
      <c r="AA15" s="230" t="s">
        <v>4904</v>
      </c>
      <c r="AB15" s="230" t="s">
        <v>6699</v>
      </c>
      <c r="AC15" s="224" t="s">
        <v>848</v>
      </c>
      <c r="AD15" s="229" t="s">
        <v>861</v>
      </c>
      <c r="AE15" s="229" t="s">
        <v>87</v>
      </c>
      <c r="AF15" s="229"/>
      <c r="AG15" s="229" t="s">
        <v>3265</v>
      </c>
      <c r="AH15" s="229">
        <v>11039467151</v>
      </c>
      <c r="AI15" s="229" t="s">
        <v>3480</v>
      </c>
      <c r="AJ15" s="229"/>
      <c r="AK15" s="253"/>
      <c r="AL15" s="236" t="s">
        <v>477</v>
      </c>
      <c r="BD15" s="382" t="e">
        <f>LEFT(AK15,FIND(" ",AK15,1)-1)</f>
        <v>#VALUE!</v>
      </c>
      <c r="BE15" s="299">
        <f>MIN(H15:Q15)</f>
        <v>41579</v>
      </c>
      <c r="BF15" s="299">
        <f>MAX(H15:Q15)</f>
        <v>42704</v>
      </c>
      <c r="BG15" s="696"/>
      <c r="BK15" s="231">
        <v>41579</v>
      </c>
      <c r="BL15" s="506"/>
      <c r="BM15" s="506"/>
      <c r="BN15" s="506"/>
      <c r="BO15" s="506"/>
      <c r="BP15" s="506"/>
      <c r="BQ15" s="506"/>
      <c r="BR15" s="506"/>
      <c r="BS15" s="506"/>
      <c r="BT15" s="506"/>
      <c r="BU15" s="506"/>
      <c r="BV15" s="506"/>
      <c r="BW15" s="506">
        <v>950000</v>
      </c>
      <c r="BX15" s="506">
        <f>SUM(BL15:BW15)</f>
        <v>950000</v>
      </c>
      <c r="BY15" s="506"/>
      <c r="CC15" s="506"/>
      <c r="CK15" s="506">
        <f>SUM(BY15:CJ15)</f>
        <v>0</v>
      </c>
    </row>
    <row r="16" spans="1:114" s="236" customFormat="1" ht="52.5">
      <c r="A16" s="222">
        <f t="shared" si="0"/>
        <v>3</v>
      </c>
      <c r="B16" s="222" t="s">
        <v>873</v>
      </c>
      <c r="C16" s="259" t="s">
        <v>853</v>
      </c>
      <c r="D16" s="228" t="s">
        <v>855</v>
      </c>
      <c r="E16" s="228" t="s">
        <v>1319</v>
      </c>
      <c r="F16" s="229" t="s">
        <v>1266</v>
      </c>
      <c r="G16" s="333" t="s">
        <v>1981</v>
      </c>
      <c r="H16" s="231">
        <v>41579</v>
      </c>
      <c r="I16" s="231">
        <v>41943</v>
      </c>
      <c r="J16" s="231">
        <v>42124</v>
      </c>
      <c r="K16" s="231">
        <v>42308</v>
      </c>
      <c r="L16" s="231"/>
      <c r="M16" s="231">
        <v>42309</v>
      </c>
      <c r="N16" s="231">
        <v>42490</v>
      </c>
      <c r="O16" s="231">
        <v>42674</v>
      </c>
      <c r="P16" s="231">
        <v>42675</v>
      </c>
      <c r="Q16" s="231">
        <v>42704</v>
      </c>
      <c r="R16" s="231">
        <v>42705</v>
      </c>
      <c r="S16" s="231">
        <v>42886</v>
      </c>
      <c r="T16" s="379">
        <f ca="1">SUM(S16-NOW())</f>
        <v>50.841278009262169</v>
      </c>
      <c r="U16" s="231" t="str">
        <f t="shared" ca="1" si="1"/>
        <v>ACTIVE</v>
      </c>
      <c r="V16" s="505">
        <v>3626375</v>
      </c>
      <c r="W16" s="507"/>
      <c r="X16" s="507"/>
      <c r="Y16" s="507"/>
      <c r="Z16" s="230" t="s">
        <v>874</v>
      </c>
      <c r="AA16" s="230" t="s">
        <v>4905</v>
      </c>
      <c r="AB16" s="230" t="s">
        <v>6699</v>
      </c>
      <c r="AC16" s="224" t="s">
        <v>854</v>
      </c>
      <c r="AD16" s="229" t="s">
        <v>865</v>
      </c>
      <c r="AE16" s="229" t="s">
        <v>866</v>
      </c>
      <c r="AF16" s="229"/>
      <c r="AG16" s="229" t="s">
        <v>3266</v>
      </c>
      <c r="AH16" s="229">
        <v>12028476583</v>
      </c>
      <c r="AI16" s="229" t="s">
        <v>3482</v>
      </c>
      <c r="AJ16" s="234" t="s">
        <v>3267</v>
      </c>
      <c r="AK16" s="253"/>
      <c r="AL16" s="236" t="s">
        <v>477</v>
      </c>
      <c r="BD16" s="382" t="e">
        <f>LEFT(AK16,FIND(" ",AK16,1)-1)</f>
        <v>#VALUE!</v>
      </c>
      <c r="BE16" s="299">
        <f>MIN(H16:Q16)</f>
        <v>41579</v>
      </c>
      <c r="BF16" s="299">
        <f>MAX(H16:Q16)</f>
        <v>42704</v>
      </c>
      <c r="BG16" s="696"/>
      <c r="BK16" s="231">
        <v>41579</v>
      </c>
      <c r="BL16" s="506"/>
      <c r="BM16" s="506"/>
      <c r="BN16" s="506"/>
      <c r="BO16" s="506"/>
      <c r="BP16" s="506"/>
      <c r="BQ16" s="506"/>
      <c r="BR16" s="506"/>
      <c r="BS16" s="506">
        <f>1000000+150000</f>
        <v>1150000</v>
      </c>
      <c r="BT16" s="506"/>
      <c r="BU16" s="506"/>
      <c r="BV16" s="506"/>
      <c r="BW16" s="506"/>
      <c r="BX16" s="506">
        <f>SUM(BL16:BW16)</f>
        <v>1150000</v>
      </c>
      <c r="BY16" s="506"/>
      <c r="CC16" s="506">
        <f>361000+130000+160000</f>
        <v>651000</v>
      </c>
      <c r="CK16" s="506">
        <f>SUM(BY16:CJ16)</f>
        <v>651000</v>
      </c>
    </row>
    <row r="17" spans="1:106" s="236" customFormat="1" ht="31.5">
      <c r="A17" s="222">
        <f t="shared" si="0"/>
        <v>4</v>
      </c>
      <c r="B17" s="222" t="s">
        <v>138</v>
      </c>
      <c r="C17" s="259" t="s">
        <v>131</v>
      </c>
      <c r="D17" s="228" t="s">
        <v>133</v>
      </c>
      <c r="E17" s="228" t="s">
        <v>1358</v>
      </c>
      <c r="F17" s="229" t="s">
        <v>1266</v>
      </c>
      <c r="G17" s="333" t="s">
        <v>1982</v>
      </c>
      <c r="H17" s="231">
        <v>42095</v>
      </c>
      <c r="I17" s="231">
        <v>42643</v>
      </c>
      <c r="J17" s="231">
        <v>42825</v>
      </c>
      <c r="K17" s="231"/>
      <c r="L17" s="231"/>
      <c r="M17" s="231">
        <v>42826</v>
      </c>
      <c r="N17" s="231">
        <v>43190</v>
      </c>
      <c r="O17" s="508"/>
      <c r="P17" s="231"/>
      <c r="Q17" s="231"/>
      <c r="R17" s="231"/>
      <c r="S17" s="231"/>
      <c r="T17" s="379">
        <f ca="1">SUM(N17-NOW())</f>
        <v>354.84127800926217</v>
      </c>
      <c r="U17" s="231" t="str">
        <f t="shared" ca="1" si="1"/>
        <v>ACTIVE</v>
      </c>
      <c r="V17" s="730">
        <v>3381698</v>
      </c>
      <c r="W17" s="507"/>
      <c r="X17" s="507"/>
      <c r="Y17" s="507"/>
      <c r="Z17" s="230" t="s">
        <v>874</v>
      </c>
      <c r="AA17" s="527" t="s">
        <v>6869</v>
      </c>
      <c r="AB17" s="230" t="s">
        <v>6699</v>
      </c>
      <c r="AC17" s="224" t="s">
        <v>132</v>
      </c>
      <c r="AD17" s="229" t="s">
        <v>169</v>
      </c>
      <c r="AE17" s="229" t="s">
        <v>165</v>
      </c>
      <c r="AF17" s="229"/>
      <c r="AG17" s="237" t="s">
        <v>3268</v>
      </c>
      <c r="AH17" s="229"/>
      <c r="AI17" s="229" t="s">
        <v>3483</v>
      </c>
      <c r="AJ17" s="238" t="s">
        <v>3269</v>
      </c>
      <c r="AK17" s="253"/>
      <c r="AL17" s="236" t="s">
        <v>477</v>
      </c>
      <c r="CC17" s="506"/>
    </row>
    <row r="18" spans="1:106" s="236" customFormat="1" ht="42">
      <c r="A18" s="222">
        <f t="shared" si="0"/>
        <v>5</v>
      </c>
      <c r="B18" s="222" t="s">
        <v>139</v>
      </c>
      <c r="C18" s="259" t="s">
        <v>166</v>
      </c>
      <c r="D18" s="228" t="s">
        <v>135</v>
      </c>
      <c r="E18" s="228" t="s">
        <v>1350</v>
      </c>
      <c r="F18" s="229" t="s">
        <v>1266</v>
      </c>
      <c r="G18" s="333" t="s">
        <v>1983</v>
      </c>
      <c r="H18" s="231">
        <v>42101</v>
      </c>
      <c r="I18" s="231">
        <v>42466</v>
      </c>
      <c r="J18" s="231">
        <v>42831</v>
      </c>
      <c r="K18" s="231"/>
      <c r="L18" s="231"/>
      <c r="M18" s="231">
        <v>42832</v>
      </c>
      <c r="N18" s="231">
        <v>43196</v>
      </c>
      <c r="O18" s="508"/>
      <c r="P18" s="231"/>
      <c r="Q18" s="231"/>
      <c r="R18" s="231"/>
      <c r="S18" s="231"/>
      <c r="T18" s="379">
        <f ca="1">SUM(N18-NOW())</f>
        <v>360.84127800926217</v>
      </c>
      <c r="U18" s="231" t="str">
        <f t="shared" ca="1" si="1"/>
        <v>ACTIVE</v>
      </c>
      <c r="V18" s="507">
        <v>3400000</v>
      </c>
      <c r="W18" s="507"/>
      <c r="X18" s="507"/>
      <c r="Y18" s="507"/>
      <c r="Z18" s="230" t="s">
        <v>874</v>
      </c>
      <c r="AA18" s="230" t="s">
        <v>5</v>
      </c>
      <c r="AB18" s="230" t="s">
        <v>6699</v>
      </c>
      <c r="AC18" s="224" t="s">
        <v>134</v>
      </c>
      <c r="AD18" s="237" t="s">
        <v>168</v>
      </c>
      <c r="AE18" s="229"/>
      <c r="AF18" s="237" t="s">
        <v>3271</v>
      </c>
      <c r="AG18" s="229"/>
      <c r="AH18" s="229" t="s">
        <v>3270</v>
      </c>
      <c r="AI18" s="229" t="s">
        <v>3484</v>
      </c>
      <c r="AJ18" s="238" t="s">
        <v>3272</v>
      </c>
      <c r="AK18" s="253"/>
      <c r="AL18" s="236" t="s">
        <v>477</v>
      </c>
      <c r="CC18" s="506"/>
    </row>
    <row r="19" spans="1:106" s="236" customFormat="1" ht="31.5">
      <c r="A19" s="222">
        <f t="shared" si="0"/>
        <v>6</v>
      </c>
      <c r="B19" s="222" t="s">
        <v>174</v>
      </c>
      <c r="C19" s="259" t="s">
        <v>170</v>
      </c>
      <c r="D19" s="228" t="s">
        <v>172</v>
      </c>
      <c r="E19" s="228" t="s">
        <v>1350</v>
      </c>
      <c r="F19" s="229" t="s">
        <v>1266</v>
      </c>
      <c r="G19" s="333" t="s">
        <v>1984</v>
      </c>
      <c r="H19" s="231">
        <v>42079</v>
      </c>
      <c r="I19" s="231">
        <v>42444</v>
      </c>
      <c r="J19" s="231">
        <v>42735</v>
      </c>
      <c r="K19" s="231">
        <v>42794</v>
      </c>
      <c r="L19" s="713">
        <v>42809</v>
      </c>
      <c r="M19" s="713">
        <v>42810</v>
      </c>
      <c r="N19" s="713">
        <v>42886</v>
      </c>
      <c r="O19" s="508"/>
      <c r="P19" s="231"/>
      <c r="Q19" s="231"/>
      <c r="R19" s="231"/>
      <c r="S19" s="231"/>
      <c r="T19" s="379">
        <f ca="1">SUM(N19-NOW())</f>
        <v>50.841278009262169</v>
      </c>
      <c r="U19" s="231" t="str">
        <f t="shared" ca="1" si="1"/>
        <v>ACTIVE</v>
      </c>
      <c r="V19" s="507">
        <v>3480505</v>
      </c>
      <c r="W19" s="507"/>
      <c r="X19" s="507"/>
      <c r="Y19" s="507"/>
      <c r="Z19" s="230" t="s">
        <v>173</v>
      </c>
      <c r="AA19" s="230" t="s">
        <v>3026</v>
      </c>
      <c r="AB19" s="230" t="s">
        <v>6699</v>
      </c>
      <c r="AC19" s="224" t="s">
        <v>171</v>
      </c>
      <c r="AD19" s="237" t="s">
        <v>176</v>
      </c>
      <c r="AE19" s="229" t="s">
        <v>177</v>
      </c>
      <c r="AF19" s="237" t="s">
        <v>3273</v>
      </c>
      <c r="AG19" s="229" t="s">
        <v>3274</v>
      </c>
      <c r="AH19" s="229"/>
      <c r="AI19" s="229" t="s">
        <v>3485</v>
      </c>
      <c r="AJ19" s="238" t="s">
        <v>3627</v>
      </c>
      <c r="AK19" s="253"/>
      <c r="AL19" s="236" t="s">
        <v>477</v>
      </c>
      <c r="CC19" s="506"/>
    </row>
    <row r="20" spans="1:106" s="236" customFormat="1" ht="94.5">
      <c r="A20" s="222">
        <f t="shared" si="0"/>
        <v>7</v>
      </c>
      <c r="B20" s="222" t="s">
        <v>60</v>
      </c>
      <c r="C20" s="259" t="s">
        <v>49</v>
      </c>
      <c r="D20" s="228" t="s">
        <v>51</v>
      </c>
      <c r="E20" s="228" t="s">
        <v>1358</v>
      </c>
      <c r="F20" s="229" t="s">
        <v>52</v>
      </c>
      <c r="G20" s="333" t="s">
        <v>4656</v>
      </c>
      <c r="H20" s="231">
        <v>42156</v>
      </c>
      <c r="I20" s="231">
        <v>42369</v>
      </c>
      <c r="J20" s="231">
        <v>42429</v>
      </c>
      <c r="K20" s="231">
        <v>42735</v>
      </c>
      <c r="L20" s="231">
        <v>42886</v>
      </c>
      <c r="M20" s="231">
        <v>42887</v>
      </c>
      <c r="N20" s="231">
        <v>43100</v>
      </c>
      <c r="O20" s="508"/>
      <c r="P20" s="231"/>
      <c r="Q20" s="231"/>
      <c r="R20" s="231"/>
      <c r="S20" s="231"/>
      <c r="T20" s="379">
        <f ca="1">SUM(N20-NOW())</f>
        <v>264.84127800926217</v>
      </c>
      <c r="U20" s="231" t="str">
        <f t="shared" ca="1" si="1"/>
        <v>ACTIVE</v>
      </c>
      <c r="V20" s="730">
        <v>21500000</v>
      </c>
      <c r="W20" s="507"/>
      <c r="X20" s="507"/>
      <c r="Y20" s="507"/>
      <c r="Z20" s="230"/>
      <c r="AA20" s="527" t="s">
        <v>6754</v>
      </c>
      <c r="AB20" s="230" t="s">
        <v>6698</v>
      </c>
      <c r="AC20" s="224" t="s">
        <v>50</v>
      </c>
      <c r="AD20" s="229" t="s">
        <v>1377</v>
      </c>
      <c r="AE20" s="229" t="s">
        <v>34</v>
      </c>
      <c r="AF20" s="237" t="s">
        <v>3282</v>
      </c>
      <c r="AG20" s="229" t="s">
        <v>3281</v>
      </c>
      <c r="AH20" s="229"/>
      <c r="AI20" s="237" t="s">
        <v>3891</v>
      </c>
      <c r="AJ20" s="229"/>
      <c r="AK20" s="253"/>
      <c r="CC20" s="506"/>
    </row>
    <row r="21" spans="1:106" s="236" customFormat="1" ht="31.5">
      <c r="A21" s="222">
        <f t="shared" si="0"/>
        <v>8</v>
      </c>
      <c r="B21" s="222" t="s">
        <v>61</v>
      </c>
      <c r="C21" s="259" t="s">
        <v>53</v>
      </c>
      <c r="D21" s="228" t="s">
        <v>55</v>
      </c>
      <c r="E21" s="228" t="s">
        <v>1276</v>
      </c>
      <c r="F21" s="229" t="s">
        <v>52</v>
      </c>
      <c r="G21" s="333" t="s">
        <v>4656</v>
      </c>
      <c r="H21" s="231">
        <v>42156</v>
      </c>
      <c r="I21" s="231">
        <v>42369</v>
      </c>
      <c r="J21" s="231">
        <v>42429</v>
      </c>
      <c r="K21" s="231">
        <v>42735</v>
      </c>
      <c r="L21" s="231">
        <v>42886</v>
      </c>
      <c r="M21" s="231">
        <v>42887</v>
      </c>
      <c r="N21" s="231">
        <v>43100</v>
      </c>
      <c r="O21" s="508"/>
      <c r="P21" s="231"/>
      <c r="Q21" s="231"/>
      <c r="R21" s="231"/>
      <c r="S21" s="231"/>
      <c r="T21" s="379">
        <f ca="1">SUM(N21-NOW())</f>
        <v>264.84127800926217</v>
      </c>
      <c r="U21" s="231" t="str">
        <f t="shared" ca="1" si="1"/>
        <v>ACTIVE</v>
      </c>
      <c r="V21" s="730">
        <v>9000000</v>
      </c>
      <c r="W21" s="507"/>
      <c r="X21" s="507"/>
      <c r="Y21" s="507"/>
      <c r="Z21" s="230"/>
      <c r="AA21" s="527" t="s">
        <v>6755</v>
      </c>
      <c r="AB21" s="230" t="s">
        <v>6698</v>
      </c>
      <c r="AC21" s="224" t="s">
        <v>54</v>
      </c>
      <c r="AD21" s="229"/>
      <c r="AE21" s="229" t="s">
        <v>33</v>
      </c>
      <c r="AF21" s="237" t="s">
        <v>3278</v>
      </c>
      <c r="AG21" s="229" t="s">
        <v>3277</v>
      </c>
      <c r="AH21" s="229">
        <v>1377334754</v>
      </c>
      <c r="AI21" s="258" t="s">
        <v>3688</v>
      </c>
      <c r="AK21" s="253"/>
      <c r="CC21" s="506"/>
    </row>
    <row r="22" spans="1:106" s="236" customFormat="1" ht="30" customHeight="1">
      <c r="A22" s="222">
        <f t="shared" si="0"/>
        <v>9</v>
      </c>
      <c r="B22" s="222" t="s">
        <v>1974</v>
      </c>
      <c r="C22" s="259" t="s">
        <v>1889</v>
      </c>
      <c r="D22" s="228" t="s">
        <v>1891</v>
      </c>
      <c r="E22" s="228" t="s">
        <v>1276</v>
      </c>
      <c r="F22" s="229" t="s">
        <v>1892</v>
      </c>
      <c r="G22" s="333" t="s">
        <v>1985</v>
      </c>
      <c r="H22" s="231">
        <v>42380</v>
      </c>
      <c r="I22" s="231">
        <v>42735</v>
      </c>
      <c r="J22" s="231">
        <v>43100</v>
      </c>
      <c r="K22" s="231"/>
      <c r="L22" s="231"/>
      <c r="M22" s="235"/>
      <c r="N22" s="235"/>
      <c r="O22" s="508"/>
      <c r="P22" s="231"/>
      <c r="Q22" s="231"/>
      <c r="R22" s="231"/>
      <c r="S22" s="231"/>
      <c r="T22" s="379">
        <f ca="1">SUM(J22-NOW())</f>
        <v>264.84127800926217</v>
      </c>
      <c r="U22" s="231" t="str">
        <f t="shared" ca="1" si="1"/>
        <v>ACTIVE</v>
      </c>
      <c r="V22" s="507">
        <v>4800000</v>
      </c>
      <c r="W22" s="507">
        <v>500000</v>
      </c>
      <c r="X22" s="507">
        <v>200000</v>
      </c>
      <c r="Y22" s="507">
        <v>200000</v>
      </c>
      <c r="Z22" s="230"/>
      <c r="AA22" s="230" t="s">
        <v>5035</v>
      </c>
      <c r="AB22" s="230" t="s">
        <v>6698</v>
      </c>
      <c r="AC22" s="224" t="s">
        <v>1890</v>
      </c>
      <c r="AD22" s="237" t="s">
        <v>3007</v>
      </c>
      <c r="AE22" s="229" t="s">
        <v>3008</v>
      </c>
      <c r="AF22" s="237" t="s">
        <v>3284</v>
      </c>
      <c r="AG22" s="229" t="s">
        <v>3283</v>
      </c>
      <c r="AH22" s="229"/>
      <c r="AI22" s="229" t="s">
        <v>3487</v>
      </c>
      <c r="AJ22" s="238" t="s">
        <v>3285</v>
      </c>
      <c r="AK22" s="253"/>
      <c r="CC22" s="506"/>
    </row>
    <row r="23" spans="1:106" s="236" customFormat="1" ht="30" customHeight="1">
      <c r="A23" s="222">
        <f t="shared" si="0"/>
        <v>10</v>
      </c>
      <c r="B23" s="222" t="s">
        <v>1975</v>
      </c>
      <c r="C23" s="259" t="s">
        <v>1893</v>
      </c>
      <c r="D23" s="228" t="s">
        <v>1895</v>
      </c>
      <c r="E23" s="228" t="s">
        <v>1276</v>
      </c>
      <c r="F23" s="229" t="s">
        <v>1892</v>
      </c>
      <c r="G23" s="333" t="s">
        <v>1985</v>
      </c>
      <c r="H23" s="231">
        <v>42373</v>
      </c>
      <c r="I23" s="231">
        <v>42735</v>
      </c>
      <c r="J23" s="231">
        <v>43100</v>
      </c>
      <c r="K23" s="231"/>
      <c r="L23" s="231"/>
      <c r="M23" s="235"/>
      <c r="N23" s="235"/>
      <c r="O23" s="508"/>
      <c r="P23" s="231"/>
      <c r="Q23" s="231"/>
      <c r="R23" s="231"/>
      <c r="S23" s="231"/>
      <c r="T23" s="379">
        <f ca="1">SUM(J23-NOW())</f>
        <v>264.84127800926217</v>
      </c>
      <c r="U23" s="231" t="str">
        <f t="shared" ca="1" si="1"/>
        <v>ACTIVE</v>
      </c>
      <c r="V23" s="507">
        <v>4800000</v>
      </c>
      <c r="W23" s="507">
        <v>500000</v>
      </c>
      <c r="X23" s="507">
        <v>200000</v>
      </c>
      <c r="Y23" s="507">
        <v>200000</v>
      </c>
      <c r="Z23" s="230"/>
      <c r="AA23" s="230" t="s">
        <v>5035</v>
      </c>
      <c r="AB23" s="230" t="s">
        <v>6698</v>
      </c>
      <c r="AC23" s="224" t="s">
        <v>1894</v>
      </c>
      <c r="AD23" s="237" t="s">
        <v>3012</v>
      </c>
      <c r="AE23" s="229" t="s">
        <v>3009</v>
      </c>
      <c r="AF23" s="237" t="s">
        <v>3286</v>
      </c>
      <c r="AG23" s="356" t="s">
        <v>6788</v>
      </c>
      <c r="AH23" s="229"/>
      <c r="AI23" s="229" t="s">
        <v>3152</v>
      </c>
      <c r="AJ23" s="238" t="s">
        <v>3287</v>
      </c>
      <c r="AK23" s="253"/>
      <c r="CC23" s="506"/>
    </row>
    <row r="24" spans="1:106" s="236" customFormat="1" ht="30" customHeight="1">
      <c r="A24" s="222">
        <f t="shared" si="0"/>
        <v>11</v>
      </c>
      <c r="B24" s="222" t="s">
        <v>1976</v>
      </c>
      <c r="C24" s="259" t="s">
        <v>1896</v>
      </c>
      <c r="D24" s="228" t="s">
        <v>1898</v>
      </c>
      <c r="E24" s="228" t="s">
        <v>1276</v>
      </c>
      <c r="F24" s="229" t="s">
        <v>1892</v>
      </c>
      <c r="G24" s="333" t="s">
        <v>1985</v>
      </c>
      <c r="H24" s="231">
        <v>42370</v>
      </c>
      <c r="I24" s="231">
        <v>42735</v>
      </c>
      <c r="J24" s="231">
        <v>43100</v>
      </c>
      <c r="K24" s="231"/>
      <c r="L24" s="231"/>
      <c r="M24" s="235"/>
      <c r="N24" s="235"/>
      <c r="O24" s="508"/>
      <c r="P24" s="231"/>
      <c r="Q24" s="231"/>
      <c r="R24" s="231"/>
      <c r="S24" s="231"/>
      <c r="T24" s="379">
        <f ca="1">SUM(J24-NOW())</f>
        <v>264.84127800926217</v>
      </c>
      <c r="U24" s="231" t="str">
        <f t="shared" ca="1" si="1"/>
        <v>ACTIVE</v>
      </c>
      <c r="V24" s="507">
        <v>4800000</v>
      </c>
      <c r="W24" s="507">
        <v>500000</v>
      </c>
      <c r="X24" s="507">
        <v>200000</v>
      </c>
      <c r="Y24" s="507">
        <v>200000</v>
      </c>
      <c r="Z24" s="230"/>
      <c r="AA24" s="230" t="s">
        <v>5036</v>
      </c>
      <c r="AB24" s="230" t="s">
        <v>6698</v>
      </c>
      <c r="AC24" s="224" t="s">
        <v>1897</v>
      </c>
      <c r="AD24" s="237" t="s">
        <v>3010</v>
      </c>
      <c r="AE24" s="229" t="s">
        <v>3011</v>
      </c>
      <c r="AF24" s="237" t="s">
        <v>3289</v>
      </c>
      <c r="AG24" s="229" t="s">
        <v>3288</v>
      </c>
      <c r="AH24" s="229"/>
      <c r="AI24" s="229" t="s">
        <v>3488</v>
      </c>
      <c r="AJ24" s="238" t="s">
        <v>3290</v>
      </c>
      <c r="AK24" s="253"/>
      <c r="CC24" s="506"/>
      <c r="DB24" s="506">
        <v>1055192</v>
      </c>
    </row>
    <row r="25" spans="1:106" s="236" customFormat="1" ht="52.5">
      <c r="A25" s="222">
        <f t="shared" si="0"/>
        <v>12</v>
      </c>
      <c r="B25" s="222" t="s">
        <v>4471</v>
      </c>
      <c r="C25" s="259" t="s">
        <v>4357</v>
      </c>
      <c r="D25" s="228" t="s">
        <v>4358</v>
      </c>
      <c r="E25" s="228" t="s">
        <v>1276</v>
      </c>
      <c r="F25" s="356" t="s">
        <v>6870</v>
      </c>
      <c r="G25" s="333" t="s">
        <v>1982</v>
      </c>
      <c r="H25" s="231">
        <v>42636</v>
      </c>
      <c r="I25" s="231">
        <v>42816</v>
      </c>
      <c r="J25" s="231">
        <v>43182</v>
      </c>
      <c r="K25" s="231"/>
      <c r="L25" s="231"/>
      <c r="M25" s="235"/>
      <c r="N25" s="235"/>
      <c r="O25" s="508"/>
      <c r="P25" s="231"/>
      <c r="Q25" s="231"/>
      <c r="R25" s="231"/>
      <c r="S25" s="231"/>
      <c r="T25" s="379">
        <f ca="1">SUM(J25-NOW())</f>
        <v>346.84127800926217</v>
      </c>
      <c r="U25" s="231" t="str">
        <f ca="1">IF(T25&lt;=46,"WARNING","ACTIVE")</f>
        <v>ACTIVE</v>
      </c>
      <c r="V25" s="507">
        <v>3500000</v>
      </c>
      <c r="W25" s="507"/>
      <c r="X25" s="507"/>
      <c r="Y25" s="507"/>
      <c r="Z25" s="230"/>
      <c r="AA25" s="527" t="s">
        <v>6871</v>
      </c>
      <c r="AB25" s="230" t="s">
        <v>6698</v>
      </c>
      <c r="AC25" s="224" t="s">
        <v>4359</v>
      </c>
      <c r="AD25" s="237" t="s">
        <v>4360</v>
      </c>
      <c r="AE25" s="229" t="s">
        <v>4361</v>
      </c>
      <c r="AF25" s="237" t="s">
        <v>4362</v>
      </c>
      <c r="AG25" s="229"/>
      <c r="AH25" s="237"/>
      <c r="AI25" s="237"/>
      <c r="AJ25" s="238" t="s">
        <v>4363</v>
      </c>
      <c r="AK25" s="253"/>
      <c r="CC25" s="506"/>
    </row>
    <row r="26" spans="1:106" s="236" customFormat="1" ht="31.5">
      <c r="A26" s="222">
        <f t="shared" si="0"/>
        <v>13</v>
      </c>
      <c r="B26" s="222"/>
      <c r="C26" s="259" t="s">
        <v>6490</v>
      </c>
      <c r="D26" s="228" t="s">
        <v>5093</v>
      </c>
      <c r="E26" s="228" t="s">
        <v>1302</v>
      </c>
      <c r="F26" s="229" t="s">
        <v>5094</v>
      </c>
      <c r="G26" s="333"/>
      <c r="H26" s="231">
        <v>42764</v>
      </c>
      <c r="I26" s="231">
        <v>43128</v>
      </c>
      <c r="J26" s="231"/>
      <c r="K26" s="231"/>
      <c r="L26" s="231"/>
      <c r="M26" s="235"/>
      <c r="N26" s="235"/>
      <c r="O26" s="508"/>
      <c r="P26" s="231"/>
      <c r="Q26" s="231"/>
      <c r="R26" s="231"/>
      <c r="S26" s="231"/>
      <c r="T26" s="379">
        <f ca="1">SUM(I26-NOW())</f>
        <v>292.84127800926217</v>
      </c>
      <c r="U26" s="231" t="str">
        <f ca="1">IF(T26&lt;=46,"WARNING","ACTIVE")</f>
        <v>ACTIVE</v>
      </c>
      <c r="V26" s="507">
        <v>6000000</v>
      </c>
      <c r="W26" s="507"/>
      <c r="X26" s="507"/>
      <c r="Y26" s="507"/>
      <c r="Z26" s="230"/>
      <c r="AA26" s="230" t="s">
        <v>1693</v>
      </c>
      <c r="AB26" s="230" t="s">
        <v>6698</v>
      </c>
      <c r="AC26" s="224" t="s">
        <v>5095</v>
      </c>
      <c r="AD26" s="237" t="s">
        <v>5096</v>
      </c>
      <c r="AE26" s="229" t="s">
        <v>6489</v>
      </c>
      <c r="AF26" s="237" t="s">
        <v>6680</v>
      </c>
      <c r="AG26" s="229"/>
      <c r="AH26" s="237"/>
      <c r="AI26" s="237"/>
      <c r="AJ26" s="7" t="s">
        <v>6491</v>
      </c>
      <c r="AK26" s="253"/>
      <c r="CC26" s="506"/>
    </row>
    <row r="27" spans="1:106" s="236" customFormat="1">
      <c r="A27" s="280"/>
      <c r="B27" s="280"/>
      <c r="C27" s="282"/>
      <c r="D27" s="284"/>
      <c r="E27" s="284"/>
      <c r="F27" s="281"/>
      <c r="G27" s="281"/>
      <c r="H27" s="316"/>
      <c r="I27" s="316"/>
      <c r="J27" s="316"/>
      <c r="K27" s="316"/>
      <c r="L27" s="316"/>
      <c r="M27" s="313"/>
      <c r="N27" s="313"/>
      <c r="O27" s="313"/>
      <c r="P27" s="316"/>
      <c r="Q27" s="316"/>
      <c r="R27" s="316"/>
      <c r="S27" s="316"/>
      <c r="T27" s="315"/>
      <c r="U27" s="316"/>
      <c r="V27" s="395"/>
      <c r="W27" s="395"/>
      <c r="X27" s="395"/>
      <c r="Y27" s="395"/>
      <c r="Z27" s="285"/>
      <c r="AA27" s="285"/>
      <c r="AB27" s="285"/>
      <c r="AC27" s="283"/>
      <c r="AD27" s="281"/>
      <c r="AE27" s="281"/>
      <c r="AF27" s="288"/>
      <c r="AG27" s="281"/>
      <c r="AH27" s="288"/>
      <c r="AI27" s="288"/>
      <c r="AJ27" s="289"/>
      <c r="AK27" s="331"/>
      <c r="CC27" s="506"/>
    </row>
    <row r="28" spans="1:106" s="236" customFormat="1">
      <c r="A28" s="280"/>
      <c r="B28" s="280"/>
      <c r="C28" s="282"/>
      <c r="D28" s="284"/>
      <c r="E28" s="284"/>
      <c r="F28" s="281"/>
      <c r="G28" s="281"/>
      <c r="H28" s="316"/>
      <c r="I28" s="316"/>
      <c r="J28" s="316"/>
      <c r="K28" s="316"/>
      <c r="L28" s="316"/>
      <c r="M28" s="313"/>
      <c r="N28" s="313"/>
      <c r="O28" s="313"/>
      <c r="P28" s="316"/>
      <c r="Q28" s="316"/>
      <c r="R28" s="316"/>
      <c r="S28" s="316"/>
      <c r="T28" s="315"/>
      <c r="U28" s="316"/>
      <c r="V28" s="395"/>
      <c r="W28" s="395"/>
      <c r="X28" s="395"/>
      <c r="Y28" s="395"/>
      <c r="Z28" s="285"/>
      <c r="AA28" s="285"/>
      <c r="AB28" s="285"/>
      <c r="AC28" s="283"/>
      <c r="AD28" s="281"/>
      <c r="AE28" s="281"/>
      <c r="AF28" s="288"/>
      <c r="AG28" s="281"/>
      <c r="AH28" s="288"/>
      <c r="AI28" s="288"/>
      <c r="AJ28" s="289"/>
      <c r="AK28" s="331"/>
      <c r="CC28" s="506"/>
    </row>
    <row r="29" spans="1:106" s="236" customFormat="1">
      <c r="A29" s="280"/>
      <c r="B29" s="280"/>
      <c r="C29" s="282"/>
      <c r="D29" s="284"/>
      <c r="E29" s="284"/>
      <c r="F29" s="281"/>
      <c r="G29" s="281"/>
      <c r="H29" s="316"/>
      <c r="I29" s="316"/>
      <c r="J29" s="316"/>
      <c r="K29" s="316"/>
      <c r="L29" s="316"/>
      <c r="M29" s="313"/>
      <c r="N29" s="313"/>
      <c r="O29" s="313"/>
      <c r="P29" s="316"/>
      <c r="Q29" s="316"/>
      <c r="R29" s="316"/>
      <c r="S29" s="316"/>
      <c r="T29" s="315"/>
      <c r="U29" s="316"/>
      <c r="V29" s="395"/>
      <c r="W29" s="395"/>
      <c r="X29" s="395"/>
      <c r="Y29" s="395"/>
      <c r="Z29" s="285"/>
      <c r="AA29" s="285"/>
      <c r="AB29" s="285"/>
      <c r="AC29" s="283"/>
      <c r="AD29" s="281"/>
      <c r="AE29" s="281"/>
      <c r="AF29" s="281"/>
      <c r="AG29" s="281"/>
      <c r="AH29" s="281"/>
      <c r="AI29" s="281"/>
      <c r="AJ29" s="281"/>
      <c r="AK29" s="331"/>
      <c r="CC29" s="506"/>
    </row>
    <row r="30" spans="1:106" s="236" customFormat="1">
      <c r="A30" s="280"/>
      <c r="B30" s="280"/>
      <c r="C30" s="282"/>
      <c r="D30" s="284"/>
      <c r="E30" s="284"/>
      <c r="F30" s="281"/>
      <c r="G30" s="281"/>
      <c r="H30" s="316"/>
      <c r="I30" s="316"/>
      <c r="J30" s="316"/>
      <c r="K30" s="316"/>
      <c r="L30" s="316"/>
      <c r="M30" s="316"/>
      <c r="P30" s="316"/>
      <c r="Q30" s="316"/>
      <c r="R30" s="316"/>
      <c r="S30" s="316"/>
      <c r="T30" s="315"/>
      <c r="U30" s="316"/>
      <c r="V30" s="395"/>
      <c r="W30" s="395"/>
      <c r="X30" s="395"/>
      <c r="Y30" s="395"/>
      <c r="Z30" s="285"/>
      <c r="AA30" s="285"/>
      <c r="AB30" s="285"/>
      <c r="AC30" s="283"/>
      <c r="AD30" s="281"/>
      <c r="AE30" s="281"/>
      <c r="AF30" s="281"/>
      <c r="AG30" s="281"/>
      <c r="AH30" s="281"/>
      <c r="AI30" s="281"/>
      <c r="AJ30" s="281"/>
      <c r="AK30" s="331"/>
      <c r="CC30" s="506"/>
    </row>
    <row r="31" spans="1:106">
      <c r="A31" s="397"/>
    </row>
    <row r="32" spans="1:106" ht="11.25" thickBot="1">
      <c r="A32" s="397"/>
    </row>
    <row r="33" spans="1:81" s="400" customFormat="1" ht="11.25" thickBot="1">
      <c r="A33" s="290" t="s">
        <v>1365</v>
      </c>
      <c r="B33" s="359"/>
      <c r="R33" s="425"/>
      <c r="S33" s="425"/>
      <c r="CC33" s="511"/>
    </row>
    <row r="34" spans="1:81" ht="15.95" customHeight="1">
      <c r="A34" s="239">
        <f t="shared" si="0"/>
        <v>21</v>
      </c>
      <c r="B34" s="239" t="s">
        <v>869</v>
      </c>
      <c r="C34" s="277" t="s">
        <v>842</v>
      </c>
      <c r="D34" s="245" t="s">
        <v>876</v>
      </c>
      <c r="E34" s="245" t="s">
        <v>1350</v>
      </c>
      <c r="F34" s="246" t="s">
        <v>1266</v>
      </c>
      <c r="G34" s="292" t="s">
        <v>1981</v>
      </c>
      <c r="H34" s="248">
        <v>41579</v>
      </c>
      <c r="I34" s="248">
        <v>41943</v>
      </c>
      <c r="J34" s="248">
        <v>42124</v>
      </c>
      <c r="K34" s="248">
        <v>42308</v>
      </c>
      <c r="L34" s="248"/>
      <c r="M34" s="248">
        <v>42309</v>
      </c>
      <c r="N34" s="248">
        <v>42490</v>
      </c>
      <c r="O34" s="248">
        <v>42582</v>
      </c>
      <c r="P34" s="248"/>
      <c r="Q34" s="248"/>
      <c r="R34" s="248"/>
      <c r="S34" s="248"/>
      <c r="T34" s="401">
        <f ca="1">SUM(O34-NOW())</f>
        <v>-253.15872199073783</v>
      </c>
      <c r="U34" s="248" t="str">
        <f ca="1">IF(T34&lt;=46,"WARNING","ACTIVE")</f>
        <v>WARNING</v>
      </c>
      <c r="V34" s="512">
        <v>3100000</v>
      </c>
      <c r="W34" s="512"/>
      <c r="X34" s="512"/>
      <c r="Y34" s="512"/>
      <c r="Z34" s="247" t="s">
        <v>874</v>
      </c>
      <c r="AA34" s="247" t="s">
        <v>63</v>
      </c>
      <c r="AB34" s="247" t="s">
        <v>875</v>
      </c>
      <c r="AC34" s="241" t="s">
        <v>843</v>
      </c>
      <c r="AD34" s="246" t="s">
        <v>859</v>
      </c>
      <c r="AE34" s="246" t="s">
        <v>867</v>
      </c>
      <c r="AF34" s="246"/>
      <c r="AG34" s="246" t="s">
        <v>860</v>
      </c>
      <c r="AH34" s="246"/>
      <c r="AI34" s="246" t="s">
        <v>3478</v>
      </c>
      <c r="AJ34" s="252"/>
      <c r="AK34" s="256" t="s">
        <v>3881</v>
      </c>
    </row>
    <row r="35" spans="1:81" ht="14.25" customHeight="1">
      <c r="A35" s="239">
        <f t="shared" si="0"/>
        <v>22</v>
      </c>
      <c r="B35" s="239" t="s">
        <v>42</v>
      </c>
      <c r="C35" s="277" t="s">
        <v>22</v>
      </c>
      <c r="D35" s="245" t="s">
        <v>24</v>
      </c>
      <c r="E35" s="245" t="s">
        <v>1358</v>
      </c>
      <c r="F35" s="246" t="s">
        <v>1266</v>
      </c>
      <c r="G35" s="292" t="s">
        <v>1984</v>
      </c>
      <c r="H35" s="248">
        <v>42142</v>
      </c>
      <c r="I35" s="248">
        <v>42507</v>
      </c>
      <c r="J35" s="248">
        <v>42582</v>
      </c>
      <c r="K35" s="248"/>
      <c r="L35" s="248"/>
      <c r="M35" s="252"/>
      <c r="N35" s="252"/>
      <c r="O35" s="509"/>
      <c r="P35" s="248"/>
      <c r="Q35" s="248"/>
      <c r="R35" s="248"/>
      <c r="S35" s="248"/>
      <c r="T35" s="401">
        <f ca="1">SUM(J35-NOW())</f>
        <v>-253.15872199073783</v>
      </c>
      <c r="U35" s="248" t="str">
        <f ca="1">IF(T35&lt;=46,"WARNING","ACTIVE")</f>
        <v>WARNING</v>
      </c>
      <c r="V35" s="510">
        <v>3380505</v>
      </c>
      <c r="W35" s="510"/>
      <c r="X35" s="510"/>
      <c r="Y35" s="510"/>
      <c r="Z35" s="247" t="s">
        <v>173</v>
      </c>
      <c r="AA35" s="247" t="s">
        <v>3027</v>
      </c>
      <c r="AB35" s="247" t="s">
        <v>875</v>
      </c>
      <c r="AC35" s="241" t="s">
        <v>23</v>
      </c>
      <c r="AD35" s="246" t="s">
        <v>326</v>
      </c>
      <c r="AE35" s="246" t="s">
        <v>327</v>
      </c>
      <c r="AF35" s="255" t="s">
        <v>3275</v>
      </c>
      <c r="AG35" s="246"/>
      <c r="AH35" s="246"/>
      <c r="AI35" s="239" t="s">
        <v>3657</v>
      </c>
      <c r="AJ35" s="246" t="s">
        <v>3276</v>
      </c>
      <c r="AK35" s="256" t="s">
        <v>3881</v>
      </c>
    </row>
    <row r="36" spans="1:81" s="236" customFormat="1" ht="14.25" customHeight="1">
      <c r="A36" s="239">
        <f t="shared" si="0"/>
        <v>23</v>
      </c>
      <c r="B36" s="239" t="s">
        <v>1724</v>
      </c>
      <c r="C36" s="277" t="s">
        <v>1710</v>
      </c>
      <c r="D36" s="245" t="s">
        <v>1712</v>
      </c>
      <c r="E36" s="245" t="s">
        <v>1276</v>
      </c>
      <c r="F36" s="246" t="s">
        <v>1713</v>
      </c>
      <c r="G36" s="292" t="s">
        <v>1982</v>
      </c>
      <c r="H36" s="248">
        <v>42310</v>
      </c>
      <c r="I36" s="248">
        <v>42401</v>
      </c>
      <c r="J36" s="248">
        <v>42583</v>
      </c>
      <c r="K36" s="248" t="s">
        <v>1324</v>
      </c>
      <c r="L36" s="248"/>
      <c r="M36" s="252" t="s">
        <v>1324</v>
      </c>
      <c r="N36" s="252"/>
      <c r="O36" s="509"/>
      <c r="P36" s="248"/>
      <c r="Q36" s="248"/>
      <c r="R36" s="248"/>
      <c r="S36" s="248"/>
      <c r="T36" s="401">
        <f ca="1">SUM(J36-NOW())</f>
        <v>-252.15872199073783</v>
      </c>
      <c r="U36" s="248" t="str">
        <f ca="1">IF(T36&lt;=46,"WARNING","ACTIVE")</f>
        <v>WARNING</v>
      </c>
      <c r="V36" s="510">
        <v>3500000</v>
      </c>
      <c r="W36" s="510"/>
      <c r="X36" s="510"/>
      <c r="Y36" s="510"/>
      <c r="Z36" s="247"/>
      <c r="AA36" s="247"/>
      <c r="AB36" s="247" t="s">
        <v>1290</v>
      </c>
      <c r="AC36" s="241" t="s">
        <v>1711</v>
      </c>
      <c r="AD36" s="246" t="s">
        <v>1793</v>
      </c>
      <c r="AE36" s="246" t="s">
        <v>1732</v>
      </c>
      <c r="AF36" s="255" t="s">
        <v>3279</v>
      </c>
      <c r="AG36" s="246"/>
      <c r="AH36" s="246"/>
      <c r="AI36" s="246" t="s">
        <v>3486</v>
      </c>
      <c r="AJ36" s="251" t="s">
        <v>3280</v>
      </c>
      <c r="AK36" s="256" t="s">
        <v>4081</v>
      </c>
      <c r="CC36" s="506"/>
    </row>
    <row r="37" spans="1:81" ht="14.25" customHeight="1">
      <c r="A37" s="239">
        <v>3</v>
      </c>
      <c r="B37" s="239" t="s">
        <v>872</v>
      </c>
      <c r="C37" s="277" t="s">
        <v>850</v>
      </c>
      <c r="D37" s="245" t="s">
        <v>852</v>
      </c>
      <c r="E37" s="245" t="s">
        <v>1231</v>
      </c>
      <c r="F37" s="246" t="s">
        <v>1648</v>
      </c>
      <c r="G37" s="292" t="s">
        <v>1980</v>
      </c>
      <c r="H37" s="248">
        <v>41579</v>
      </c>
      <c r="I37" s="248">
        <v>41943</v>
      </c>
      <c r="J37" s="248">
        <v>42124</v>
      </c>
      <c r="K37" s="248">
        <v>42308</v>
      </c>
      <c r="L37" s="248"/>
      <c r="M37" s="248">
        <v>42309</v>
      </c>
      <c r="N37" s="248">
        <v>42490</v>
      </c>
      <c r="O37" s="248">
        <v>42991</v>
      </c>
      <c r="P37" s="248"/>
      <c r="Q37" s="248"/>
      <c r="R37" s="248"/>
      <c r="S37" s="248"/>
      <c r="T37" s="401">
        <v>266.3089542824091</v>
      </c>
      <c r="U37" s="248" t="s">
        <v>1098</v>
      </c>
      <c r="V37" s="510">
        <v>3100000</v>
      </c>
      <c r="W37" s="510"/>
      <c r="X37" s="510"/>
      <c r="Y37" s="510"/>
      <c r="Z37" s="247" t="s">
        <v>874</v>
      </c>
      <c r="AA37" s="247" t="s">
        <v>4239</v>
      </c>
      <c r="AB37" s="247" t="s">
        <v>875</v>
      </c>
      <c r="AC37" s="241" t="s">
        <v>851</v>
      </c>
      <c r="AD37" s="246" t="s">
        <v>862</v>
      </c>
      <c r="AE37" s="246" t="s">
        <v>863</v>
      </c>
      <c r="AF37" s="255"/>
      <c r="AG37" s="246" t="s">
        <v>864</v>
      </c>
      <c r="AH37" s="246"/>
      <c r="AI37" s="246" t="s">
        <v>3481</v>
      </c>
      <c r="AJ37" s="251"/>
      <c r="AK37" s="256" t="s">
        <v>4655</v>
      </c>
    </row>
    <row r="38" spans="1:81" ht="14.25" customHeight="1">
      <c r="A38" s="239">
        <v>13</v>
      </c>
      <c r="B38" s="239" t="s">
        <v>2079</v>
      </c>
      <c r="C38" s="277" t="s">
        <v>2058</v>
      </c>
      <c r="D38" s="245" t="s">
        <v>2086</v>
      </c>
      <c r="E38" s="245" t="s">
        <v>1276</v>
      </c>
      <c r="F38" s="246" t="s">
        <v>2060</v>
      </c>
      <c r="G38" s="292" t="s">
        <v>1982</v>
      </c>
      <c r="H38" s="248">
        <v>42376</v>
      </c>
      <c r="I38" s="248">
        <v>42496</v>
      </c>
      <c r="J38" s="248">
        <v>42680</v>
      </c>
      <c r="K38" s="248" t="s">
        <v>1324</v>
      </c>
      <c r="L38" s="248"/>
      <c r="M38" s="252" t="s">
        <v>1324</v>
      </c>
      <c r="N38" s="252" t="s">
        <v>1324</v>
      </c>
      <c r="O38" s="509"/>
      <c r="P38" s="248"/>
      <c r="Q38" s="248"/>
      <c r="R38" s="248"/>
      <c r="S38" s="248"/>
      <c r="T38" s="401">
        <v>-44.691916319447046</v>
      </c>
      <c r="U38" s="248" t="s">
        <v>1099</v>
      </c>
      <c r="V38" s="510">
        <v>3125000</v>
      </c>
      <c r="W38" s="510"/>
      <c r="X38" s="510"/>
      <c r="Y38" s="510"/>
      <c r="Z38" s="247"/>
      <c r="AA38" s="247"/>
      <c r="AB38" s="247" t="s">
        <v>1290</v>
      </c>
      <c r="AC38" s="241" t="s">
        <v>2059</v>
      </c>
      <c r="AD38" s="246">
        <v>8990605651</v>
      </c>
      <c r="AE38" s="246" t="s">
        <v>2614</v>
      </c>
      <c r="AF38" s="255" t="s">
        <v>3814</v>
      </c>
      <c r="AG38" s="246" t="s">
        <v>3813</v>
      </c>
      <c r="AH38" s="246">
        <v>16008442994</v>
      </c>
      <c r="AI38" s="246" t="s">
        <v>3816</v>
      </c>
      <c r="AJ38" s="251" t="s">
        <v>3815</v>
      </c>
      <c r="AK38" s="256" t="s">
        <v>4453</v>
      </c>
    </row>
    <row r="39" spans="1:81" ht="15" customHeight="1">
      <c r="A39" s="239">
        <v>12</v>
      </c>
      <c r="B39" s="239" t="s">
        <v>4167</v>
      </c>
      <c r="C39" s="277" t="s">
        <v>4018</v>
      </c>
      <c r="D39" s="245" t="s">
        <v>4020</v>
      </c>
      <c r="E39" s="245" t="s">
        <v>1319</v>
      </c>
      <c r="F39" s="246" t="s">
        <v>1266</v>
      </c>
      <c r="G39" s="292" t="s">
        <v>4657</v>
      </c>
      <c r="H39" s="248">
        <v>42583</v>
      </c>
      <c r="I39" s="248">
        <v>42735</v>
      </c>
      <c r="J39" s="248"/>
      <c r="K39" s="248"/>
      <c r="L39" s="248"/>
      <c r="M39" s="252" t="s">
        <v>1324</v>
      </c>
      <c r="N39" s="252" t="s">
        <v>1324</v>
      </c>
      <c r="O39" s="509"/>
      <c r="P39" s="248"/>
      <c r="Q39" s="248"/>
      <c r="R39" s="248"/>
      <c r="S39" s="248"/>
      <c r="T39" s="401">
        <v>-3.6463133101860876</v>
      </c>
      <c r="U39" s="248" t="s">
        <v>1099</v>
      </c>
      <c r="V39" s="510">
        <v>3484375</v>
      </c>
      <c r="W39" s="510"/>
      <c r="X39" s="510"/>
      <c r="Y39" s="510"/>
      <c r="Z39" s="247" t="s">
        <v>874</v>
      </c>
      <c r="AA39" s="247"/>
      <c r="AB39" s="247" t="s">
        <v>875</v>
      </c>
      <c r="AC39" s="241" t="s">
        <v>4019</v>
      </c>
      <c r="AD39" s="246" t="s">
        <v>4050</v>
      </c>
      <c r="AE39" s="246" t="s">
        <v>4044</v>
      </c>
      <c r="AF39" s="255" t="s">
        <v>4046</v>
      </c>
      <c r="AG39" s="246" t="s">
        <v>4047</v>
      </c>
      <c r="AH39" s="246" t="s">
        <v>4045</v>
      </c>
      <c r="AI39" s="246" t="s">
        <v>4048</v>
      </c>
      <c r="AJ39" s="251" t="s">
        <v>4049</v>
      </c>
      <c r="AK39" s="256" t="s">
        <v>4679</v>
      </c>
    </row>
  </sheetData>
  <autoFilter ref="A12:AL26">
    <filterColumn colId="7" showButton="0"/>
    <filterColumn colId="9" showButton="0"/>
    <filterColumn colId="12" showButton="0"/>
    <filterColumn colId="15" showButton="0"/>
    <filterColumn colId="17" showButton="0"/>
  </autoFilter>
  <mergeCells count="36">
    <mergeCell ref="G12:G13"/>
    <mergeCell ref="M12:N12"/>
    <mergeCell ref="B12:B13"/>
    <mergeCell ref="C12:C13"/>
    <mergeCell ref="D12:D13"/>
    <mergeCell ref="J12:L12"/>
    <mergeCell ref="A1:C1"/>
    <mergeCell ref="A2:C2"/>
    <mergeCell ref="A3:C3"/>
    <mergeCell ref="A6:C6"/>
    <mergeCell ref="T12:T13"/>
    <mergeCell ref="A9:AD9"/>
    <mergeCell ref="A12:A13"/>
    <mergeCell ref="AD12:AD13"/>
    <mergeCell ref="AB12:AB13"/>
    <mergeCell ref="V6:AB6"/>
    <mergeCell ref="A8:AD8"/>
    <mergeCell ref="E12:E13"/>
    <mergeCell ref="F12:F13"/>
    <mergeCell ref="H12:I12"/>
    <mergeCell ref="W12:W13"/>
    <mergeCell ref="P12:Q12"/>
    <mergeCell ref="R12:S12"/>
    <mergeCell ref="AK12:AK13"/>
    <mergeCell ref="AH12:AH13"/>
    <mergeCell ref="AI12:AI13"/>
    <mergeCell ref="AJ12:AJ13"/>
    <mergeCell ref="U12:U13"/>
    <mergeCell ref="V12:V13"/>
    <mergeCell ref="AG12:AG13"/>
    <mergeCell ref="X12:X13"/>
    <mergeCell ref="AC12:AC13"/>
    <mergeCell ref="AF12:AF13"/>
    <mergeCell ref="AE12:AE13"/>
    <mergeCell ref="Z12:Z13"/>
    <mergeCell ref="AA12:AA13"/>
  </mergeCells>
  <phoneticPr fontId="38" type="noConversion"/>
  <conditionalFormatting sqref="T14:U24 T27:U36">
    <cfRule type="expression" dxfId="1219" priority="249" stopIfTrue="1">
      <formula>IF($U14="warning",TRUE,FALSE)</formula>
    </cfRule>
  </conditionalFormatting>
  <conditionalFormatting sqref="V30:Z30 C29:L29 E30:M30 B18:C18 AC29:AC30 V29:Y29 AJ15:AJ19 AI20:AJ20 P36:AK36 AD27:AK30 P27:U30 Z27:AA29 AA27:AB30 B14:L16 BK14:BK16 AK14:AK21 P14:AI19 B20:C24 B36:L39 P22:AK25 P27:AK28 B27:L28 T26:U26 P20:AH21 AB14:AB26 E17:L25">
    <cfRule type="expression" dxfId="1218" priority="248" stopIfTrue="1">
      <formula>IF(OR($BD14="not",$BD14="resign",$BD14="resign",$BD14="end",$BD14="terminated",$BD14="permanent"),"TRUE","FALSE")</formula>
    </cfRule>
  </conditionalFormatting>
  <conditionalFormatting sqref="H30">
    <cfRule type="expression" dxfId="1217" priority="227" stopIfTrue="1">
      <formula>IF(OR($BD30="not",$BD30="resign",$BD30="resign",$BD30="end",$BD30="terminated",$BD30="permanent"),"TRUE","FALSE")</formula>
    </cfRule>
  </conditionalFormatting>
  <conditionalFormatting sqref="B30:C30">
    <cfRule type="expression" dxfId="1216" priority="220" stopIfTrue="1">
      <formula>IF(OR($BD30="not",$BD30="resign",$BD30="resign",$BD30="end",$BD30="terminated",$BD30="permanent"),"TRUE","FALSE")</formula>
    </cfRule>
  </conditionalFormatting>
  <conditionalFormatting sqref="D30">
    <cfRule type="expression" dxfId="1215" priority="219" stopIfTrue="1">
      <formula>IF(OR($BD30="not",$BD30="resign",$BD30="resign",$BD30="end",$BD30="terminated",$BD30="permanent"),"TRUE","FALSE")</formula>
    </cfRule>
  </conditionalFormatting>
  <conditionalFormatting sqref="V17:V18">
    <cfRule type="expression" dxfId="1214" priority="196" stopIfTrue="1">
      <formula>IF(OR($BD17="not",$BD17="resign",$BD17="resign",$BD17="end",$BD17="terminated",$BD17="permanent"),"TRUE","FALSE")</formula>
    </cfRule>
  </conditionalFormatting>
  <conditionalFormatting sqref="H17">
    <cfRule type="expression" dxfId="1213" priority="195" stopIfTrue="1">
      <formula>IF(OR($BD17="not",$BD17="resign",$BD17="resign",$BD17="end",$BD17="terminated",$BD17="permanent"),"TRUE","FALSE")</formula>
    </cfRule>
  </conditionalFormatting>
  <conditionalFormatting sqref="B17:C17">
    <cfRule type="expression" dxfId="1212" priority="194" stopIfTrue="1">
      <formula>IF(OR($BD17="not",$BD17="resign",$BD17="resign",$BD17="end",$BD17="terminated",$BD17="permanent"),"TRUE","FALSE")</formula>
    </cfRule>
  </conditionalFormatting>
  <conditionalFormatting sqref="D17">
    <cfRule type="expression" dxfId="1211" priority="193" stopIfTrue="1">
      <formula>IF(OR($BD17="not",$BD17="resign",$BD17="resign",$BD17="end",$BD17="terminated",$BD17="permanent"),"TRUE","FALSE")</formula>
    </cfRule>
  </conditionalFormatting>
  <conditionalFormatting sqref="J17">
    <cfRule type="expression" dxfId="1210" priority="192" stopIfTrue="1">
      <formula>IF(OR($BD17="not",$BD17="resign",$BD17="resign",$BD17="end",$BD17="terminated",$BD17="permanent"),"TRUE","FALSE")</formula>
    </cfRule>
  </conditionalFormatting>
  <conditionalFormatting sqref="H18">
    <cfRule type="expression" dxfId="1209" priority="191" stopIfTrue="1">
      <formula>IF(OR($BD18="not",$BD18="resign",$BD18="resign",$BD18="end",$BD18="terminated",$BD18="permanent"),"TRUE","FALSE")</formula>
    </cfRule>
  </conditionalFormatting>
  <conditionalFormatting sqref="E19">
    <cfRule type="expression" dxfId="1208" priority="190" stopIfTrue="1">
      <formula>IF(OR($BD19="not",$BD19="resign",$BD19="resign",$BD19="end",$BD19="terminated",$BD19="permanent"),"TRUE","FALSE")</formula>
    </cfRule>
  </conditionalFormatting>
  <conditionalFormatting sqref="D18">
    <cfRule type="expression" dxfId="1207" priority="189" stopIfTrue="1">
      <formula>IF(OR($BD18="not",$BD18="resign",$BD18="resign",$BD18="end",$BD18="terminated",$BD18="permanent"),"TRUE","FALSE")</formula>
    </cfRule>
  </conditionalFormatting>
  <conditionalFormatting sqref="J18">
    <cfRule type="expression" dxfId="1206" priority="188" stopIfTrue="1">
      <formula>IF(OR($BD18="not",$BD18="resign",$BD18="resign",$BD18="end",$BD18="terminated",$BD18="permanent"),"TRUE","FALSE")</formula>
    </cfRule>
  </conditionalFormatting>
  <conditionalFormatting sqref="Z19">
    <cfRule type="expression" dxfId="1205" priority="187" stopIfTrue="1">
      <formula>IF(OR($BD19="not",$BD19="resign",$BD19="resign",$BD19="end",$BD19="terminated",$BD19="permanent"),"TRUE","FALSE")</formula>
    </cfRule>
  </conditionalFormatting>
  <conditionalFormatting sqref="V19">
    <cfRule type="expression" dxfId="1204" priority="185" stopIfTrue="1">
      <formula>IF(OR($BD19="not",$BD19="resign",$BD19="resign",$BD19="end",$BD19="terminated",$BD19="permanent"),"TRUE","FALSE")</formula>
    </cfRule>
  </conditionalFormatting>
  <conditionalFormatting sqref="H19">
    <cfRule type="expression" dxfId="1203" priority="184" stopIfTrue="1">
      <formula>IF(OR($BD19="not",$BD19="resign",$BD19="resign",$BD19="end",$BD19="terminated",$BD19="permanent"),"TRUE","FALSE")</formula>
    </cfRule>
  </conditionalFormatting>
  <conditionalFormatting sqref="B19:C19">
    <cfRule type="expression" dxfId="1202" priority="183" stopIfTrue="1">
      <formula>IF(OR($BD19="not",$BD19="resign",$BD19="resign",$BD19="end",$BD19="terminated",$BD19="permanent"),"TRUE","FALSE")</formula>
    </cfRule>
  </conditionalFormatting>
  <conditionalFormatting sqref="D19">
    <cfRule type="expression" dxfId="1201" priority="182" stopIfTrue="1">
      <formula>IF(OR($BD19="not",$BD19="resign",$BD19="resign",$BD19="end",$BD19="terminated",$BD19="permanent"),"TRUE","FALSE")</formula>
    </cfRule>
  </conditionalFormatting>
  <conditionalFormatting sqref="J19">
    <cfRule type="expression" dxfId="1200" priority="181" stopIfTrue="1">
      <formula>IF(OR($BD19="not",$BD19="resign",$BD19="resign",$BD19="end",$BD19="terminated",$BD19="permanent"),"TRUE","FALSE")</formula>
    </cfRule>
  </conditionalFormatting>
  <conditionalFormatting sqref="B35:C35 P35:AK35 E35:L35">
    <cfRule type="expression" dxfId="1199" priority="161" stopIfTrue="1">
      <formula>IF(OR(#REF!="not",#REF!="resign",#REF!="resign",#REF!="end",#REF!="terminated",#REF!="permanent"),"TRUE","FALSE")</formula>
    </cfRule>
  </conditionalFormatting>
  <conditionalFormatting sqref="E29:J29">
    <cfRule type="expression" dxfId="1198" priority="160" stopIfTrue="1">
      <formula>IF(OR($BD29="not",$BD29="resign",$BD29="resign",$BD29="end",$BD29="terminated",$BD29="permanent"),"TRUE","FALSE")</formula>
    </cfRule>
  </conditionalFormatting>
  <conditionalFormatting sqref="D35">
    <cfRule type="expression" dxfId="1197" priority="159" stopIfTrue="1">
      <formula>IF(OR(#REF!="not",#REF!="resign",#REF!="resign",#REF!="end",#REF!="terminated",#REF!="permanent"),"TRUE","FALSE")</formula>
    </cfRule>
  </conditionalFormatting>
  <conditionalFormatting sqref="J35">
    <cfRule type="expression" dxfId="1196" priority="158" stopIfTrue="1">
      <formula>IF(OR(#REF!="not",#REF!="resign",#REF!="resign",#REF!="end",#REF!="terminated",#REF!="permanent"),"TRUE","FALSE")</formula>
    </cfRule>
  </conditionalFormatting>
  <conditionalFormatting sqref="H35">
    <cfRule type="expression" dxfId="1195" priority="154" stopIfTrue="1">
      <formula>IF(OR(#REF!="not",#REF!="resign",#REF!="resign",#REF!="end",#REF!="terminated",#REF!="permanent"),"TRUE","FALSE")</formula>
    </cfRule>
  </conditionalFormatting>
  <conditionalFormatting sqref="B29:C29">
    <cfRule type="expression" dxfId="1194" priority="153" stopIfTrue="1">
      <formula>IF(OR($BD29="not",$BD29="resign",$BD29="resign",$BD29="end",$BD29="terminated",$BD29="permanent"),"TRUE","FALSE")</formula>
    </cfRule>
  </conditionalFormatting>
  <conditionalFormatting sqref="D35">
    <cfRule type="expression" dxfId="1193" priority="152" stopIfTrue="1">
      <formula>IF(OR(#REF!="not",#REF!="resign",#REF!="resign",#REF!="end",#REF!="terminated",#REF!="permanent"),"TRUE","FALSE")</formula>
    </cfRule>
  </conditionalFormatting>
  <conditionalFormatting sqref="J35">
    <cfRule type="expression" dxfId="1192" priority="151" stopIfTrue="1">
      <formula>IF(OR(#REF!="not",#REF!="resign",#REF!="resign",#REF!="end",#REF!="terminated",#REF!="permanent"),"TRUE","FALSE")</formula>
    </cfRule>
  </conditionalFormatting>
  <conditionalFormatting sqref="E20">
    <cfRule type="expression" dxfId="1191" priority="150" stopIfTrue="1">
      <formula>IF(OR($BD20="not",$BD20="resign",$BD20="resign",$BD20="end",$BD20="terminated",$BD20="permanent"),"TRUE","FALSE")</formula>
    </cfRule>
  </conditionalFormatting>
  <conditionalFormatting sqref="H20">
    <cfRule type="expression" dxfId="1190" priority="149" stopIfTrue="1">
      <formula>IF(OR($BD20="not",$BD20="resign",$BD20="resign",$BD20="end",$BD20="terminated",$BD20="permanent"),"TRUE","FALSE")</formula>
    </cfRule>
  </conditionalFormatting>
  <conditionalFormatting sqref="C20">
    <cfRule type="expression" dxfId="1189" priority="148" stopIfTrue="1">
      <formula>IF(OR($BD20="not",$BD20="resign",$BD20="resign",$BD20="end",$BD20="terminated",$BD20="permanent"),"TRUE","FALSE")</formula>
    </cfRule>
  </conditionalFormatting>
  <conditionalFormatting sqref="D20">
    <cfRule type="expression" dxfId="1188" priority="147" stopIfTrue="1">
      <formula>IF(OR($BD20="not",$BD20="resign",$BD20="resign",$BD20="end",$BD20="terminated",$BD20="permanent"),"TRUE","FALSE")</formula>
    </cfRule>
  </conditionalFormatting>
  <conditionalFormatting sqref="J20">
    <cfRule type="expression" dxfId="1187" priority="146" stopIfTrue="1">
      <formula>IF(OR($BD20="not",$BD20="resign",$BD20="resign",$BD20="end",$BD20="terminated",$BD20="permanent"),"TRUE","FALSE")</formula>
    </cfRule>
  </conditionalFormatting>
  <conditionalFormatting sqref="E20">
    <cfRule type="expression" dxfId="1186" priority="145" stopIfTrue="1">
      <formula>IF(OR($BD20="not",$BD20="resign",$BD20="resign",$BD20="end",$BD20="terminated",$BD20="permanent"),"TRUE","FALSE")</formula>
    </cfRule>
  </conditionalFormatting>
  <conditionalFormatting sqref="H20">
    <cfRule type="expression" dxfId="1185" priority="144" stopIfTrue="1">
      <formula>IF(OR($BD20="not",$BD20="resign",$BD20="resign",$BD20="end",$BD20="terminated",$BD20="permanent"),"TRUE","FALSE")</formula>
    </cfRule>
  </conditionalFormatting>
  <conditionalFormatting sqref="E20:J20">
    <cfRule type="expression" dxfId="1184" priority="143" stopIfTrue="1">
      <formula>IF(OR($BD20="not",$BD20="resign",$BD20="resign",$BD20="end",$BD20="terminated",$BD20="permanent"),"TRUE","FALSE")</formula>
    </cfRule>
  </conditionalFormatting>
  <conditionalFormatting sqref="D20">
    <cfRule type="expression" dxfId="1183" priority="142" stopIfTrue="1">
      <formula>IF(OR($BD20="not",$BD20="resign",$BD20="resign",$BD20="end",$BD20="terminated",$BD20="permanent"),"TRUE","FALSE")</formula>
    </cfRule>
  </conditionalFormatting>
  <conditionalFormatting sqref="J20">
    <cfRule type="expression" dxfId="1182" priority="141" stopIfTrue="1">
      <formula>IF(OR($BD20="not",$BD20="resign",$BD20="resign",$BD20="end",$BD20="terminated",$BD20="permanent"),"TRUE","FALSE")</formula>
    </cfRule>
  </conditionalFormatting>
  <conditionalFormatting sqref="E21:E24">
    <cfRule type="expression" dxfId="1181" priority="140" stopIfTrue="1">
      <formula>IF(OR($BD21="not",$BD21="resign",$BD21="resign",$BD21="end",$BD21="terminated",$BD21="permanent"),"TRUE","FALSE")</formula>
    </cfRule>
  </conditionalFormatting>
  <conditionalFormatting sqref="H21">
    <cfRule type="expression" dxfId="1180" priority="139" stopIfTrue="1">
      <formula>IF(OR($BD21="not",$BD21="resign",$BD21="resign",$BD21="end",$BD21="terminated",$BD21="permanent"),"TRUE","FALSE")</formula>
    </cfRule>
  </conditionalFormatting>
  <conditionalFormatting sqref="C21">
    <cfRule type="expression" dxfId="1179" priority="138" stopIfTrue="1">
      <formula>IF(OR($BD21="not",$BD21="resign",$BD21="resign",$BD21="end",$BD21="terminated",$BD21="permanent"),"TRUE","FALSE")</formula>
    </cfRule>
  </conditionalFormatting>
  <conditionalFormatting sqref="D21">
    <cfRule type="expression" dxfId="1178" priority="137" stopIfTrue="1">
      <formula>IF(OR($BD21="not",$BD21="resign",$BD21="resign",$BD21="end",$BD21="terminated",$BD21="permanent"),"TRUE","FALSE")</formula>
    </cfRule>
  </conditionalFormatting>
  <conditionalFormatting sqref="J21">
    <cfRule type="expression" dxfId="1177" priority="136" stopIfTrue="1">
      <formula>IF(OR($BD21="not",$BD21="resign",$BD21="resign",$BD21="end",$BD21="terminated",$BD21="permanent"),"TRUE","FALSE")</formula>
    </cfRule>
  </conditionalFormatting>
  <conditionalFormatting sqref="E21:E24">
    <cfRule type="expression" dxfId="1176" priority="135" stopIfTrue="1">
      <formula>IF(OR($BD21="not",$BD21="resign",$BD21="resign",$BD21="end",$BD21="terminated",$BD21="permanent"),"TRUE","FALSE")</formula>
    </cfRule>
  </conditionalFormatting>
  <conditionalFormatting sqref="H21">
    <cfRule type="expression" dxfId="1175" priority="134" stopIfTrue="1">
      <formula>IF(OR($BD21="not",$BD21="resign",$BD21="resign",$BD21="end",$BD21="terminated",$BD21="permanent"),"TRUE","FALSE")</formula>
    </cfRule>
  </conditionalFormatting>
  <conditionalFormatting sqref="E21:J21 E22:E24">
    <cfRule type="expression" dxfId="1174" priority="133" stopIfTrue="1">
      <formula>IF(OR($BD21="not",$BD21="resign",$BD21="resign",$BD21="end",$BD21="terminated",$BD21="permanent"),"TRUE","FALSE")</formula>
    </cfRule>
  </conditionalFormatting>
  <conditionalFormatting sqref="D21">
    <cfRule type="expression" dxfId="1173" priority="132" stopIfTrue="1">
      <formula>IF(OR($BD21="not",$BD21="resign",$BD21="resign",$BD21="end",$BD21="terminated",$BD21="permanent"),"TRUE","FALSE")</formula>
    </cfRule>
  </conditionalFormatting>
  <conditionalFormatting sqref="J21">
    <cfRule type="expression" dxfId="1172" priority="131" stopIfTrue="1">
      <formula>IF(OR($BD21="not",$BD21="resign",$BD21="resign",$BD21="end",$BD21="terminated",$BD21="permanent"),"TRUE","FALSE")</formula>
    </cfRule>
  </conditionalFormatting>
  <conditionalFormatting sqref="B34:M34 P34:AI34 AK34">
    <cfRule type="expression" dxfId="1171" priority="130" stopIfTrue="1">
      <formula>IF(OR(#REF!="not",#REF!="resign",#REF!="resign",#REF!="end",#REF!="terminated",#REF!="permanent"),"TRUE","FALSE")</formula>
    </cfRule>
  </conditionalFormatting>
  <conditionalFormatting sqref="M14">
    <cfRule type="expression" dxfId="1170" priority="129" stopIfTrue="1">
      <formula>IF(OR($BD14="not",$BD14="resign",$BD14="resign",$BD14="end",$BD14="terminated",$BD14="permanent"),"TRUE","FALSE")</formula>
    </cfRule>
  </conditionalFormatting>
  <conditionalFormatting sqref="M15">
    <cfRule type="expression" dxfId="1169" priority="128" stopIfTrue="1">
      <formula>IF(OR($BD15="not",$BD15="resign",$BD15="resign",$BD15="end",$BD15="terminated",$BD15="permanent"),"TRUE","FALSE")</formula>
    </cfRule>
  </conditionalFormatting>
  <conditionalFormatting sqref="M16">
    <cfRule type="expression" dxfId="1168" priority="126" stopIfTrue="1">
      <formula>IF(OR($BD16="not",$BD16="resign",$BD16="resign",$BD16="end",$BD16="terminated",$BD16="permanent"),"TRUE","FALSE")</formula>
    </cfRule>
  </conditionalFormatting>
  <conditionalFormatting sqref="N34:O34">
    <cfRule type="expression" dxfId="1167" priority="125" stopIfTrue="1">
      <formula>IF(OR(#REF!="not",#REF!="resign",#REF!="resign",#REF!="end",#REF!="terminated",#REF!="permanent"),"TRUE","FALSE")</formula>
    </cfRule>
  </conditionalFormatting>
  <conditionalFormatting sqref="N14:O14">
    <cfRule type="expression" dxfId="1166" priority="124" stopIfTrue="1">
      <formula>IF(OR($BD14="not",$BD14="resign",$BD14="resign",$BD14="end",$BD14="terminated",$BD14="permanent"),"TRUE","FALSE")</formula>
    </cfRule>
  </conditionalFormatting>
  <conditionalFormatting sqref="N15:O15">
    <cfRule type="expression" dxfId="1165" priority="123" stopIfTrue="1">
      <formula>IF(OR($BD15="not",$BD15="resign",$BD15="resign",$BD15="end",$BD15="terminated",$BD15="permanent"),"TRUE","FALSE")</formula>
    </cfRule>
  </conditionalFormatting>
  <conditionalFormatting sqref="N16:O16">
    <cfRule type="expression" dxfId="1164" priority="121" stopIfTrue="1">
      <formula>IF(OR($BD16="not",$BD16="resign",$BD16="resign",$BD16="end",$BD16="terminated",$BD16="permanent"),"TRUE","FALSE")</formula>
    </cfRule>
  </conditionalFormatting>
  <conditionalFormatting sqref="J21">
    <cfRule type="expression" dxfId="1163" priority="110" stopIfTrue="1">
      <formula>IF(OR($BD21="not",$BD21="resign",$BD21="resign",$BD21="end",$BD21="terminated",$BD21="permanent"),"TRUE","FALSE")</formula>
    </cfRule>
  </conditionalFormatting>
  <conditionalFormatting sqref="J21">
    <cfRule type="expression" dxfId="1162" priority="109" stopIfTrue="1">
      <formula>IF(OR($BD21="not",$BD21="resign",$BD21="resign",$BD21="end",$BD21="terminated",$BD21="permanent"),"TRUE","FALSE")</formula>
    </cfRule>
  </conditionalFormatting>
  <conditionalFormatting sqref="J21">
    <cfRule type="expression" dxfId="1161" priority="108" stopIfTrue="1">
      <formula>IF(OR($BD21="not",$BD21="resign",$BD21="resign",$BD21="end",$BD21="terminated",$BD21="permanent"),"TRUE","FALSE")</formula>
    </cfRule>
  </conditionalFormatting>
  <conditionalFormatting sqref="J21">
    <cfRule type="expression" dxfId="1160" priority="107" stopIfTrue="1">
      <formula>IF(OR($BD21="not",$BD21="resign",$BD21="resign",$BD21="end",$BD21="terminated",$BD21="permanent"),"TRUE","FALSE")</formula>
    </cfRule>
  </conditionalFormatting>
  <conditionalFormatting sqref="V24">
    <cfRule type="expression" dxfId="1159" priority="106" stopIfTrue="1">
      <formula>IF(OR($BD24="not",$BD24="resign",$BD24="resign",$BD24="end",$BD24="terminated",$BD24="permanent"),"TRUE","FALSE")</formula>
    </cfRule>
  </conditionalFormatting>
  <conditionalFormatting sqref="W22:W24">
    <cfRule type="expression" dxfId="1158" priority="105" stopIfTrue="1">
      <formula>IF(OR($BD22="not",$BD22="resign",$BD22="resign",$BD22="end",$BD22="terminated",$BD22="permanent"),"TRUE","FALSE")</formula>
    </cfRule>
  </conditionalFormatting>
  <conditionalFormatting sqref="E22:E24">
    <cfRule type="expression" dxfId="1157" priority="104" stopIfTrue="1">
      <formula>IF(OR($BD22="not",$BD22="resign",$BD22="resign",$BD22="end",$BD22="terminated",$BD22="permanent"),"TRUE","FALSE")</formula>
    </cfRule>
  </conditionalFormatting>
  <conditionalFormatting sqref="H22">
    <cfRule type="expression" dxfId="1156" priority="103" stopIfTrue="1">
      <formula>IF(OR($BD22="not",$BD22="resign",$BD22="resign",$BD22="end",$BD22="terminated",$BD22="permanent"),"TRUE","FALSE")</formula>
    </cfRule>
  </conditionalFormatting>
  <conditionalFormatting sqref="D22">
    <cfRule type="expression" dxfId="1155" priority="102" stopIfTrue="1">
      <formula>IF(OR($BD22="not",$BD22="resign",$BD22="resign",$BD22="end",$BD22="terminated",$BD22="permanent"),"TRUE","FALSE")</formula>
    </cfRule>
  </conditionalFormatting>
  <conditionalFormatting sqref="J22">
    <cfRule type="expression" dxfId="1154" priority="101" stopIfTrue="1">
      <formula>IF(OR($BD22="not",$BD22="resign",$BD22="resign",$BD22="end",$BD22="terminated",$BD22="permanent"),"TRUE","FALSE")</formula>
    </cfRule>
  </conditionalFormatting>
  <conditionalFormatting sqref="E22:E24">
    <cfRule type="expression" dxfId="1153" priority="100" stopIfTrue="1">
      <formula>IF(OR($BD22="not",$BD22="resign",$BD22="resign",$BD22="end",$BD22="terminated",$BD22="permanent"),"TRUE","FALSE")</formula>
    </cfRule>
  </conditionalFormatting>
  <conditionalFormatting sqref="H22">
    <cfRule type="expression" dxfId="1152" priority="99" stopIfTrue="1">
      <formula>IF(OR($BD22="not",$BD22="resign",$BD22="resign",$BD22="end",$BD22="terminated",$BD22="permanent"),"TRUE","FALSE")</formula>
    </cfRule>
  </conditionalFormatting>
  <conditionalFormatting sqref="D22">
    <cfRule type="expression" dxfId="1151" priority="98" stopIfTrue="1">
      <formula>IF(OR($BD22="not",$BD22="resign",$BD22="resign",$BD22="end",$BD22="terminated",$BD22="permanent"),"TRUE","FALSE")</formula>
    </cfRule>
  </conditionalFormatting>
  <conditionalFormatting sqref="J22">
    <cfRule type="expression" dxfId="1150" priority="97" stopIfTrue="1">
      <formula>IF(OR($BD22="not",$BD22="resign",$BD22="resign",$BD22="end",$BD22="terminated",$BD22="permanent"),"TRUE","FALSE")</formula>
    </cfRule>
  </conditionalFormatting>
  <conditionalFormatting sqref="E23:E24">
    <cfRule type="expression" dxfId="1149" priority="96" stopIfTrue="1">
      <formula>IF(OR($BD23="not",$BD23="resign",$BD23="resign",$BD23="end",$BD23="terminated",$BD23="permanent"),"TRUE","FALSE")</formula>
    </cfRule>
  </conditionalFormatting>
  <conditionalFormatting sqref="H23">
    <cfRule type="expression" dxfId="1148" priority="95" stopIfTrue="1">
      <formula>IF(OR($BD23="not",$BD23="resign",$BD23="resign",$BD23="end",$BD23="terminated",$BD23="permanent"),"TRUE","FALSE")</formula>
    </cfRule>
  </conditionalFormatting>
  <conditionalFormatting sqref="D23">
    <cfRule type="expression" dxfId="1147" priority="94" stopIfTrue="1">
      <formula>IF(OR($BD23="not",$BD23="resign",$BD23="resign",$BD23="end",$BD23="terminated",$BD23="permanent"),"TRUE","FALSE")</formula>
    </cfRule>
  </conditionalFormatting>
  <conditionalFormatting sqref="J23">
    <cfRule type="expression" dxfId="1146" priority="93" stopIfTrue="1">
      <formula>IF(OR($BD23="not",$BD23="resign",$BD23="resign",$BD23="end",$BD23="terminated",$BD23="permanent"),"TRUE","FALSE")</formula>
    </cfRule>
  </conditionalFormatting>
  <conditionalFormatting sqref="E23:E24">
    <cfRule type="expression" dxfId="1145" priority="92" stopIfTrue="1">
      <formula>IF(OR($BD23="not",$BD23="resign",$BD23="resign",$BD23="end",$BD23="terminated",$BD23="permanent"),"TRUE","FALSE")</formula>
    </cfRule>
  </conditionalFormatting>
  <conditionalFormatting sqref="H23">
    <cfRule type="expression" dxfId="1144" priority="91" stopIfTrue="1">
      <formula>IF(OR($BD23="not",$BD23="resign",$BD23="resign",$BD23="end",$BD23="terminated",$BD23="permanent"),"TRUE","FALSE")</formula>
    </cfRule>
  </conditionalFormatting>
  <conditionalFormatting sqref="D23">
    <cfRule type="expression" dxfId="1143" priority="90" stopIfTrue="1">
      <formula>IF(OR($BD23="not",$BD23="resign",$BD23="resign",$BD23="end",$BD23="terminated",$BD23="permanent"),"TRUE","FALSE")</formula>
    </cfRule>
  </conditionalFormatting>
  <conditionalFormatting sqref="J23">
    <cfRule type="expression" dxfId="1142" priority="89" stopIfTrue="1">
      <formula>IF(OR($BD23="not",$BD23="resign",$BD23="resign",$BD23="end",$BD23="terminated",$BD23="permanent"),"TRUE","FALSE")</formula>
    </cfRule>
  </conditionalFormatting>
  <conditionalFormatting sqref="E24">
    <cfRule type="expression" dxfId="1141" priority="88" stopIfTrue="1">
      <formula>IF(OR($BD24="not",$BD24="resign",$BD24="resign",$BD24="end",$BD24="terminated",$BD24="permanent"),"TRUE","FALSE")</formula>
    </cfRule>
  </conditionalFormatting>
  <conditionalFormatting sqref="H24">
    <cfRule type="expression" dxfId="1140" priority="87" stopIfTrue="1">
      <formula>IF(OR($BD24="not",$BD24="resign",$BD24="resign",$BD24="end",$BD24="terminated",$BD24="permanent"),"TRUE","FALSE")</formula>
    </cfRule>
  </conditionalFormatting>
  <conditionalFormatting sqref="D24">
    <cfRule type="expression" dxfId="1139" priority="86" stopIfTrue="1">
      <formula>IF(OR($BD24="not",$BD24="resign",$BD24="resign",$BD24="end",$BD24="terminated",$BD24="permanent"),"TRUE","FALSE")</formula>
    </cfRule>
  </conditionalFormatting>
  <conditionalFormatting sqref="J24">
    <cfRule type="expression" dxfId="1138" priority="85" stopIfTrue="1">
      <formula>IF(OR($BD24="not",$BD24="resign",$BD24="resign",$BD24="end",$BD24="terminated",$BD24="permanent"),"TRUE","FALSE")</formula>
    </cfRule>
  </conditionalFormatting>
  <conditionalFormatting sqref="E24">
    <cfRule type="expression" dxfId="1137" priority="84" stopIfTrue="1">
      <formula>IF(OR($BD24="not",$BD24="resign",$BD24="resign",$BD24="end",$BD24="terminated",$BD24="permanent"),"TRUE","FALSE")</formula>
    </cfRule>
  </conditionalFormatting>
  <conditionalFormatting sqref="H24">
    <cfRule type="expression" dxfId="1136" priority="83" stopIfTrue="1">
      <formula>IF(OR($BD24="not",$BD24="resign",$BD24="resign",$BD24="end",$BD24="terminated",$BD24="permanent"),"TRUE","FALSE")</formula>
    </cfRule>
  </conditionalFormatting>
  <conditionalFormatting sqref="D24">
    <cfRule type="expression" dxfId="1135" priority="82" stopIfTrue="1">
      <formula>IF(OR($BD24="not",$BD24="resign",$BD24="resign",$BD24="end",$BD24="terminated",$BD24="permanent"),"TRUE","FALSE")</formula>
    </cfRule>
  </conditionalFormatting>
  <conditionalFormatting sqref="J24">
    <cfRule type="expression" dxfId="1134" priority="81" stopIfTrue="1">
      <formula>IF(OR($BD24="not",$BD24="resign",$BD24="resign",$BD24="end",$BD24="terminated",$BD24="permanent"),"TRUE","FALSE")</formula>
    </cfRule>
  </conditionalFormatting>
  <conditionalFormatting sqref="V35">
    <cfRule type="expression" dxfId="1133" priority="70" stopIfTrue="1">
      <formula>IF(OR(#REF!="not",#REF!="resign",#REF!="resign",#REF!="end",#REF!="terminated",#REF!="permanent"),"TRUE","FALSE")</formula>
    </cfRule>
  </conditionalFormatting>
  <conditionalFormatting sqref="K20:L20">
    <cfRule type="expression" dxfId="1132" priority="69" stopIfTrue="1">
      <formula>IF(OR($BD20="not",$BD20="resign",$BD20="resign",$BD20="end",$BD20="terminated",$BD20="permanent"),"TRUE","FALSE")</formula>
    </cfRule>
  </conditionalFormatting>
  <conditionalFormatting sqref="K21:L21">
    <cfRule type="expression" dxfId="1131" priority="68" stopIfTrue="1">
      <formula>IF(OR($BD21="not",$BD21="resign",$BD21="resign",$BD21="end",$BD21="terminated",$BD21="permanent"),"TRUE","FALSE")</formula>
    </cfRule>
  </conditionalFormatting>
  <conditionalFormatting sqref="O15">
    <cfRule type="expression" dxfId="1130" priority="67" stopIfTrue="1">
      <formula>IF(OR($BD15="not",$BD15="resign",$BD15="resign",$BD15="end",$BD15="terminated",$BD15="permanent"),"TRUE","FALSE")</formula>
    </cfRule>
  </conditionalFormatting>
  <conditionalFormatting sqref="O16">
    <cfRule type="expression" dxfId="1129" priority="66" stopIfTrue="1">
      <formula>IF(OR($BD16="not",$BD16="resign",$BD16="resign",$BD16="end",$BD16="terminated",$BD16="permanent"),"TRUE","FALSE")</formula>
    </cfRule>
  </conditionalFormatting>
  <conditionalFormatting sqref="AI35">
    <cfRule type="expression" dxfId="1128" priority="65" stopIfTrue="1">
      <formula>IF(OR($AA35="not",$AA35="resign",$AA35="resign",$AA35="end",$AA35="terminated",$AA35="permanent"),"TRUE","FALSE")</formula>
    </cfRule>
  </conditionalFormatting>
  <conditionalFormatting sqref="M17:N17">
    <cfRule type="expression" dxfId="1127" priority="50" stopIfTrue="1">
      <formula>IF(OR($BD17="not",$BD17="resign",$BD17="resign",$BD17="end",$BD17="terminated",$BD17="permanent"),"TRUE","FALSE")</formula>
    </cfRule>
  </conditionalFormatting>
  <conditionalFormatting sqref="M17:N17">
    <cfRule type="expression" dxfId="1126" priority="49" stopIfTrue="1">
      <formula>IF(OR($BD17="not",$BD17="resign",$BD17="resign",$BD17="end",$BD17="terminated",$BD17="permanent"),"TRUE","FALSE")</formula>
    </cfRule>
  </conditionalFormatting>
  <conditionalFormatting sqref="B25:C25">
    <cfRule type="expression" dxfId="1125" priority="47" stopIfTrue="1">
      <formula>IF(OR($BD25="not",$BD25="resign",$BD25="resign",$BD25="end",$BD25="terminated",$BD25="permanent"),"TRUE","FALSE")</formula>
    </cfRule>
  </conditionalFormatting>
  <conditionalFormatting sqref="V25">
    <cfRule type="expression" dxfId="1124" priority="46" stopIfTrue="1">
      <formula>IF(OR($BD25="not",$BD25="resign",$BD25="resign",$BD25="end",$BD25="terminated",$BD25="permanent"),"TRUE","FALSE")</formula>
    </cfRule>
  </conditionalFormatting>
  <conditionalFormatting sqref="W25">
    <cfRule type="expression" dxfId="1123" priority="45" stopIfTrue="1">
      <formula>IF(OR($BD25="not",$BD25="resign",$BD25="resign",$BD25="end",$BD25="terminated",$BD25="permanent"),"TRUE","FALSE")</formula>
    </cfRule>
  </conditionalFormatting>
  <conditionalFormatting sqref="E25">
    <cfRule type="expression" dxfId="1122" priority="44" stopIfTrue="1">
      <formula>IF(OR($BD25="not",$BD25="resign",$BD25="resign",$BD25="end",$BD25="terminated",$BD25="permanent"),"TRUE","FALSE")</formula>
    </cfRule>
  </conditionalFormatting>
  <conditionalFormatting sqref="H25">
    <cfRule type="expression" dxfId="1121" priority="43" stopIfTrue="1">
      <formula>IF(OR($BD25="not",$BD25="resign",$BD25="resign",$BD25="end",$BD25="terminated",$BD25="permanent"),"TRUE","FALSE")</formula>
    </cfRule>
  </conditionalFormatting>
  <conditionalFormatting sqref="D25">
    <cfRule type="expression" dxfId="1120" priority="42" stopIfTrue="1">
      <formula>IF(OR($BD25="not",$BD25="resign",$BD25="resign",$BD25="end",$BD25="terminated",$BD25="permanent"),"TRUE","FALSE")</formula>
    </cfRule>
  </conditionalFormatting>
  <conditionalFormatting sqref="J25">
    <cfRule type="expression" dxfId="1119" priority="41" stopIfTrue="1">
      <formula>IF(OR($BD25="not",$BD25="resign",$BD25="resign",$BD25="end",$BD25="terminated",$BD25="permanent"),"TRUE","FALSE")</formula>
    </cfRule>
  </conditionalFormatting>
  <conditionalFormatting sqref="E25">
    <cfRule type="expression" dxfId="1118" priority="40" stopIfTrue="1">
      <formula>IF(OR($BD25="not",$BD25="resign",$BD25="resign",$BD25="end",$BD25="terminated",$BD25="permanent"),"TRUE","FALSE")</formula>
    </cfRule>
  </conditionalFormatting>
  <conditionalFormatting sqref="H25">
    <cfRule type="expression" dxfId="1117" priority="39" stopIfTrue="1">
      <formula>IF(OR($BD25="not",$BD25="resign",$BD25="resign",$BD25="end",$BD25="terminated",$BD25="permanent"),"TRUE","FALSE")</formula>
    </cfRule>
  </conditionalFormatting>
  <conditionalFormatting sqref="D25">
    <cfRule type="expression" dxfId="1116" priority="38" stopIfTrue="1">
      <formula>IF(OR($BD25="not",$BD25="resign",$BD25="resign",$BD25="end",$BD25="terminated",$BD25="permanent"),"TRUE","FALSE")</formula>
    </cfRule>
  </conditionalFormatting>
  <conditionalFormatting sqref="J25">
    <cfRule type="expression" dxfId="1115" priority="37" stopIfTrue="1">
      <formula>IF(OR($BD25="not",$BD25="resign",$BD25="resign",$BD25="end",$BD25="terminated",$BD25="permanent"),"TRUE","FALSE")</formula>
    </cfRule>
  </conditionalFormatting>
  <conditionalFormatting sqref="E25">
    <cfRule type="expression" dxfId="1114" priority="36" stopIfTrue="1">
      <formula>IF(OR($BD25="not",$BD25="resign",$BD25="resign",$BD25="end",$BD25="terminated",$BD25="permanent"),"TRUE","FALSE")</formula>
    </cfRule>
  </conditionalFormatting>
  <conditionalFormatting sqref="E25">
    <cfRule type="expression" dxfId="1113" priority="35" stopIfTrue="1">
      <formula>IF(OR($BD25="not",$BD25="resign",$BD25="resign",$BD25="end",$BD25="terminated",$BD25="permanent"),"TRUE","FALSE")</formula>
    </cfRule>
  </conditionalFormatting>
  <conditionalFormatting sqref="G21">
    <cfRule type="expression" dxfId="1112" priority="34" stopIfTrue="1">
      <formula>IF(OR($BD21="not",$BD21="resign",$BD21="resign",$BD21="end",$BD21="terminated",$BD21="permanent"),"TRUE","FALSE")</formula>
    </cfRule>
  </conditionalFormatting>
  <conditionalFormatting sqref="G21">
    <cfRule type="expression" dxfId="1111" priority="33" stopIfTrue="1">
      <formula>IF(OR($BD21="not",$BD21="resign",$BD21="resign",$BD21="end",$BD21="terminated",$BD21="permanent"),"TRUE","FALSE")</formula>
    </cfRule>
  </conditionalFormatting>
  <conditionalFormatting sqref="M20:N21">
    <cfRule type="expression" dxfId="1110" priority="32" stopIfTrue="1">
      <formula>IF(OR($BD20="not",$BD20="resign",$BD20="resign",$BD20="end",$BD20="terminated",$BD20="permanent"),"TRUE","FALSE")</formula>
    </cfRule>
  </conditionalFormatting>
  <conditionalFormatting sqref="M20:N21">
    <cfRule type="expression" dxfId="1109" priority="31" stopIfTrue="1">
      <formula>IF(OR($BD20="not",$BD20="resign",$BD20="resign",$BD20="end",$BD20="terminated",$BD20="permanent"),"TRUE","FALSE")</formula>
    </cfRule>
  </conditionalFormatting>
  <conditionalFormatting sqref="P37:AK37">
    <cfRule type="expression" dxfId="1108" priority="29" stopIfTrue="1">
      <formula>IF(OR($BD37="not",$BD37="resign",$BD37="resign",$BD37="end",$BD37="terminated",$BD37="permanent"),"TRUE","FALSE")</formula>
    </cfRule>
  </conditionalFormatting>
  <conditionalFormatting sqref="P38:AK38">
    <cfRule type="expression" dxfId="1107" priority="27" stopIfTrue="1">
      <formula>IF(OR($BD38="not",$BD38="resign",$BD38="resign",$BD38="end",$BD38="terminated",$BD38="permanent"),"TRUE","FALSE")</formula>
    </cfRule>
  </conditionalFormatting>
  <conditionalFormatting sqref="J23:J24">
    <cfRule type="expression" dxfId="1106" priority="26" stopIfTrue="1">
      <formula>IF(OR($BD23="not",$BD23="resign",$BD23="resign",$BD23="end",$BD23="terminated",$BD23="permanent"),"TRUE","FALSE")</formula>
    </cfRule>
  </conditionalFormatting>
  <conditionalFormatting sqref="J23:J24">
    <cfRule type="expression" dxfId="1105" priority="25" stopIfTrue="1">
      <formula>IF(OR($BD23="not",$BD23="resign",$BD23="resign",$BD23="end",$BD23="terminated",$BD23="permanent"),"TRUE","FALSE")</formula>
    </cfRule>
  </conditionalFormatting>
  <conditionalFormatting sqref="P39:AK39">
    <cfRule type="expression" dxfId="1104" priority="23" stopIfTrue="1">
      <formula>IF(OR($BD39="not",$BD39="resign",$BD39="resign",$BD39="end",$BD39="terminated",$BD39="permanent"),"TRUE","FALSE")</formula>
    </cfRule>
  </conditionalFormatting>
  <conditionalFormatting sqref="M37:O37">
    <cfRule type="expression" dxfId="1103" priority="22" stopIfTrue="1">
      <formula>IF(OR(#REF!="not",#REF!="resign",#REF!="resign",#REF!="end",#REF!="terminated",#REF!="permanent"),"TRUE","FALSE")</formula>
    </cfRule>
  </conditionalFormatting>
  <conditionalFormatting sqref="E26:L26 P26:S26 V26:AK26">
    <cfRule type="expression" dxfId="1102" priority="21" stopIfTrue="1">
      <formula>IF(OR($BD26="not",$BD26="resign",$BD26="resign",$BD26="end",$BD26="terminated",$BD26="permanent"),"TRUE","FALSE")</formula>
    </cfRule>
  </conditionalFormatting>
  <conditionalFormatting sqref="B26:C26">
    <cfRule type="expression" dxfId="1101" priority="20" stopIfTrue="1">
      <formula>IF(OR($BD26="not",$BD26="resign",$BD26="resign",$BD26="end",$BD26="terminated",$BD26="permanent"),"TRUE","FALSE")</formula>
    </cfRule>
  </conditionalFormatting>
  <conditionalFormatting sqref="V26">
    <cfRule type="expression" dxfId="1100" priority="19" stopIfTrue="1">
      <formula>IF(OR($BD26="not",$BD26="resign",$BD26="resign",$BD26="end",$BD26="terminated",$BD26="permanent"),"TRUE","FALSE")</formula>
    </cfRule>
  </conditionalFormatting>
  <conditionalFormatting sqref="W26">
    <cfRule type="expression" dxfId="1099" priority="18" stopIfTrue="1">
      <formula>IF(OR($BD26="not",$BD26="resign",$BD26="resign",$BD26="end",$BD26="terminated",$BD26="permanent"),"TRUE","FALSE")</formula>
    </cfRule>
  </conditionalFormatting>
  <conditionalFormatting sqref="E26">
    <cfRule type="expression" dxfId="1098" priority="17" stopIfTrue="1">
      <formula>IF(OR($BD26="not",$BD26="resign",$BD26="resign",$BD26="end",$BD26="terminated",$BD26="permanent"),"TRUE","FALSE")</formula>
    </cfRule>
  </conditionalFormatting>
  <conditionalFormatting sqref="H26">
    <cfRule type="expression" dxfId="1097" priority="16" stopIfTrue="1">
      <formula>IF(OR($BD26="not",$BD26="resign",$BD26="resign",$BD26="end",$BD26="terminated",$BD26="permanent"),"TRUE","FALSE")</formula>
    </cfRule>
  </conditionalFormatting>
  <conditionalFormatting sqref="D26">
    <cfRule type="expression" dxfId="1096" priority="15" stopIfTrue="1">
      <formula>IF(OR($BD26="not",$BD26="resign",$BD26="resign",$BD26="end",$BD26="terminated",$BD26="permanent"),"TRUE","FALSE")</formula>
    </cfRule>
  </conditionalFormatting>
  <conditionalFormatting sqref="J26">
    <cfRule type="expression" dxfId="1095" priority="14" stopIfTrue="1">
      <formula>IF(OR($BD26="not",$BD26="resign",$BD26="resign",$BD26="end",$BD26="terminated",$BD26="permanent"),"TRUE","FALSE")</formula>
    </cfRule>
  </conditionalFormatting>
  <conditionalFormatting sqref="E26">
    <cfRule type="expression" dxfId="1094" priority="13" stopIfTrue="1">
      <formula>IF(OR($BD26="not",$BD26="resign",$BD26="resign",$BD26="end",$BD26="terminated",$BD26="permanent"),"TRUE","FALSE")</formula>
    </cfRule>
  </conditionalFormatting>
  <conditionalFormatting sqref="H26">
    <cfRule type="expression" dxfId="1093" priority="12" stopIfTrue="1">
      <formula>IF(OR($BD26="not",$BD26="resign",$BD26="resign",$BD26="end",$BD26="terminated",$BD26="permanent"),"TRUE","FALSE")</formula>
    </cfRule>
  </conditionalFormatting>
  <conditionalFormatting sqref="D26">
    <cfRule type="expression" dxfId="1092" priority="11" stopIfTrue="1">
      <formula>IF(OR($BD26="not",$BD26="resign",$BD26="resign",$BD26="end",$BD26="terminated",$BD26="permanent"),"TRUE","FALSE")</formula>
    </cfRule>
  </conditionalFormatting>
  <conditionalFormatting sqref="J26">
    <cfRule type="expression" dxfId="1091" priority="10" stopIfTrue="1">
      <formula>IF(OR($BD26="not",$BD26="resign",$BD26="resign",$BD26="end",$BD26="terminated",$BD26="permanent"),"TRUE","FALSE")</formula>
    </cfRule>
  </conditionalFormatting>
  <conditionalFormatting sqref="E26">
    <cfRule type="expression" dxfId="1090" priority="9" stopIfTrue="1">
      <formula>IF(OR($BD26="not",$BD26="resign",$BD26="resign",$BD26="end",$BD26="terminated",$BD26="permanent"),"TRUE","FALSE")</formula>
    </cfRule>
  </conditionalFormatting>
  <conditionalFormatting sqref="E26">
    <cfRule type="expression" dxfId="1089" priority="8" stopIfTrue="1">
      <formula>IF(OR($BD26="not",$BD26="resign",$BD26="resign",$BD26="end",$BD26="terminated",$BD26="permanent"),"TRUE","FALSE")</formula>
    </cfRule>
  </conditionalFormatting>
  <conditionalFormatting sqref="M19">
    <cfRule type="expression" dxfId="1088" priority="7" stopIfTrue="1">
      <formula>IF(OR($BD19="not",$BD19="resign",$BD19="resign",$BD19="end",$BD19="terminated",$BD19="permanent"),"TRUE","FALSE")</formula>
    </cfRule>
  </conditionalFormatting>
  <conditionalFormatting sqref="N19">
    <cfRule type="expression" dxfId="1087" priority="6" stopIfTrue="1">
      <formula>IF(OR($BD19="not",$BD19="resign",$BD19="resign",$BD19="end",$BD19="terminated",$BD19="permanent"),"TRUE","FALSE")</formula>
    </cfRule>
  </conditionalFormatting>
  <conditionalFormatting sqref="AA26">
    <cfRule type="expression" dxfId="1086" priority="5" stopIfTrue="1">
      <formula>IF(OR($BD26="not",$BD26="resign",$BD26="resign",$BD26="end",$BD26="terminated",$BD26="permanent"),"TRUE","FALSE")</formula>
    </cfRule>
  </conditionalFormatting>
  <conditionalFormatting sqref="N18">
    <cfRule type="expression" dxfId="1085" priority="4" stopIfTrue="1">
      <formula>IF(OR($BD18="not",$BD18="resign",$BD18="resign",$BD18="end",$BD18="terminated",$BD18="permanent"),"TRUE","FALSE")</formula>
    </cfRule>
  </conditionalFormatting>
  <conditionalFormatting sqref="N18">
    <cfRule type="expression" dxfId="1084" priority="3" stopIfTrue="1">
      <formula>IF(OR($BD18="not",$BD18="resign",$BD18="resign",$BD18="end",$BD18="terminated",$BD18="permanent"),"TRUE","FALSE")</formula>
    </cfRule>
  </conditionalFormatting>
  <conditionalFormatting sqref="M18">
    <cfRule type="expression" dxfId="1083" priority="2" stopIfTrue="1">
      <formula>IF(OR($BD18="not",$BD18="resign",$BD18="resign",$BD18="end",$BD18="terminated",$BD18="permanent"),"TRUE","FALSE")</formula>
    </cfRule>
  </conditionalFormatting>
  <conditionalFormatting sqref="M18">
    <cfRule type="expression" dxfId="1082" priority="1" stopIfTrue="1">
      <formula>IF(OR($BD18="not",$BD18="resign",$BD18="resign",$BD18="end",$BD18="terminated",$BD18="permanent"),"TRUE","FALSE")</formula>
    </cfRule>
  </conditionalFormatting>
  <hyperlinks>
    <hyperlink ref="AJ16" r:id="rId1"/>
    <hyperlink ref="AJ17" r:id="rId2"/>
    <hyperlink ref="AJ18" r:id="rId3"/>
    <hyperlink ref="AJ19" r:id="rId4"/>
    <hyperlink ref="AJ36" r:id="rId5"/>
    <hyperlink ref="AJ22" r:id="rId6"/>
    <hyperlink ref="AJ23" r:id="rId7"/>
    <hyperlink ref="AJ24" r:id="rId8"/>
    <hyperlink ref="AJ25" r:id="rId9"/>
    <hyperlink ref="AJ26" r:id="rId10"/>
  </hyperlinks>
  <printOptions horizontalCentered="1"/>
  <pageMargins left="0.25" right="0.25" top="1" bottom="1" header="0.5" footer="0.5"/>
  <pageSetup paperSize="9" scale="75" orientation="landscape" r:id="rId11"/>
  <headerFooter alignWithMargins="0"/>
  <drawing r:id="rId12"/>
  <legacyDrawing r:id="rId1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7">
    <tabColor rgb="FF92D050"/>
    <pageSetUpPr fitToPage="1"/>
  </sheetPr>
  <dimension ref="A1:AN42"/>
  <sheetViews>
    <sheetView showGridLines="0" workbookViewId="0">
      <pane xSplit="3" ySplit="13" topLeftCell="AK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K13"/>
    </sheetView>
  </sheetViews>
  <sheetFormatPr defaultRowHeight="12.95" customHeight="1"/>
  <cols>
    <col min="1" max="1" width="5.42578125" style="21" customWidth="1"/>
    <col min="2" max="2" width="11.42578125" style="21" customWidth="1"/>
    <col min="3" max="3" width="18.42578125" style="21" customWidth="1"/>
    <col min="4" max="4" width="15" style="21" customWidth="1"/>
    <col min="5" max="5" width="6" style="21" customWidth="1"/>
    <col min="6" max="6" width="9.140625" style="21"/>
    <col min="7" max="7" width="16.42578125" style="21" customWidth="1"/>
    <col min="8" max="8" width="10.7109375" style="21" customWidth="1"/>
    <col min="9" max="9" width="10.42578125" style="21" customWidth="1"/>
    <col min="10" max="21" width="10.85546875" style="21" customWidth="1"/>
    <col min="22" max="22" width="10.42578125" style="21" customWidth="1"/>
    <col min="23" max="26" width="11.140625" style="21" customWidth="1"/>
    <col min="27" max="27" width="38.28515625" style="21" customWidth="1"/>
    <col min="28" max="28" width="24.5703125" style="21" customWidth="1"/>
    <col min="29" max="29" width="47" style="21" customWidth="1"/>
    <col min="30" max="30" width="12.85546875" style="21" customWidth="1"/>
    <col min="31" max="31" width="21.140625" style="21" customWidth="1"/>
    <col min="32" max="32" width="20" style="21" customWidth="1"/>
    <col min="33" max="35" width="15.5703125" style="111" customWidth="1"/>
    <col min="36" max="36" width="27.140625" style="60" bestFit="1" customWidth="1"/>
    <col min="37" max="37" width="23.85546875" style="28" bestFit="1" customWidth="1"/>
    <col min="38" max="39" width="9.140625" style="21" customWidth="1"/>
    <col min="40" max="16384" width="9.140625" style="21"/>
  </cols>
  <sheetData>
    <row r="1" spans="1:40" s="18" customFormat="1" ht="12.95" hidden="1" customHeight="1">
      <c r="A1" s="1187"/>
      <c r="B1" s="1187"/>
      <c r="C1" s="1187"/>
      <c r="D1" s="17"/>
      <c r="E1" s="17"/>
      <c r="F1" s="17"/>
      <c r="O1" s="680"/>
      <c r="P1" s="982"/>
      <c r="Q1" s="982"/>
      <c r="R1" s="982"/>
      <c r="S1" s="982"/>
      <c r="AD1" s="19"/>
      <c r="AG1" s="107" t="s">
        <v>1316</v>
      </c>
      <c r="AH1" s="107"/>
      <c r="AI1" s="107"/>
      <c r="AJ1" s="118"/>
    </row>
    <row r="2" spans="1:40" s="18" customFormat="1" ht="12.95" hidden="1" customHeight="1">
      <c r="A2" s="1187"/>
      <c r="B2" s="1187"/>
      <c r="C2" s="1187"/>
      <c r="D2" s="17"/>
      <c r="E2" s="17"/>
      <c r="F2" s="17"/>
      <c r="O2" s="680"/>
      <c r="P2" s="982"/>
      <c r="Q2" s="982"/>
      <c r="R2" s="982"/>
      <c r="S2" s="982"/>
      <c r="AD2" s="19"/>
      <c r="AG2" s="108" t="s">
        <v>1235</v>
      </c>
      <c r="AH2" s="108"/>
      <c r="AI2" s="108"/>
      <c r="AJ2" s="119"/>
    </row>
    <row r="3" spans="1:40" s="18" customFormat="1" ht="12.95" hidden="1" customHeight="1">
      <c r="A3" s="1187"/>
      <c r="B3" s="1187"/>
      <c r="C3" s="1187"/>
      <c r="D3" s="17"/>
      <c r="E3" s="17"/>
      <c r="F3" s="17"/>
      <c r="O3" s="680"/>
      <c r="P3" s="982"/>
      <c r="Q3" s="982"/>
      <c r="R3" s="982"/>
      <c r="S3" s="982"/>
      <c r="AD3" s="19"/>
      <c r="AG3" s="108" t="s">
        <v>1236</v>
      </c>
      <c r="AH3" s="108"/>
      <c r="AI3" s="108"/>
      <c r="AJ3" s="119"/>
    </row>
    <row r="4" spans="1:40" s="18" customFormat="1" ht="12.95" hidden="1" customHeight="1">
      <c r="A4" s="17"/>
      <c r="B4" s="17"/>
      <c r="C4" s="17"/>
      <c r="D4" s="17"/>
      <c r="E4" s="17"/>
      <c r="F4" s="17"/>
      <c r="O4" s="680"/>
      <c r="P4" s="982"/>
      <c r="Q4" s="982"/>
      <c r="R4" s="982"/>
      <c r="S4" s="982"/>
      <c r="AD4" s="19"/>
      <c r="AG4" s="108" t="s">
        <v>1237</v>
      </c>
      <c r="AH4" s="108"/>
      <c r="AI4" s="108"/>
      <c r="AJ4" s="119"/>
    </row>
    <row r="5" spans="1:40" s="18" customFormat="1" ht="12.95" hidden="1" customHeight="1">
      <c r="A5" s="17"/>
      <c r="B5" s="17"/>
      <c r="C5" s="17"/>
      <c r="D5" s="17"/>
      <c r="E5" s="17"/>
      <c r="F5" s="17"/>
      <c r="O5" s="680"/>
      <c r="P5" s="982"/>
      <c r="Q5" s="982"/>
      <c r="R5" s="982"/>
      <c r="S5" s="982"/>
      <c r="AG5" s="106"/>
      <c r="AH5" s="106"/>
      <c r="AI5" s="106"/>
      <c r="AJ5" s="57"/>
    </row>
    <row r="6" spans="1:40" s="18" customFormat="1" ht="12.95" hidden="1" customHeight="1">
      <c r="A6" s="1187"/>
      <c r="B6" s="1187"/>
      <c r="C6" s="1187"/>
      <c r="D6" s="17"/>
      <c r="E6" s="17"/>
      <c r="F6" s="17"/>
      <c r="O6" s="680"/>
      <c r="P6" s="982"/>
      <c r="Q6" s="982"/>
      <c r="R6" s="982"/>
      <c r="S6" s="982"/>
      <c r="V6" s="1188"/>
      <c r="W6" s="1188"/>
      <c r="X6" s="1188"/>
      <c r="Y6" s="1188"/>
      <c r="Z6" s="1188"/>
      <c r="AA6" s="1188"/>
      <c r="AB6" s="1188"/>
      <c r="AG6" s="106"/>
      <c r="AH6" s="106"/>
      <c r="AI6" s="106"/>
      <c r="AJ6" s="57"/>
    </row>
    <row r="7" spans="1:40" s="18" customFormat="1" ht="12.95" hidden="1" customHeight="1">
      <c r="C7" s="17"/>
      <c r="D7" s="17"/>
      <c r="E7" s="17"/>
      <c r="F7" s="17"/>
      <c r="O7" s="680"/>
      <c r="P7" s="982"/>
      <c r="Q7" s="982"/>
      <c r="R7" s="982"/>
      <c r="S7" s="982"/>
      <c r="AG7" s="106"/>
      <c r="AH7" s="106"/>
      <c r="AI7" s="106"/>
      <c r="AJ7" s="57"/>
    </row>
    <row r="8" spans="1:40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W8" s="1186"/>
      <c r="X8" s="1186"/>
      <c r="Y8" s="1186"/>
      <c r="Z8" s="1186"/>
      <c r="AA8" s="1186"/>
      <c r="AB8" s="1186"/>
      <c r="AC8" s="1186"/>
      <c r="AD8" s="1186"/>
      <c r="AG8" s="106"/>
      <c r="AH8" s="106"/>
      <c r="AI8" s="106"/>
      <c r="AJ8" s="57"/>
    </row>
    <row r="9" spans="1:40" s="18" customFormat="1" ht="12.95" customHeight="1" thickBot="1">
      <c r="A9" s="1186" t="s">
        <v>736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G9" s="106"/>
      <c r="AH9" s="106"/>
      <c r="AI9" s="106"/>
      <c r="AJ9" s="57"/>
    </row>
    <row r="10" spans="1:40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677"/>
      <c r="P10" s="981"/>
      <c r="Q10" s="981"/>
      <c r="R10" s="981"/>
      <c r="S10" s="981"/>
      <c r="T10" s="13"/>
      <c r="U10" s="13"/>
      <c r="V10" s="13"/>
      <c r="W10" s="13"/>
      <c r="X10" s="13"/>
      <c r="Y10" s="13"/>
      <c r="Z10" s="13"/>
      <c r="AA10" s="13"/>
      <c r="AB10" s="13"/>
      <c r="AG10" s="106"/>
      <c r="AH10" s="106"/>
      <c r="AI10" s="106"/>
      <c r="AJ10" s="57"/>
    </row>
    <row r="11" spans="1:40" s="18" customFormat="1" ht="12.95" hidden="1" customHeight="1" thickBot="1">
      <c r="C11" s="17"/>
      <c r="D11" s="17"/>
      <c r="E11" s="17"/>
      <c r="F11" s="17"/>
      <c r="O11" s="680"/>
      <c r="P11" s="982"/>
      <c r="Q11" s="982"/>
      <c r="R11" s="982"/>
      <c r="S11" s="982"/>
      <c r="AG11" s="106"/>
      <c r="AH11" s="106"/>
      <c r="AI11" s="106"/>
      <c r="AJ11" s="57"/>
    </row>
    <row r="12" spans="1:40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68" t="s">
        <v>1247</v>
      </c>
      <c r="I12" s="1168"/>
      <c r="J12" s="58"/>
      <c r="K12" s="58"/>
      <c r="L12" s="58"/>
      <c r="M12" s="1168" t="s">
        <v>1259</v>
      </c>
      <c r="N12" s="1168"/>
      <c r="O12" s="678"/>
      <c r="P12" s="1196" t="s">
        <v>4373</v>
      </c>
      <c r="Q12" s="1197"/>
      <c r="R12" s="1168" t="s">
        <v>1259</v>
      </c>
      <c r="S12" s="1168"/>
      <c r="T12" s="1180" t="s">
        <v>1260</v>
      </c>
      <c r="U12" s="1168" t="s">
        <v>1251</v>
      </c>
      <c r="V12" s="1180" t="s">
        <v>970</v>
      </c>
      <c r="W12" s="1180" t="s">
        <v>728</v>
      </c>
      <c r="X12" s="1180" t="s">
        <v>729</v>
      </c>
      <c r="Y12" s="1182" t="s">
        <v>363</v>
      </c>
      <c r="Z12" s="1182" t="s">
        <v>2912</v>
      </c>
      <c r="AA12" s="1180" t="s">
        <v>1251</v>
      </c>
      <c r="AB12" s="1180" t="s">
        <v>1261</v>
      </c>
      <c r="AC12" s="1176" t="s">
        <v>1253</v>
      </c>
      <c r="AD12" s="1176" t="s">
        <v>1254</v>
      </c>
      <c r="AE12" s="1189" t="s">
        <v>1100</v>
      </c>
      <c r="AF12" s="1170" t="s">
        <v>1202</v>
      </c>
      <c r="AG12" s="1198" t="s">
        <v>673</v>
      </c>
      <c r="AH12" s="1198" t="s">
        <v>2389</v>
      </c>
      <c r="AI12" s="1198" t="s">
        <v>3030</v>
      </c>
      <c r="AJ12" s="1180" t="s">
        <v>1042</v>
      </c>
      <c r="AK12" s="1172" t="s">
        <v>811</v>
      </c>
    </row>
    <row r="13" spans="1:40" s="18" customFormat="1" ht="12.95" customHeight="1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20">
        <v>2</v>
      </c>
      <c r="L13" s="20">
        <v>3</v>
      </c>
      <c r="M13" s="20" t="s">
        <v>1256</v>
      </c>
      <c r="N13" s="20" t="s">
        <v>1257</v>
      </c>
      <c r="O13" s="679">
        <v>1</v>
      </c>
      <c r="P13" s="989" t="s">
        <v>1256</v>
      </c>
      <c r="Q13" s="989" t="s">
        <v>1257</v>
      </c>
      <c r="R13" s="980" t="s">
        <v>1256</v>
      </c>
      <c r="S13" s="980" t="s">
        <v>1257</v>
      </c>
      <c r="T13" s="1181"/>
      <c r="U13" s="1169"/>
      <c r="V13" s="1191"/>
      <c r="W13" s="1181"/>
      <c r="X13" s="1181" t="s">
        <v>729</v>
      </c>
      <c r="Y13" s="1183" t="s">
        <v>729</v>
      </c>
      <c r="Z13" s="1183" t="s">
        <v>729</v>
      </c>
      <c r="AA13" s="1181"/>
      <c r="AB13" s="1191"/>
      <c r="AC13" s="1177"/>
      <c r="AD13" s="1177"/>
      <c r="AE13" s="1190"/>
      <c r="AF13" s="1171"/>
      <c r="AG13" s="1199"/>
      <c r="AH13" s="1199"/>
      <c r="AI13" s="1199"/>
      <c r="AJ13" s="1181"/>
      <c r="AK13" s="1173"/>
    </row>
    <row r="14" spans="1:40" s="697" customFormat="1" ht="29.25" thickTop="1">
      <c r="A14" s="16" t="s">
        <v>1164</v>
      </c>
      <c r="B14" s="2" t="s">
        <v>743</v>
      </c>
      <c r="C14" s="97" t="s">
        <v>730</v>
      </c>
      <c r="D14" s="77" t="s">
        <v>732</v>
      </c>
      <c r="E14" s="77" t="s">
        <v>1060</v>
      </c>
      <c r="F14" s="3" t="s">
        <v>1276</v>
      </c>
      <c r="G14" s="2" t="s">
        <v>1267</v>
      </c>
      <c r="H14" s="77">
        <v>41781</v>
      </c>
      <c r="I14" s="77">
        <v>41872</v>
      </c>
      <c r="J14" s="77">
        <v>42124</v>
      </c>
      <c r="K14" s="77">
        <v>42490</v>
      </c>
      <c r="L14" s="77">
        <v>42511</v>
      </c>
      <c r="M14" s="77">
        <v>42512</v>
      </c>
      <c r="N14" s="77">
        <v>42855</v>
      </c>
      <c r="O14" s="77">
        <v>42876</v>
      </c>
      <c r="P14" s="77">
        <f>O14+1</f>
        <v>42877</v>
      </c>
      <c r="Q14" s="77"/>
      <c r="R14" s="77"/>
      <c r="S14" s="77"/>
      <c r="T14" s="98">
        <f ca="1">SUM(N14-NOW())</f>
        <v>19.841278009262169</v>
      </c>
      <c r="U14" s="11" t="str">
        <f ca="1">IF(T14&lt;=40,"WARNING","ACTIVE")</f>
        <v>WARNING</v>
      </c>
      <c r="V14" s="15">
        <v>3355750</v>
      </c>
      <c r="W14" s="87">
        <v>15000</v>
      </c>
      <c r="X14" s="102">
        <v>15000</v>
      </c>
      <c r="Y14" s="102">
        <v>400000</v>
      </c>
      <c r="Z14" s="102">
        <v>200000</v>
      </c>
      <c r="AA14" s="12" t="s">
        <v>4896</v>
      </c>
      <c r="AB14" s="2" t="s">
        <v>796</v>
      </c>
      <c r="AC14" s="2" t="s">
        <v>731</v>
      </c>
      <c r="AD14" s="2" t="s">
        <v>737</v>
      </c>
      <c r="AE14" s="3" t="s">
        <v>738</v>
      </c>
      <c r="AF14" s="110"/>
      <c r="AG14" s="183" t="s">
        <v>739</v>
      </c>
      <c r="AH14" s="183"/>
      <c r="AI14" s="182" t="s">
        <v>3489</v>
      </c>
      <c r="AJ14" s="165" t="s">
        <v>548</v>
      </c>
      <c r="AK14" s="2"/>
      <c r="AN14" s="29" t="s">
        <v>477</v>
      </c>
    </row>
    <row r="15" spans="1:40" s="697" customFormat="1" ht="28.5">
      <c r="A15" s="16" t="s">
        <v>1165</v>
      </c>
      <c r="B15" s="2" t="s">
        <v>744</v>
      </c>
      <c r="C15" s="97" t="s">
        <v>733</v>
      </c>
      <c r="D15" s="77" t="s">
        <v>735</v>
      </c>
      <c r="E15" s="77" t="s">
        <v>1060</v>
      </c>
      <c r="F15" s="3" t="s">
        <v>1276</v>
      </c>
      <c r="G15" s="2" t="s">
        <v>1267</v>
      </c>
      <c r="H15" s="77">
        <v>41785</v>
      </c>
      <c r="I15" s="77">
        <v>41876</v>
      </c>
      <c r="J15" s="77">
        <v>42124</v>
      </c>
      <c r="K15" s="77">
        <v>42490</v>
      </c>
      <c r="L15" s="77">
        <v>42515</v>
      </c>
      <c r="M15" s="77">
        <v>42516</v>
      </c>
      <c r="N15" s="77">
        <v>42855</v>
      </c>
      <c r="O15" s="77">
        <v>42880</v>
      </c>
      <c r="P15" s="77">
        <f>O15+1</f>
        <v>42881</v>
      </c>
      <c r="Q15" s="77"/>
      <c r="R15" s="77"/>
      <c r="S15" s="77"/>
      <c r="T15" s="98">
        <f ca="1">SUM(N15-NOW())</f>
        <v>19.841278009262169</v>
      </c>
      <c r="U15" s="11" t="str">
        <f t="shared" ref="U15:U31" ca="1" si="0">IF(T15&lt;=40,"WARNING","ACTIVE")</f>
        <v>WARNING</v>
      </c>
      <c r="V15" s="15">
        <v>3355750</v>
      </c>
      <c r="W15" s="87">
        <v>15000</v>
      </c>
      <c r="X15" s="102">
        <v>15000</v>
      </c>
      <c r="Y15" s="102"/>
      <c r="Z15" s="102">
        <v>200000</v>
      </c>
      <c r="AA15" s="12" t="s">
        <v>4896</v>
      </c>
      <c r="AB15" s="2" t="s">
        <v>796</v>
      </c>
      <c r="AC15" s="2" t="s">
        <v>734</v>
      </c>
      <c r="AD15" s="2" t="s">
        <v>740</v>
      </c>
      <c r="AE15" s="3" t="s">
        <v>472</v>
      </c>
      <c r="AF15" s="110"/>
      <c r="AG15" s="183" t="s">
        <v>742</v>
      </c>
      <c r="AH15" s="183"/>
      <c r="AI15" s="182" t="s">
        <v>3490</v>
      </c>
      <c r="AJ15" s="165" t="s">
        <v>741</v>
      </c>
      <c r="AK15" s="2"/>
      <c r="AN15" s="29" t="s">
        <v>477</v>
      </c>
    </row>
    <row r="16" spans="1:40" s="27" customFormat="1" ht="28.5">
      <c r="A16" s="16" t="s">
        <v>1166</v>
      </c>
      <c r="B16" s="2" t="s">
        <v>489</v>
      </c>
      <c r="C16" s="97" t="s">
        <v>486</v>
      </c>
      <c r="D16" s="77" t="s">
        <v>488</v>
      </c>
      <c r="E16" s="77" t="s">
        <v>1060</v>
      </c>
      <c r="F16" s="3" t="s">
        <v>1276</v>
      </c>
      <c r="G16" s="2" t="s">
        <v>1267</v>
      </c>
      <c r="H16" s="77">
        <v>41822</v>
      </c>
      <c r="I16" s="77">
        <v>41912</v>
      </c>
      <c r="J16" s="77">
        <v>42124</v>
      </c>
      <c r="K16" s="77">
        <v>42490</v>
      </c>
      <c r="L16" s="77">
        <v>42552</v>
      </c>
      <c r="M16" s="77">
        <v>42553</v>
      </c>
      <c r="N16" s="77">
        <v>42855</v>
      </c>
      <c r="O16" s="77">
        <v>42917</v>
      </c>
      <c r="P16" s="77">
        <f>O16+1</f>
        <v>42918</v>
      </c>
      <c r="Q16" s="77"/>
      <c r="R16" s="77"/>
      <c r="S16" s="77"/>
      <c r="T16" s="98">
        <f ca="1">SUM(N16-NOW())</f>
        <v>19.841278009262169</v>
      </c>
      <c r="U16" s="11" t="str">
        <f t="shared" ca="1" si="0"/>
        <v>WARNING</v>
      </c>
      <c r="V16" s="15">
        <v>3355750</v>
      </c>
      <c r="W16" s="87">
        <v>15000</v>
      </c>
      <c r="X16" s="102">
        <v>15000</v>
      </c>
      <c r="Y16" s="102"/>
      <c r="Z16" s="102">
        <v>200000</v>
      </c>
      <c r="AA16" s="12" t="s">
        <v>4896</v>
      </c>
      <c r="AB16" s="2" t="s">
        <v>796</v>
      </c>
      <c r="AC16" s="2" t="s">
        <v>487</v>
      </c>
      <c r="AD16" s="2" t="s">
        <v>490</v>
      </c>
      <c r="AE16" s="3" t="s">
        <v>495</v>
      </c>
      <c r="AF16" s="110"/>
      <c r="AG16" s="183" t="s">
        <v>496</v>
      </c>
      <c r="AH16" s="183" t="s">
        <v>3291</v>
      </c>
      <c r="AI16" s="182" t="s">
        <v>3491</v>
      </c>
      <c r="AJ16" s="165" t="s">
        <v>431</v>
      </c>
      <c r="AK16" s="2"/>
      <c r="AN16" s="29" t="s">
        <v>477</v>
      </c>
    </row>
    <row r="17" spans="1:40" s="27" customFormat="1" ht="28.5">
      <c r="A17" s="16" t="s">
        <v>1167</v>
      </c>
      <c r="B17" s="2" t="s">
        <v>581</v>
      </c>
      <c r="C17" s="97" t="s">
        <v>577</v>
      </c>
      <c r="D17" s="77" t="s">
        <v>579</v>
      </c>
      <c r="E17" s="77" t="s">
        <v>1060</v>
      </c>
      <c r="F17" s="3" t="s">
        <v>1276</v>
      </c>
      <c r="G17" s="2" t="s">
        <v>580</v>
      </c>
      <c r="H17" s="77">
        <v>41925</v>
      </c>
      <c r="I17" s="77">
        <v>42016</v>
      </c>
      <c r="J17" s="77">
        <v>42381</v>
      </c>
      <c r="K17" s="77">
        <v>42655</v>
      </c>
      <c r="L17" s="77"/>
      <c r="M17" s="77">
        <v>42656</v>
      </c>
      <c r="N17" s="77">
        <v>42747</v>
      </c>
      <c r="O17" s="77">
        <v>43020</v>
      </c>
      <c r="P17" s="77"/>
      <c r="Q17" s="77"/>
      <c r="R17" s="77"/>
      <c r="S17" s="77"/>
      <c r="T17" s="98">
        <f ca="1">SUM(O17-NOW())</f>
        <v>184.84127800926217</v>
      </c>
      <c r="U17" s="11" t="str">
        <f t="shared" ca="1" si="0"/>
        <v>ACTIVE</v>
      </c>
      <c r="V17" s="15">
        <v>3355750</v>
      </c>
      <c r="W17" s="87">
        <v>15000</v>
      </c>
      <c r="X17" s="102">
        <v>15000</v>
      </c>
      <c r="Y17" s="102"/>
      <c r="Z17" s="102">
        <v>200000</v>
      </c>
      <c r="AA17" s="12" t="s">
        <v>4896</v>
      </c>
      <c r="AB17" s="2" t="s">
        <v>796</v>
      </c>
      <c r="AC17" s="2" t="s">
        <v>578</v>
      </c>
      <c r="AD17" s="2" t="s">
        <v>582</v>
      </c>
      <c r="AE17" s="3" t="s">
        <v>597</v>
      </c>
      <c r="AF17" s="110" t="s">
        <v>598</v>
      </c>
      <c r="AG17" s="110" t="s">
        <v>584</v>
      </c>
      <c r="AH17" s="110"/>
      <c r="AI17" s="182" t="s">
        <v>3492</v>
      </c>
      <c r="AJ17" s="120" t="s">
        <v>583</v>
      </c>
      <c r="AK17" s="2"/>
      <c r="AN17" s="29" t="s">
        <v>477</v>
      </c>
    </row>
    <row r="18" spans="1:40" s="27" customFormat="1" ht="28.5">
      <c r="A18" s="16" t="s">
        <v>1168</v>
      </c>
      <c r="B18" s="2" t="s">
        <v>281</v>
      </c>
      <c r="C18" s="97" t="s">
        <v>271</v>
      </c>
      <c r="D18" s="77" t="s">
        <v>273</v>
      </c>
      <c r="E18" s="77" t="s">
        <v>1060</v>
      </c>
      <c r="F18" s="3" t="s">
        <v>1276</v>
      </c>
      <c r="G18" s="2" t="s">
        <v>1267</v>
      </c>
      <c r="H18" s="77">
        <v>41953</v>
      </c>
      <c r="I18" s="77">
        <v>42044</v>
      </c>
      <c r="J18" s="77">
        <v>42409</v>
      </c>
      <c r="K18" s="77">
        <v>42683</v>
      </c>
      <c r="L18" s="77"/>
      <c r="M18" s="77">
        <v>42684</v>
      </c>
      <c r="N18" s="77">
        <v>42775</v>
      </c>
      <c r="O18" s="77">
        <v>43048</v>
      </c>
      <c r="P18" s="77"/>
      <c r="Q18" s="77"/>
      <c r="R18" s="77"/>
      <c r="S18" s="77"/>
      <c r="T18" s="98">
        <f ca="1">SUM(O18-NOW())</f>
        <v>212.84127800926217</v>
      </c>
      <c r="U18" s="11" t="str">
        <f t="shared" ca="1" si="0"/>
        <v>ACTIVE</v>
      </c>
      <c r="V18" s="15">
        <v>3355750</v>
      </c>
      <c r="W18" s="87">
        <v>15000</v>
      </c>
      <c r="X18" s="102">
        <v>15000</v>
      </c>
      <c r="Y18" s="102"/>
      <c r="Z18" s="102">
        <v>200000</v>
      </c>
      <c r="AA18" s="12" t="s">
        <v>4896</v>
      </c>
      <c r="AB18" s="2" t="s">
        <v>796</v>
      </c>
      <c r="AC18" s="2" t="s">
        <v>272</v>
      </c>
      <c r="AD18" s="2" t="s">
        <v>294</v>
      </c>
      <c r="AE18" s="3" t="s">
        <v>307</v>
      </c>
      <c r="AF18" s="110"/>
      <c r="AG18" s="110" t="s">
        <v>308</v>
      </c>
      <c r="AH18" s="110" t="s">
        <v>3292</v>
      </c>
      <c r="AI18" s="182" t="s">
        <v>3493</v>
      </c>
      <c r="AJ18" s="165"/>
      <c r="AK18" s="2" t="s">
        <v>6422</v>
      </c>
      <c r="AN18" s="29" t="s">
        <v>477</v>
      </c>
    </row>
    <row r="19" spans="1:40" s="27" customFormat="1" ht="42.75">
      <c r="A19" s="16" t="s">
        <v>1169</v>
      </c>
      <c r="B19" s="2" t="s">
        <v>303</v>
      </c>
      <c r="C19" s="97" t="s">
        <v>300</v>
      </c>
      <c r="D19" s="77" t="s">
        <v>302</v>
      </c>
      <c r="E19" s="77" t="s">
        <v>1060</v>
      </c>
      <c r="F19" s="3" t="s">
        <v>1280</v>
      </c>
      <c r="G19" s="2" t="s">
        <v>1267</v>
      </c>
      <c r="H19" s="77">
        <v>41960</v>
      </c>
      <c r="I19" s="77">
        <v>42324</v>
      </c>
      <c r="J19" s="77">
        <v>42690</v>
      </c>
      <c r="K19" s="77"/>
      <c r="L19" s="77"/>
      <c r="M19" s="77">
        <v>42691</v>
      </c>
      <c r="N19" s="77">
        <v>43055</v>
      </c>
      <c r="O19" s="77"/>
      <c r="P19" s="77"/>
      <c r="Q19" s="77"/>
      <c r="R19" s="77"/>
      <c r="S19" s="77"/>
      <c r="T19" s="98">
        <f ca="1">SUM(N19-NOW())</f>
        <v>219.84127800926217</v>
      </c>
      <c r="U19" s="11" t="str">
        <f t="shared" ca="1" si="0"/>
        <v>ACTIVE</v>
      </c>
      <c r="V19" s="15">
        <v>3355750</v>
      </c>
      <c r="W19" s="87">
        <v>15000</v>
      </c>
      <c r="X19" s="102">
        <v>15000</v>
      </c>
      <c r="Y19" s="102">
        <v>400000</v>
      </c>
      <c r="Z19" s="102">
        <v>200000</v>
      </c>
      <c r="AA19" s="12" t="s">
        <v>4898</v>
      </c>
      <c r="AB19" s="2" t="s">
        <v>796</v>
      </c>
      <c r="AC19" s="2" t="s">
        <v>301</v>
      </c>
      <c r="AD19" s="2" t="s">
        <v>306</v>
      </c>
      <c r="AE19" s="3" t="s">
        <v>618</v>
      </c>
      <c r="AF19" s="110" t="s">
        <v>617</v>
      </c>
      <c r="AG19" s="110" t="s">
        <v>616</v>
      </c>
      <c r="AH19" s="110"/>
      <c r="AI19" s="182" t="s">
        <v>3494</v>
      </c>
      <c r="AJ19" s="120" t="s">
        <v>615</v>
      </c>
      <c r="AK19" s="2"/>
      <c r="AN19" s="29" t="s">
        <v>477</v>
      </c>
    </row>
    <row r="20" spans="1:40" s="27" customFormat="1" ht="28.5">
      <c r="A20" s="16" t="s">
        <v>1170</v>
      </c>
      <c r="B20" s="2" t="s">
        <v>190</v>
      </c>
      <c r="C20" s="97" t="s">
        <v>183</v>
      </c>
      <c r="D20" s="77" t="s">
        <v>185</v>
      </c>
      <c r="E20" s="77" t="s">
        <v>1060</v>
      </c>
      <c r="F20" s="3" t="s">
        <v>1276</v>
      </c>
      <c r="G20" s="2" t="s">
        <v>1267</v>
      </c>
      <c r="H20" s="77">
        <v>42118</v>
      </c>
      <c r="I20" s="77">
        <v>42208</v>
      </c>
      <c r="J20" s="77">
        <v>42574</v>
      </c>
      <c r="K20" s="77">
        <v>42848</v>
      </c>
      <c r="L20" s="77"/>
      <c r="M20" s="77">
        <v>42849</v>
      </c>
      <c r="N20" s="77">
        <v>42939</v>
      </c>
      <c r="O20" s="77"/>
      <c r="P20" s="77"/>
      <c r="Q20" s="77"/>
      <c r="R20" s="77"/>
      <c r="S20" s="77"/>
      <c r="T20" s="98">
        <f ca="1">SUM(N20-NOW())</f>
        <v>103.84127800926217</v>
      </c>
      <c r="U20" s="11" t="str">
        <f t="shared" ca="1" si="0"/>
        <v>ACTIVE</v>
      </c>
      <c r="V20" s="15">
        <v>3355750</v>
      </c>
      <c r="W20" s="87">
        <v>15000</v>
      </c>
      <c r="X20" s="102">
        <v>15000</v>
      </c>
      <c r="Y20" s="102"/>
      <c r="Z20" s="102">
        <v>200000</v>
      </c>
      <c r="AA20" s="12" t="s">
        <v>4897</v>
      </c>
      <c r="AB20" s="2" t="s">
        <v>796</v>
      </c>
      <c r="AC20" s="2" t="s">
        <v>184</v>
      </c>
      <c r="AD20" s="16" t="s">
        <v>200</v>
      </c>
      <c r="AE20" s="3" t="s">
        <v>197</v>
      </c>
      <c r="AF20" s="110" t="s">
        <v>199</v>
      </c>
      <c r="AG20" s="110" t="s">
        <v>198</v>
      </c>
      <c r="AH20" s="110"/>
      <c r="AI20" s="182" t="s">
        <v>3495</v>
      </c>
      <c r="AJ20" s="120" t="s">
        <v>201</v>
      </c>
      <c r="AK20" s="2"/>
      <c r="AN20" s="27" t="s">
        <v>477</v>
      </c>
    </row>
    <row r="21" spans="1:40" s="27" customFormat="1" ht="28.5">
      <c r="A21" s="16" t="s">
        <v>1171</v>
      </c>
      <c r="B21" s="2" t="s">
        <v>1431</v>
      </c>
      <c r="C21" s="97" t="s">
        <v>1423</v>
      </c>
      <c r="D21" s="77" t="s">
        <v>1425</v>
      </c>
      <c r="E21" s="77" t="s">
        <v>1060</v>
      </c>
      <c r="F21" s="3" t="s">
        <v>1276</v>
      </c>
      <c r="G21" s="2" t="s">
        <v>1267</v>
      </c>
      <c r="H21" s="77">
        <v>42228</v>
      </c>
      <c r="I21" s="77">
        <v>42319</v>
      </c>
      <c r="J21" s="77">
        <v>42685</v>
      </c>
      <c r="K21" s="77">
        <v>42958</v>
      </c>
      <c r="L21" s="77"/>
      <c r="M21" s="77">
        <v>42959</v>
      </c>
      <c r="N21" s="77">
        <v>43050</v>
      </c>
      <c r="O21" s="77"/>
      <c r="P21" s="77"/>
      <c r="Q21" s="77"/>
      <c r="R21" s="77"/>
      <c r="S21" s="77"/>
      <c r="T21" s="98">
        <f t="shared" ref="T21:T22" ca="1" si="1">SUM(K21-NOW())</f>
        <v>122.84127800926217</v>
      </c>
      <c r="U21" s="11" t="str">
        <f t="shared" ca="1" si="0"/>
        <v>ACTIVE</v>
      </c>
      <c r="V21" s="15">
        <v>3355750</v>
      </c>
      <c r="W21" s="87">
        <v>15000</v>
      </c>
      <c r="X21" s="102">
        <v>15000</v>
      </c>
      <c r="Y21" s="102"/>
      <c r="Z21" s="102">
        <v>200000</v>
      </c>
      <c r="AA21" s="12" t="s">
        <v>4897</v>
      </c>
      <c r="AB21" s="2" t="s">
        <v>796</v>
      </c>
      <c r="AC21" s="2" t="s">
        <v>1424</v>
      </c>
      <c r="AD21" s="2" t="s">
        <v>1428</v>
      </c>
      <c r="AE21" s="3" t="s">
        <v>1525</v>
      </c>
      <c r="AF21" s="110" t="s">
        <v>3295</v>
      </c>
      <c r="AG21" s="124" t="s">
        <v>1627</v>
      </c>
      <c r="AH21" s="124"/>
      <c r="AI21" s="16" t="s">
        <v>3658</v>
      </c>
      <c r="AJ21" s="120" t="s">
        <v>1429</v>
      </c>
      <c r="AK21" s="2"/>
    </row>
    <row r="22" spans="1:40" s="27" customFormat="1" ht="28.5">
      <c r="A22" s="16" t="s">
        <v>1172</v>
      </c>
      <c r="B22" s="2" t="s">
        <v>1463</v>
      </c>
      <c r="C22" s="97" t="s">
        <v>1459</v>
      </c>
      <c r="D22" s="77" t="s">
        <v>1461</v>
      </c>
      <c r="E22" s="77" t="s">
        <v>1060</v>
      </c>
      <c r="F22" s="3" t="s">
        <v>1358</v>
      </c>
      <c r="G22" s="2" t="s">
        <v>1267</v>
      </c>
      <c r="H22" s="77">
        <v>42242</v>
      </c>
      <c r="I22" s="77">
        <v>42333</v>
      </c>
      <c r="J22" s="77">
        <v>42699</v>
      </c>
      <c r="K22" s="77">
        <v>42972</v>
      </c>
      <c r="L22" s="77"/>
      <c r="M22" s="77">
        <v>42973</v>
      </c>
      <c r="N22" s="77">
        <v>43064</v>
      </c>
      <c r="O22" s="77"/>
      <c r="P22" s="77"/>
      <c r="Q22" s="77"/>
      <c r="R22" s="77"/>
      <c r="S22" s="77"/>
      <c r="T22" s="98">
        <f t="shared" ca="1" si="1"/>
        <v>136.84127800926217</v>
      </c>
      <c r="U22" s="11" t="str">
        <f t="shared" ca="1" si="0"/>
        <v>ACTIVE</v>
      </c>
      <c r="V22" s="15">
        <v>3355750</v>
      </c>
      <c r="W22" s="87">
        <v>15000</v>
      </c>
      <c r="X22" s="102">
        <v>15000</v>
      </c>
      <c r="Y22" s="102"/>
      <c r="Z22" s="102">
        <v>200000</v>
      </c>
      <c r="AA22" s="12" t="s">
        <v>4897</v>
      </c>
      <c r="AB22" s="2" t="s">
        <v>796</v>
      </c>
      <c r="AC22" s="2" t="s">
        <v>1460</v>
      </c>
      <c r="AD22" s="2" t="s">
        <v>1628</v>
      </c>
      <c r="AE22" s="3" t="s">
        <v>1482</v>
      </c>
      <c r="AF22" s="110">
        <v>0</v>
      </c>
      <c r="AG22" s="124" t="s">
        <v>1483</v>
      </c>
      <c r="AH22" s="124"/>
      <c r="AI22" s="182" t="s">
        <v>4505</v>
      </c>
      <c r="AJ22" s="120" t="s">
        <v>3465</v>
      </c>
      <c r="AK22" s="2"/>
    </row>
    <row r="23" spans="1:40" s="27" customFormat="1" ht="28.5">
      <c r="A23" s="16" t="s">
        <v>1173</v>
      </c>
      <c r="B23" s="2" t="s">
        <v>1506</v>
      </c>
      <c r="C23" s="97" t="s">
        <v>1494</v>
      </c>
      <c r="D23" s="77" t="s">
        <v>1496</v>
      </c>
      <c r="E23" s="77" t="s">
        <v>1060</v>
      </c>
      <c r="F23" s="3" t="s">
        <v>1276</v>
      </c>
      <c r="G23" s="2" t="s">
        <v>1267</v>
      </c>
      <c r="H23" s="77">
        <v>42257</v>
      </c>
      <c r="I23" s="77">
        <v>42347</v>
      </c>
      <c r="J23" s="77">
        <v>42713</v>
      </c>
      <c r="K23" s="154">
        <v>42987</v>
      </c>
      <c r="L23" s="154"/>
      <c r="M23" s="154">
        <v>42988</v>
      </c>
      <c r="N23" s="154">
        <v>43078</v>
      </c>
      <c r="O23" s="77"/>
      <c r="P23" s="77"/>
      <c r="Q23" s="77"/>
      <c r="R23" s="77"/>
      <c r="S23" s="77"/>
      <c r="T23" s="98">
        <f ca="1">SUM(K23-NOW())</f>
        <v>151.84127800926217</v>
      </c>
      <c r="U23" s="11" t="str">
        <f t="shared" ca="1" si="0"/>
        <v>ACTIVE</v>
      </c>
      <c r="V23" s="15">
        <v>3355750</v>
      </c>
      <c r="W23" s="87">
        <v>15000</v>
      </c>
      <c r="X23" s="102">
        <v>15000</v>
      </c>
      <c r="Y23" s="102"/>
      <c r="Z23" s="102">
        <v>200000</v>
      </c>
      <c r="AA23" s="12" t="s">
        <v>4897</v>
      </c>
      <c r="AB23" s="2" t="s">
        <v>796</v>
      </c>
      <c r="AC23" s="2" t="s">
        <v>1495</v>
      </c>
      <c r="AD23" s="2" t="s">
        <v>1552</v>
      </c>
      <c r="AE23" s="3" t="s">
        <v>1558</v>
      </c>
      <c r="AF23" s="110" t="s">
        <v>1557</v>
      </c>
      <c r="AG23" s="124" t="s">
        <v>3296</v>
      </c>
      <c r="AH23" s="124"/>
      <c r="AI23" s="182" t="s">
        <v>3531</v>
      </c>
      <c r="AJ23" s="120" t="s">
        <v>1567</v>
      </c>
      <c r="AK23" s="2"/>
    </row>
    <row r="24" spans="1:40" s="27" customFormat="1" ht="28.5">
      <c r="A24" s="16" t="s">
        <v>1174</v>
      </c>
      <c r="B24" s="2" t="s">
        <v>1507</v>
      </c>
      <c r="C24" s="97" t="s">
        <v>1497</v>
      </c>
      <c r="D24" s="77" t="s">
        <v>1499</v>
      </c>
      <c r="E24" s="77" t="s">
        <v>1060</v>
      </c>
      <c r="F24" s="3" t="s">
        <v>1276</v>
      </c>
      <c r="G24" s="2" t="s">
        <v>1267</v>
      </c>
      <c r="H24" s="77">
        <v>42257</v>
      </c>
      <c r="I24" s="77">
        <v>42347</v>
      </c>
      <c r="J24" s="77">
        <v>42713</v>
      </c>
      <c r="K24" s="154">
        <v>42987</v>
      </c>
      <c r="L24" s="154"/>
      <c r="M24" s="154">
        <v>42988</v>
      </c>
      <c r="N24" s="154">
        <v>43078</v>
      </c>
      <c r="O24" s="77"/>
      <c r="P24" s="77"/>
      <c r="Q24" s="77"/>
      <c r="R24" s="77"/>
      <c r="S24" s="77"/>
      <c r="T24" s="98">
        <f ca="1">SUM(K24-NOW())</f>
        <v>151.84127800926217</v>
      </c>
      <c r="U24" s="11" t="str">
        <f t="shared" ca="1" si="0"/>
        <v>ACTIVE</v>
      </c>
      <c r="V24" s="15">
        <v>3355750</v>
      </c>
      <c r="W24" s="87">
        <v>15000</v>
      </c>
      <c r="X24" s="102">
        <v>15000</v>
      </c>
      <c r="Y24" s="102"/>
      <c r="Z24" s="102">
        <v>200000</v>
      </c>
      <c r="AA24" s="12" t="s">
        <v>4897</v>
      </c>
      <c r="AB24" s="2" t="s">
        <v>796</v>
      </c>
      <c r="AC24" s="2" t="s">
        <v>1498</v>
      </c>
      <c r="AD24" s="2" t="s">
        <v>1553</v>
      </c>
      <c r="AE24" s="3" t="s">
        <v>1556</v>
      </c>
      <c r="AF24" s="110" t="s">
        <v>1554</v>
      </c>
      <c r="AG24" s="124" t="s">
        <v>1555</v>
      </c>
      <c r="AH24" s="124"/>
      <c r="AI24" s="182" t="s">
        <v>3686</v>
      </c>
      <c r="AJ24" s="120" t="s">
        <v>1566</v>
      </c>
      <c r="AK24" s="2"/>
    </row>
    <row r="25" spans="1:40" s="27" customFormat="1" ht="28.5">
      <c r="A25" s="16" t="s">
        <v>1175</v>
      </c>
      <c r="B25" s="2" t="s">
        <v>1508</v>
      </c>
      <c r="C25" s="97" t="s">
        <v>1503</v>
      </c>
      <c r="D25" s="77" t="s">
        <v>1505</v>
      </c>
      <c r="E25" s="77" t="s">
        <v>1060</v>
      </c>
      <c r="F25" s="3" t="s">
        <v>1276</v>
      </c>
      <c r="G25" s="2" t="s">
        <v>1267</v>
      </c>
      <c r="H25" s="77">
        <v>42255</v>
      </c>
      <c r="I25" s="77">
        <v>42345</v>
      </c>
      <c r="J25" s="77">
        <v>42711</v>
      </c>
      <c r="K25" s="154">
        <v>42985</v>
      </c>
      <c r="L25" s="154"/>
      <c r="M25" s="154">
        <v>42986</v>
      </c>
      <c r="N25" s="154">
        <v>43076</v>
      </c>
      <c r="O25" s="77"/>
      <c r="P25" s="77"/>
      <c r="Q25" s="77"/>
      <c r="R25" s="77"/>
      <c r="S25" s="77"/>
      <c r="T25" s="98">
        <f ca="1">SUM(K25-NOW())</f>
        <v>149.84127800926217</v>
      </c>
      <c r="U25" s="11" t="str">
        <f t="shared" ca="1" si="0"/>
        <v>ACTIVE</v>
      </c>
      <c r="V25" s="15">
        <v>3355750</v>
      </c>
      <c r="W25" s="87">
        <v>15000</v>
      </c>
      <c r="X25" s="102">
        <v>15000</v>
      </c>
      <c r="Y25" s="102"/>
      <c r="Z25" s="102">
        <v>200000</v>
      </c>
      <c r="AA25" s="12" t="s">
        <v>4897</v>
      </c>
      <c r="AB25" s="2" t="s">
        <v>796</v>
      </c>
      <c r="AC25" s="2" t="s">
        <v>1504</v>
      </c>
      <c r="AD25" s="2" t="s">
        <v>1549</v>
      </c>
      <c r="AE25" s="3" t="s">
        <v>1568</v>
      </c>
      <c r="AF25" s="110" t="s">
        <v>591</v>
      </c>
      <c r="AG25" s="124" t="s">
        <v>1548</v>
      </c>
      <c r="AH25" s="124"/>
      <c r="AI25" s="189" t="s">
        <v>3790</v>
      </c>
      <c r="AJ25" s="120" t="s">
        <v>1856</v>
      </c>
      <c r="AK25" s="2"/>
    </row>
    <row r="26" spans="1:40" s="27" customFormat="1" ht="28.5">
      <c r="A26" s="16" t="s">
        <v>1176</v>
      </c>
      <c r="B26" s="2" t="s">
        <v>1591</v>
      </c>
      <c r="C26" s="97" t="s">
        <v>1587</v>
      </c>
      <c r="D26" s="77" t="s">
        <v>1589</v>
      </c>
      <c r="E26" s="77" t="s">
        <v>1060</v>
      </c>
      <c r="F26" s="3" t="s">
        <v>1276</v>
      </c>
      <c r="G26" s="2" t="s">
        <v>1267</v>
      </c>
      <c r="H26" s="77">
        <v>42270</v>
      </c>
      <c r="I26" s="77">
        <v>42360</v>
      </c>
      <c r="J26" s="77">
        <v>42726</v>
      </c>
      <c r="K26" s="77">
        <v>43000</v>
      </c>
      <c r="L26" s="77"/>
      <c r="M26" s="77">
        <v>43001</v>
      </c>
      <c r="N26" s="77">
        <v>43091</v>
      </c>
      <c r="O26" s="77"/>
      <c r="P26" s="77"/>
      <c r="Q26" s="77"/>
      <c r="R26" s="77"/>
      <c r="S26" s="77"/>
      <c r="T26" s="98">
        <f t="shared" ref="T26:T31" ca="1" si="2">SUM(K26-NOW())</f>
        <v>164.84127800926217</v>
      </c>
      <c r="U26" s="11" t="str">
        <f t="shared" ca="1" si="0"/>
        <v>ACTIVE</v>
      </c>
      <c r="V26" s="15">
        <v>3355750</v>
      </c>
      <c r="W26" s="87">
        <v>15000</v>
      </c>
      <c r="X26" s="102">
        <v>15000</v>
      </c>
      <c r="Y26" s="102"/>
      <c r="Z26" s="102">
        <v>200000</v>
      </c>
      <c r="AA26" s="12" t="s">
        <v>4897</v>
      </c>
      <c r="AB26" s="2" t="s">
        <v>796</v>
      </c>
      <c r="AC26" s="2" t="s">
        <v>1588</v>
      </c>
      <c r="AD26" s="2" t="s">
        <v>1626</v>
      </c>
      <c r="AE26" s="3" t="s">
        <v>1652</v>
      </c>
      <c r="AF26" s="110" t="s">
        <v>3299</v>
      </c>
      <c r="AG26" s="124" t="s">
        <v>3297</v>
      </c>
      <c r="AH26" s="124" t="s">
        <v>3298</v>
      </c>
      <c r="AI26" s="182" t="s">
        <v>3497</v>
      </c>
      <c r="AJ26" s="120" t="s">
        <v>1653</v>
      </c>
      <c r="AK26" s="2"/>
    </row>
    <row r="27" spans="1:40" s="27" customFormat="1" ht="28.5">
      <c r="A27" s="16" t="s">
        <v>1177</v>
      </c>
      <c r="B27" s="2" t="s">
        <v>1678</v>
      </c>
      <c r="C27" s="97" t="s">
        <v>1670</v>
      </c>
      <c r="D27" s="77" t="s">
        <v>1672</v>
      </c>
      <c r="E27" s="77" t="s">
        <v>1060</v>
      </c>
      <c r="F27" s="3" t="s">
        <v>1276</v>
      </c>
      <c r="G27" s="2" t="s">
        <v>1267</v>
      </c>
      <c r="H27" s="77">
        <v>42306</v>
      </c>
      <c r="I27" s="77">
        <v>42397</v>
      </c>
      <c r="J27" s="77">
        <v>42763</v>
      </c>
      <c r="K27" s="77">
        <v>43036</v>
      </c>
      <c r="L27" s="77"/>
      <c r="M27" s="77">
        <v>43037</v>
      </c>
      <c r="N27" s="77">
        <v>43128</v>
      </c>
      <c r="O27" s="77"/>
      <c r="P27" s="77"/>
      <c r="Q27" s="77"/>
      <c r="R27" s="77"/>
      <c r="S27" s="77"/>
      <c r="T27" s="98">
        <f t="shared" ca="1" si="2"/>
        <v>200.84127800926217</v>
      </c>
      <c r="U27" s="11" t="str">
        <f t="shared" ca="1" si="0"/>
        <v>ACTIVE</v>
      </c>
      <c r="V27" s="15">
        <v>3355750</v>
      </c>
      <c r="W27" s="87">
        <v>15000</v>
      </c>
      <c r="X27" s="102">
        <v>15000</v>
      </c>
      <c r="Y27" s="102"/>
      <c r="Z27" s="102">
        <v>200000</v>
      </c>
      <c r="AA27" s="12" t="s">
        <v>4897</v>
      </c>
      <c r="AB27" s="2" t="s">
        <v>796</v>
      </c>
      <c r="AC27" s="2" t="s">
        <v>1671</v>
      </c>
      <c r="AD27" s="2">
        <v>81289244684</v>
      </c>
      <c r="AE27" s="3" t="s">
        <v>1677</v>
      </c>
      <c r="AF27" s="110" t="s">
        <v>3968</v>
      </c>
      <c r="AG27" s="124" t="s">
        <v>3300</v>
      </c>
      <c r="AH27" s="124"/>
      <c r="AI27" s="182" t="s">
        <v>3498</v>
      </c>
      <c r="AJ27" s="120" t="s">
        <v>1855</v>
      </c>
      <c r="AK27" s="2"/>
    </row>
    <row r="28" spans="1:40" s="27" customFormat="1" ht="28.5">
      <c r="A28" s="16" t="s">
        <v>1178</v>
      </c>
      <c r="B28" s="2" t="s">
        <v>1729</v>
      </c>
      <c r="C28" s="97" t="s">
        <v>1726</v>
      </c>
      <c r="D28" s="77" t="s">
        <v>1728</v>
      </c>
      <c r="E28" s="77" t="s">
        <v>1060</v>
      </c>
      <c r="F28" s="3" t="s">
        <v>1302</v>
      </c>
      <c r="G28" s="2" t="s">
        <v>1267</v>
      </c>
      <c r="H28" s="77">
        <v>42328</v>
      </c>
      <c r="I28" s="77">
        <v>42419</v>
      </c>
      <c r="J28" s="77">
        <v>42785</v>
      </c>
      <c r="K28" s="77">
        <v>43058</v>
      </c>
      <c r="L28" s="77"/>
      <c r="M28" s="77">
        <v>43059</v>
      </c>
      <c r="N28" s="77">
        <v>43150</v>
      </c>
      <c r="O28" s="77"/>
      <c r="P28" s="77"/>
      <c r="Q28" s="77"/>
      <c r="R28" s="77"/>
      <c r="S28" s="77"/>
      <c r="T28" s="98">
        <f t="shared" ca="1" si="2"/>
        <v>222.84127800926217</v>
      </c>
      <c r="U28" s="11" t="str">
        <f t="shared" ca="1" si="0"/>
        <v>ACTIVE</v>
      </c>
      <c r="V28" s="15">
        <v>3355750</v>
      </c>
      <c r="W28" s="87">
        <v>15000</v>
      </c>
      <c r="X28" s="102">
        <v>15000</v>
      </c>
      <c r="Y28" s="102"/>
      <c r="Z28" s="102">
        <v>200000</v>
      </c>
      <c r="AA28" s="12" t="s">
        <v>4897</v>
      </c>
      <c r="AB28" s="2" t="s">
        <v>796</v>
      </c>
      <c r="AC28" s="2" t="s">
        <v>1727</v>
      </c>
      <c r="AD28" s="2" t="s">
        <v>1799</v>
      </c>
      <c r="AE28" s="3" t="s">
        <v>1800</v>
      </c>
      <c r="AF28" s="110" t="s">
        <v>1801</v>
      </c>
      <c r="AG28" s="124" t="s">
        <v>3302</v>
      </c>
      <c r="AH28" s="124" t="s">
        <v>3301</v>
      </c>
      <c r="AI28" s="182" t="s">
        <v>3499</v>
      </c>
      <c r="AJ28" s="120" t="s">
        <v>1802</v>
      </c>
      <c r="AK28" s="2"/>
    </row>
    <row r="29" spans="1:40" s="27" customFormat="1" ht="28.5">
      <c r="A29" s="16" t="s">
        <v>1179</v>
      </c>
      <c r="B29" s="2" t="s">
        <v>1779</v>
      </c>
      <c r="C29" s="97" t="s">
        <v>1756</v>
      </c>
      <c r="D29" s="77" t="s">
        <v>1758</v>
      </c>
      <c r="E29" s="77" t="s">
        <v>1060</v>
      </c>
      <c r="F29" s="3" t="s">
        <v>1276</v>
      </c>
      <c r="G29" s="2" t="s">
        <v>1267</v>
      </c>
      <c r="H29" s="77">
        <v>42328</v>
      </c>
      <c r="I29" s="77">
        <v>42419</v>
      </c>
      <c r="J29" s="77">
        <v>42785</v>
      </c>
      <c r="K29" s="77">
        <v>43058</v>
      </c>
      <c r="L29" s="77"/>
      <c r="M29" s="77">
        <v>43059</v>
      </c>
      <c r="N29" s="77">
        <v>43150</v>
      </c>
      <c r="O29" s="77"/>
      <c r="P29" s="77"/>
      <c r="Q29" s="77"/>
      <c r="R29" s="77"/>
      <c r="S29" s="77"/>
      <c r="T29" s="98">
        <f t="shared" ca="1" si="2"/>
        <v>222.84127800926217</v>
      </c>
      <c r="U29" s="11" t="str">
        <f t="shared" ca="1" si="0"/>
        <v>ACTIVE</v>
      </c>
      <c r="V29" s="15">
        <v>3355750</v>
      </c>
      <c r="W29" s="87">
        <v>15000</v>
      </c>
      <c r="X29" s="102">
        <v>15000</v>
      </c>
      <c r="Y29" s="102"/>
      <c r="Z29" s="102">
        <v>200000</v>
      </c>
      <c r="AA29" s="12" t="s">
        <v>4897</v>
      </c>
      <c r="AB29" s="2" t="s">
        <v>796</v>
      </c>
      <c r="AC29" s="2" t="s">
        <v>1757</v>
      </c>
      <c r="AD29" s="2"/>
      <c r="AE29" s="3" t="s">
        <v>1804</v>
      </c>
      <c r="AF29" s="110" t="s">
        <v>1803</v>
      </c>
      <c r="AG29" s="124" t="s">
        <v>1806</v>
      </c>
      <c r="AH29" s="124"/>
      <c r="AI29" s="182" t="s">
        <v>3500</v>
      </c>
      <c r="AJ29" s="120" t="s">
        <v>1805</v>
      </c>
      <c r="AK29" s="2"/>
    </row>
    <row r="30" spans="1:40" s="27" customFormat="1" ht="28.5">
      <c r="A30" s="16" t="s">
        <v>1180</v>
      </c>
      <c r="B30" s="2" t="s">
        <v>1780</v>
      </c>
      <c r="C30" s="97" t="s">
        <v>1759</v>
      </c>
      <c r="D30" s="77" t="s">
        <v>1761</v>
      </c>
      <c r="E30" s="77" t="s">
        <v>1060</v>
      </c>
      <c r="F30" s="3" t="s">
        <v>1276</v>
      </c>
      <c r="G30" s="2" t="s">
        <v>1267</v>
      </c>
      <c r="H30" s="77">
        <v>42333</v>
      </c>
      <c r="I30" s="77">
        <v>42425</v>
      </c>
      <c r="J30" s="77">
        <v>42791</v>
      </c>
      <c r="K30" s="77">
        <v>43063</v>
      </c>
      <c r="L30" s="77"/>
      <c r="M30" s="77">
        <v>43064</v>
      </c>
      <c r="N30" s="77">
        <v>43156</v>
      </c>
      <c r="O30" s="77"/>
      <c r="P30" s="77"/>
      <c r="Q30" s="77"/>
      <c r="R30" s="77"/>
      <c r="S30" s="77"/>
      <c r="T30" s="98">
        <f t="shared" ca="1" si="2"/>
        <v>227.84127800926217</v>
      </c>
      <c r="U30" s="11" t="str">
        <f t="shared" ca="1" si="0"/>
        <v>ACTIVE</v>
      </c>
      <c r="V30" s="15">
        <v>3355750</v>
      </c>
      <c r="W30" s="87">
        <v>15000</v>
      </c>
      <c r="X30" s="102">
        <v>15000</v>
      </c>
      <c r="Y30" s="102"/>
      <c r="Z30" s="102">
        <v>200000</v>
      </c>
      <c r="AA30" s="12" t="s">
        <v>4897</v>
      </c>
      <c r="AB30" s="2" t="s">
        <v>796</v>
      </c>
      <c r="AC30" s="2" t="s">
        <v>1760</v>
      </c>
      <c r="AD30" s="2" t="s">
        <v>1810</v>
      </c>
      <c r="AE30" s="3" t="s">
        <v>1809</v>
      </c>
      <c r="AF30" s="110" t="s">
        <v>591</v>
      </c>
      <c r="AG30" s="124" t="s">
        <v>1807</v>
      </c>
      <c r="AH30" s="124"/>
      <c r="AI30" s="182" t="s">
        <v>3501</v>
      </c>
      <c r="AJ30" s="120" t="s">
        <v>1808</v>
      </c>
      <c r="AK30" s="2"/>
    </row>
    <row r="31" spans="1:40" s="27" customFormat="1" ht="42.75">
      <c r="A31" s="16" t="s">
        <v>1181</v>
      </c>
      <c r="B31" s="2" t="s">
        <v>1781</v>
      </c>
      <c r="C31" s="97" t="s">
        <v>1762</v>
      </c>
      <c r="D31" s="77" t="s">
        <v>1764</v>
      </c>
      <c r="E31" s="77" t="s">
        <v>1060</v>
      </c>
      <c r="F31" s="3" t="s">
        <v>1276</v>
      </c>
      <c r="G31" s="2" t="s">
        <v>1267</v>
      </c>
      <c r="H31" s="77">
        <v>42333</v>
      </c>
      <c r="I31" s="77">
        <v>42424</v>
      </c>
      <c r="J31" s="77">
        <v>42790</v>
      </c>
      <c r="K31" s="77">
        <v>43063</v>
      </c>
      <c r="L31" s="77"/>
      <c r="M31" s="77">
        <v>43064</v>
      </c>
      <c r="N31" s="77">
        <v>43155</v>
      </c>
      <c r="O31" s="77"/>
      <c r="P31" s="77"/>
      <c r="Q31" s="77"/>
      <c r="R31" s="77"/>
      <c r="S31" s="77"/>
      <c r="T31" s="98">
        <f t="shared" ca="1" si="2"/>
        <v>227.84127800926217</v>
      </c>
      <c r="U31" s="11" t="str">
        <f t="shared" ca="1" si="0"/>
        <v>ACTIVE</v>
      </c>
      <c r="V31" s="15">
        <v>3355750</v>
      </c>
      <c r="W31" s="87">
        <v>15000</v>
      </c>
      <c r="X31" s="102">
        <v>15000</v>
      </c>
      <c r="Y31" s="102"/>
      <c r="Z31" s="102">
        <v>200000</v>
      </c>
      <c r="AA31" s="12" t="s">
        <v>4897</v>
      </c>
      <c r="AB31" s="2" t="s">
        <v>796</v>
      </c>
      <c r="AC31" s="2" t="s">
        <v>1763</v>
      </c>
      <c r="AD31" s="2" t="s">
        <v>1812</v>
      </c>
      <c r="AE31" s="3" t="s">
        <v>2769</v>
      </c>
      <c r="AF31" s="110" t="s">
        <v>3587</v>
      </c>
      <c r="AG31" s="124" t="s">
        <v>3303</v>
      </c>
      <c r="AH31" s="184"/>
      <c r="AI31" s="16" t="s">
        <v>4010</v>
      </c>
      <c r="AJ31" s="120" t="s">
        <v>1811</v>
      </c>
      <c r="AK31" s="2"/>
    </row>
    <row r="32" spans="1:40" s="27" customFormat="1" ht="28.5">
      <c r="A32" s="16" t="s">
        <v>1182</v>
      </c>
      <c r="B32" s="2" t="s">
        <v>4168</v>
      </c>
      <c r="C32" s="97" t="s">
        <v>4003</v>
      </c>
      <c r="D32" s="77" t="s">
        <v>4005</v>
      </c>
      <c r="E32" s="77" t="s">
        <v>1060</v>
      </c>
      <c r="F32" s="3" t="s">
        <v>1276</v>
      </c>
      <c r="G32" s="2" t="s">
        <v>1267</v>
      </c>
      <c r="H32" s="77">
        <v>42562</v>
      </c>
      <c r="I32" s="77">
        <v>42653</v>
      </c>
      <c r="J32" s="77">
        <v>43018</v>
      </c>
      <c r="K32" s="77"/>
      <c r="L32" s="77"/>
      <c r="M32" s="77"/>
      <c r="N32" s="77"/>
      <c r="O32" s="77"/>
      <c r="P32" s="77"/>
      <c r="Q32" s="77"/>
      <c r="R32" s="77"/>
      <c r="S32" s="77"/>
      <c r="T32" s="98">
        <f ca="1">SUM(J32-NOW())</f>
        <v>182.84127800926217</v>
      </c>
      <c r="U32" s="11" t="str">
        <f ca="1">IF(T32&lt;=40,"WARNING","ACTIVE")</f>
        <v>ACTIVE</v>
      </c>
      <c r="V32" s="15">
        <v>3355750</v>
      </c>
      <c r="W32" s="87">
        <v>15000</v>
      </c>
      <c r="X32" s="102">
        <v>15000</v>
      </c>
      <c r="Y32" s="102"/>
      <c r="Z32" s="102">
        <v>200000</v>
      </c>
      <c r="AA32" s="12" t="s">
        <v>4897</v>
      </c>
      <c r="AB32" s="2" t="s">
        <v>796</v>
      </c>
      <c r="AC32" s="2" t="s">
        <v>4004</v>
      </c>
      <c r="AD32" s="16" t="s">
        <v>4006</v>
      </c>
      <c r="AE32" s="3" t="s">
        <v>4009</v>
      </c>
      <c r="AF32" s="110" t="s">
        <v>4258</v>
      </c>
      <c r="AG32" s="124" t="s">
        <v>4008</v>
      </c>
      <c r="AH32" s="184"/>
      <c r="AI32" s="16" t="s">
        <v>4013</v>
      </c>
      <c r="AJ32" s="120" t="s">
        <v>4007</v>
      </c>
      <c r="AK32" s="2"/>
    </row>
    <row r="33" spans="1:37" s="27" customFormat="1" ht="28.5">
      <c r="A33" s="16" t="s">
        <v>1183</v>
      </c>
      <c r="B33" s="2" t="s">
        <v>4169</v>
      </c>
      <c r="C33" s="97" t="s">
        <v>4051</v>
      </c>
      <c r="D33" s="77" t="s">
        <v>4052</v>
      </c>
      <c r="E33" s="77" t="s">
        <v>1060</v>
      </c>
      <c r="F33" s="3" t="s">
        <v>1276</v>
      </c>
      <c r="G33" s="2" t="s">
        <v>1267</v>
      </c>
      <c r="H33" s="77">
        <v>42576</v>
      </c>
      <c r="I33" s="77">
        <v>42667</v>
      </c>
      <c r="J33" s="77">
        <v>43032</v>
      </c>
      <c r="K33" s="77"/>
      <c r="L33" s="77"/>
      <c r="M33" s="77"/>
      <c r="N33" s="77"/>
      <c r="O33" s="77"/>
      <c r="P33" s="77"/>
      <c r="Q33" s="77"/>
      <c r="R33" s="77"/>
      <c r="S33" s="77"/>
      <c r="T33" s="98">
        <f ca="1">SUM(J33-NOW())</f>
        <v>196.84127800926217</v>
      </c>
      <c r="U33" s="11" t="str">
        <f ca="1">IF(T33&lt;=40,"WARNING","ACTIVE")</f>
        <v>ACTIVE</v>
      </c>
      <c r="V33" s="15">
        <v>3355750</v>
      </c>
      <c r="W33" s="87">
        <v>15000</v>
      </c>
      <c r="X33" s="102">
        <v>15000</v>
      </c>
      <c r="Y33" s="102"/>
      <c r="Z33" s="102">
        <v>200000</v>
      </c>
      <c r="AA33" s="12" t="s">
        <v>4897</v>
      </c>
      <c r="AB33" s="2" t="s">
        <v>796</v>
      </c>
      <c r="AC33" s="2" t="s">
        <v>4053</v>
      </c>
      <c r="AD33" s="16" t="s">
        <v>4054</v>
      </c>
      <c r="AE33" s="3" t="s">
        <v>4063</v>
      </c>
      <c r="AF33" s="110" t="s">
        <v>4064</v>
      </c>
      <c r="AG33" s="184" t="s">
        <v>4065</v>
      </c>
      <c r="AH33" s="184"/>
      <c r="AI33" s="203" t="s">
        <v>4506</v>
      </c>
      <c r="AJ33" s="120" t="s">
        <v>4055</v>
      </c>
      <c r="AK33" s="2"/>
    </row>
    <row r="34" spans="1:37" s="27" customFormat="1" ht="28.5">
      <c r="A34" s="16" t="s">
        <v>1184</v>
      </c>
      <c r="B34" s="2" t="s">
        <v>4170</v>
      </c>
      <c r="C34" s="97" t="s">
        <v>4056</v>
      </c>
      <c r="D34" s="77" t="s">
        <v>4057</v>
      </c>
      <c r="E34" s="77" t="s">
        <v>1060</v>
      </c>
      <c r="F34" s="3" t="s">
        <v>1276</v>
      </c>
      <c r="G34" s="2" t="s">
        <v>1267</v>
      </c>
      <c r="H34" s="77">
        <v>42576</v>
      </c>
      <c r="I34" s="77">
        <v>42667</v>
      </c>
      <c r="J34" s="77">
        <v>43032</v>
      </c>
      <c r="K34" s="77"/>
      <c r="L34" s="77"/>
      <c r="M34" s="77"/>
      <c r="N34" s="77"/>
      <c r="O34" s="77"/>
      <c r="P34" s="77"/>
      <c r="Q34" s="77"/>
      <c r="R34" s="77"/>
      <c r="S34" s="77"/>
      <c r="T34" s="98">
        <f ca="1">SUM(J34-NOW())</f>
        <v>196.84127800926217</v>
      </c>
      <c r="U34" s="11" t="str">
        <f ca="1">IF(T34&lt;=40,"WARNING","ACTIVE")</f>
        <v>ACTIVE</v>
      </c>
      <c r="V34" s="15">
        <v>3355750</v>
      </c>
      <c r="W34" s="87">
        <v>15000</v>
      </c>
      <c r="X34" s="102">
        <v>15000</v>
      </c>
      <c r="Y34" s="102"/>
      <c r="Z34" s="102">
        <v>200000</v>
      </c>
      <c r="AA34" s="12" t="s">
        <v>4897</v>
      </c>
      <c r="AB34" s="2" t="s">
        <v>796</v>
      </c>
      <c r="AC34" s="2" t="s">
        <v>4058</v>
      </c>
      <c r="AD34" s="16" t="s">
        <v>4059</v>
      </c>
      <c r="AE34" s="3"/>
      <c r="AF34" s="110"/>
      <c r="AG34" s="184" t="s">
        <v>4060</v>
      </c>
      <c r="AH34" s="184" t="s">
        <v>4061</v>
      </c>
      <c r="AI34" s="16" t="s">
        <v>4068</v>
      </c>
      <c r="AJ34" s="120" t="s">
        <v>4062</v>
      </c>
      <c r="AK34" s="2"/>
    </row>
    <row r="35" spans="1:37" s="27" customFormat="1" ht="14.25">
      <c r="A35" s="105"/>
      <c r="B35" s="64"/>
      <c r="C35" s="112"/>
      <c r="D35" s="65"/>
      <c r="E35" s="65"/>
      <c r="F35" s="23"/>
      <c r="G35" s="64"/>
      <c r="H35" s="65"/>
      <c r="I35" s="65"/>
      <c r="J35" s="65"/>
      <c r="K35" s="64"/>
      <c r="L35" s="64"/>
      <c r="M35" s="64"/>
      <c r="N35" s="64"/>
      <c r="O35" s="64"/>
      <c r="P35" s="64"/>
      <c r="Q35" s="64"/>
      <c r="R35" s="64"/>
      <c r="S35" s="64"/>
      <c r="T35" s="100"/>
      <c r="U35" s="64"/>
      <c r="V35" s="96"/>
      <c r="W35" s="96"/>
      <c r="X35" s="96"/>
      <c r="Y35" s="96"/>
      <c r="Z35" s="96"/>
      <c r="AA35" s="84"/>
      <c r="AB35" s="64"/>
      <c r="AC35" s="64"/>
      <c r="AD35" s="64"/>
      <c r="AE35" s="23"/>
      <c r="AF35" s="113"/>
      <c r="AG35" s="170"/>
      <c r="AH35" s="170"/>
      <c r="AI35" s="170"/>
      <c r="AJ35" s="171"/>
      <c r="AK35" s="64"/>
    </row>
    <row r="36" spans="1:37" ht="12.95" customHeight="1">
      <c r="B36" s="155"/>
      <c r="C36" s="155"/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</row>
    <row r="37" spans="1:37" ht="12.95" customHeight="1">
      <c r="B37" s="155"/>
      <c r="C37" s="155"/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</row>
    <row r="38" spans="1:37" ht="12.95" customHeight="1">
      <c r="B38" s="155"/>
      <c r="C38" s="155"/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</row>
    <row r="39" spans="1:37" ht="12.95" customHeight="1">
      <c r="B39" s="153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3"/>
      <c r="S39" s="153"/>
    </row>
    <row r="40" spans="1:37" ht="12.95" customHeight="1">
      <c r="A40" s="1200" t="s">
        <v>1365</v>
      </c>
      <c r="B40" s="1201"/>
    </row>
    <row r="41" spans="1:37" ht="14.1" customHeight="1">
      <c r="A41" s="136"/>
      <c r="B41" s="135" t="s">
        <v>3555</v>
      </c>
      <c r="C41" s="156" t="s">
        <v>3556</v>
      </c>
      <c r="D41" s="154" t="s">
        <v>3557</v>
      </c>
      <c r="E41" s="154" t="s">
        <v>1060</v>
      </c>
      <c r="F41" s="126" t="s">
        <v>1276</v>
      </c>
      <c r="G41" s="135" t="s">
        <v>1267</v>
      </c>
      <c r="H41" s="154">
        <v>42478</v>
      </c>
      <c r="I41" s="154">
        <v>42568</v>
      </c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1">
        <f ca="1">SUM(I41-NOW())</f>
        <v>-267.15872199073783</v>
      </c>
      <c r="U41" s="144" t="str">
        <f ca="1">IF(T41&lt;=40,"WARNING","ACTIVE")</f>
        <v>WARNING</v>
      </c>
      <c r="V41" s="147">
        <v>3100000</v>
      </c>
      <c r="W41" s="157">
        <v>15000</v>
      </c>
      <c r="X41" s="158">
        <v>15000</v>
      </c>
      <c r="Y41" s="158"/>
      <c r="Z41" s="158">
        <v>200000</v>
      </c>
      <c r="AA41" s="134"/>
      <c r="AB41" s="135" t="s">
        <v>796</v>
      </c>
      <c r="AC41" s="135" t="s">
        <v>3558</v>
      </c>
      <c r="AD41" s="135" t="s">
        <v>3559</v>
      </c>
      <c r="AE41" s="126" t="s">
        <v>3560</v>
      </c>
      <c r="AF41" s="159" t="s">
        <v>3561</v>
      </c>
      <c r="AG41" s="160" t="s">
        <v>3562</v>
      </c>
      <c r="AH41" s="166"/>
      <c r="AI41" s="136" t="s">
        <v>3689</v>
      </c>
      <c r="AJ41" s="161" t="s">
        <v>3563</v>
      </c>
      <c r="AK41" s="135" t="s">
        <v>3787</v>
      </c>
    </row>
    <row r="42" spans="1:37" s="27" customFormat="1" ht="14.1" customHeight="1">
      <c r="A42" s="136">
        <v>9</v>
      </c>
      <c r="B42" s="135" t="s">
        <v>41</v>
      </c>
      <c r="C42" s="156" t="s">
        <v>46</v>
      </c>
      <c r="D42" s="154" t="s">
        <v>48</v>
      </c>
      <c r="E42" s="154" t="s">
        <v>1060</v>
      </c>
      <c r="F42" s="126" t="s">
        <v>1276</v>
      </c>
      <c r="G42" s="135" t="s">
        <v>1267</v>
      </c>
      <c r="H42" s="154">
        <v>42170</v>
      </c>
      <c r="I42" s="154">
        <v>42261</v>
      </c>
      <c r="J42" s="154">
        <v>42627</v>
      </c>
      <c r="K42" s="154"/>
      <c r="L42" s="154"/>
      <c r="M42" s="154"/>
      <c r="N42" s="154"/>
      <c r="O42" s="154"/>
      <c r="P42" s="154"/>
      <c r="Q42" s="154"/>
      <c r="R42" s="154"/>
      <c r="S42" s="154"/>
      <c r="T42" s="151">
        <f ca="1">SUM(J42-NOW())</f>
        <v>-208.15872199073783</v>
      </c>
      <c r="U42" s="144" t="str">
        <f ca="1">IF(T42&lt;=40,"WARNING","ACTIVE")</f>
        <v>WARNING</v>
      </c>
      <c r="V42" s="147">
        <v>3100000</v>
      </c>
      <c r="W42" s="157">
        <v>15000</v>
      </c>
      <c r="X42" s="158">
        <v>15000</v>
      </c>
      <c r="Y42" s="158"/>
      <c r="Z42" s="158">
        <v>200000</v>
      </c>
      <c r="AA42" s="134"/>
      <c r="AB42" s="135" t="s">
        <v>796</v>
      </c>
      <c r="AC42" s="135" t="s">
        <v>47</v>
      </c>
      <c r="AD42" s="135" t="s">
        <v>1204</v>
      </c>
      <c r="AE42" s="126" t="s">
        <v>1205</v>
      </c>
      <c r="AF42" s="159"/>
      <c r="AG42" s="160" t="s">
        <v>3294</v>
      </c>
      <c r="AH42" s="160" t="s">
        <v>3293</v>
      </c>
      <c r="AI42" s="191" t="s">
        <v>3496</v>
      </c>
      <c r="AJ42" s="161" t="s">
        <v>1206</v>
      </c>
      <c r="AK42" s="135" t="s">
        <v>4173</v>
      </c>
    </row>
  </sheetData>
  <autoFilter ref="A12:AK34">
    <filterColumn colId="7" showButton="0"/>
    <filterColumn colId="12" showButton="0"/>
  </autoFilter>
  <mergeCells count="37">
    <mergeCell ref="AJ12:AJ13"/>
    <mergeCell ref="AK12:AK13"/>
    <mergeCell ref="A40:B40"/>
    <mergeCell ref="X12:X13"/>
    <mergeCell ref="AB12:AB13"/>
    <mergeCell ref="AC12:AC13"/>
    <mergeCell ref="AD12:AD13"/>
    <mergeCell ref="AE12:AE13"/>
    <mergeCell ref="AF12:AF13"/>
    <mergeCell ref="AG12:AG13"/>
    <mergeCell ref="W12:W13"/>
    <mergeCell ref="AA12:AA13"/>
    <mergeCell ref="Y12:Y13"/>
    <mergeCell ref="Z12:Z13"/>
    <mergeCell ref="G12:G13"/>
    <mergeCell ref="H12:I12"/>
    <mergeCell ref="AH12:AH13"/>
    <mergeCell ref="AI12:AI13"/>
    <mergeCell ref="T12:T13"/>
    <mergeCell ref="U12:U13"/>
    <mergeCell ref="V12:V13"/>
    <mergeCell ref="A1:C1"/>
    <mergeCell ref="A2:C2"/>
    <mergeCell ref="A3:C3"/>
    <mergeCell ref="A6:C6"/>
    <mergeCell ref="C12:C13"/>
    <mergeCell ref="A9:AD9"/>
    <mergeCell ref="A12:A13"/>
    <mergeCell ref="B12:B13"/>
    <mergeCell ref="V6:AB6"/>
    <mergeCell ref="A8:AD8"/>
    <mergeCell ref="D12:D13"/>
    <mergeCell ref="E12:E13"/>
    <mergeCell ref="F12:F13"/>
    <mergeCell ref="M12:N12"/>
    <mergeCell ref="P12:Q12"/>
    <mergeCell ref="R12:S12"/>
  </mergeCells>
  <phoneticPr fontId="38" type="noConversion"/>
  <conditionalFormatting sqref="U14">
    <cfRule type="expression" dxfId="1081" priority="19" stopIfTrue="1">
      <formula>IF($V14="warning",TRUE,FALSE)</formula>
    </cfRule>
  </conditionalFormatting>
  <conditionalFormatting sqref="U14:U34">
    <cfRule type="expression" dxfId="1080" priority="18" stopIfTrue="1">
      <formula>IF(OR($BA14="not",$BA14="resign",$BA14="resign",$BA14="end",$BA14="terminated",$BA14="permanent"),"TRUE","FALSE")</formula>
    </cfRule>
  </conditionalFormatting>
  <conditionalFormatting sqref="U14">
    <cfRule type="expression" dxfId="1079" priority="16" stopIfTrue="1">
      <formula>IF(OR($BA14="not",$BA14="resign",$BA14="resign",$BA14="end",$BA14="terminated",$BA14="permanent"),"TRUE","FALSE")</formula>
    </cfRule>
  </conditionalFormatting>
  <conditionalFormatting sqref="U14">
    <cfRule type="expression" dxfId="1078" priority="14" stopIfTrue="1">
      <formula>IF(OR($BA14="not",$BA14="resign",$BA14="resign",$BA14="end",$BA14="terminated",$BA14="permanent"),"TRUE","FALSE")</formula>
    </cfRule>
  </conditionalFormatting>
  <conditionalFormatting sqref="V14:V34">
    <cfRule type="expression" dxfId="1077" priority="13" stopIfTrue="1">
      <formula>IF(OR($BD14="not",$BD14="resign",$BD14="resign",$BD14="end",$BD14="terminated",$BD14="permanent"),"TRUE","FALSE")</formula>
    </cfRule>
  </conditionalFormatting>
  <conditionalFormatting sqref="V32:V34">
    <cfRule type="expression" dxfId="1076" priority="7" stopIfTrue="1">
      <formula>IF(OR($BD32="not",$BD32="resign",$BD32="resign",$BD32="end",$BD32="terminated",$BD32="permanent"),"TRUE","FALSE")</formula>
    </cfRule>
  </conditionalFormatting>
  <conditionalFormatting sqref="U32:U34">
    <cfRule type="expression" dxfId="1075" priority="5" stopIfTrue="1">
      <formula>IF(OR($BA32="not",$BA32="resign",$BA32="resign",$BA32="end",$BA32="terminated",$BA32="permanent"),"TRUE","FALSE")</formula>
    </cfRule>
  </conditionalFormatting>
  <conditionalFormatting sqref="U32:U34">
    <cfRule type="expression" dxfId="1074" priority="4" stopIfTrue="1">
      <formula>IF(OR($BA32="not",$BA32="resign",$BA32="resign",$BA32="end",$BA32="terminated",$BA32="permanent"),"TRUE","FALSE")</formula>
    </cfRule>
  </conditionalFormatting>
  <conditionalFormatting sqref="U32:U34">
    <cfRule type="expression" dxfId="1073" priority="3" stopIfTrue="1">
      <formula>IF(OR($BA32="not",$BA32="resign",$BA32="resign",$BA32="end",$BA32="terminated",$BA32="permanent"),"TRUE","FALSE")</formula>
    </cfRule>
  </conditionalFormatting>
  <conditionalFormatting sqref="U41">
    <cfRule type="expression" dxfId="1072" priority="78402" stopIfTrue="1">
      <formula>IF(OR(#REF!="not",#REF!="resign",#REF!="resign",#REF!="end",#REF!="terminated",#REF!="permanent"),"TRUE","FALSE")</formula>
    </cfRule>
  </conditionalFormatting>
  <conditionalFormatting sqref="V41">
    <cfRule type="expression" dxfId="1071" priority="78404" stopIfTrue="1">
      <formula>IF(OR(#REF!="not",#REF!="resign",#REF!="resign",#REF!="end",#REF!="terminated",#REF!="permanent"),"TRUE","FALSE")</formula>
    </cfRule>
  </conditionalFormatting>
  <conditionalFormatting sqref="U42">
    <cfRule type="expression" dxfId="1070" priority="2" stopIfTrue="1">
      <formula>IF(OR($BA42="not",$BA42="resign",$BA42="resign",$BA42="end",$BA42="terminated",$BA42="permanent"),"TRUE","FALSE")</formula>
    </cfRule>
  </conditionalFormatting>
  <conditionalFormatting sqref="V42">
    <cfRule type="expression" dxfId="1069" priority="1" stopIfTrue="1">
      <formula>IF(OR($BD42="not",$BD42="resign",$BD42="resign",$BD42="end",$BD42="terminated",$BD42="permanent"),"TRUE","FALSE")</formula>
    </cfRule>
  </conditionalFormatting>
  <hyperlinks>
    <hyperlink ref="AJ14" r:id="rId1" display="dierry21@yahoo.com"/>
    <hyperlink ref="AJ15" r:id="rId2"/>
    <hyperlink ref="AJ16" r:id="rId3" display="silvanamauly@yahoo.com"/>
    <hyperlink ref="AJ17" r:id="rId4"/>
    <hyperlink ref="AJ19" r:id="rId5"/>
    <hyperlink ref="AJ20" r:id="rId6"/>
    <hyperlink ref="AJ21" r:id="rId7"/>
    <hyperlink ref="AJ24" r:id="rId8"/>
    <hyperlink ref="AJ23" r:id="rId9"/>
    <hyperlink ref="AJ26" r:id="rId10"/>
    <hyperlink ref="AJ28" r:id="rId11"/>
    <hyperlink ref="AJ29" r:id="rId12"/>
    <hyperlink ref="AJ30" r:id="rId13"/>
    <hyperlink ref="AJ31" r:id="rId14"/>
    <hyperlink ref="AJ27" r:id="rId15"/>
    <hyperlink ref="AJ25" r:id="rId16"/>
    <hyperlink ref="AJ41" r:id="rId17"/>
    <hyperlink ref="AJ32" r:id="rId18"/>
    <hyperlink ref="AJ33" r:id="rId19" display="mnurmayanti@gmail.com"/>
    <hyperlink ref="AJ34" r:id="rId20"/>
    <hyperlink ref="AJ42" r:id="rId21"/>
  </hyperlinks>
  <printOptions horizontalCentered="1"/>
  <pageMargins left="0" right="0" top="0" bottom="0" header="0.5" footer="0.5"/>
  <pageSetup paperSize="9" scale="29" orientation="landscape" r:id="rId22"/>
  <headerFooter alignWithMargins="0"/>
  <drawing r:id="rId23"/>
  <legacyDrawing r:id="rId24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38">
    <tabColor theme="7" tint="0.39997558519241921"/>
  </sheetPr>
  <dimension ref="A1:AC25"/>
  <sheetViews>
    <sheetView showGridLines="0" workbookViewId="0">
      <pane xSplit="3" ySplit="13" topLeftCell="U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B13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4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9" width="8.85546875" style="27" customWidth="1"/>
    <col min="10" max="10" width="8.7109375" style="27" customWidth="1"/>
    <col min="11" max="13" width="8.5703125" style="27" customWidth="1"/>
    <col min="14" max="14" width="8.85546875" style="27" customWidth="1"/>
    <col min="15" max="15" width="9.85546875" style="27" customWidth="1"/>
    <col min="16" max="17" width="10.140625" style="27" customWidth="1"/>
    <col min="18" max="18" width="22.140625" style="27" customWidth="1"/>
    <col min="19" max="19" width="19.85546875" style="27" customWidth="1"/>
    <col min="20" max="20" width="35" style="27" customWidth="1"/>
    <col min="21" max="21" width="13.140625" style="27" customWidth="1"/>
    <col min="22" max="22" width="20.7109375" style="27" customWidth="1"/>
    <col min="23" max="23" width="17.28515625" style="27" customWidth="1"/>
    <col min="24" max="24" width="15" style="27" customWidth="1"/>
    <col min="25" max="25" width="10.42578125" style="27" customWidth="1"/>
    <col min="26" max="26" width="13" style="27" customWidth="1"/>
    <col min="27" max="27" width="28.5703125" style="27" customWidth="1"/>
    <col min="28" max="28" width="19.28515625" style="27" bestFit="1" customWidth="1"/>
    <col min="29" max="16384" width="9.140625" style="27"/>
  </cols>
  <sheetData>
    <row r="1" spans="1:28" s="18" customFormat="1" ht="12.95" hidden="1" customHeight="1">
      <c r="A1" s="1187"/>
      <c r="B1" s="1187"/>
      <c r="C1" s="1187"/>
      <c r="D1" s="17"/>
      <c r="E1" s="17"/>
      <c r="F1" s="17"/>
      <c r="W1" s="4" t="s">
        <v>1316</v>
      </c>
      <c r="X1" s="4"/>
      <c r="Y1" s="4"/>
      <c r="Z1" s="4"/>
      <c r="AA1" s="4"/>
    </row>
    <row r="2" spans="1:28" s="18" customFormat="1" ht="12.95" hidden="1" customHeight="1">
      <c r="A2" s="1187"/>
      <c r="B2" s="1187"/>
      <c r="C2" s="1187"/>
      <c r="D2" s="17"/>
      <c r="E2" s="17"/>
      <c r="F2" s="17"/>
      <c r="W2" s="5" t="s">
        <v>1235</v>
      </c>
      <c r="X2" s="5"/>
      <c r="Y2" s="5"/>
      <c r="Z2" s="5"/>
      <c r="AA2" s="5"/>
    </row>
    <row r="3" spans="1:28" s="18" customFormat="1" ht="12.95" hidden="1" customHeight="1">
      <c r="A3" s="1187"/>
      <c r="B3" s="1187"/>
      <c r="C3" s="1187"/>
      <c r="D3" s="17"/>
      <c r="E3" s="17"/>
      <c r="F3" s="17"/>
      <c r="N3" s="90"/>
      <c r="W3" s="5" t="s">
        <v>1236</v>
      </c>
      <c r="X3" s="5"/>
      <c r="Y3" s="5"/>
      <c r="Z3" s="5"/>
      <c r="AA3" s="5"/>
    </row>
    <row r="4" spans="1:28" s="18" customFormat="1" ht="12.95" hidden="1" customHeight="1">
      <c r="A4" s="17"/>
      <c r="B4" s="17"/>
      <c r="C4" s="17"/>
      <c r="D4" s="17"/>
      <c r="E4" s="17"/>
      <c r="F4" s="17"/>
      <c r="W4" s="5" t="s">
        <v>1237</v>
      </c>
      <c r="X4" s="5"/>
      <c r="Y4" s="5"/>
      <c r="Z4" s="5"/>
      <c r="AA4" s="5"/>
    </row>
    <row r="5" spans="1:28" s="18" customFormat="1" ht="12.95" hidden="1" customHeight="1">
      <c r="A5" s="17"/>
      <c r="B5" s="17"/>
      <c r="C5" s="17"/>
      <c r="D5" s="17"/>
      <c r="E5" s="17"/>
      <c r="F5" s="17"/>
    </row>
    <row r="6" spans="1:28" s="18" customFormat="1" ht="12.95" hidden="1" customHeight="1">
      <c r="A6" s="1187"/>
      <c r="B6" s="1187"/>
      <c r="C6" s="1187"/>
      <c r="D6" s="17"/>
      <c r="E6" s="17"/>
      <c r="F6" s="17"/>
      <c r="P6" s="1188"/>
      <c r="Q6" s="1188"/>
      <c r="R6" s="1188"/>
    </row>
    <row r="7" spans="1:28" s="18" customFormat="1" ht="12.95" hidden="1" customHeight="1">
      <c r="C7" s="17"/>
      <c r="D7" s="17"/>
      <c r="E7" s="17"/>
      <c r="F7" s="17"/>
    </row>
    <row r="8" spans="1:28" s="18" customFormat="1" ht="12.95" hidden="1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</row>
    <row r="9" spans="1:28" s="18" customFormat="1" ht="12.95" customHeight="1">
      <c r="A9" s="1186" t="s">
        <v>507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</row>
    <row r="10" spans="1:28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28" s="18" customFormat="1" ht="12.95" customHeight="1" thickBot="1">
      <c r="C11" s="17"/>
      <c r="D11" s="17"/>
      <c r="E11" s="17"/>
      <c r="F11" s="17"/>
    </row>
    <row r="12" spans="1:28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78" t="s">
        <v>1247</v>
      </c>
      <c r="I12" s="1179"/>
      <c r="J12" s="58"/>
      <c r="K12" s="173"/>
      <c r="L12" s="1178" t="s">
        <v>1259</v>
      </c>
      <c r="M12" s="1179"/>
      <c r="N12" s="1180" t="s">
        <v>1260</v>
      </c>
      <c r="O12" s="1168" t="s">
        <v>1251</v>
      </c>
      <c r="P12" s="1180" t="s">
        <v>1248</v>
      </c>
      <c r="Q12" s="1182" t="s">
        <v>503</v>
      </c>
      <c r="R12" s="1180" t="s">
        <v>1261</v>
      </c>
      <c r="S12" s="1180" t="s">
        <v>1251</v>
      </c>
      <c r="T12" s="1176" t="s">
        <v>1253</v>
      </c>
      <c r="U12" s="1189" t="s">
        <v>1230</v>
      </c>
      <c r="V12" s="1170" t="s">
        <v>1272</v>
      </c>
      <c r="W12" s="1174" t="s">
        <v>1202</v>
      </c>
      <c r="X12" s="1174" t="s">
        <v>673</v>
      </c>
      <c r="Y12" s="1174" t="s">
        <v>1290</v>
      </c>
      <c r="Z12" s="1174" t="s">
        <v>3030</v>
      </c>
      <c r="AA12" s="1174" t="s">
        <v>509</v>
      </c>
      <c r="AB12" s="1172" t="s">
        <v>811</v>
      </c>
    </row>
    <row r="13" spans="1:28" s="18" customFormat="1" ht="12.95" customHeight="1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20">
        <v>2</v>
      </c>
      <c r="L13" s="20" t="s">
        <v>1256</v>
      </c>
      <c r="M13" s="20" t="s">
        <v>1257</v>
      </c>
      <c r="N13" s="1181"/>
      <c r="O13" s="1169"/>
      <c r="P13" s="1181"/>
      <c r="Q13" s="1183"/>
      <c r="R13" s="1191"/>
      <c r="S13" s="1191"/>
      <c r="T13" s="1177"/>
      <c r="U13" s="1190"/>
      <c r="V13" s="1171"/>
      <c r="W13" s="1175"/>
      <c r="X13" s="1175"/>
      <c r="Y13" s="1175"/>
      <c r="Z13" s="1175"/>
      <c r="AA13" s="1175"/>
      <c r="AB13" s="1173"/>
    </row>
    <row r="14" spans="1:28" ht="43.5" thickTop="1">
      <c r="A14" s="9">
        <v>1</v>
      </c>
      <c r="B14" s="9" t="s">
        <v>4473</v>
      </c>
      <c r="C14" s="10" t="s">
        <v>4365</v>
      </c>
      <c r="D14" s="14" t="s">
        <v>4374</v>
      </c>
      <c r="E14" s="14" t="s">
        <v>1060</v>
      </c>
      <c r="F14" s="1" t="s">
        <v>1276</v>
      </c>
      <c r="G14" s="2" t="s">
        <v>515</v>
      </c>
      <c r="H14" s="11">
        <v>42646</v>
      </c>
      <c r="I14" s="11">
        <v>43010</v>
      </c>
      <c r="J14" s="11"/>
      <c r="K14" s="11"/>
      <c r="L14" s="11"/>
      <c r="M14" s="11"/>
      <c r="N14" s="98">
        <f ca="1">SUM(I14-NOW())</f>
        <v>174.84127800926217</v>
      </c>
      <c r="O14" s="2" t="str">
        <f ca="1">IF(N14&lt;=46,"WARNING","ACTIVE")</f>
        <v>ACTIVE</v>
      </c>
      <c r="P14" s="742">
        <f>400000+3355750</f>
        <v>3755750</v>
      </c>
      <c r="Q14" s="742">
        <v>0</v>
      </c>
      <c r="R14" s="12" t="s">
        <v>4820</v>
      </c>
      <c r="S14" s="742" t="s">
        <v>6872</v>
      </c>
      <c r="T14" s="2" t="s">
        <v>4377</v>
      </c>
      <c r="U14" s="2" t="s">
        <v>4375</v>
      </c>
      <c r="V14" s="2" t="s">
        <v>4482</v>
      </c>
      <c r="W14" s="2" t="s">
        <v>4379</v>
      </c>
      <c r="X14" s="16" t="s">
        <v>4378</v>
      </c>
      <c r="Y14" s="2"/>
      <c r="Z14" s="2"/>
      <c r="AA14" s="82" t="s">
        <v>4376</v>
      </c>
      <c r="AB14" s="91"/>
    </row>
    <row r="15" spans="1:28" ht="42.75">
      <c r="A15" s="9">
        <v>2</v>
      </c>
      <c r="B15" s="9"/>
      <c r="C15" s="10" t="s">
        <v>6503</v>
      </c>
      <c r="D15" s="14" t="s">
        <v>6504</v>
      </c>
      <c r="E15" s="14" t="s">
        <v>1302</v>
      </c>
      <c r="F15" s="1" t="s">
        <v>1276</v>
      </c>
      <c r="G15" s="2" t="s">
        <v>6506</v>
      </c>
      <c r="H15" s="11">
        <v>42786</v>
      </c>
      <c r="I15" s="11">
        <v>43150</v>
      </c>
      <c r="J15" s="11"/>
      <c r="K15" s="11" t="s">
        <v>1324</v>
      </c>
      <c r="L15" s="11" t="s">
        <v>1324</v>
      </c>
      <c r="M15" s="11" t="s">
        <v>1324</v>
      </c>
      <c r="N15" s="98">
        <f ca="1">SUM(I15-NOW())</f>
        <v>314.84127800926217</v>
      </c>
      <c r="O15" s="2" t="str">
        <f ca="1">IF(N15&lt;=46,"WARNING","ACTIVE")</f>
        <v>ACTIVE</v>
      </c>
      <c r="P15" s="12">
        <v>3355750</v>
      </c>
      <c r="Q15" s="12">
        <v>0</v>
      </c>
      <c r="R15" s="12" t="s">
        <v>4820</v>
      </c>
      <c r="S15" s="12"/>
      <c r="T15" s="2" t="s">
        <v>6505</v>
      </c>
      <c r="U15" s="2" t="s">
        <v>6507</v>
      </c>
      <c r="V15" s="2" t="s">
        <v>6533</v>
      </c>
      <c r="W15" s="2" t="s">
        <v>6511</v>
      </c>
      <c r="X15" s="16" t="s">
        <v>6509</v>
      </c>
      <c r="Y15" s="2">
        <v>14033954752</v>
      </c>
      <c r="Z15" s="2" t="s">
        <v>6510</v>
      </c>
      <c r="AA15" s="82" t="s">
        <v>6508</v>
      </c>
      <c r="AB15" s="91"/>
    </row>
    <row r="16" spans="1:28" ht="12.95" customHeight="1">
      <c r="B16" s="201"/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1"/>
      <c r="O16" s="201"/>
      <c r="P16" s="27">
        <f>9/28*P15</f>
        <v>1078633.9285714286</v>
      </c>
    </row>
    <row r="17" spans="1:29" ht="12.95" customHeight="1"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</row>
    <row r="18" spans="1:29" ht="12.95" customHeight="1" thickBot="1"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</row>
    <row r="19" spans="1:29" ht="12.95" customHeight="1" thickBot="1">
      <c r="A19" s="30" t="s">
        <v>1365</v>
      </c>
      <c r="B19" s="56"/>
    </row>
    <row r="20" spans="1:29" ht="15.95" customHeight="1">
      <c r="A20" s="125" t="s">
        <v>1167</v>
      </c>
      <c r="B20" s="125" t="s">
        <v>1380</v>
      </c>
      <c r="C20" s="149" t="s">
        <v>1373</v>
      </c>
      <c r="D20" s="138" t="s">
        <v>1375</v>
      </c>
      <c r="E20" s="138" t="s">
        <v>1302</v>
      </c>
      <c r="F20" s="128" t="s">
        <v>1276</v>
      </c>
      <c r="G20" s="135" t="s">
        <v>1376</v>
      </c>
      <c r="H20" s="144">
        <v>42181</v>
      </c>
      <c r="I20" s="144">
        <v>42241</v>
      </c>
      <c r="J20" s="144"/>
      <c r="K20" s="144" t="s">
        <v>1324</v>
      </c>
      <c r="L20" s="144" t="s">
        <v>1324</v>
      </c>
      <c r="M20" s="144"/>
      <c r="N20" s="151">
        <f ca="1">SUM(I20-NOW())</f>
        <v>-594.15872199073783</v>
      </c>
      <c r="O20" s="135" t="str">
        <f ca="1">IF(N20&lt;=35,"WARNING","ACTIVE")</f>
        <v>WARNING</v>
      </c>
      <c r="P20" s="134">
        <v>5500000</v>
      </c>
      <c r="Q20" s="134">
        <v>400000</v>
      </c>
      <c r="R20" s="134" t="s">
        <v>915</v>
      </c>
      <c r="S20" s="134"/>
      <c r="T20" s="135" t="s">
        <v>1374</v>
      </c>
      <c r="U20" s="135" t="s">
        <v>1381</v>
      </c>
      <c r="V20" s="135" t="s">
        <v>1382</v>
      </c>
      <c r="W20" s="135" t="s">
        <v>1383</v>
      </c>
      <c r="X20" s="136" t="s">
        <v>1384</v>
      </c>
      <c r="Y20" s="135">
        <v>0</v>
      </c>
      <c r="Z20" s="135"/>
      <c r="AA20" s="145" t="s">
        <v>1385</v>
      </c>
      <c r="AB20" s="131"/>
    </row>
    <row r="21" spans="1:29" ht="15.95" customHeight="1">
      <c r="A21" s="125" t="s">
        <v>1164</v>
      </c>
      <c r="B21" s="125" t="s">
        <v>502</v>
      </c>
      <c r="C21" s="149" t="s">
        <v>498</v>
      </c>
      <c r="D21" s="138" t="s">
        <v>500</v>
      </c>
      <c r="E21" s="138" t="s">
        <v>1060</v>
      </c>
      <c r="F21" s="128" t="s">
        <v>1231</v>
      </c>
      <c r="G21" s="135" t="s">
        <v>501</v>
      </c>
      <c r="H21" s="144">
        <v>41858</v>
      </c>
      <c r="I21" s="144">
        <v>42222</v>
      </c>
      <c r="J21" s="144">
        <v>42588</v>
      </c>
      <c r="K21" s="144"/>
      <c r="L21" s="144" t="s">
        <v>1324</v>
      </c>
      <c r="M21" s="144"/>
      <c r="N21" s="151">
        <f ca="1">SUM(J21-NOW())</f>
        <v>-247.15872199073783</v>
      </c>
      <c r="O21" s="135" t="str">
        <f ca="1">IF(N21&lt;=46,"WARNING","ACTIVE")</f>
        <v>WARNING</v>
      </c>
      <c r="P21" s="134">
        <f>5000000*110%</f>
        <v>5500000</v>
      </c>
      <c r="Q21" s="134">
        <v>400000</v>
      </c>
      <c r="R21" s="134" t="s">
        <v>915</v>
      </c>
      <c r="S21" s="134" t="s">
        <v>1407</v>
      </c>
      <c r="T21" s="135" t="s">
        <v>499</v>
      </c>
      <c r="U21" s="135" t="s">
        <v>506</v>
      </c>
      <c r="V21" s="135" t="s">
        <v>586</v>
      </c>
      <c r="W21" s="135" t="s">
        <v>504</v>
      </c>
      <c r="X21" s="136" t="s">
        <v>505</v>
      </c>
      <c r="Y21" s="135">
        <v>12033967196</v>
      </c>
      <c r="Z21" s="135" t="s">
        <v>3502</v>
      </c>
      <c r="AA21" s="145" t="s">
        <v>335</v>
      </c>
      <c r="AB21" s="143" t="s">
        <v>3153</v>
      </c>
      <c r="AC21" s="146" t="s">
        <v>477</v>
      </c>
    </row>
    <row r="22" spans="1:29" ht="15.95" customHeight="1">
      <c r="A22" s="125" t="s">
        <v>1164</v>
      </c>
      <c r="B22" s="125" t="s">
        <v>522</v>
      </c>
      <c r="C22" s="149" t="s">
        <v>512</v>
      </c>
      <c r="D22" s="138" t="s">
        <v>514</v>
      </c>
      <c r="E22" s="138" t="s">
        <v>1060</v>
      </c>
      <c r="F22" s="128" t="s">
        <v>1231</v>
      </c>
      <c r="G22" s="135" t="s">
        <v>515</v>
      </c>
      <c r="H22" s="144">
        <v>41876</v>
      </c>
      <c r="I22" s="144">
        <v>42059</v>
      </c>
      <c r="J22" s="144">
        <v>42424</v>
      </c>
      <c r="K22" s="144">
        <v>42606</v>
      </c>
      <c r="L22" s="144">
        <v>42607</v>
      </c>
      <c r="M22" s="144">
        <v>42790</v>
      </c>
      <c r="N22" s="151">
        <f ca="1">SUM(M22-NOW())</f>
        <v>-45.158721990737831</v>
      </c>
      <c r="O22" s="135" t="str">
        <f ca="1">IF(N22&lt;=46,"WARNING","ACTIVE")</f>
        <v>WARNING</v>
      </c>
      <c r="P22" s="134">
        <v>3100000</v>
      </c>
      <c r="Q22" s="134">
        <v>400000</v>
      </c>
      <c r="R22" s="134" t="s">
        <v>4289</v>
      </c>
      <c r="S22" s="134" t="s">
        <v>2089</v>
      </c>
      <c r="T22" s="135" t="s">
        <v>513</v>
      </c>
      <c r="U22" s="135" t="s">
        <v>529</v>
      </c>
      <c r="V22" s="135" t="s">
        <v>532</v>
      </c>
      <c r="W22" s="135" t="s">
        <v>531</v>
      </c>
      <c r="X22" s="136" t="s">
        <v>530</v>
      </c>
      <c r="Y22" s="135">
        <v>0</v>
      </c>
      <c r="Z22" s="135" t="s">
        <v>3503</v>
      </c>
      <c r="AA22" s="145" t="s">
        <v>88</v>
      </c>
      <c r="AB22" s="131" t="s">
        <v>4288</v>
      </c>
      <c r="AC22" s="27" t="s">
        <v>477</v>
      </c>
    </row>
    <row r="23" spans="1:29" ht="15.95" customHeight="1">
      <c r="A23" s="125" t="s">
        <v>1165</v>
      </c>
      <c r="B23" s="125" t="s">
        <v>424</v>
      </c>
      <c r="C23" s="149" t="s">
        <v>398</v>
      </c>
      <c r="D23" s="138" t="s">
        <v>400</v>
      </c>
      <c r="E23" s="138" t="s">
        <v>1060</v>
      </c>
      <c r="F23" s="128" t="s">
        <v>1276</v>
      </c>
      <c r="G23" s="135" t="s">
        <v>401</v>
      </c>
      <c r="H23" s="144">
        <v>42030</v>
      </c>
      <c r="I23" s="144">
        <v>42394</v>
      </c>
      <c r="J23" s="144">
        <v>42760</v>
      </c>
      <c r="K23" s="144" t="s">
        <v>1324</v>
      </c>
      <c r="L23" s="144" t="s">
        <v>1324</v>
      </c>
      <c r="M23" s="144"/>
      <c r="N23" s="151">
        <f ca="1">SUM(J23-NOW())</f>
        <v>-75.158721990737831</v>
      </c>
      <c r="O23" s="135" t="str">
        <f ca="1">IF(N23&lt;=46,"WARNING","ACTIVE")</f>
        <v>WARNING</v>
      </c>
      <c r="P23" s="134">
        <v>3100000</v>
      </c>
      <c r="Q23" s="134">
        <v>400000</v>
      </c>
      <c r="R23" s="134" t="s">
        <v>4289</v>
      </c>
      <c r="S23" s="134"/>
      <c r="T23" s="135" t="s">
        <v>399</v>
      </c>
      <c r="U23" s="135" t="s">
        <v>425</v>
      </c>
      <c r="V23" s="135" t="s">
        <v>64</v>
      </c>
      <c r="W23" s="135" t="s">
        <v>449</v>
      </c>
      <c r="X23" s="136" t="s">
        <v>426</v>
      </c>
      <c r="Y23" s="135">
        <v>0</v>
      </c>
      <c r="Z23" s="135" t="s">
        <v>3504</v>
      </c>
      <c r="AA23" s="145" t="s">
        <v>3792</v>
      </c>
      <c r="AB23" s="131" t="s">
        <v>4288</v>
      </c>
      <c r="AC23" s="27" t="s">
        <v>477</v>
      </c>
    </row>
    <row r="24" spans="1:29" ht="12.95" customHeight="1">
      <c r="A24" s="125" t="s">
        <v>1166</v>
      </c>
      <c r="B24" s="125" t="s">
        <v>5150</v>
      </c>
      <c r="C24" s="149" t="s">
        <v>4709</v>
      </c>
      <c r="D24" s="138" t="s">
        <v>4710</v>
      </c>
      <c r="E24" s="138" t="s">
        <v>1060</v>
      </c>
      <c r="F24" s="128" t="s">
        <v>1276</v>
      </c>
      <c r="G24" s="135" t="s">
        <v>1376</v>
      </c>
      <c r="H24" s="144">
        <v>42695</v>
      </c>
      <c r="I24" s="144">
        <v>43059</v>
      </c>
      <c r="J24" s="144"/>
      <c r="K24" s="144"/>
      <c r="L24" s="144"/>
      <c r="M24" s="144"/>
      <c r="N24" s="151">
        <f ca="1">SUM(I24-NOW())</f>
        <v>223.84127800926217</v>
      </c>
      <c r="O24" s="135" t="str">
        <f ca="1">IF(N24&lt;=46,"WARNING","ACTIVE")</f>
        <v>ACTIVE</v>
      </c>
      <c r="P24" s="134">
        <v>7770000</v>
      </c>
      <c r="Q24" s="134"/>
      <c r="R24" s="134" t="s">
        <v>4823</v>
      </c>
      <c r="S24" s="134"/>
      <c r="T24" s="135" t="s">
        <v>4711</v>
      </c>
      <c r="U24" s="135" t="s">
        <v>4712</v>
      </c>
      <c r="V24" s="135" t="s">
        <v>4713</v>
      </c>
      <c r="W24" s="135" t="s">
        <v>4714</v>
      </c>
      <c r="X24" s="136" t="s">
        <v>4715</v>
      </c>
      <c r="Y24" s="135"/>
      <c r="Z24" s="135"/>
      <c r="AA24" s="145" t="s">
        <v>4716</v>
      </c>
      <c r="AB24" s="133" t="s">
        <v>4822</v>
      </c>
    </row>
    <row r="25" spans="1:29" ht="12.95" customHeight="1">
      <c r="A25" s="125" t="s">
        <v>1164</v>
      </c>
      <c r="B25" s="125" t="s">
        <v>4472</v>
      </c>
      <c r="C25" s="149" t="s">
        <v>4364</v>
      </c>
      <c r="D25" s="138" t="s">
        <v>4366</v>
      </c>
      <c r="E25" s="138" t="s">
        <v>1060</v>
      </c>
      <c r="F25" s="128" t="s">
        <v>1276</v>
      </c>
      <c r="G25" s="135" t="s">
        <v>401</v>
      </c>
      <c r="H25" s="144">
        <v>42643</v>
      </c>
      <c r="I25" s="144">
        <v>43007</v>
      </c>
      <c r="J25" s="144"/>
      <c r="K25" s="144"/>
      <c r="L25" s="144"/>
      <c r="M25" s="144"/>
      <c r="N25" s="151">
        <f ca="1">SUM(I25-NOW())</f>
        <v>171.84127800926217</v>
      </c>
      <c r="O25" s="135" t="str">
        <f ca="1">IF(N25&lt;=46,"WARNING","ACTIVE")</f>
        <v>ACTIVE</v>
      </c>
      <c r="P25" s="657">
        <v>3355750</v>
      </c>
      <c r="Q25" s="134">
        <v>400000</v>
      </c>
      <c r="R25" s="134" t="s">
        <v>5189</v>
      </c>
      <c r="S25" s="657" t="s">
        <v>4764</v>
      </c>
      <c r="T25" s="135" t="s">
        <v>4367</v>
      </c>
      <c r="U25" s="135" t="s">
        <v>4368</v>
      </c>
      <c r="V25" s="135" t="s">
        <v>4369</v>
      </c>
      <c r="W25" s="135" t="s">
        <v>4370</v>
      </c>
      <c r="X25" s="136" t="s">
        <v>4371</v>
      </c>
      <c r="Y25" s="135"/>
      <c r="Z25" s="135"/>
      <c r="AA25" s="145" t="s">
        <v>4372</v>
      </c>
      <c r="AB25" s="126" t="s">
        <v>5188</v>
      </c>
    </row>
  </sheetData>
  <mergeCells count="31">
    <mergeCell ref="P6:R6"/>
    <mergeCell ref="A8:U8"/>
    <mergeCell ref="A9:U9"/>
    <mergeCell ref="A12:A13"/>
    <mergeCell ref="B12:B13"/>
    <mergeCell ref="G12:G13"/>
    <mergeCell ref="F12:F13"/>
    <mergeCell ref="H12:I12"/>
    <mergeCell ref="L12:M12"/>
    <mergeCell ref="S12:S13"/>
    <mergeCell ref="A1:C1"/>
    <mergeCell ref="A2:C2"/>
    <mergeCell ref="A3:C3"/>
    <mergeCell ref="A6:C6"/>
    <mergeCell ref="E12:E13"/>
    <mergeCell ref="C12:C13"/>
    <mergeCell ref="D12:D13"/>
    <mergeCell ref="V12:V13"/>
    <mergeCell ref="Q12:Q13"/>
    <mergeCell ref="AB12:AB13"/>
    <mergeCell ref="N12:N13"/>
    <mergeCell ref="O12:O13"/>
    <mergeCell ref="P12:P13"/>
    <mergeCell ref="R12:R13"/>
    <mergeCell ref="Y12:Y13"/>
    <mergeCell ref="X12:X13"/>
    <mergeCell ref="AA12:AA13"/>
    <mergeCell ref="Z12:Z13"/>
    <mergeCell ref="T12:T13"/>
    <mergeCell ref="W12:W13"/>
    <mergeCell ref="U12:U13"/>
  </mergeCells>
  <phoneticPr fontId="38" type="noConversion"/>
  <conditionalFormatting sqref="N20:O21">
    <cfRule type="expression" dxfId="1068" priority="48" stopIfTrue="1">
      <formula>IF($O20="warning",TRUE,FALSE)</formula>
    </cfRule>
  </conditionalFormatting>
  <conditionalFormatting sqref="R20">
    <cfRule type="expression" dxfId="1067" priority="38" stopIfTrue="1">
      <formula>IF(OR(#REF!="not",#REF!="resign",#REF!="resign",#REF!="end",#REF!="terminated",#REF!="permanent"),"TRUE","FALSE")</formula>
    </cfRule>
  </conditionalFormatting>
  <conditionalFormatting sqref="R20">
    <cfRule type="expression" dxfId="1066" priority="37" stopIfTrue="1">
      <formula>IF(OR(#REF!="not",#REF!="resign",#REF!="resign",#REF!="end",#REF!="terminated",#REF!="permanent"),"TRUE","FALSE")</formula>
    </cfRule>
  </conditionalFormatting>
  <conditionalFormatting sqref="R20">
    <cfRule type="expression" dxfId="1065" priority="36" stopIfTrue="1">
      <formula>IF(OR(#REF!="not",#REF!="resign",#REF!="resign",#REF!="end",#REF!="terminated",#REF!="permanent"),"TRUE","FALSE")</formula>
    </cfRule>
  </conditionalFormatting>
  <conditionalFormatting sqref="R20">
    <cfRule type="expression" dxfId="1064" priority="35" stopIfTrue="1">
      <formula>IF(OR(#REF!="not",#REF!="resign",#REF!="resign",#REF!="end",#REF!="terminated",#REF!="permanent"),"TRUE","FALSE")</formula>
    </cfRule>
  </conditionalFormatting>
  <conditionalFormatting sqref="R20">
    <cfRule type="expression" dxfId="1063" priority="34" stopIfTrue="1">
      <formula>IF(OR(#REF!="not",#REF!="resign",#REF!="resign",#REF!="end",#REF!="terminated",#REF!="permanent"),"TRUE","FALSE")</formula>
    </cfRule>
  </conditionalFormatting>
  <conditionalFormatting sqref="R20">
    <cfRule type="expression" dxfId="1062" priority="33" stopIfTrue="1">
      <formula>IF(OR(#REF!="not",#REF!="resign",#REF!="resign",#REF!="end",#REF!="terminated",#REF!="permanent"),"TRUE","FALSE")</formula>
    </cfRule>
  </conditionalFormatting>
  <conditionalFormatting sqref="R20">
    <cfRule type="expression" dxfId="1061" priority="32" stopIfTrue="1">
      <formula>IF(OR(#REF!="not",#REF!="resign",#REF!="resign",#REF!="end",#REF!="terminated",#REF!="permanent"),"TRUE","FALSE")</formula>
    </cfRule>
  </conditionalFormatting>
  <conditionalFormatting sqref="R20">
    <cfRule type="expression" dxfId="1060" priority="31" stopIfTrue="1">
      <formula>IF(OR(#REF!="not",#REF!="resign",#REF!="resign",#REF!="end",#REF!="terminated",#REF!="permanent"),"TRUE","FALSE")</formula>
    </cfRule>
  </conditionalFormatting>
  <conditionalFormatting sqref="R20">
    <cfRule type="expression" dxfId="1059" priority="30" stopIfTrue="1">
      <formula>IF(OR(#REF!="not",#REF!="resign",#REF!="resign",#REF!="end",#REF!="terminated",#REF!="permanent"),"TRUE","FALSE")</formula>
    </cfRule>
  </conditionalFormatting>
  <conditionalFormatting sqref="R21">
    <cfRule type="expression" dxfId="1058" priority="52" stopIfTrue="1">
      <formula>IF(OR(#REF!="not",#REF!="resign",#REF!="resign",#REF!="end",#REF!="terminated",#REF!="permanent"),"TRUE","FALSE")</formula>
    </cfRule>
  </conditionalFormatting>
  <conditionalFormatting sqref="R25">
    <cfRule type="expression" dxfId="1057" priority="18" stopIfTrue="1">
      <formula>IF(OR(#REF!="not",#REF!="resign",#REF!="resign",#REF!="end",#REF!="terminated",#REF!="permanent"),"TRUE","FALSE")</formula>
    </cfRule>
  </conditionalFormatting>
  <conditionalFormatting sqref="R25">
    <cfRule type="expression" dxfId="1056" priority="17" stopIfTrue="1">
      <formula>IF(OR(#REF!="not",#REF!="resign",#REF!="resign",#REF!="end",#REF!="terminated",#REF!="permanent"),"TRUE","FALSE")</formula>
    </cfRule>
  </conditionalFormatting>
  <conditionalFormatting sqref="R25">
    <cfRule type="expression" dxfId="1055" priority="16" stopIfTrue="1">
      <formula>IF(OR(#REF!="not",#REF!="resign",#REF!="resign",#REF!="end",#REF!="terminated",#REF!="permanent"),"TRUE","FALSE")</formula>
    </cfRule>
  </conditionalFormatting>
  <conditionalFormatting sqref="R25">
    <cfRule type="expression" dxfId="1054" priority="15" stopIfTrue="1">
      <formula>IF(OR(#REF!="not",#REF!="resign",#REF!="resign",#REF!="end",#REF!="terminated",#REF!="permanent"),"TRUE","FALSE")</formula>
    </cfRule>
  </conditionalFormatting>
  <conditionalFormatting sqref="R14:R15">
    <cfRule type="expression" dxfId="1053" priority="13" stopIfTrue="1">
      <formula>IF(OR($BF14="not",$BF14="resign",$BF14="resign",$BF14="end",$BF14="terminated",$BF14="permanent"),"TRUE","FALSE")</formula>
    </cfRule>
  </conditionalFormatting>
  <conditionalFormatting sqref="R14:R15">
    <cfRule type="expression" dxfId="1052" priority="12" stopIfTrue="1">
      <formula>IF(OR($BF14="not",$BF14="resign",$BF14="resign",$BF14="end",$BF14="terminated",$BF14="permanent"),"TRUE","FALSE")</formula>
    </cfRule>
  </conditionalFormatting>
  <conditionalFormatting sqref="R14:R15">
    <cfRule type="expression" dxfId="1051" priority="11" stopIfTrue="1">
      <formula>IF(OR($BF14="not",$BF14="resign",$BF14="resign",$BF14="end",$BF14="terminated",$BF14="permanent"),"TRUE","FALSE")</formula>
    </cfRule>
  </conditionalFormatting>
  <conditionalFormatting sqref="R14:R15">
    <cfRule type="expression" dxfId="1050" priority="10" stopIfTrue="1">
      <formula>IF(OR($BF14="not",$BF14="resign",$BF14="resign",$BF14="end",$BF14="terminated",$BF14="permanent"),"TRUE","FALSE")</formula>
    </cfRule>
  </conditionalFormatting>
  <conditionalFormatting sqref="R22:R23">
    <cfRule type="expression" dxfId="1049" priority="8" stopIfTrue="1">
      <formula>IF(OR($BF22="not",$BF22="resign",$BF22="resign",$BF22="end",$BF22="terminated",$BF22="permanent"),"TRUE","FALSE")</formula>
    </cfRule>
  </conditionalFormatting>
  <conditionalFormatting sqref="R22:R23">
    <cfRule type="expression" dxfId="1048" priority="7" stopIfTrue="1">
      <formula>IF(OR($BF22="not",$BF22="resign",$BF22="resign",$BF22="end",$BF22="terminated",$BF22="permanent"),"TRUE","FALSE")</formula>
    </cfRule>
  </conditionalFormatting>
  <conditionalFormatting sqref="R22:R23">
    <cfRule type="expression" dxfId="1047" priority="6" stopIfTrue="1">
      <formula>IF(OR($BF22="not",$BF22="resign",$BF22="resign",$BF22="end",$BF22="terminated",$BF22="permanent"),"TRUE","FALSE")</formula>
    </cfRule>
  </conditionalFormatting>
  <conditionalFormatting sqref="R22:R23">
    <cfRule type="expression" dxfId="1046" priority="5" stopIfTrue="1">
      <formula>IF(OR($BF22="not",$BF22="resign",$BF22="resign",$BF22="end",$BF22="terminated",$BF22="permanent"),"TRUE","FALSE")</formula>
    </cfRule>
  </conditionalFormatting>
  <conditionalFormatting sqref="R24">
    <cfRule type="expression" dxfId="1045" priority="4" stopIfTrue="1">
      <formula>IF(OR(#REF!="not",#REF!="resign",#REF!="resign",#REF!="end",#REF!="terminated",#REF!="permanent"),"TRUE","FALSE")</formula>
    </cfRule>
  </conditionalFormatting>
  <hyperlinks>
    <hyperlink ref="AA21" r:id="rId1" display="yurista_darwin11@yahoo.com"/>
    <hyperlink ref="AA20" r:id="rId2"/>
    <hyperlink ref="AA25" r:id="rId3"/>
    <hyperlink ref="AA14" r:id="rId4"/>
    <hyperlink ref="AA22" r:id="rId5" display="dellalivia12@gmail.com"/>
    <hyperlink ref="AA23" r:id="rId6" display="r.wardhany@yahoo.com"/>
    <hyperlink ref="AA24" r:id="rId7"/>
    <hyperlink ref="AA15" r:id="rId8"/>
  </hyperlinks>
  <printOptions horizontalCentered="1"/>
  <pageMargins left="0.25" right="0.25" top="1" bottom="1" header="0.5" footer="0.5"/>
  <pageSetup paperSize="9" scale="75" orientation="landscape" r:id="rId9"/>
  <headerFooter alignWithMargins="0"/>
  <drawing r:id="rId1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9">
    <tabColor theme="7" tint="0.39997558519241921"/>
  </sheetPr>
  <dimension ref="A1:AG23"/>
  <sheetViews>
    <sheetView showGridLines="0" topLeftCell="A9" workbookViewId="0">
      <pane xSplit="3" ySplit="5" topLeftCell="Z14" activePane="bottomRight" state="frozen"/>
      <selection activeCell="A9" sqref="A9"/>
      <selection pane="topRight" activeCell="D9" sqref="D9"/>
      <selection pane="bottomLeft" activeCell="A14" sqref="A14"/>
      <selection pane="bottomRight" activeCell="A12" sqref="A12:AG13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5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8" width="9.28515625" style="27" bestFit="1" customWidth="1"/>
    <col min="9" max="9" width="9.7109375" style="27" bestFit="1" customWidth="1"/>
    <col min="10" max="10" width="8.7109375" style="27" bestFit="1" customWidth="1"/>
    <col min="11" max="18" width="8.5703125" style="27" customWidth="1"/>
    <col min="19" max="19" width="8.85546875" style="27" bestFit="1" customWidth="1"/>
    <col min="20" max="20" width="9.85546875" style="27" bestFit="1" customWidth="1"/>
    <col min="21" max="21" width="10.140625" style="27" bestFit="1" customWidth="1"/>
    <col min="22" max="22" width="10.140625" style="27" customWidth="1"/>
    <col min="23" max="23" width="14.42578125" style="27" customWidth="1"/>
    <col min="24" max="24" width="26.85546875" style="27" customWidth="1"/>
    <col min="25" max="25" width="35" style="27" customWidth="1"/>
    <col min="26" max="26" width="13.140625" style="27" bestFit="1" customWidth="1"/>
    <col min="27" max="27" width="20.7109375" style="27" customWidth="1"/>
    <col min="28" max="28" width="17.28515625" style="27" customWidth="1"/>
    <col min="29" max="29" width="15" style="27" customWidth="1"/>
    <col min="30" max="30" width="10.42578125" style="27" bestFit="1" customWidth="1"/>
    <col min="31" max="31" width="10.42578125" style="27" customWidth="1"/>
    <col min="32" max="32" width="28.5703125" style="27" customWidth="1"/>
    <col min="33" max="33" width="19.28515625" style="27" bestFit="1" customWidth="1"/>
    <col min="34" max="16384" width="9.140625" style="27"/>
  </cols>
  <sheetData>
    <row r="1" spans="1:33" s="18" customFormat="1" ht="12.95" customHeight="1">
      <c r="A1" s="1187"/>
      <c r="B1" s="1187"/>
      <c r="C1" s="1187"/>
      <c r="D1" s="17"/>
      <c r="E1" s="17"/>
      <c r="F1" s="17"/>
      <c r="P1" s="910"/>
      <c r="Q1" s="910"/>
      <c r="R1" s="910"/>
      <c r="AB1" s="4" t="s">
        <v>1316</v>
      </c>
      <c r="AC1" s="4"/>
      <c r="AD1" s="4"/>
      <c r="AE1" s="4"/>
      <c r="AF1" s="4"/>
    </row>
    <row r="2" spans="1:33" s="18" customFormat="1" ht="12.95" customHeight="1">
      <c r="A2" s="1187"/>
      <c r="B2" s="1187"/>
      <c r="C2" s="1187"/>
      <c r="D2" s="17"/>
      <c r="E2" s="17"/>
      <c r="F2" s="17"/>
      <c r="P2" s="910"/>
      <c r="Q2" s="910"/>
      <c r="R2" s="910"/>
      <c r="AB2" s="5" t="s">
        <v>1235</v>
      </c>
      <c r="AC2" s="5"/>
      <c r="AD2" s="5"/>
      <c r="AE2" s="5"/>
      <c r="AF2" s="5"/>
    </row>
    <row r="3" spans="1:33" s="18" customFormat="1" ht="12.95" customHeight="1">
      <c r="A3" s="1187"/>
      <c r="B3" s="1187"/>
      <c r="C3" s="1187"/>
      <c r="D3" s="17"/>
      <c r="E3" s="17"/>
      <c r="F3" s="17"/>
      <c r="P3" s="910"/>
      <c r="Q3" s="910"/>
      <c r="R3" s="910"/>
      <c r="S3" s="90"/>
      <c r="AB3" s="5" t="s">
        <v>1236</v>
      </c>
      <c r="AC3" s="5"/>
      <c r="AD3" s="5"/>
      <c r="AE3" s="5"/>
      <c r="AF3" s="5"/>
    </row>
    <row r="4" spans="1:33" s="18" customFormat="1" ht="12.95" customHeight="1">
      <c r="A4" s="17"/>
      <c r="B4" s="17"/>
      <c r="C4" s="17"/>
      <c r="D4" s="17"/>
      <c r="E4" s="17"/>
      <c r="F4" s="17"/>
      <c r="P4" s="910"/>
      <c r="Q4" s="910"/>
      <c r="R4" s="910"/>
      <c r="AB4" s="5" t="s">
        <v>1237</v>
      </c>
      <c r="AC4" s="5"/>
      <c r="AD4" s="5"/>
      <c r="AE4" s="5"/>
      <c r="AF4" s="5"/>
    </row>
    <row r="5" spans="1:33" s="18" customFormat="1" ht="12.95" customHeight="1">
      <c r="A5" s="17"/>
      <c r="B5" s="17"/>
      <c r="C5" s="17"/>
      <c r="D5" s="17"/>
      <c r="E5" s="17"/>
      <c r="F5" s="17"/>
      <c r="P5" s="910"/>
      <c r="Q5" s="910"/>
      <c r="R5" s="910"/>
    </row>
    <row r="6" spans="1:33" s="18" customFormat="1" ht="12.95" customHeight="1">
      <c r="A6" s="1187"/>
      <c r="B6" s="1187"/>
      <c r="C6" s="1187"/>
      <c r="D6" s="17"/>
      <c r="E6" s="17"/>
      <c r="F6" s="17"/>
      <c r="P6" s="910"/>
      <c r="Q6" s="910"/>
      <c r="R6" s="910"/>
      <c r="U6" s="1188"/>
      <c r="V6" s="1188"/>
      <c r="W6" s="1188"/>
    </row>
    <row r="7" spans="1:33" s="18" customFormat="1" ht="12.95" customHeight="1">
      <c r="C7" s="17"/>
      <c r="D7" s="17"/>
      <c r="E7" s="17"/>
      <c r="F7" s="17"/>
      <c r="P7" s="910"/>
      <c r="Q7" s="910"/>
      <c r="R7" s="910"/>
    </row>
    <row r="8" spans="1:33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W8" s="1186"/>
      <c r="X8" s="1186"/>
      <c r="Y8" s="1186"/>
      <c r="Z8" s="1186"/>
    </row>
    <row r="9" spans="1:33" s="18" customFormat="1" ht="12.95" customHeight="1">
      <c r="A9" s="1186" t="s">
        <v>537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</row>
    <row r="10" spans="1:33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908"/>
      <c r="Q10" s="908"/>
      <c r="R10" s="908"/>
      <c r="S10" s="13"/>
      <c r="T10" s="13"/>
      <c r="U10" s="13"/>
      <c r="V10" s="13"/>
      <c r="W10" s="13"/>
      <c r="X10" s="13"/>
    </row>
    <row r="11" spans="1:33" s="18" customFormat="1" ht="12.95" customHeight="1" thickBot="1">
      <c r="C11" s="17"/>
      <c r="D11" s="17"/>
      <c r="E11" s="17"/>
      <c r="F11" s="17"/>
      <c r="P11" s="910"/>
      <c r="Q11" s="910"/>
      <c r="R11" s="910"/>
      <c r="AG11" s="18" t="s">
        <v>3969</v>
      </c>
    </row>
    <row r="12" spans="1:33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78" t="s">
        <v>1247</v>
      </c>
      <c r="I12" s="1179"/>
      <c r="J12" s="58"/>
      <c r="K12" s="58"/>
      <c r="L12" s="103"/>
      <c r="M12" s="103"/>
      <c r="N12" s="1178" t="s">
        <v>1259</v>
      </c>
      <c r="O12" s="1179"/>
      <c r="P12" s="204"/>
      <c r="Q12" s="1196" t="s">
        <v>4373</v>
      </c>
      <c r="R12" s="1197"/>
      <c r="S12" s="1180" t="s">
        <v>1260</v>
      </c>
      <c r="T12" s="1168" t="s">
        <v>1251</v>
      </c>
      <c r="U12" s="1180" t="s">
        <v>1248</v>
      </c>
      <c r="V12" s="1180" t="s">
        <v>3568</v>
      </c>
      <c r="W12" s="1180" t="s">
        <v>1261</v>
      </c>
      <c r="X12" s="1180" t="s">
        <v>1251</v>
      </c>
      <c r="Y12" s="1176" t="s">
        <v>1253</v>
      </c>
      <c r="Z12" s="1189" t="s">
        <v>1230</v>
      </c>
      <c r="AA12" s="1170" t="s">
        <v>1272</v>
      </c>
      <c r="AB12" s="1174" t="s">
        <v>1202</v>
      </c>
      <c r="AC12" s="1174" t="s">
        <v>673</v>
      </c>
      <c r="AD12" s="1174" t="s">
        <v>1290</v>
      </c>
      <c r="AE12" s="1174" t="s">
        <v>3030</v>
      </c>
      <c r="AF12" s="1174" t="s">
        <v>509</v>
      </c>
      <c r="AG12" s="1172" t="s">
        <v>811</v>
      </c>
    </row>
    <row r="13" spans="1:33" s="18" customFormat="1" ht="12.95" customHeight="1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20">
        <v>2</v>
      </c>
      <c r="L13" s="81">
        <v>3</v>
      </c>
      <c r="M13" s="81">
        <v>4</v>
      </c>
      <c r="N13" s="20" t="s">
        <v>1256</v>
      </c>
      <c r="O13" s="20" t="s">
        <v>1257</v>
      </c>
      <c r="P13" s="909">
        <v>1</v>
      </c>
      <c r="Q13" s="907" t="s">
        <v>1256</v>
      </c>
      <c r="R13" s="907" t="s">
        <v>1257</v>
      </c>
      <c r="S13" s="1181"/>
      <c r="T13" s="1169"/>
      <c r="U13" s="1181"/>
      <c r="V13" s="1181"/>
      <c r="W13" s="1191"/>
      <c r="X13" s="1191"/>
      <c r="Y13" s="1177"/>
      <c r="Z13" s="1190"/>
      <c r="AA13" s="1171"/>
      <c r="AB13" s="1175"/>
      <c r="AC13" s="1175"/>
      <c r="AD13" s="1175"/>
      <c r="AE13" s="1175"/>
      <c r="AF13" s="1175"/>
      <c r="AG13" s="1173"/>
    </row>
    <row r="14" spans="1:33" ht="72" thickTop="1">
      <c r="A14" s="9">
        <v>1</v>
      </c>
      <c r="B14" s="9" t="s">
        <v>358</v>
      </c>
      <c r="C14" s="10" t="s">
        <v>347</v>
      </c>
      <c r="D14" s="89" t="s">
        <v>1388</v>
      </c>
      <c r="E14" s="14" t="s">
        <v>1060</v>
      </c>
      <c r="F14" s="1" t="s">
        <v>1280</v>
      </c>
      <c r="G14" s="2" t="s">
        <v>348</v>
      </c>
      <c r="H14" s="11">
        <v>42019</v>
      </c>
      <c r="I14" s="11">
        <v>42108</v>
      </c>
      <c r="J14" s="11">
        <v>42195</v>
      </c>
      <c r="K14" s="11">
        <v>42369</v>
      </c>
      <c r="L14" s="11">
        <v>42490</v>
      </c>
      <c r="M14" s="11">
        <v>42749</v>
      </c>
      <c r="N14" s="11">
        <v>42750</v>
      </c>
      <c r="O14" s="11">
        <v>42855</v>
      </c>
      <c r="P14" s="11">
        <v>43114</v>
      </c>
      <c r="Q14" s="11">
        <v>43115</v>
      </c>
      <c r="R14" s="11">
        <v>43220</v>
      </c>
      <c r="S14" s="98">
        <f ca="1">SUM(P14-NOW())</f>
        <v>278.84127800926217</v>
      </c>
      <c r="T14" s="2" t="str">
        <f ca="1">IF(S14&lt;=40,"WARNING","ACTIVE")</f>
        <v>ACTIVE</v>
      </c>
      <c r="U14" s="12">
        <v>8000000</v>
      </c>
      <c r="V14" s="12">
        <v>1250000</v>
      </c>
      <c r="W14" s="12" t="s">
        <v>6701</v>
      </c>
      <c r="X14" s="12" t="s">
        <v>3996</v>
      </c>
      <c r="Y14" s="2" t="s">
        <v>4127</v>
      </c>
      <c r="Z14" s="16" t="s">
        <v>82</v>
      </c>
      <c r="AA14" s="2" t="s">
        <v>362</v>
      </c>
      <c r="AB14" s="2" t="s">
        <v>411</v>
      </c>
      <c r="AC14" s="109" t="s">
        <v>412</v>
      </c>
      <c r="AD14" s="2">
        <v>11000185790</v>
      </c>
      <c r="AE14" s="186" t="s">
        <v>4507</v>
      </c>
      <c r="AF14" s="7" t="s">
        <v>159</v>
      </c>
      <c r="AG14" s="91"/>
    </row>
    <row r="15" spans="1:33" ht="42.75">
      <c r="A15" s="9">
        <v>2</v>
      </c>
      <c r="B15" s="9" t="s">
        <v>4171</v>
      </c>
      <c r="C15" s="10" t="s">
        <v>3920</v>
      </c>
      <c r="D15" s="89" t="s">
        <v>3922</v>
      </c>
      <c r="E15" s="14" t="s">
        <v>1060</v>
      </c>
      <c r="F15" s="1" t="s">
        <v>1231</v>
      </c>
      <c r="G15" s="2" t="s">
        <v>3923</v>
      </c>
      <c r="H15" s="11">
        <v>42563</v>
      </c>
      <c r="I15" s="11">
        <v>42654</v>
      </c>
      <c r="J15" s="11">
        <v>43019</v>
      </c>
      <c r="K15" s="11"/>
      <c r="L15" s="11"/>
      <c r="M15" s="11"/>
      <c r="N15" s="11"/>
      <c r="O15" s="11"/>
      <c r="P15" s="11"/>
      <c r="Q15" s="11"/>
      <c r="R15" s="11"/>
      <c r="S15" s="98">
        <f ca="1">SUM(J15-NOW())</f>
        <v>183.84127800926217</v>
      </c>
      <c r="T15" s="2" t="str">
        <f ca="1">IF(S15&lt;=40,"WARNING","ACTIVE")</f>
        <v>ACTIVE</v>
      </c>
      <c r="U15" s="12">
        <v>5000000</v>
      </c>
      <c r="V15" s="12">
        <v>1250000</v>
      </c>
      <c r="W15" s="12" t="s">
        <v>6701</v>
      </c>
      <c r="X15" s="12"/>
      <c r="Y15" s="2" t="s">
        <v>3921</v>
      </c>
      <c r="Z15" s="16">
        <v>81291127024</v>
      </c>
      <c r="AA15" s="2" t="s">
        <v>3967</v>
      </c>
      <c r="AB15" s="2" t="s">
        <v>3965</v>
      </c>
      <c r="AC15" s="109" t="s">
        <v>3966</v>
      </c>
      <c r="AD15" s="2">
        <v>0</v>
      </c>
      <c r="AE15" s="186" t="s">
        <v>4508</v>
      </c>
      <c r="AF15" s="7" t="s">
        <v>3997</v>
      </c>
      <c r="AG15" s="91"/>
    </row>
    <row r="16" spans="1:33" ht="12.95" customHeight="1">
      <c r="C16" s="190"/>
      <c r="D16" s="190"/>
      <c r="F16" s="190"/>
      <c r="G16" s="190"/>
      <c r="H16" s="190"/>
      <c r="I16" s="190"/>
      <c r="J16" s="190"/>
      <c r="L16" s="190"/>
      <c r="N16" s="104"/>
      <c r="O16" s="104"/>
      <c r="P16" s="104"/>
      <c r="Q16" s="104"/>
      <c r="R16" s="104"/>
      <c r="S16" s="104"/>
      <c r="T16" s="104"/>
      <c r="U16" s="190"/>
      <c r="V16" s="190"/>
      <c r="Y16" s="190"/>
    </row>
    <row r="17" spans="1:33" ht="12.95" customHeight="1">
      <c r="C17" s="190"/>
      <c r="D17" s="190"/>
      <c r="F17" s="190"/>
      <c r="G17" s="190"/>
      <c r="H17" s="190"/>
      <c r="I17" s="190"/>
      <c r="J17" s="190"/>
      <c r="L17" s="190"/>
      <c r="N17" s="104"/>
      <c r="O17" s="104"/>
      <c r="P17" s="104"/>
      <c r="Q17" s="104"/>
      <c r="R17" s="104"/>
      <c r="S17" s="104"/>
      <c r="T17" s="104"/>
      <c r="U17" s="190"/>
      <c r="V17" s="190"/>
      <c r="Y17" s="190"/>
    </row>
    <row r="18" spans="1:33" ht="12.95" customHeight="1">
      <c r="C18" s="190"/>
      <c r="D18" s="190"/>
      <c r="F18" s="190"/>
      <c r="G18" s="190"/>
      <c r="H18" s="190"/>
      <c r="I18" s="190"/>
      <c r="J18" s="190"/>
      <c r="L18" s="190"/>
      <c r="N18" s="104"/>
      <c r="O18" s="104"/>
      <c r="P18" s="104"/>
      <c r="Q18" s="104"/>
      <c r="R18" s="104"/>
      <c r="S18" s="104"/>
      <c r="T18" s="104"/>
      <c r="U18" s="190"/>
      <c r="V18" s="190"/>
      <c r="Y18" s="190"/>
    </row>
    <row r="19" spans="1:33" ht="12.95" customHeight="1">
      <c r="B19" s="114"/>
      <c r="C19" s="114"/>
      <c r="D19" s="114"/>
      <c r="E19" s="114"/>
      <c r="F19" s="114"/>
      <c r="G19" s="114"/>
      <c r="H19" s="114"/>
      <c r="I19" s="114"/>
      <c r="J19" s="114"/>
      <c r="K19" s="104"/>
      <c r="L19" s="104"/>
      <c r="M19" s="104"/>
      <c r="N19" s="104"/>
      <c r="O19" s="104"/>
      <c r="P19" s="104"/>
      <c r="Q19" s="104"/>
      <c r="R19" s="104"/>
      <c r="S19" s="104"/>
      <c r="T19" s="104"/>
    </row>
    <row r="20" spans="1:33" ht="12.95" customHeight="1">
      <c r="B20" s="114"/>
      <c r="C20" s="114"/>
      <c r="D20" s="114"/>
      <c r="E20" s="114"/>
      <c r="F20" s="114"/>
      <c r="G20" s="114"/>
      <c r="H20" s="114"/>
      <c r="I20" s="114"/>
      <c r="J20" s="114"/>
      <c r="K20" s="104"/>
      <c r="L20" s="104"/>
      <c r="M20" s="104"/>
      <c r="N20" s="104"/>
      <c r="O20" s="104"/>
      <c r="P20" s="104"/>
      <c r="Q20" s="104"/>
      <c r="R20" s="104"/>
      <c r="S20" s="104"/>
      <c r="T20" s="104"/>
    </row>
    <row r="21" spans="1:33" ht="12.95" customHeight="1" thickBot="1">
      <c r="B21" s="114"/>
      <c r="C21" s="114"/>
      <c r="D21" s="114"/>
      <c r="E21" s="114"/>
      <c r="F21" s="114"/>
      <c r="G21" s="114"/>
      <c r="H21" s="114"/>
      <c r="I21" s="114"/>
      <c r="J21" s="114"/>
      <c r="K21" s="104"/>
      <c r="L21" s="104"/>
      <c r="M21" s="104"/>
      <c r="N21" s="104"/>
      <c r="O21" s="104"/>
      <c r="P21" s="104"/>
      <c r="Q21" s="104"/>
      <c r="R21" s="104"/>
      <c r="S21" s="104"/>
      <c r="T21" s="104"/>
    </row>
    <row r="22" spans="1:33" ht="12.95" customHeight="1" thickBot="1">
      <c r="A22" s="30" t="s">
        <v>1365</v>
      </c>
      <c r="B22" s="56"/>
    </row>
    <row r="23" spans="1:33" ht="12.95" customHeight="1">
      <c r="A23" s="125">
        <v>2</v>
      </c>
      <c r="B23" s="125" t="s">
        <v>1679</v>
      </c>
      <c r="C23" s="149" t="s">
        <v>218</v>
      </c>
      <c r="D23" s="150" t="s">
        <v>223</v>
      </c>
      <c r="E23" s="138" t="s">
        <v>1060</v>
      </c>
      <c r="F23" s="128" t="s">
        <v>1276</v>
      </c>
      <c r="G23" s="135" t="s">
        <v>1116</v>
      </c>
      <c r="H23" s="144">
        <v>42317</v>
      </c>
      <c r="I23" s="144">
        <v>42498</v>
      </c>
      <c r="J23" s="144"/>
      <c r="K23" s="144"/>
      <c r="L23" s="144"/>
      <c r="M23" s="144"/>
      <c r="N23" s="144"/>
      <c r="O23" s="144"/>
      <c r="P23" s="144"/>
      <c r="Q23" s="144"/>
      <c r="R23" s="144"/>
      <c r="S23" s="151">
        <f ca="1">SUM(I23-NOW())</f>
        <v>-337.15872199073783</v>
      </c>
      <c r="T23" s="135" t="str">
        <f ca="1">IF(S23&lt;=35,"WARNING","ACTIVE")</f>
        <v>WARNING</v>
      </c>
      <c r="U23" s="134">
        <v>6000000</v>
      </c>
      <c r="V23" s="134" t="s">
        <v>1725</v>
      </c>
      <c r="W23" s="134" t="s">
        <v>355</v>
      </c>
      <c r="X23" s="134" t="s">
        <v>127</v>
      </c>
      <c r="Y23" s="135" t="s">
        <v>232</v>
      </c>
      <c r="Z23" s="136" t="s">
        <v>238</v>
      </c>
      <c r="AA23" s="135" t="s">
        <v>1680</v>
      </c>
      <c r="AB23" s="135" t="s">
        <v>249</v>
      </c>
      <c r="AC23" s="152"/>
      <c r="AD23" s="135">
        <v>11008148451</v>
      </c>
      <c r="AE23" s="135" t="s">
        <v>128</v>
      </c>
      <c r="AF23" s="145" t="s">
        <v>244</v>
      </c>
      <c r="AG23" s="131" t="s">
        <v>3567</v>
      </c>
    </row>
  </sheetData>
  <mergeCells count="32">
    <mergeCell ref="AG12:AG13"/>
    <mergeCell ref="X12:X13"/>
    <mergeCell ref="Y12:Y13"/>
    <mergeCell ref="Z12:Z13"/>
    <mergeCell ref="AA12:AA13"/>
    <mergeCell ref="AB12:AB13"/>
    <mergeCell ref="AE12:AE13"/>
    <mergeCell ref="AF12:AF13"/>
    <mergeCell ref="AC12:AC13"/>
    <mergeCell ref="N12:O12"/>
    <mergeCell ref="S12:S13"/>
    <mergeCell ref="T12:T13"/>
    <mergeCell ref="AD12:AD13"/>
    <mergeCell ref="H12:I12"/>
    <mergeCell ref="U12:U13"/>
    <mergeCell ref="Q12:R12"/>
    <mergeCell ref="C12:C13"/>
    <mergeCell ref="V12:V13"/>
    <mergeCell ref="W12:W13"/>
    <mergeCell ref="A1:C1"/>
    <mergeCell ref="A2:C2"/>
    <mergeCell ref="A3:C3"/>
    <mergeCell ref="A6:C6"/>
    <mergeCell ref="D12:D13"/>
    <mergeCell ref="A9:Z9"/>
    <mergeCell ref="A12:A13"/>
    <mergeCell ref="F12:F13"/>
    <mergeCell ref="G12:G13"/>
    <mergeCell ref="U6:W6"/>
    <mergeCell ref="A8:Z8"/>
    <mergeCell ref="B12:B13"/>
    <mergeCell ref="E12:E13"/>
  </mergeCells>
  <phoneticPr fontId="38" type="noConversion"/>
  <conditionalFormatting sqref="S14:T14 S23:T23">
    <cfRule type="expression" dxfId="1044" priority="34" stopIfTrue="1">
      <formula>IF($T14="warning",TRUE,FALSE)</formula>
    </cfRule>
  </conditionalFormatting>
  <conditionalFormatting sqref="W14:W15">
    <cfRule type="expression" dxfId="1043" priority="33" stopIfTrue="1">
      <formula>IF(OR($BK14="not",$BK14="resign",$BK14="resign",$BK14="end",$BK14="terminated",$BK14="permanent"),"TRUE","FALSE")</formula>
    </cfRule>
  </conditionalFormatting>
  <conditionalFormatting sqref="E23:F23">
    <cfRule type="expression" dxfId="1042" priority="38" stopIfTrue="1">
      <formula>IF(OR(#REF!="not",#REF!="resign",#REF!="resign",#REF!="end",#REF!="terminated",#REF!="permanent"),"TRUE","FALSE")</formula>
    </cfRule>
  </conditionalFormatting>
  <conditionalFormatting sqref="W23">
    <cfRule type="expression" dxfId="1041" priority="27" stopIfTrue="1">
      <formula>IF(OR(#REF!="not",#REF!="resign",#REF!="resign",#REF!="end",#REF!="terminated",#REF!="permanent"),"TRUE","FALSE")</formula>
    </cfRule>
  </conditionalFormatting>
  <conditionalFormatting sqref="Z23 AC23">
    <cfRule type="expression" dxfId="1040" priority="25" stopIfTrue="1">
      <formula>IF(OR(#REF!="not",#REF!="resign",#REF!="resign",#REF!="end",#REF!="terminated",#REF!="permanent"),"TRUE","FALSE")</formula>
    </cfRule>
  </conditionalFormatting>
  <conditionalFormatting sqref="Z23 AB23:AC23 E23:F23">
    <cfRule type="expression" dxfId="1039" priority="24" stopIfTrue="1">
      <formula>IF(OR(#REF!="not",#REF!="resign",#REF!="resign",#REF!="end",#REF!="terminated",#REF!="permanent"),"TRUE","FALSE")</formula>
    </cfRule>
  </conditionalFormatting>
  <conditionalFormatting sqref="AF23 AD23 AA23:AB23">
    <cfRule type="expression" dxfId="1038" priority="20" stopIfTrue="1">
      <formula>IF(OR(#REF!="not",#REF!="resign",#REF!="resign",#REF!="end",#REF!="terminated",#REF!="permanent"),"TRUE","FALSE")</formula>
    </cfRule>
  </conditionalFormatting>
  <conditionalFormatting sqref="AF23">
    <cfRule type="expression" dxfId="1037" priority="18" stopIfTrue="1">
      <formula>IF(OR(#REF!="not",#REF!="resign",#REF!="resign",#REF!="end",#REF!="terminated",#REF!="permanent"),"TRUE","FALSE")</formula>
    </cfRule>
  </conditionalFormatting>
  <conditionalFormatting sqref="Z23:AC23">
    <cfRule type="expression" dxfId="1036" priority="17" stopIfTrue="1">
      <formula>IF(OR(#REF!="not",#REF!="resign",#REF!="resign",#REF!="end",#REF!="terminated",#REF!="permanent"),"TRUE","FALSE")</formula>
    </cfRule>
  </conditionalFormatting>
  <conditionalFormatting sqref="AF23">
    <cfRule type="expression" dxfId="1035" priority="16" stopIfTrue="1">
      <formula>IF(OR(#REF!="not",#REF!="resign",#REF!="resign",#REF!="end",#REF!="terminated",#REF!="permanent"),"TRUE","FALSE")</formula>
    </cfRule>
  </conditionalFormatting>
  <conditionalFormatting sqref="AF23">
    <cfRule type="expression" dxfId="1034" priority="15" stopIfTrue="1">
      <formula>IF(OR(#REF!="not",#REF!="resign",#REF!="resign",#REF!="end",#REF!="terminated",#REF!="permanent"),"TRUE","FALSE")</formula>
    </cfRule>
  </conditionalFormatting>
  <conditionalFormatting sqref="AF23">
    <cfRule type="expression" dxfId="1033" priority="14" stopIfTrue="1">
      <formula>IF(OR(#REF!="not",#REF!="resign",#REF!="resign",#REF!="end",#REF!="terminated",#REF!="permanent"),"TRUE","FALSE")</formula>
    </cfRule>
  </conditionalFormatting>
  <conditionalFormatting sqref="AA23">
    <cfRule type="expression" dxfId="1032" priority="12" stopIfTrue="1">
      <formula>IF(OR(#REF!="not",#REF!="resign",#REF!="resign",#REF!="end",#REF!="terminated",#REF!="permanent"),"TRUE","FALSE")</formula>
    </cfRule>
  </conditionalFormatting>
  <conditionalFormatting sqref="W15">
    <cfRule type="expression" dxfId="1031" priority="2" stopIfTrue="1">
      <formula>IF(OR($BK15="not",$BK15="resign",$BK15="resign",$BK15="end",$BK15="terminated",$BK15="permanent"),"TRUE","FALSE")</formula>
    </cfRule>
  </conditionalFormatting>
  <hyperlinks>
    <hyperlink ref="AF14" r:id="rId1"/>
    <hyperlink ref="AF23" r:id="rId2"/>
    <hyperlink ref="AF15" r:id="rId3"/>
  </hyperlinks>
  <printOptions horizontalCentered="1"/>
  <pageMargins left="0.25" right="0.25" top="1" bottom="1" header="0.5" footer="0.5"/>
  <pageSetup paperSize="9" scale="75" orientation="landscape" r:id="rId4"/>
  <headerFooter alignWithMargins="0"/>
  <drawing r:id="rId5"/>
  <legacyDrawing r:id="rId6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40" filterMode="1">
    <tabColor theme="7" tint="0.39997558519241921"/>
  </sheetPr>
  <dimension ref="A1:AN90"/>
  <sheetViews>
    <sheetView showGridLines="0" topLeftCell="A12" workbookViewId="0">
      <pane xSplit="3" ySplit="2" topLeftCell="AI14" activePane="bottomRight" state="frozen"/>
      <selection activeCell="A12" sqref="A12"/>
      <selection pane="topRight" activeCell="D12" sqref="D12"/>
      <selection pane="bottomLeft" activeCell="A14" sqref="A14"/>
      <selection pane="bottomRight" activeCell="A12" sqref="A12:AM13"/>
    </sheetView>
  </sheetViews>
  <sheetFormatPr defaultRowHeight="10.5"/>
  <cols>
    <col min="1" max="1" width="4.28515625" style="261" customWidth="1"/>
    <col min="2" max="2" width="10.5703125" style="261" bestFit="1" customWidth="1"/>
    <col min="3" max="3" width="30" style="261" bestFit="1" customWidth="1"/>
    <col min="4" max="4" width="25.140625" style="261" bestFit="1" customWidth="1"/>
    <col min="5" max="5" width="8.85546875" style="261" bestFit="1" customWidth="1"/>
    <col min="6" max="6" width="28.140625" style="261" bestFit="1" customWidth="1"/>
    <col min="7" max="7" width="6" style="261" customWidth="1"/>
    <col min="8" max="8" width="8.7109375" style="261" customWidth="1"/>
    <col min="9" max="9" width="10.5703125" style="261" customWidth="1"/>
    <col min="10" max="10" width="25" style="261" bestFit="1" customWidth="1"/>
    <col min="11" max="11" width="29.28515625" style="261" customWidth="1"/>
    <col min="12" max="13" width="11" style="261" bestFit="1" customWidth="1"/>
    <col min="14" max="14" width="9.42578125" style="261" bestFit="1" customWidth="1"/>
    <col min="15" max="15" width="9.140625" style="261" bestFit="1" customWidth="1"/>
    <col min="16" max="16" width="8.5703125" style="261" customWidth="1"/>
    <col min="17" max="17" width="8.7109375" style="261" bestFit="1" customWidth="1"/>
    <col min="18" max="18" width="7.42578125" style="261" customWidth="1"/>
    <col min="19" max="19" width="9.85546875" style="261" customWidth="1"/>
    <col min="20" max="20" width="11.5703125" style="211" customWidth="1"/>
    <col min="21" max="21" width="10.85546875" style="211" customWidth="1"/>
    <col min="22" max="22" width="10.42578125" style="211" customWidth="1"/>
    <col min="23" max="23" width="16" style="211" customWidth="1"/>
    <col min="24" max="24" width="11" style="211" customWidth="1"/>
    <col min="25" max="25" width="10" style="211" customWidth="1"/>
    <col min="26" max="26" width="9.140625" style="211" customWidth="1"/>
    <col min="27" max="27" width="21" style="211" customWidth="1"/>
    <col min="28" max="28" width="8.140625" style="261" customWidth="1"/>
    <col min="29" max="29" width="25.5703125" style="261" bestFit="1" customWidth="1"/>
    <col min="30" max="30" width="34.140625" style="261" bestFit="1" customWidth="1"/>
    <col min="31" max="31" width="39.28515625" style="261" customWidth="1"/>
    <col min="32" max="32" width="24.5703125" style="261" bestFit="1" customWidth="1"/>
    <col min="33" max="33" width="23.28515625" style="261" customWidth="1"/>
    <col min="34" max="34" width="20.28515625" style="261" customWidth="1"/>
    <col min="35" max="35" width="18" style="261" customWidth="1"/>
    <col min="36" max="36" width="13.85546875" style="261" bestFit="1" customWidth="1"/>
    <col min="37" max="37" width="15" style="261" bestFit="1" customWidth="1"/>
    <col min="38" max="38" width="36.7109375" style="261" customWidth="1"/>
    <col min="39" max="39" width="29.28515625" style="210" bestFit="1" customWidth="1"/>
    <col min="40" max="40" width="26" style="261" bestFit="1" customWidth="1"/>
    <col min="41" max="16384" width="9.140625" style="261"/>
  </cols>
  <sheetData>
    <row r="1" spans="1:40" s="211" customFormat="1">
      <c r="A1" s="1150"/>
      <c r="B1" s="1150"/>
      <c r="C1" s="1150"/>
      <c r="D1" s="210"/>
      <c r="E1" s="210"/>
      <c r="F1" s="210"/>
      <c r="G1" s="210"/>
      <c r="H1" s="210"/>
      <c r="I1" s="210"/>
      <c r="AH1" s="298" t="s">
        <v>1316</v>
      </c>
      <c r="AI1" s="298"/>
      <c r="AJ1" s="298"/>
      <c r="AK1" s="298"/>
      <c r="AL1" s="298"/>
      <c r="AM1" s="210"/>
    </row>
    <row r="2" spans="1:40" s="211" customFormat="1">
      <c r="A2" s="1150"/>
      <c r="B2" s="1150"/>
      <c r="C2" s="1150"/>
      <c r="D2" s="210"/>
      <c r="E2" s="210"/>
      <c r="F2" s="210"/>
      <c r="G2" s="210"/>
      <c r="H2" s="210"/>
      <c r="I2" s="210"/>
      <c r="AH2" s="298" t="s">
        <v>1235</v>
      </c>
      <c r="AI2" s="298"/>
      <c r="AJ2" s="298"/>
      <c r="AK2" s="298"/>
      <c r="AL2" s="298"/>
      <c r="AM2" s="210"/>
    </row>
    <row r="3" spans="1:40" s="211" customFormat="1">
      <c r="A3" s="1150"/>
      <c r="B3" s="1150"/>
      <c r="C3" s="1150"/>
      <c r="D3" s="210"/>
      <c r="E3" s="210"/>
      <c r="F3" s="210"/>
      <c r="G3" s="210"/>
      <c r="H3" s="210"/>
      <c r="I3" s="210"/>
      <c r="R3" s="213"/>
      <c r="AH3" s="298" t="s">
        <v>1236</v>
      </c>
      <c r="AI3" s="298"/>
      <c r="AJ3" s="298"/>
      <c r="AK3" s="298"/>
      <c r="AL3" s="298"/>
      <c r="AM3" s="210"/>
    </row>
    <row r="4" spans="1:40" s="211" customFormat="1">
      <c r="A4" s="210"/>
      <c r="B4" s="210"/>
      <c r="C4" s="210"/>
      <c r="D4" s="210"/>
      <c r="E4" s="210"/>
      <c r="F4" s="210"/>
      <c r="G4" s="210"/>
      <c r="H4" s="210"/>
      <c r="I4" s="210"/>
      <c r="AH4" s="298" t="s">
        <v>1237</v>
      </c>
      <c r="AI4" s="298"/>
      <c r="AJ4" s="298"/>
      <c r="AK4" s="298"/>
      <c r="AL4" s="298"/>
      <c r="AM4" s="210"/>
    </row>
    <row r="5" spans="1:40" s="211" customFormat="1">
      <c r="A5" s="210"/>
      <c r="B5" s="210"/>
      <c r="C5" s="210"/>
      <c r="D5" s="210"/>
      <c r="E5" s="210"/>
      <c r="F5" s="210"/>
      <c r="G5" s="210"/>
      <c r="H5" s="210"/>
      <c r="I5" s="210"/>
      <c r="AM5" s="210"/>
    </row>
    <row r="6" spans="1:40" s="211" customFormat="1">
      <c r="A6" s="1150"/>
      <c r="B6" s="1150"/>
      <c r="C6" s="1150"/>
      <c r="D6" s="210"/>
      <c r="E6" s="210"/>
      <c r="F6" s="210"/>
      <c r="G6" s="210"/>
      <c r="H6" s="210"/>
      <c r="I6" s="210"/>
      <c r="T6" s="1151"/>
      <c r="U6" s="1151"/>
      <c r="V6" s="1151"/>
      <c r="W6" s="1151"/>
      <c r="X6" s="1151"/>
      <c r="Y6" s="1151"/>
      <c r="Z6" s="1151"/>
      <c r="AA6" s="1151"/>
      <c r="AB6" s="1151"/>
      <c r="AC6" s="1151"/>
      <c r="AM6" s="210"/>
    </row>
    <row r="7" spans="1:40" s="211" customFormat="1">
      <c r="C7" s="210"/>
      <c r="D7" s="210"/>
      <c r="E7" s="210"/>
      <c r="F7" s="210"/>
      <c r="G7" s="210"/>
      <c r="H7" s="210"/>
      <c r="I7" s="210"/>
      <c r="AM7" s="210"/>
    </row>
    <row r="8" spans="1:40" s="211" customFormat="1">
      <c r="A8" s="1112" t="s">
        <v>1317</v>
      </c>
      <c r="B8" s="1112"/>
      <c r="C8" s="1112"/>
      <c r="D8" s="1112"/>
      <c r="E8" s="1112"/>
      <c r="F8" s="1112"/>
      <c r="G8" s="1112"/>
      <c r="H8" s="1112"/>
      <c r="I8" s="1112"/>
      <c r="J8" s="1112"/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  <c r="Z8" s="1112"/>
      <c r="AA8" s="1112"/>
      <c r="AB8" s="1112"/>
      <c r="AC8" s="1112"/>
      <c r="AD8" s="1112"/>
      <c r="AE8" s="1112"/>
      <c r="AF8" s="1112"/>
      <c r="AM8" s="210"/>
    </row>
    <row r="9" spans="1:40" s="211" customFormat="1">
      <c r="A9" s="1112" t="s">
        <v>259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M9" s="210"/>
    </row>
    <row r="10" spans="1:40" s="211" customFormat="1">
      <c r="A10" s="215"/>
      <c r="B10" s="215"/>
      <c r="C10" s="215"/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M10" s="210"/>
    </row>
    <row r="11" spans="1:40" s="211" customFormat="1" ht="11.25" thickBot="1">
      <c r="C11" s="210"/>
      <c r="D11" s="210"/>
      <c r="E11" s="210"/>
      <c r="F11" s="210"/>
      <c r="G11" s="210"/>
      <c r="H11" s="210"/>
      <c r="I11" s="210"/>
      <c r="AM11" s="210"/>
    </row>
    <row r="12" spans="1:40" s="211" customFormat="1" ht="12" thickTop="1" thickBot="1">
      <c r="A12" s="1104" t="s">
        <v>1351</v>
      </c>
      <c r="B12" s="1104" t="s">
        <v>1352</v>
      </c>
      <c r="C12" s="1104" t="s">
        <v>1353</v>
      </c>
      <c r="D12" s="1104" t="s">
        <v>1354</v>
      </c>
      <c r="E12" s="216" t="s">
        <v>2964</v>
      </c>
      <c r="F12" s="1202" t="s">
        <v>2966</v>
      </c>
      <c r="G12" s="1104" t="s">
        <v>1059</v>
      </c>
      <c r="H12" s="1104" t="s">
        <v>1355</v>
      </c>
      <c r="I12" s="1104" t="s">
        <v>1043</v>
      </c>
      <c r="J12" s="1104" t="s">
        <v>1356</v>
      </c>
      <c r="K12" s="1104" t="s">
        <v>2141</v>
      </c>
      <c r="L12" s="1108" t="s">
        <v>1247</v>
      </c>
      <c r="M12" s="1109"/>
      <c r="N12" s="1108" t="s">
        <v>1979</v>
      </c>
      <c r="O12" s="1109"/>
      <c r="P12" s="1108" t="s">
        <v>1259</v>
      </c>
      <c r="Q12" s="1109"/>
      <c r="R12" s="1104" t="s">
        <v>1260</v>
      </c>
      <c r="S12" s="1106" t="s">
        <v>1251</v>
      </c>
      <c r="T12" s="1104" t="s">
        <v>1248</v>
      </c>
      <c r="U12" s="1135" t="s">
        <v>1991</v>
      </c>
      <c r="V12" s="1135" t="s">
        <v>503</v>
      </c>
      <c r="W12" s="1135" t="s">
        <v>2685</v>
      </c>
      <c r="X12" s="1104" t="s">
        <v>1642</v>
      </c>
      <c r="Y12" s="1104" t="s">
        <v>1643</v>
      </c>
      <c r="Z12" s="1104" t="s">
        <v>413</v>
      </c>
      <c r="AA12" s="1104" t="s">
        <v>414</v>
      </c>
      <c r="AB12" s="1104" t="s">
        <v>1857</v>
      </c>
      <c r="AC12" s="1104" t="s">
        <v>1261</v>
      </c>
      <c r="AD12" s="1104" t="s">
        <v>1251</v>
      </c>
      <c r="AE12" s="1097" t="s">
        <v>1253</v>
      </c>
      <c r="AF12" s="1121" t="s">
        <v>1230</v>
      </c>
      <c r="AG12" s="1123" t="s">
        <v>1272</v>
      </c>
      <c r="AH12" s="1118" t="s">
        <v>1202</v>
      </c>
      <c r="AI12" s="1118" t="s">
        <v>673</v>
      </c>
      <c r="AJ12" s="1118" t="s">
        <v>1290</v>
      </c>
      <c r="AK12" s="1118" t="s">
        <v>3030</v>
      </c>
      <c r="AL12" s="1118" t="s">
        <v>509</v>
      </c>
      <c r="AM12" s="1114" t="s">
        <v>811</v>
      </c>
    </row>
    <row r="13" spans="1:40" s="211" customFormat="1" ht="22.5" thickTop="1" thickBot="1">
      <c r="A13" s="1145"/>
      <c r="B13" s="1145"/>
      <c r="C13" s="1145"/>
      <c r="D13" s="1145"/>
      <c r="E13" s="219" t="s">
        <v>2965</v>
      </c>
      <c r="F13" s="1203"/>
      <c r="G13" s="1145"/>
      <c r="H13" s="1145"/>
      <c r="I13" s="1145"/>
      <c r="J13" s="1145"/>
      <c r="K13" s="1145"/>
      <c r="L13" s="220" t="s">
        <v>1256</v>
      </c>
      <c r="M13" s="220" t="s">
        <v>1257</v>
      </c>
      <c r="N13" s="220">
        <v>1</v>
      </c>
      <c r="O13" s="220">
        <v>2</v>
      </c>
      <c r="P13" s="220" t="s">
        <v>1256</v>
      </c>
      <c r="Q13" s="220" t="s">
        <v>1257</v>
      </c>
      <c r="R13" s="1145"/>
      <c r="S13" s="1143"/>
      <c r="T13" s="1145"/>
      <c r="U13" s="1153"/>
      <c r="V13" s="1153"/>
      <c r="W13" s="1153"/>
      <c r="X13" s="1145"/>
      <c r="Y13" s="1145"/>
      <c r="Z13" s="1145"/>
      <c r="AA13" s="1145"/>
      <c r="AB13" s="1145"/>
      <c r="AC13" s="1144"/>
      <c r="AD13" s="1144"/>
      <c r="AE13" s="1139"/>
      <c r="AF13" s="1146"/>
      <c r="AG13" s="1142"/>
      <c r="AH13" s="1193"/>
      <c r="AI13" s="1193"/>
      <c r="AJ13" s="1193"/>
      <c r="AK13" s="1193"/>
      <c r="AL13" s="1193"/>
      <c r="AM13" s="1141"/>
    </row>
    <row r="14" spans="1:40" ht="32.25" hidden="1" thickTop="1">
      <c r="A14" s="222">
        <f t="shared" ref="A14:A53" si="0">ROW()-13</f>
        <v>1</v>
      </c>
      <c r="B14" s="222" t="s">
        <v>322</v>
      </c>
      <c r="C14" s="223" t="s">
        <v>314</v>
      </c>
      <c r="D14" s="224" t="s">
        <v>315</v>
      </c>
      <c r="E14" s="225">
        <v>34</v>
      </c>
      <c r="F14" s="226" t="s">
        <v>2968</v>
      </c>
      <c r="G14" s="227" t="s">
        <v>1302</v>
      </c>
      <c r="H14" s="228" t="s">
        <v>1231</v>
      </c>
      <c r="I14" s="228" t="s">
        <v>1045</v>
      </c>
      <c r="J14" s="229" t="s">
        <v>1364</v>
      </c>
      <c r="K14" s="260" t="s">
        <v>4196</v>
      </c>
      <c r="L14" s="231">
        <v>42002</v>
      </c>
      <c r="M14" s="231">
        <v>42366</v>
      </c>
      <c r="N14" s="231">
        <v>42732</v>
      </c>
      <c r="O14" s="231"/>
      <c r="P14" s="231">
        <v>42733</v>
      </c>
      <c r="Q14" s="231">
        <v>43097</v>
      </c>
      <c r="R14" s="232">
        <f ca="1">SUM(Q14-NOW())</f>
        <v>261.84127800926217</v>
      </c>
      <c r="S14" s="229" t="str">
        <f t="shared" ref="S14:S25" ca="1" si="1">IF(R14&lt;=46,"WARNING","ACTIVE")</f>
        <v>ACTIVE</v>
      </c>
      <c r="T14" s="527">
        <v>8050000</v>
      </c>
      <c r="U14" s="230">
        <v>220000</v>
      </c>
      <c r="V14" s="230"/>
      <c r="W14" s="230"/>
      <c r="X14" s="230"/>
      <c r="Y14" s="230"/>
      <c r="Z14" s="230"/>
      <c r="AA14" s="230"/>
      <c r="AB14" s="230" t="s">
        <v>1215</v>
      </c>
      <c r="AC14" s="230" t="s">
        <v>6704</v>
      </c>
      <c r="AD14" s="527" t="s">
        <v>4781</v>
      </c>
      <c r="AE14" s="229" t="s">
        <v>316</v>
      </c>
      <c r="AF14" s="237" t="s">
        <v>356</v>
      </c>
      <c r="AG14" s="229" t="s">
        <v>319</v>
      </c>
      <c r="AH14" s="229" t="s">
        <v>320</v>
      </c>
      <c r="AI14" s="233" t="s">
        <v>321</v>
      </c>
      <c r="AJ14" s="229">
        <v>13000418791</v>
      </c>
      <c r="AK14" s="237" t="s">
        <v>3659</v>
      </c>
      <c r="AL14" s="238" t="s">
        <v>1783</v>
      </c>
      <c r="AM14" s="259"/>
      <c r="AN14" s="261" t="s">
        <v>6724</v>
      </c>
    </row>
    <row r="15" spans="1:40" ht="21.75" hidden="1" thickTop="1">
      <c r="A15" s="222">
        <f t="shared" si="0"/>
        <v>2</v>
      </c>
      <c r="B15" s="222" t="s">
        <v>258</v>
      </c>
      <c r="C15" s="223" t="s">
        <v>212</v>
      </c>
      <c r="D15" s="224" t="s">
        <v>213</v>
      </c>
      <c r="E15" s="225">
        <v>33</v>
      </c>
      <c r="F15" s="226" t="s">
        <v>2976</v>
      </c>
      <c r="G15" s="227" t="s">
        <v>1060</v>
      </c>
      <c r="H15" s="228" t="s">
        <v>1280</v>
      </c>
      <c r="I15" s="228" t="s">
        <v>1045</v>
      </c>
      <c r="J15" s="229" t="s">
        <v>215</v>
      </c>
      <c r="K15" s="260" t="s">
        <v>4200</v>
      </c>
      <c r="L15" s="231">
        <v>42149</v>
      </c>
      <c r="M15" s="231">
        <v>42514</v>
      </c>
      <c r="N15" s="231">
        <v>42879</v>
      </c>
      <c r="O15" s="231"/>
      <c r="P15" s="231" t="s">
        <v>1324</v>
      </c>
      <c r="Q15" s="231" t="s">
        <v>1324</v>
      </c>
      <c r="R15" s="232">
        <f ca="1">SUM(N15-NOW())</f>
        <v>43.841278009262169</v>
      </c>
      <c r="S15" s="229" t="str">
        <f t="shared" ca="1" si="1"/>
        <v>WARNING</v>
      </c>
      <c r="T15" s="230">
        <v>6148000</v>
      </c>
      <c r="U15" s="230">
        <v>220000</v>
      </c>
      <c r="V15" s="230"/>
      <c r="W15" s="230"/>
      <c r="X15" s="230"/>
      <c r="Y15" s="230"/>
      <c r="Z15" s="230"/>
      <c r="AA15" s="230"/>
      <c r="AB15" s="230" t="s">
        <v>1215</v>
      </c>
      <c r="AC15" s="230" t="s">
        <v>6706</v>
      </c>
      <c r="AD15" s="230" t="s">
        <v>2949</v>
      </c>
      <c r="AE15" s="229" t="s">
        <v>214</v>
      </c>
      <c r="AF15" s="229" t="s">
        <v>3</v>
      </c>
      <c r="AG15" s="229" t="s">
        <v>93</v>
      </c>
      <c r="AH15" s="229" t="s">
        <v>1</v>
      </c>
      <c r="AI15" s="233" t="s">
        <v>2</v>
      </c>
      <c r="AJ15" s="237">
        <v>0</v>
      </c>
      <c r="AK15" s="229" t="s">
        <v>3513</v>
      </c>
      <c r="AL15" s="234" t="s">
        <v>4</v>
      </c>
      <c r="AM15" s="259"/>
      <c r="AN15" s="261" t="s">
        <v>6725</v>
      </c>
    </row>
    <row r="16" spans="1:40" ht="32.25" thickTop="1">
      <c r="A16" s="222">
        <f t="shared" si="0"/>
        <v>3</v>
      </c>
      <c r="B16" s="222" t="s">
        <v>62</v>
      </c>
      <c r="C16" s="223" t="s">
        <v>56</v>
      </c>
      <c r="D16" s="224" t="s">
        <v>57</v>
      </c>
      <c r="E16" s="225">
        <v>31</v>
      </c>
      <c r="F16" s="226" t="s">
        <v>2977</v>
      </c>
      <c r="G16" s="227" t="s">
        <v>1060</v>
      </c>
      <c r="H16" s="228" t="s">
        <v>1231</v>
      </c>
      <c r="I16" s="228" t="s">
        <v>1045</v>
      </c>
      <c r="J16" s="229" t="s">
        <v>59</v>
      </c>
      <c r="K16" s="260" t="s">
        <v>6746</v>
      </c>
      <c r="L16" s="231">
        <v>42191</v>
      </c>
      <c r="M16" s="231">
        <v>42556</v>
      </c>
      <c r="N16" s="231">
        <v>42740</v>
      </c>
      <c r="O16" s="231">
        <v>42837</v>
      </c>
      <c r="P16" s="231" t="s">
        <v>1324</v>
      </c>
      <c r="Q16" s="231" t="s">
        <v>1324</v>
      </c>
      <c r="R16" s="232">
        <f ca="1">SUM(O16-NOW())</f>
        <v>1.8412780092621688</v>
      </c>
      <c r="S16" s="229" t="str">
        <f t="shared" ca="1" si="1"/>
        <v>WARNING</v>
      </c>
      <c r="T16" s="230">
        <v>6825000</v>
      </c>
      <c r="U16" s="230">
        <v>220000</v>
      </c>
      <c r="V16" s="230"/>
      <c r="W16" s="230"/>
      <c r="X16" s="230"/>
      <c r="Y16" s="230"/>
      <c r="Z16" s="230"/>
      <c r="AA16" s="230"/>
      <c r="AB16" s="230" t="s">
        <v>1215</v>
      </c>
      <c r="AC16" s="230" t="s">
        <v>6706</v>
      </c>
      <c r="AD16" s="230" t="s">
        <v>2950</v>
      </c>
      <c r="AE16" s="229" t="s">
        <v>58</v>
      </c>
      <c r="AF16" s="229" t="s">
        <v>21</v>
      </c>
      <c r="AG16" s="356" t="s">
        <v>6867</v>
      </c>
      <c r="AH16" s="229" t="s">
        <v>18</v>
      </c>
      <c r="AI16" s="233" t="s">
        <v>19</v>
      </c>
      <c r="AJ16" s="237">
        <v>10025931311</v>
      </c>
      <c r="AK16" s="254" t="s">
        <v>4509</v>
      </c>
      <c r="AL16" s="238" t="s">
        <v>20</v>
      </c>
      <c r="AM16" s="259"/>
      <c r="AN16" s="261" t="s">
        <v>6726</v>
      </c>
    </row>
    <row r="17" spans="1:40" ht="21">
      <c r="A17" s="222">
        <f t="shared" si="0"/>
        <v>4</v>
      </c>
      <c r="B17" s="222" t="s">
        <v>1448</v>
      </c>
      <c r="C17" s="223" t="s">
        <v>1440</v>
      </c>
      <c r="D17" s="224" t="s">
        <v>1441</v>
      </c>
      <c r="E17" s="225">
        <v>27</v>
      </c>
      <c r="F17" s="226" t="s">
        <v>2981</v>
      </c>
      <c r="G17" s="227" t="s">
        <v>1060</v>
      </c>
      <c r="H17" s="228" t="s">
        <v>1276</v>
      </c>
      <c r="I17" s="228" t="s">
        <v>1045</v>
      </c>
      <c r="J17" s="229" t="s">
        <v>1443</v>
      </c>
      <c r="K17" s="260" t="s">
        <v>4202</v>
      </c>
      <c r="L17" s="231">
        <v>42240</v>
      </c>
      <c r="M17" s="231">
        <v>42423</v>
      </c>
      <c r="N17" s="231">
        <v>42789</v>
      </c>
      <c r="O17" s="231">
        <v>42855</v>
      </c>
      <c r="P17" s="231"/>
      <c r="Q17" s="231" t="s">
        <v>1324</v>
      </c>
      <c r="R17" s="232">
        <f ca="1">SUM(O17-NOW())</f>
        <v>19.841278009262169</v>
      </c>
      <c r="S17" s="229" t="str">
        <f t="shared" ca="1" si="1"/>
        <v>WARNING</v>
      </c>
      <c r="T17" s="230">
        <v>5300000</v>
      </c>
      <c r="U17" s="230">
        <v>220000</v>
      </c>
      <c r="V17" s="230"/>
      <c r="W17" s="230"/>
      <c r="X17" s="230"/>
      <c r="Y17" s="230"/>
      <c r="Z17" s="230"/>
      <c r="AA17" s="230"/>
      <c r="AB17" s="230" t="s">
        <v>1215</v>
      </c>
      <c r="AC17" s="230" t="s">
        <v>6706</v>
      </c>
      <c r="AD17" s="230" t="s">
        <v>2954</v>
      </c>
      <c r="AE17" s="229" t="s">
        <v>1442</v>
      </c>
      <c r="AF17" s="237" t="s">
        <v>3586</v>
      </c>
      <c r="AG17" s="229" t="s">
        <v>1456</v>
      </c>
      <c r="AH17" s="229" t="s">
        <v>1455</v>
      </c>
      <c r="AI17" s="233" t="s">
        <v>1454</v>
      </c>
      <c r="AJ17" s="237">
        <v>14040126253</v>
      </c>
      <c r="AK17" s="229" t="s">
        <v>3517</v>
      </c>
      <c r="AL17" s="238" t="s">
        <v>1457</v>
      </c>
      <c r="AM17" s="259"/>
      <c r="AN17" s="261" t="s">
        <v>6727</v>
      </c>
    </row>
    <row r="18" spans="1:40" ht="21" hidden="1">
      <c r="A18" s="222">
        <f t="shared" si="0"/>
        <v>5</v>
      </c>
      <c r="B18" s="222" t="s">
        <v>1449</v>
      </c>
      <c r="C18" s="223" t="s">
        <v>1444</v>
      </c>
      <c r="D18" s="224" t="s">
        <v>1471</v>
      </c>
      <c r="E18" s="225">
        <v>28</v>
      </c>
      <c r="F18" s="226" t="s">
        <v>2982</v>
      </c>
      <c r="G18" s="227" t="s">
        <v>1302</v>
      </c>
      <c r="H18" s="496" t="s">
        <v>1280</v>
      </c>
      <c r="I18" s="228" t="s">
        <v>1045</v>
      </c>
      <c r="J18" s="229" t="s">
        <v>1446</v>
      </c>
      <c r="K18" s="260" t="s">
        <v>4203</v>
      </c>
      <c r="L18" s="231">
        <v>42248</v>
      </c>
      <c r="M18" s="231">
        <v>42429</v>
      </c>
      <c r="N18" s="231">
        <v>42794</v>
      </c>
      <c r="O18" s="231">
        <v>42978</v>
      </c>
      <c r="P18" s="231">
        <v>42979</v>
      </c>
      <c r="Q18" s="231">
        <v>43159</v>
      </c>
      <c r="R18" s="232">
        <f ca="1">SUM(Q18-NOW())</f>
        <v>323.84127800926217</v>
      </c>
      <c r="S18" s="229" t="str">
        <f t="shared" ca="1" si="1"/>
        <v>ACTIVE</v>
      </c>
      <c r="T18" s="527">
        <f>6457500*110%</f>
        <v>7103250.0000000009</v>
      </c>
      <c r="U18" s="230" t="s">
        <v>703</v>
      </c>
      <c r="V18" s="230">
        <v>200000</v>
      </c>
      <c r="W18" s="230" t="s">
        <v>1447</v>
      </c>
      <c r="X18" s="230"/>
      <c r="Y18" s="230"/>
      <c r="Z18" s="230"/>
      <c r="AA18" s="230"/>
      <c r="AB18" s="230" t="s">
        <v>1215</v>
      </c>
      <c r="AC18" s="230" t="s">
        <v>6704</v>
      </c>
      <c r="AD18" s="527" t="s">
        <v>6640</v>
      </c>
      <c r="AE18" s="229" t="s">
        <v>1445</v>
      </c>
      <c r="AF18" s="229" t="s">
        <v>1453</v>
      </c>
      <c r="AG18" s="229" t="s">
        <v>1469</v>
      </c>
      <c r="AH18" s="229" t="s">
        <v>1467</v>
      </c>
      <c r="AI18" s="233" t="s">
        <v>1468</v>
      </c>
      <c r="AJ18" s="237">
        <v>0</v>
      </c>
      <c r="AK18" s="237" t="s">
        <v>3791</v>
      </c>
      <c r="AL18" s="234" t="s">
        <v>1470</v>
      </c>
      <c r="AM18" s="259"/>
      <c r="AN18" s="261" t="s">
        <v>6728</v>
      </c>
    </row>
    <row r="19" spans="1:40" ht="21" hidden="1">
      <c r="A19" s="222">
        <f t="shared" si="0"/>
        <v>6</v>
      </c>
      <c r="B19" s="222" t="s">
        <v>1511</v>
      </c>
      <c r="C19" s="223" t="s">
        <v>1491</v>
      </c>
      <c r="D19" s="224" t="s">
        <v>1492</v>
      </c>
      <c r="E19" s="225">
        <v>32</v>
      </c>
      <c r="F19" s="226" t="s">
        <v>2981</v>
      </c>
      <c r="G19" s="227" t="s">
        <v>1060</v>
      </c>
      <c r="H19" s="228" t="s">
        <v>1231</v>
      </c>
      <c r="I19" s="228" t="s">
        <v>1045</v>
      </c>
      <c r="J19" s="229" t="s">
        <v>1443</v>
      </c>
      <c r="K19" s="260" t="s">
        <v>4204</v>
      </c>
      <c r="L19" s="231">
        <v>42272</v>
      </c>
      <c r="M19" s="231">
        <v>42453</v>
      </c>
      <c r="N19" s="231">
        <v>42817</v>
      </c>
      <c r="O19" s="231">
        <v>43001</v>
      </c>
      <c r="P19" s="231">
        <v>43002</v>
      </c>
      <c r="Q19" s="231">
        <v>43182</v>
      </c>
      <c r="R19" s="232">
        <f ca="1">SUM(Q19-NOW())</f>
        <v>346.84127800926217</v>
      </c>
      <c r="S19" s="229" t="str">
        <f t="shared" ca="1" si="1"/>
        <v>ACTIVE</v>
      </c>
      <c r="T19" s="527">
        <f>5300000*110%</f>
        <v>5830000.0000000009</v>
      </c>
      <c r="U19" s="230">
        <v>220000</v>
      </c>
      <c r="V19" s="230"/>
      <c r="W19" s="230"/>
      <c r="X19" s="230"/>
      <c r="Y19" s="230"/>
      <c r="Z19" s="230"/>
      <c r="AA19" s="230"/>
      <c r="AB19" s="230" t="s">
        <v>1215</v>
      </c>
      <c r="AC19" s="230" t="s">
        <v>6706</v>
      </c>
      <c r="AD19" s="527" t="s">
        <v>6873</v>
      </c>
      <c r="AE19" s="229" t="s">
        <v>1493</v>
      </c>
      <c r="AF19" s="237" t="s">
        <v>1516</v>
      </c>
      <c r="AG19" s="229" t="s">
        <v>1517</v>
      </c>
      <c r="AH19" s="229" t="s">
        <v>1518</v>
      </c>
      <c r="AI19" s="233" t="s">
        <v>1519</v>
      </c>
      <c r="AJ19" s="237">
        <v>14040126311</v>
      </c>
      <c r="AK19" s="229" t="s">
        <v>3520</v>
      </c>
      <c r="AL19" s="238" t="s">
        <v>3776</v>
      </c>
      <c r="AM19" s="259"/>
      <c r="AN19" s="261" t="s">
        <v>6729</v>
      </c>
    </row>
    <row r="20" spans="1:40" s="300" customFormat="1" ht="21">
      <c r="A20" s="239">
        <f t="shared" si="0"/>
        <v>7</v>
      </c>
      <c r="B20" s="239" t="s">
        <v>1560</v>
      </c>
      <c r="C20" s="240" t="s">
        <v>1532</v>
      </c>
      <c r="D20" s="241" t="s">
        <v>1533</v>
      </c>
      <c r="E20" s="242">
        <v>33</v>
      </c>
      <c r="F20" s="243" t="s">
        <v>2985</v>
      </c>
      <c r="G20" s="244" t="s">
        <v>1302</v>
      </c>
      <c r="H20" s="245" t="s">
        <v>1276</v>
      </c>
      <c r="I20" s="245" t="s">
        <v>1196</v>
      </c>
      <c r="J20" s="246" t="s">
        <v>1535</v>
      </c>
      <c r="K20" s="260" t="s">
        <v>4198</v>
      </c>
      <c r="L20" s="248">
        <v>42296</v>
      </c>
      <c r="M20" s="248">
        <v>42478</v>
      </c>
      <c r="N20" s="248">
        <v>42843</v>
      </c>
      <c r="O20" s="256"/>
      <c r="P20" s="248"/>
      <c r="Q20" s="248"/>
      <c r="R20" s="249">
        <f ca="1">SUM(N20-NOW())</f>
        <v>7.8412780092621688</v>
      </c>
      <c r="S20" s="246" t="str">
        <f t="shared" ca="1" si="1"/>
        <v>WARNING</v>
      </c>
      <c r="T20" s="247">
        <v>10500000</v>
      </c>
      <c r="U20" s="247" t="s">
        <v>1291</v>
      </c>
      <c r="V20" s="247">
        <v>1300000</v>
      </c>
      <c r="W20" s="247">
        <v>150000</v>
      </c>
      <c r="X20" s="247"/>
      <c r="Y20" s="247"/>
      <c r="Z20" s="247"/>
      <c r="AA20" s="247" t="s">
        <v>1545</v>
      </c>
      <c r="AB20" s="247" t="s">
        <v>1351</v>
      </c>
      <c r="AC20" s="247" t="s">
        <v>6704</v>
      </c>
      <c r="AD20" s="247" t="s">
        <v>2956</v>
      </c>
      <c r="AE20" s="246" t="s">
        <v>1534</v>
      </c>
      <c r="AF20" s="255" t="s">
        <v>1547</v>
      </c>
      <c r="AG20" s="246" t="s">
        <v>1654</v>
      </c>
      <c r="AH20" s="246" t="s">
        <v>1655</v>
      </c>
      <c r="AI20" s="250" t="s">
        <v>1546</v>
      </c>
      <c r="AJ20" s="255">
        <v>14009154338</v>
      </c>
      <c r="AK20" s="375" t="s">
        <v>4510</v>
      </c>
      <c r="AL20" s="251" t="s">
        <v>3889</v>
      </c>
      <c r="AM20" s="277" t="s">
        <v>12866</v>
      </c>
      <c r="AN20" s="261" t="s">
        <v>6730</v>
      </c>
    </row>
    <row r="21" spans="1:40" ht="21" hidden="1">
      <c r="A21" s="222">
        <f t="shared" si="0"/>
        <v>8</v>
      </c>
      <c r="B21" s="222" t="s">
        <v>1593</v>
      </c>
      <c r="C21" s="223" t="s">
        <v>1573</v>
      </c>
      <c r="D21" s="224" t="s">
        <v>1574</v>
      </c>
      <c r="E21" s="225">
        <v>33</v>
      </c>
      <c r="F21" s="226" t="s">
        <v>2987</v>
      </c>
      <c r="G21" s="227" t="s">
        <v>1060</v>
      </c>
      <c r="H21" s="228" t="s">
        <v>1358</v>
      </c>
      <c r="I21" s="228" t="s">
        <v>1045</v>
      </c>
      <c r="J21" s="229" t="s">
        <v>1267</v>
      </c>
      <c r="K21" s="260" t="s">
        <v>4205</v>
      </c>
      <c r="L21" s="231">
        <v>42275</v>
      </c>
      <c r="M21" s="231">
        <v>42365</v>
      </c>
      <c r="N21" s="231">
        <v>42548</v>
      </c>
      <c r="O21" s="231">
        <v>42913</v>
      </c>
      <c r="P21" s="231"/>
      <c r="Q21" s="231"/>
      <c r="R21" s="232">
        <f ca="1">SUM(O21-NOW())</f>
        <v>77.841278009262169</v>
      </c>
      <c r="S21" s="229" t="str">
        <f t="shared" ca="1" si="1"/>
        <v>ACTIVE</v>
      </c>
      <c r="T21" s="230">
        <v>4320000</v>
      </c>
      <c r="U21" s="230">
        <v>220000</v>
      </c>
      <c r="V21" s="230" t="s">
        <v>1324</v>
      </c>
      <c r="W21" s="230" t="s">
        <v>1324</v>
      </c>
      <c r="X21" s="230"/>
      <c r="Y21" s="230"/>
      <c r="Z21" s="230"/>
      <c r="AA21" s="230"/>
      <c r="AB21" s="230" t="s">
        <v>1215</v>
      </c>
      <c r="AC21" s="230" t="s">
        <v>6706</v>
      </c>
      <c r="AD21" s="230" t="s">
        <v>2958</v>
      </c>
      <c r="AE21" s="229" t="s">
        <v>1575</v>
      </c>
      <c r="AF21" s="229" t="s">
        <v>1638</v>
      </c>
      <c r="AG21" s="229" t="s">
        <v>1641</v>
      </c>
      <c r="AH21" s="229" t="s">
        <v>1640</v>
      </c>
      <c r="AI21" s="233" t="s">
        <v>1637</v>
      </c>
      <c r="AJ21" s="237">
        <v>0</v>
      </c>
      <c r="AK21" s="222" t="s">
        <v>3660</v>
      </c>
      <c r="AL21" s="238" t="s">
        <v>1639</v>
      </c>
      <c r="AM21" s="259"/>
      <c r="AN21" s="261" t="s">
        <v>6731</v>
      </c>
    </row>
    <row r="22" spans="1:40" ht="21" hidden="1">
      <c r="A22" s="222">
        <f t="shared" si="0"/>
        <v>9</v>
      </c>
      <c r="B22" s="222" t="s">
        <v>1625</v>
      </c>
      <c r="C22" s="223" t="s">
        <v>1615</v>
      </c>
      <c r="D22" s="224" t="s">
        <v>1616</v>
      </c>
      <c r="E22" s="225">
        <v>25</v>
      </c>
      <c r="F22" s="226" t="s">
        <v>2982</v>
      </c>
      <c r="G22" s="227" t="s">
        <v>1302</v>
      </c>
      <c r="H22" s="228" t="s">
        <v>1276</v>
      </c>
      <c r="I22" s="228" t="s">
        <v>1045</v>
      </c>
      <c r="J22" s="229" t="s">
        <v>1618</v>
      </c>
      <c r="K22" s="260" t="s">
        <v>4206</v>
      </c>
      <c r="L22" s="231">
        <v>42338</v>
      </c>
      <c r="M22" s="231">
        <v>42519</v>
      </c>
      <c r="N22" s="231">
        <v>42884</v>
      </c>
      <c r="O22" s="231"/>
      <c r="P22" s="231"/>
      <c r="Q22" s="231"/>
      <c r="R22" s="232">
        <f ca="1">SUM(N22-NOW())</f>
        <v>48.841278009262169</v>
      </c>
      <c r="S22" s="229" t="str">
        <f t="shared" ca="1" si="1"/>
        <v>ACTIVE</v>
      </c>
      <c r="T22" s="230">
        <v>7350000</v>
      </c>
      <c r="U22" s="230">
        <v>440000</v>
      </c>
      <c r="V22" s="230">
        <v>750000</v>
      </c>
      <c r="W22" s="230">
        <v>150000</v>
      </c>
      <c r="X22" s="230"/>
      <c r="Y22" s="230"/>
      <c r="Z22" s="230"/>
      <c r="AA22" s="230"/>
      <c r="AB22" s="230" t="s">
        <v>1215</v>
      </c>
      <c r="AC22" s="230" t="s">
        <v>6705</v>
      </c>
      <c r="AD22" s="230" t="s">
        <v>2959</v>
      </c>
      <c r="AE22" s="229" t="s">
        <v>1617</v>
      </c>
      <c r="AF22" s="237" t="s">
        <v>1656</v>
      </c>
      <c r="AG22" s="229" t="s">
        <v>1657</v>
      </c>
      <c r="AH22" s="229" t="s">
        <v>1658</v>
      </c>
      <c r="AI22" s="233" t="s">
        <v>1659</v>
      </c>
      <c r="AJ22" s="237">
        <v>13027106155</v>
      </c>
      <c r="AK22" s="229" t="s">
        <v>3523</v>
      </c>
      <c r="AL22" s="238" t="s">
        <v>1660</v>
      </c>
      <c r="AM22" s="259"/>
      <c r="AN22" s="261" t="s">
        <v>6732</v>
      </c>
    </row>
    <row r="23" spans="1:40" ht="21" hidden="1">
      <c r="A23" s="222">
        <f t="shared" si="0"/>
        <v>10</v>
      </c>
      <c r="B23" s="222" t="s">
        <v>1721</v>
      </c>
      <c r="C23" s="223" t="s">
        <v>1699</v>
      </c>
      <c r="D23" s="224" t="s">
        <v>1700</v>
      </c>
      <c r="E23" s="225">
        <v>25</v>
      </c>
      <c r="F23" s="226" t="s">
        <v>2989</v>
      </c>
      <c r="G23" s="227" t="s">
        <v>1060</v>
      </c>
      <c r="H23" s="228" t="s">
        <v>1276</v>
      </c>
      <c r="I23" s="228" t="s">
        <v>1045</v>
      </c>
      <c r="J23" s="229" t="s">
        <v>1702</v>
      </c>
      <c r="K23" s="727" t="s">
        <v>6906</v>
      </c>
      <c r="L23" s="231">
        <v>42338</v>
      </c>
      <c r="M23" s="231">
        <v>42519</v>
      </c>
      <c r="N23" s="231">
        <v>42884</v>
      </c>
      <c r="O23" s="231"/>
      <c r="P23" s="231"/>
      <c r="Q23" s="231" t="s">
        <v>1324</v>
      </c>
      <c r="R23" s="232">
        <f ca="1">SUM(N23-NOW())</f>
        <v>48.841278009262169</v>
      </c>
      <c r="S23" s="229" t="str">
        <f t="shared" ca="1" si="1"/>
        <v>ACTIVE</v>
      </c>
      <c r="T23" s="230">
        <v>3850000</v>
      </c>
      <c r="U23" s="230">
        <v>220000</v>
      </c>
      <c r="V23" s="230" t="s">
        <v>1324</v>
      </c>
      <c r="W23" s="230"/>
      <c r="X23" s="230"/>
      <c r="Y23" s="230"/>
      <c r="Z23" s="230"/>
      <c r="AA23" s="230"/>
      <c r="AB23" s="230" t="s">
        <v>1215</v>
      </c>
      <c r="AC23" s="230" t="s">
        <v>6706</v>
      </c>
      <c r="AD23" s="230" t="s">
        <v>2951</v>
      </c>
      <c r="AE23" s="229" t="s">
        <v>1701</v>
      </c>
      <c r="AF23" s="229" t="s">
        <v>1741</v>
      </c>
      <c r="AG23" s="356" t="s">
        <v>4760</v>
      </c>
      <c r="AH23" s="229" t="s">
        <v>1744</v>
      </c>
      <c r="AI23" s="233" t="s">
        <v>1743</v>
      </c>
      <c r="AJ23" s="237">
        <v>12003347122</v>
      </c>
      <c r="AK23" s="229" t="s">
        <v>3526</v>
      </c>
      <c r="AL23" s="238" t="s">
        <v>1742</v>
      </c>
      <c r="AM23" s="277"/>
      <c r="AN23" s="261" t="s">
        <v>6733</v>
      </c>
    </row>
    <row r="24" spans="1:40" ht="21" hidden="1">
      <c r="A24" s="222">
        <f t="shared" si="0"/>
        <v>11</v>
      </c>
      <c r="B24" s="222" t="s">
        <v>1782</v>
      </c>
      <c r="C24" s="223" t="s">
        <v>1771</v>
      </c>
      <c r="D24" s="224" t="s">
        <v>1772</v>
      </c>
      <c r="E24" s="225">
        <v>35</v>
      </c>
      <c r="F24" s="226" t="s">
        <v>2991</v>
      </c>
      <c r="G24" s="227" t="s">
        <v>1302</v>
      </c>
      <c r="H24" s="228" t="s">
        <v>1276</v>
      </c>
      <c r="I24" s="228" t="s">
        <v>1045</v>
      </c>
      <c r="J24" s="229" t="s">
        <v>1774</v>
      </c>
      <c r="K24" s="260" t="s">
        <v>4191</v>
      </c>
      <c r="L24" s="231">
        <v>42340</v>
      </c>
      <c r="M24" s="231">
        <v>42430</v>
      </c>
      <c r="N24" s="257">
        <v>42795</v>
      </c>
      <c r="O24" s="231">
        <v>43070</v>
      </c>
      <c r="P24" s="231">
        <v>43071</v>
      </c>
      <c r="Q24" s="231">
        <v>43160</v>
      </c>
      <c r="R24" s="232">
        <f ca="1">SUM(O24-NOW())</f>
        <v>234.84127800926217</v>
      </c>
      <c r="S24" s="229" t="str">
        <f t="shared" ca="1" si="1"/>
        <v>ACTIVE</v>
      </c>
      <c r="T24" s="230">
        <v>3300000</v>
      </c>
      <c r="U24" s="230">
        <v>220000</v>
      </c>
      <c r="V24" s="230"/>
      <c r="W24" s="230"/>
      <c r="X24" s="230"/>
      <c r="Y24" s="230"/>
      <c r="Z24" s="230"/>
      <c r="AA24" s="230"/>
      <c r="AB24" s="230" t="s">
        <v>1215</v>
      </c>
      <c r="AC24" s="230" t="s">
        <v>6704</v>
      </c>
      <c r="AD24" s="230" t="s">
        <v>2947</v>
      </c>
      <c r="AE24" s="229" t="s">
        <v>1773</v>
      </c>
      <c r="AF24" s="229" t="s">
        <v>1795</v>
      </c>
      <c r="AG24" s="229" t="s">
        <v>1796</v>
      </c>
      <c r="AH24" s="229" t="s">
        <v>1797</v>
      </c>
      <c r="AI24" s="233" t="s">
        <v>1798</v>
      </c>
      <c r="AJ24" s="229">
        <v>14004567038</v>
      </c>
      <c r="AK24" s="229" t="s">
        <v>3527</v>
      </c>
      <c r="AL24" s="238" t="s">
        <v>1794</v>
      </c>
      <c r="AM24" s="259"/>
      <c r="AN24" s="261" t="s">
        <v>6734</v>
      </c>
    </row>
    <row r="25" spans="1:40" ht="21" hidden="1">
      <c r="A25" s="222">
        <f t="shared" si="0"/>
        <v>12</v>
      </c>
      <c r="B25" s="222" t="s">
        <v>2080</v>
      </c>
      <c r="C25" s="223" t="s">
        <v>2069</v>
      </c>
      <c r="D25" s="224" t="s">
        <v>2070</v>
      </c>
      <c r="E25" s="225">
        <v>29</v>
      </c>
      <c r="F25" s="226" t="s">
        <v>2982</v>
      </c>
      <c r="G25" s="227" t="s">
        <v>1302</v>
      </c>
      <c r="H25" s="228" t="s">
        <v>1276</v>
      </c>
      <c r="I25" s="228" t="s">
        <v>1045</v>
      </c>
      <c r="J25" s="229" t="s">
        <v>2072</v>
      </c>
      <c r="K25" s="260" t="s">
        <v>4208</v>
      </c>
      <c r="L25" s="231">
        <v>42380</v>
      </c>
      <c r="M25" s="231">
        <v>42561</v>
      </c>
      <c r="N25" s="231">
        <v>42926</v>
      </c>
      <c r="O25" s="231"/>
      <c r="P25" s="231"/>
      <c r="Q25" s="231"/>
      <c r="R25" s="232">
        <f ca="1">SUM(N25-NOW())</f>
        <v>90.841278009262169</v>
      </c>
      <c r="S25" s="229" t="str">
        <f t="shared" ca="1" si="1"/>
        <v>ACTIVE</v>
      </c>
      <c r="T25" s="230">
        <v>15000000</v>
      </c>
      <c r="U25" s="230">
        <v>20000</v>
      </c>
      <c r="V25" s="230">
        <v>1300000</v>
      </c>
      <c r="W25" s="230">
        <v>150000</v>
      </c>
      <c r="X25" s="230"/>
      <c r="Y25" s="230"/>
      <c r="Z25" s="230"/>
      <c r="AA25" s="230"/>
      <c r="AB25" s="230" t="s">
        <v>1314</v>
      </c>
      <c r="AC25" s="230" t="s">
        <v>6705</v>
      </c>
      <c r="AD25" s="230"/>
      <c r="AE25" s="229" t="s">
        <v>2071</v>
      </c>
      <c r="AF25" s="229" t="s">
        <v>2095</v>
      </c>
      <c r="AG25" s="229" t="s">
        <v>2096</v>
      </c>
      <c r="AH25" s="229" t="s">
        <v>3464</v>
      </c>
      <c r="AI25" s="233" t="s">
        <v>2097</v>
      </c>
      <c r="AJ25" s="229">
        <v>13004690841</v>
      </c>
      <c r="AK25" s="222" t="s">
        <v>3664</v>
      </c>
      <c r="AL25" s="238" t="s">
        <v>2098</v>
      </c>
      <c r="AM25" s="259"/>
      <c r="AN25" s="261" t="s">
        <v>6735</v>
      </c>
    </row>
    <row r="26" spans="1:40" s="269" customFormat="1" ht="21" hidden="1">
      <c r="A26" s="222">
        <f t="shared" si="0"/>
        <v>13</v>
      </c>
      <c r="B26" s="262" t="s">
        <v>2692</v>
      </c>
      <c r="C26" s="259" t="s">
        <v>2689</v>
      </c>
      <c r="D26" s="262" t="s">
        <v>2690</v>
      </c>
      <c r="E26" s="263">
        <v>37</v>
      </c>
      <c r="F26" s="226" t="s">
        <v>2972</v>
      </c>
      <c r="G26" s="224" t="s">
        <v>1302</v>
      </c>
      <c r="H26" s="264" t="s">
        <v>1358</v>
      </c>
      <c r="I26" s="228" t="s">
        <v>1045</v>
      </c>
      <c r="J26" s="262" t="s">
        <v>39</v>
      </c>
      <c r="K26" s="260" t="s">
        <v>4210</v>
      </c>
      <c r="L26" s="265">
        <v>42422</v>
      </c>
      <c r="M26" s="265">
        <v>42787</v>
      </c>
      <c r="N26" s="266">
        <v>43152</v>
      </c>
      <c r="O26" s="266"/>
      <c r="P26" s="266"/>
      <c r="Q26" s="266"/>
      <c r="R26" s="232">
        <f ca="1">SUM(N26-NOW())</f>
        <v>316.84127800926217</v>
      </c>
      <c r="S26" s="229" t="str">
        <f t="shared" ref="S26:S30" ca="1" si="2">IF(R26&lt;=46,"WARNING","ACTIVE")</f>
        <v>ACTIVE</v>
      </c>
      <c r="T26" s="729">
        <f>14000000*110%</f>
        <v>15400000.000000002</v>
      </c>
      <c r="U26" s="267">
        <v>400000</v>
      </c>
      <c r="V26" s="267">
        <v>750000</v>
      </c>
      <c r="W26" s="260"/>
      <c r="X26" s="260"/>
      <c r="Y26" s="260"/>
      <c r="Z26" s="260"/>
      <c r="AA26" s="260"/>
      <c r="AB26" s="260" t="s">
        <v>1314</v>
      </c>
      <c r="AC26" s="230" t="s">
        <v>6705</v>
      </c>
      <c r="AD26" s="724" t="s">
        <v>6753</v>
      </c>
      <c r="AE26" s="262" t="s">
        <v>2691</v>
      </c>
      <c r="AF26" s="264" t="s">
        <v>2693</v>
      </c>
      <c r="AG26" s="229" t="s">
        <v>2694</v>
      </c>
      <c r="AH26" s="264" t="s">
        <v>2695</v>
      </c>
      <c r="AI26" s="268" t="s">
        <v>2696</v>
      </c>
      <c r="AJ26" s="229"/>
      <c r="AK26" s="229" t="s">
        <v>3529</v>
      </c>
      <c r="AL26" s="238" t="s">
        <v>2697</v>
      </c>
      <c r="AM26" s="301"/>
      <c r="AN26" s="261" t="s">
        <v>6736</v>
      </c>
    </row>
    <row r="27" spans="1:40" s="269" customFormat="1" ht="31.5">
      <c r="A27" s="222">
        <f t="shared" si="0"/>
        <v>14</v>
      </c>
      <c r="B27" s="229" t="s">
        <v>2853</v>
      </c>
      <c r="C27" s="259" t="s">
        <v>2764</v>
      </c>
      <c r="D27" s="270" t="s">
        <v>2765</v>
      </c>
      <c r="E27" s="271">
        <v>32</v>
      </c>
      <c r="F27" s="226" t="s">
        <v>2995</v>
      </c>
      <c r="G27" s="224" t="s">
        <v>1302</v>
      </c>
      <c r="H27" s="264" t="s">
        <v>1280</v>
      </c>
      <c r="I27" s="228" t="s">
        <v>1045</v>
      </c>
      <c r="J27" s="270" t="s">
        <v>2767</v>
      </c>
      <c r="K27" s="260" t="s">
        <v>4211</v>
      </c>
      <c r="L27" s="272">
        <v>42439</v>
      </c>
      <c r="M27" s="272">
        <v>42803</v>
      </c>
      <c r="N27" s="266"/>
      <c r="O27" s="266"/>
      <c r="P27" s="266"/>
      <c r="Q27" s="266"/>
      <c r="R27" s="232">
        <f ca="1">SUM(M27-NOW())</f>
        <v>-32.158721990737831</v>
      </c>
      <c r="S27" s="229" t="str">
        <f t="shared" ca="1" si="2"/>
        <v>WARNING</v>
      </c>
      <c r="T27" s="273">
        <v>11000000</v>
      </c>
      <c r="U27" s="267">
        <v>220000</v>
      </c>
      <c r="V27" s="267"/>
      <c r="W27" s="260"/>
      <c r="X27" s="260"/>
      <c r="Y27" s="260"/>
      <c r="Z27" s="260"/>
      <c r="AA27" s="260"/>
      <c r="AB27" s="260" t="s">
        <v>1314</v>
      </c>
      <c r="AC27" s="230" t="s">
        <v>6705</v>
      </c>
      <c r="AD27" s="260"/>
      <c r="AE27" s="270" t="s">
        <v>2766</v>
      </c>
      <c r="AF27" s="268" t="s">
        <v>2826</v>
      </c>
      <c r="AG27" s="229" t="s">
        <v>2830</v>
      </c>
      <c r="AH27" s="264" t="s">
        <v>2829</v>
      </c>
      <c r="AI27" s="264" t="s">
        <v>2828</v>
      </c>
      <c r="AJ27" s="229"/>
      <c r="AK27" s="237" t="s">
        <v>3665</v>
      </c>
      <c r="AL27" s="238" t="s">
        <v>2827</v>
      </c>
      <c r="AM27" s="301"/>
      <c r="AN27" s="261" t="s">
        <v>6737</v>
      </c>
    </row>
    <row r="28" spans="1:40" ht="21" hidden="1">
      <c r="A28" s="222">
        <f t="shared" si="0"/>
        <v>15</v>
      </c>
      <c r="B28" s="229" t="s">
        <v>4150</v>
      </c>
      <c r="C28" s="259" t="s">
        <v>3934</v>
      </c>
      <c r="D28" s="270" t="s">
        <v>3935</v>
      </c>
      <c r="E28" s="271">
        <v>41</v>
      </c>
      <c r="F28" s="226" t="s">
        <v>2994</v>
      </c>
      <c r="G28" s="224" t="s">
        <v>1060</v>
      </c>
      <c r="H28" s="264" t="s">
        <v>1302</v>
      </c>
      <c r="I28" s="228" t="s">
        <v>1045</v>
      </c>
      <c r="J28" s="270" t="s">
        <v>3900</v>
      </c>
      <c r="K28" s="260" t="s">
        <v>4192</v>
      </c>
      <c r="L28" s="272">
        <v>42583</v>
      </c>
      <c r="M28" s="272">
        <v>42947</v>
      </c>
      <c r="N28" s="266" t="s">
        <v>1324</v>
      </c>
      <c r="O28" s="266"/>
      <c r="P28" s="266"/>
      <c r="Q28" s="266"/>
      <c r="R28" s="232">
        <f t="shared" ref="R28:R29" ca="1" si="3">SUM(M28-NOW())</f>
        <v>111.84127800926217</v>
      </c>
      <c r="S28" s="229" t="str">
        <f t="shared" ca="1" si="2"/>
        <v>ACTIVE</v>
      </c>
      <c r="T28" s="274">
        <v>38000000</v>
      </c>
      <c r="U28" s="274">
        <v>20000</v>
      </c>
      <c r="V28" s="274">
        <v>2600000</v>
      </c>
      <c r="W28" s="274">
        <v>250000</v>
      </c>
      <c r="X28" s="260"/>
      <c r="Y28" s="260"/>
      <c r="Z28" s="260"/>
      <c r="AA28" s="260"/>
      <c r="AB28" s="260" t="s">
        <v>1215</v>
      </c>
      <c r="AC28" s="230" t="s">
        <v>6707</v>
      </c>
      <c r="AD28" s="260"/>
      <c r="AE28" s="270" t="s">
        <v>3936</v>
      </c>
      <c r="AF28" s="268" t="s">
        <v>4067</v>
      </c>
      <c r="AG28" s="237" t="s">
        <v>4066</v>
      </c>
      <c r="AH28" s="268" t="s">
        <v>4672</v>
      </c>
      <c r="AI28" s="268" t="s">
        <v>4021</v>
      </c>
      <c r="AJ28" s="237"/>
      <c r="AK28" s="275" t="s">
        <v>4511</v>
      </c>
      <c r="AL28" s="238" t="s">
        <v>4022</v>
      </c>
      <c r="AM28" s="301"/>
      <c r="AN28" s="261" t="s">
        <v>6738</v>
      </c>
    </row>
    <row r="29" spans="1:40" ht="31.5" hidden="1">
      <c r="A29" s="222">
        <f t="shared" si="0"/>
        <v>16</v>
      </c>
      <c r="B29" s="229" t="s">
        <v>4151</v>
      </c>
      <c r="C29" s="259" t="s">
        <v>4023</v>
      </c>
      <c r="D29" s="270" t="s">
        <v>3901</v>
      </c>
      <c r="E29" s="271">
        <v>24</v>
      </c>
      <c r="F29" s="226" t="s">
        <v>4029</v>
      </c>
      <c r="G29" s="224" t="s">
        <v>1302</v>
      </c>
      <c r="H29" s="264" t="s">
        <v>1276</v>
      </c>
      <c r="I29" s="228" t="s">
        <v>1045</v>
      </c>
      <c r="J29" s="270" t="s">
        <v>3903</v>
      </c>
      <c r="K29" s="260" t="s">
        <v>4212</v>
      </c>
      <c r="L29" s="272">
        <v>42569</v>
      </c>
      <c r="M29" s="272">
        <v>42933</v>
      </c>
      <c r="N29" s="266" t="s">
        <v>1324</v>
      </c>
      <c r="O29" s="266"/>
      <c r="P29" s="266"/>
      <c r="Q29" s="266"/>
      <c r="R29" s="232">
        <f t="shared" ca="1" si="3"/>
        <v>97.841278009262169</v>
      </c>
      <c r="S29" s="229" t="str">
        <f t="shared" ca="1" si="2"/>
        <v>ACTIVE</v>
      </c>
      <c r="T29" s="274">
        <v>5000000</v>
      </c>
      <c r="U29" s="274">
        <v>220000</v>
      </c>
      <c r="V29" s="274" t="s">
        <v>1324</v>
      </c>
      <c r="W29" s="274" t="s">
        <v>1324</v>
      </c>
      <c r="X29" s="260"/>
      <c r="Y29" s="260"/>
      <c r="Z29" s="260"/>
      <c r="AA29" s="260"/>
      <c r="AB29" s="260" t="s">
        <v>1215</v>
      </c>
      <c r="AC29" s="230" t="s">
        <v>6704</v>
      </c>
      <c r="AD29" s="260"/>
      <c r="AE29" s="270" t="s">
        <v>3902</v>
      </c>
      <c r="AF29" s="264" t="s">
        <v>4027</v>
      </c>
      <c r="AG29" s="229" t="s">
        <v>4026</v>
      </c>
      <c r="AH29" s="264" t="s">
        <v>4025</v>
      </c>
      <c r="AI29" s="268" t="s">
        <v>4024</v>
      </c>
      <c r="AJ29" s="237"/>
      <c r="AK29" s="229" t="s">
        <v>4080</v>
      </c>
      <c r="AL29" s="238" t="s">
        <v>4028</v>
      </c>
      <c r="AM29" s="301"/>
      <c r="AN29" s="261" t="s">
        <v>6739</v>
      </c>
    </row>
    <row r="30" spans="1:40" ht="21">
      <c r="A30" s="222">
        <f t="shared" si="0"/>
        <v>17</v>
      </c>
      <c r="B30" s="229" t="s">
        <v>4152</v>
      </c>
      <c r="C30" s="259" t="s">
        <v>4030</v>
      </c>
      <c r="D30" s="270" t="s">
        <v>3904</v>
      </c>
      <c r="E30" s="271">
        <v>39</v>
      </c>
      <c r="F30" s="226" t="s">
        <v>930</v>
      </c>
      <c r="G30" s="224" t="s">
        <v>1302</v>
      </c>
      <c r="H30" s="276" t="s">
        <v>1280</v>
      </c>
      <c r="I30" s="228" t="s">
        <v>1045</v>
      </c>
      <c r="J30" s="270" t="s">
        <v>827</v>
      </c>
      <c r="K30" s="260" t="s">
        <v>4194</v>
      </c>
      <c r="L30" s="272">
        <v>42569</v>
      </c>
      <c r="M30" s="272">
        <v>42752</v>
      </c>
      <c r="N30" s="266">
        <v>42837</v>
      </c>
      <c r="O30" s="266"/>
      <c r="P30" s="266"/>
      <c r="Q30" s="266"/>
      <c r="R30" s="232">
        <f ca="1">SUM(N30-NOW())</f>
        <v>1.8412780092621688</v>
      </c>
      <c r="S30" s="229" t="str">
        <f t="shared" ca="1" si="2"/>
        <v>WARNING</v>
      </c>
      <c r="T30" s="274">
        <v>7500000</v>
      </c>
      <c r="U30" s="274">
        <v>220000</v>
      </c>
      <c r="V30" s="274" t="s">
        <v>1324</v>
      </c>
      <c r="W30" s="274" t="s">
        <v>1324</v>
      </c>
      <c r="X30" s="260"/>
      <c r="Y30" s="260"/>
      <c r="Z30" s="260"/>
      <c r="AA30" s="260"/>
      <c r="AB30" s="260" t="s">
        <v>1215</v>
      </c>
      <c r="AC30" s="230" t="s">
        <v>6704</v>
      </c>
      <c r="AD30" s="260"/>
      <c r="AE30" s="270" t="s">
        <v>4226</v>
      </c>
      <c r="AF30" s="264" t="s">
        <v>4034</v>
      </c>
      <c r="AG30" s="229" t="s">
        <v>4032</v>
      </c>
      <c r="AH30" s="264" t="s">
        <v>4031</v>
      </c>
      <c r="AI30" s="268" t="s">
        <v>4033</v>
      </c>
      <c r="AJ30" s="237"/>
      <c r="AK30" s="229" t="s">
        <v>4075</v>
      </c>
      <c r="AL30" s="238" t="s">
        <v>4035</v>
      </c>
      <c r="AM30" s="301"/>
      <c r="AN30" s="261" t="s">
        <v>6724</v>
      </c>
    </row>
    <row r="31" spans="1:40" ht="21" hidden="1">
      <c r="A31" s="222">
        <f t="shared" si="0"/>
        <v>18</v>
      </c>
      <c r="B31" s="229" t="s">
        <v>4153</v>
      </c>
      <c r="C31" s="259" t="s">
        <v>4082</v>
      </c>
      <c r="D31" s="604" t="s">
        <v>4083</v>
      </c>
      <c r="E31" s="655">
        <v>31</v>
      </c>
      <c r="F31" s="226" t="s">
        <v>2972</v>
      </c>
      <c r="G31" s="224" t="s">
        <v>1302</v>
      </c>
      <c r="H31" s="229" t="s">
        <v>1280</v>
      </c>
      <c r="I31" s="228" t="s">
        <v>1045</v>
      </c>
      <c r="J31" s="604" t="s">
        <v>1861</v>
      </c>
      <c r="K31" s="260" t="s">
        <v>6718</v>
      </c>
      <c r="L31" s="605">
        <v>42593</v>
      </c>
      <c r="M31" s="605">
        <v>42776</v>
      </c>
      <c r="N31" s="266">
        <v>43141</v>
      </c>
      <c r="O31" s="266"/>
      <c r="P31" s="266"/>
      <c r="Q31" s="266"/>
      <c r="R31" s="232">
        <f ca="1">SUM(N31-NOW())</f>
        <v>305.84127800926217</v>
      </c>
      <c r="S31" s="229" t="str">
        <f ca="1">IF(R31&lt;=46,"WARNING","ACTIVE")</f>
        <v>ACTIVE</v>
      </c>
      <c r="T31" s="606">
        <v>11500000</v>
      </c>
      <c r="U31" s="606">
        <v>20000</v>
      </c>
      <c r="V31" s="606">
        <v>1300000</v>
      </c>
      <c r="W31" s="606">
        <v>150000</v>
      </c>
      <c r="X31" s="260"/>
      <c r="Y31" s="260"/>
      <c r="Z31" s="260"/>
      <c r="AA31" s="260"/>
      <c r="AB31" s="260" t="s">
        <v>1351</v>
      </c>
      <c r="AC31" s="230" t="s">
        <v>6705</v>
      </c>
      <c r="AD31" s="260"/>
      <c r="AE31" s="604" t="s">
        <v>4084</v>
      </c>
      <c r="AF31" s="229" t="s">
        <v>4085</v>
      </c>
      <c r="AG31" s="229" t="s">
        <v>4086</v>
      </c>
      <c r="AH31" s="229" t="s">
        <v>4087</v>
      </c>
      <c r="AI31" s="237" t="s">
        <v>4088</v>
      </c>
      <c r="AJ31" s="237"/>
      <c r="AK31" s="229" t="s">
        <v>4512</v>
      </c>
      <c r="AL31" s="234" t="s">
        <v>4089</v>
      </c>
      <c r="AM31" s="664" t="s">
        <v>5220</v>
      </c>
      <c r="AN31" s="261" t="s">
        <v>6718</v>
      </c>
    </row>
    <row r="32" spans="1:40" ht="21">
      <c r="A32" s="222">
        <f t="shared" si="0"/>
        <v>19</v>
      </c>
      <c r="B32" s="229" t="s">
        <v>4223</v>
      </c>
      <c r="C32" s="259" t="s">
        <v>4181</v>
      </c>
      <c r="D32" s="270" t="s">
        <v>4182</v>
      </c>
      <c r="E32" s="271">
        <v>27</v>
      </c>
      <c r="F32" s="226" t="s">
        <v>2988</v>
      </c>
      <c r="G32" s="224" t="s">
        <v>1302</v>
      </c>
      <c r="H32" s="264" t="s">
        <v>1276</v>
      </c>
      <c r="I32" s="228" t="s">
        <v>1045</v>
      </c>
      <c r="J32" s="270" t="s">
        <v>4183</v>
      </c>
      <c r="K32" s="260" t="s">
        <v>6716</v>
      </c>
      <c r="L32" s="272">
        <v>42639</v>
      </c>
      <c r="M32" s="272">
        <v>42819</v>
      </c>
      <c r="N32" s="266"/>
      <c r="O32" s="266"/>
      <c r="P32" s="266"/>
      <c r="Q32" s="266"/>
      <c r="R32" s="232">
        <f ca="1">SUM(M32-NOW())</f>
        <v>-16.158721990737831</v>
      </c>
      <c r="S32" s="229" t="str">
        <f ca="1">IF(R32&lt;=46,"WARNING","ACTIVE")</f>
        <v>WARNING</v>
      </c>
      <c r="T32" s="274">
        <v>16000000</v>
      </c>
      <c r="U32" s="274">
        <v>20000</v>
      </c>
      <c r="V32" s="274">
        <v>1300000</v>
      </c>
      <c r="W32" s="274">
        <v>150000</v>
      </c>
      <c r="X32" s="260"/>
      <c r="Y32" s="260"/>
      <c r="Z32" s="260"/>
      <c r="AA32" s="260"/>
      <c r="AB32" s="260" t="s">
        <v>1351</v>
      </c>
      <c r="AC32" s="230" t="s">
        <v>6705</v>
      </c>
      <c r="AD32" s="260"/>
      <c r="AE32" s="270" t="s">
        <v>4184</v>
      </c>
      <c r="AF32" s="264" t="s">
        <v>4185</v>
      </c>
      <c r="AG32" s="229" t="s">
        <v>4186</v>
      </c>
      <c r="AH32" s="264" t="s">
        <v>4187</v>
      </c>
      <c r="AI32" s="268" t="s">
        <v>4188</v>
      </c>
      <c r="AJ32" s="237"/>
      <c r="AK32" s="229"/>
      <c r="AL32" s="238" t="s">
        <v>4189</v>
      </c>
      <c r="AM32" s="301"/>
      <c r="AN32" s="261" t="s">
        <v>6716</v>
      </c>
    </row>
    <row r="33" spans="1:40" ht="21" hidden="1">
      <c r="A33" s="222">
        <f t="shared" si="0"/>
        <v>20</v>
      </c>
      <c r="B33" s="229" t="s">
        <v>4474</v>
      </c>
      <c r="C33" s="259" t="s">
        <v>4230</v>
      </c>
      <c r="D33" s="270" t="s">
        <v>491</v>
      </c>
      <c r="E33" s="271">
        <v>29</v>
      </c>
      <c r="F33" s="226" t="s">
        <v>4231</v>
      </c>
      <c r="G33" s="224" t="s">
        <v>1302</v>
      </c>
      <c r="H33" s="264" t="s">
        <v>1231</v>
      </c>
      <c r="I33" s="228" t="s">
        <v>1045</v>
      </c>
      <c r="J33" s="270" t="s">
        <v>4232</v>
      </c>
      <c r="K33" s="260" t="s">
        <v>6715</v>
      </c>
      <c r="L33" s="272">
        <v>42614</v>
      </c>
      <c r="M33" s="272">
        <v>42794</v>
      </c>
      <c r="N33" s="272">
        <v>43159</v>
      </c>
      <c r="O33" s="266"/>
      <c r="P33" s="266"/>
      <c r="Q33" s="266"/>
      <c r="R33" s="232">
        <f ca="1">SUM(N33-NOW())</f>
        <v>323.84127800926217</v>
      </c>
      <c r="S33" s="229" t="str">
        <f ca="1">IF(R33&lt;=46,"WARNING","ACTIVE")</f>
        <v>ACTIVE</v>
      </c>
      <c r="T33" s="731">
        <f>8000000*130%</f>
        <v>10400000</v>
      </c>
      <c r="U33" s="274">
        <v>20000</v>
      </c>
      <c r="V33" s="274">
        <v>750000</v>
      </c>
      <c r="W33" s="274">
        <v>150000</v>
      </c>
      <c r="X33" s="260"/>
      <c r="Y33" s="260"/>
      <c r="Z33" s="260"/>
      <c r="AA33" s="260"/>
      <c r="AB33" s="260" t="s">
        <v>1351</v>
      </c>
      <c r="AC33" s="230" t="s">
        <v>6705</v>
      </c>
      <c r="AD33" s="724" t="s">
        <v>6756</v>
      </c>
      <c r="AE33" s="270" t="s">
        <v>4233</v>
      </c>
      <c r="AF33" s="264" t="s">
        <v>4234</v>
      </c>
      <c r="AG33" s="229" t="s">
        <v>4235</v>
      </c>
      <c r="AH33" s="264" t="s">
        <v>4236</v>
      </c>
      <c r="AI33" s="268" t="s">
        <v>4237</v>
      </c>
      <c r="AJ33" s="237"/>
      <c r="AK33" s="229"/>
      <c r="AL33" s="238" t="s">
        <v>4238</v>
      </c>
      <c r="AM33" s="301"/>
      <c r="AN33" s="261" t="s">
        <v>6715</v>
      </c>
    </row>
    <row r="34" spans="1:40" ht="21" hidden="1">
      <c r="A34" s="222">
        <f t="shared" si="0"/>
        <v>21</v>
      </c>
      <c r="B34" s="229" t="s">
        <v>4476</v>
      </c>
      <c r="C34" s="259" t="s">
        <v>4347</v>
      </c>
      <c r="D34" s="270" t="s">
        <v>4348</v>
      </c>
      <c r="E34" s="271">
        <v>31</v>
      </c>
      <c r="F34" s="226" t="s">
        <v>4349</v>
      </c>
      <c r="G34" s="224" t="s">
        <v>1302</v>
      </c>
      <c r="H34" s="264" t="s">
        <v>1231</v>
      </c>
      <c r="I34" s="228" t="s">
        <v>1045</v>
      </c>
      <c r="J34" s="270" t="s">
        <v>4350</v>
      </c>
      <c r="K34" s="260" t="s">
        <v>6719</v>
      </c>
      <c r="L34" s="272">
        <v>42646</v>
      </c>
      <c r="M34" s="272">
        <v>43010</v>
      </c>
      <c r="N34" s="266"/>
      <c r="O34" s="266"/>
      <c r="P34" s="266"/>
      <c r="Q34" s="266"/>
      <c r="R34" s="232">
        <f ca="1">SUM(M34-NOW())</f>
        <v>174.84127800926217</v>
      </c>
      <c r="S34" s="229" t="str">
        <f ca="1">IF(R34&lt;=46,"WARNING","ACTIVE")</f>
        <v>ACTIVE</v>
      </c>
      <c r="T34" s="274">
        <v>5000000</v>
      </c>
      <c r="U34" s="274">
        <v>20000</v>
      </c>
      <c r="V34" s="274">
        <v>750000</v>
      </c>
      <c r="W34" s="274">
        <v>150000</v>
      </c>
      <c r="X34" s="260"/>
      <c r="Y34" s="260"/>
      <c r="Z34" s="260"/>
      <c r="AA34" s="260"/>
      <c r="AB34" s="260" t="s">
        <v>1215</v>
      </c>
      <c r="AC34" s="230" t="s">
        <v>6704</v>
      </c>
      <c r="AD34" s="260"/>
      <c r="AE34" s="270" t="s">
        <v>4351</v>
      </c>
      <c r="AF34" s="264" t="s">
        <v>4352</v>
      </c>
      <c r="AG34" s="229" t="s">
        <v>4353</v>
      </c>
      <c r="AH34" s="264" t="s">
        <v>4354</v>
      </c>
      <c r="AI34" s="268" t="s">
        <v>4355</v>
      </c>
      <c r="AJ34" s="237"/>
      <c r="AK34" s="229"/>
      <c r="AL34" s="238" t="s">
        <v>4356</v>
      </c>
      <c r="AM34" s="301"/>
      <c r="AN34" s="261" t="s">
        <v>6719</v>
      </c>
    </row>
    <row r="35" spans="1:40" ht="31.5">
      <c r="A35" s="222">
        <f t="shared" si="0"/>
        <v>22</v>
      </c>
      <c r="B35" s="229" t="s">
        <v>4477</v>
      </c>
      <c r="C35" s="259" t="s">
        <v>4406</v>
      </c>
      <c r="D35" s="270" t="s">
        <v>4407</v>
      </c>
      <c r="E35" s="271">
        <v>27</v>
      </c>
      <c r="F35" s="226" t="s">
        <v>4408</v>
      </c>
      <c r="G35" s="224" t="s">
        <v>1060</v>
      </c>
      <c r="H35" s="264" t="s">
        <v>1276</v>
      </c>
      <c r="I35" s="228" t="s">
        <v>1045</v>
      </c>
      <c r="J35" s="270" t="s">
        <v>4416</v>
      </c>
      <c r="K35" s="260" t="s">
        <v>6720</v>
      </c>
      <c r="L35" s="272">
        <v>42674</v>
      </c>
      <c r="M35" s="272">
        <v>42855</v>
      </c>
      <c r="N35" s="266"/>
      <c r="O35" s="266"/>
      <c r="P35" s="266"/>
      <c r="Q35" s="266"/>
      <c r="R35" s="232">
        <f ca="1">SUM(M35-NOW())</f>
        <v>19.841278009262169</v>
      </c>
      <c r="S35" s="229" t="str">
        <f ca="1">IF(R35&lt;=46,"WARNING","ACTIVE")</f>
        <v>WARNING</v>
      </c>
      <c r="T35" s="274">
        <v>10000000</v>
      </c>
      <c r="U35" s="274">
        <v>20000</v>
      </c>
      <c r="V35" s="274">
        <v>1300000</v>
      </c>
      <c r="W35" s="274">
        <v>150000</v>
      </c>
      <c r="X35" s="260"/>
      <c r="Y35" s="260"/>
      <c r="Z35" s="260"/>
      <c r="AA35" s="260"/>
      <c r="AB35" s="260" t="s">
        <v>1351</v>
      </c>
      <c r="AC35" s="230" t="s">
        <v>6707</v>
      </c>
      <c r="AD35" s="260"/>
      <c r="AE35" s="270" t="s">
        <v>4409</v>
      </c>
      <c r="AF35" s="264" t="s">
        <v>4410</v>
      </c>
      <c r="AG35" s="229" t="s">
        <v>4441</v>
      </c>
      <c r="AH35" s="264" t="s">
        <v>4412</v>
      </c>
      <c r="AI35" s="268" t="s">
        <v>4411</v>
      </c>
      <c r="AJ35" s="237" t="s">
        <v>4413</v>
      </c>
      <c r="AK35" s="229" t="s">
        <v>4415</v>
      </c>
      <c r="AL35" s="238" t="s">
        <v>4414</v>
      </c>
      <c r="AM35" s="301"/>
      <c r="AN35" s="261" t="s">
        <v>6720</v>
      </c>
    </row>
    <row r="36" spans="1:40" ht="21" hidden="1">
      <c r="A36" s="222">
        <f t="shared" si="0"/>
        <v>23</v>
      </c>
      <c r="B36" s="229" t="s">
        <v>4480</v>
      </c>
      <c r="C36" s="259" t="s">
        <v>4442</v>
      </c>
      <c r="D36" s="270" t="s">
        <v>4443</v>
      </c>
      <c r="E36" s="271">
        <v>25</v>
      </c>
      <c r="F36" s="226"/>
      <c r="G36" s="224" t="s">
        <v>1302</v>
      </c>
      <c r="H36" s="264" t="s">
        <v>1276</v>
      </c>
      <c r="I36" s="228" t="s">
        <v>1045</v>
      </c>
      <c r="J36" s="270" t="s">
        <v>4350</v>
      </c>
      <c r="K36" s="260" t="s">
        <v>6719</v>
      </c>
      <c r="L36" s="272">
        <v>42657</v>
      </c>
      <c r="M36" s="272">
        <v>43021</v>
      </c>
      <c r="N36" s="266"/>
      <c r="O36" s="266"/>
      <c r="P36" s="266"/>
      <c r="Q36" s="266"/>
      <c r="R36" s="232">
        <f t="shared" ref="R36:R40" ca="1" si="4">SUM(M36-NOW())</f>
        <v>185.84127800926217</v>
      </c>
      <c r="S36" s="229" t="str">
        <f t="shared" ref="S36:S42" ca="1" si="5">IF(R36&lt;=46,"WARNING","ACTIVE")</f>
        <v>ACTIVE</v>
      </c>
      <c r="T36" s="274">
        <v>3125000</v>
      </c>
      <c r="U36" s="274">
        <v>20000</v>
      </c>
      <c r="V36" s="274">
        <v>750000</v>
      </c>
      <c r="W36" s="274">
        <v>150000</v>
      </c>
      <c r="X36" s="260"/>
      <c r="Y36" s="260"/>
      <c r="Z36" s="260"/>
      <c r="AA36" s="260"/>
      <c r="AB36" s="260" t="s">
        <v>1215</v>
      </c>
      <c r="AC36" s="230" t="s">
        <v>6704</v>
      </c>
      <c r="AD36" s="260"/>
      <c r="AE36" s="270" t="s">
        <v>4445</v>
      </c>
      <c r="AF36" s="264" t="s">
        <v>4446</v>
      </c>
      <c r="AG36" s="229" t="s">
        <v>4490</v>
      </c>
      <c r="AH36" s="264" t="s">
        <v>4447</v>
      </c>
      <c r="AI36" s="268" t="s">
        <v>4448</v>
      </c>
      <c r="AJ36" s="237" t="s">
        <v>4449</v>
      </c>
      <c r="AK36" s="229"/>
      <c r="AL36" s="238" t="s">
        <v>4450</v>
      </c>
      <c r="AM36" s="301"/>
      <c r="AN36" s="261" t="s">
        <v>6719</v>
      </c>
    </row>
    <row r="37" spans="1:40" ht="21">
      <c r="A37" s="222">
        <f t="shared" si="0"/>
        <v>24</v>
      </c>
      <c r="B37" s="229" t="s">
        <v>4570</v>
      </c>
      <c r="C37" s="259" t="s">
        <v>4519</v>
      </c>
      <c r="D37" s="270" t="s">
        <v>4520</v>
      </c>
      <c r="E37" s="271">
        <v>30</v>
      </c>
      <c r="F37" s="226" t="s">
        <v>2995</v>
      </c>
      <c r="G37" s="224" t="s">
        <v>1060</v>
      </c>
      <c r="H37" s="264" t="s">
        <v>1358</v>
      </c>
      <c r="I37" s="228" t="s">
        <v>1045</v>
      </c>
      <c r="J37" s="270" t="s">
        <v>4527</v>
      </c>
      <c r="K37" s="260" t="s">
        <v>6714</v>
      </c>
      <c r="L37" s="272">
        <v>42670</v>
      </c>
      <c r="M37" s="272">
        <v>42851</v>
      </c>
      <c r="N37" s="266"/>
      <c r="O37" s="266"/>
      <c r="P37" s="266"/>
      <c r="Q37" s="266"/>
      <c r="R37" s="232">
        <f ca="1">SUM(M37-NOW())</f>
        <v>15.841278009262169</v>
      </c>
      <c r="S37" s="229" t="str">
        <f t="shared" ca="1" si="5"/>
        <v>WARNING</v>
      </c>
      <c r="T37" s="274">
        <v>15000000</v>
      </c>
      <c r="U37" s="274">
        <v>20000</v>
      </c>
      <c r="V37" s="274">
        <v>750000</v>
      </c>
      <c r="W37" s="274">
        <v>150000</v>
      </c>
      <c r="X37" s="260"/>
      <c r="Y37" s="260"/>
      <c r="Z37" s="260"/>
      <c r="AA37" s="260"/>
      <c r="AB37" s="260" t="s">
        <v>1215</v>
      </c>
      <c r="AC37" s="230" t="s">
        <v>6707</v>
      </c>
      <c r="AD37" s="260"/>
      <c r="AE37" s="270" t="s">
        <v>4521</v>
      </c>
      <c r="AF37" s="264" t="s">
        <v>4522</v>
      </c>
      <c r="AG37" s="229" t="s">
        <v>4523</v>
      </c>
      <c r="AH37" s="264" t="s">
        <v>4524</v>
      </c>
      <c r="AI37" s="268" t="s">
        <v>4525</v>
      </c>
      <c r="AJ37" s="237"/>
      <c r="AK37" s="229"/>
      <c r="AL37" s="238" t="s">
        <v>4526</v>
      </c>
      <c r="AM37" s="301"/>
      <c r="AN37" s="261" t="s">
        <v>6714</v>
      </c>
    </row>
    <row r="38" spans="1:40" ht="45" customHeight="1">
      <c r="A38" s="222">
        <f t="shared" si="0"/>
        <v>25</v>
      </c>
      <c r="B38" s="229" t="s">
        <v>4571</v>
      </c>
      <c r="C38" s="259" t="s">
        <v>4555</v>
      </c>
      <c r="D38" s="270" t="s">
        <v>4556</v>
      </c>
      <c r="E38" s="271">
        <v>25</v>
      </c>
      <c r="F38" s="226" t="s">
        <v>4557</v>
      </c>
      <c r="G38" s="224" t="s">
        <v>1060</v>
      </c>
      <c r="H38" s="264" t="s">
        <v>1276</v>
      </c>
      <c r="I38" s="228" t="s">
        <v>1045</v>
      </c>
      <c r="J38" s="270" t="s">
        <v>4566</v>
      </c>
      <c r="K38" s="260" t="s">
        <v>6721</v>
      </c>
      <c r="L38" s="272">
        <v>42695</v>
      </c>
      <c r="M38" s="272">
        <v>42875</v>
      </c>
      <c r="N38" s="266"/>
      <c r="O38" s="266"/>
      <c r="P38" s="266"/>
      <c r="Q38" s="266"/>
      <c r="R38" s="232">
        <f t="shared" ca="1" si="4"/>
        <v>39.841278009262169</v>
      </c>
      <c r="S38" s="229" t="str">
        <f t="shared" ca="1" si="5"/>
        <v>WARNING</v>
      </c>
      <c r="T38" s="274">
        <v>5500000</v>
      </c>
      <c r="U38" s="274">
        <v>420000</v>
      </c>
      <c r="V38" s="274">
        <v>500000</v>
      </c>
      <c r="W38" s="274">
        <v>125000</v>
      </c>
      <c r="X38" s="260"/>
      <c r="Y38" s="260"/>
      <c r="Z38" s="260"/>
      <c r="AA38" s="260"/>
      <c r="AB38" s="260" t="s">
        <v>1215</v>
      </c>
      <c r="AC38" s="230" t="s">
        <v>6706</v>
      </c>
      <c r="AD38" s="260"/>
      <c r="AE38" s="270" t="s">
        <v>4558</v>
      </c>
      <c r="AF38" s="264" t="s">
        <v>4559</v>
      </c>
      <c r="AG38" s="229" t="s">
        <v>4565</v>
      </c>
      <c r="AH38" s="264" t="s">
        <v>4560</v>
      </c>
      <c r="AI38" s="268" t="s">
        <v>4561</v>
      </c>
      <c r="AJ38" s="237" t="s">
        <v>4562</v>
      </c>
      <c r="AK38" s="229" t="s">
        <v>4564</v>
      </c>
      <c r="AL38" s="238" t="s">
        <v>4563</v>
      </c>
      <c r="AM38" s="301"/>
      <c r="AN38" s="261" t="s">
        <v>6740</v>
      </c>
    </row>
    <row r="39" spans="1:40" ht="21">
      <c r="A39" s="222">
        <f t="shared" si="0"/>
        <v>26</v>
      </c>
      <c r="B39" s="229" t="s">
        <v>4669</v>
      </c>
      <c r="C39" s="259" t="s">
        <v>4636</v>
      </c>
      <c r="D39" s="270" t="s">
        <v>4637</v>
      </c>
      <c r="E39" s="271">
        <v>29</v>
      </c>
      <c r="F39" s="226" t="s">
        <v>4638</v>
      </c>
      <c r="G39" s="224" t="s">
        <v>1060</v>
      </c>
      <c r="H39" s="264" t="s">
        <v>1302</v>
      </c>
      <c r="I39" s="228" t="s">
        <v>1045</v>
      </c>
      <c r="J39" s="270" t="s">
        <v>4646</v>
      </c>
      <c r="K39" s="260" t="s">
        <v>6722</v>
      </c>
      <c r="L39" s="272">
        <v>42696</v>
      </c>
      <c r="M39" s="272">
        <v>42876</v>
      </c>
      <c r="N39" s="266"/>
      <c r="O39" s="266"/>
      <c r="P39" s="266"/>
      <c r="Q39" s="266"/>
      <c r="R39" s="232">
        <f t="shared" ca="1" si="4"/>
        <v>40.841278009262169</v>
      </c>
      <c r="S39" s="229" t="str">
        <f t="shared" ca="1" si="5"/>
        <v>WARNING</v>
      </c>
      <c r="T39" s="274">
        <v>19500000</v>
      </c>
      <c r="U39" s="274">
        <v>20000</v>
      </c>
      <c r="V39" s="274">
        <v>1300000</v>
      </c>
      <c r="W39" s="274">
        <v>150000</v>
      </c>
      <c r="X39" s="260"/>
      <c r="Y39" s="260"/>
      <c r="Z39" s="260"/>
      <c r="AA39" s="260"/>
      <c r="AB39" s="260" t="s">
        <v>1351</v>
      </c>
      <c r="AC39" s="230" t="s">
        <v>6707</v>
      </c>
      <c r="AD39" s="260"/>
      <c r="AE39" s="270" t="s">
        <v>4639</v>
      </c>
      <c r="AF39" s="264" t="s">
        <v>4640</v>
      </c>
      <c r="AG39" s="229" t="s">
        <v>4641</v>
      </c>
      <c r="AH39" s="264" t="s">
        <v>4642</v>
      </c>
      <c r="AI39" s="268" t="s">
        <v>4643</v>
      </c>
      <c r="AJ39" s="237" t="s">
        <v>4644</v>
      </c>
      <c r="AK39" s="229"/>
      <c r="AL39" s="238" t="s">
        <v>4645</v>
      </c>
      <c r="AM39" s="301"/>
      <c r="AN39" s="261" t="s">
        <v>6722</v>
      </c>
    </row>
    <row r="40" spans="1:40" ht="31.5" hidden="1">
      <c r="A40" s="222">
        <f t="shared" si="0"/>
        <v>27</v>
      </c>
      <c r="B40" s="229" t="s">
        <v>5151</v>
      </c>
      <c r="C40" s="259" t="s">
        <v>4718</v>
      </c>
      <c r="D40" s="270" t="s">
        <v>4719</v>
      </c>
      <c r="E40" s="271">
        <f>2016-1994</f>
        <v>22</v>
      </c>
      <c r="F40" s="226" t="s">
        <v>2986</v>
      </c>
      <c r="G40" s="224" t="s">
        <v>1060</v>
      </c>
      <c r="H40" s="264" t="s">
        <v>1276</v>
      </c>
      <c r="I40" s="228" t="s">
        <v>1045</v>
      </c>
      <c r="J40" s="270" t="s">
        <v>4726</v>
      </c>
      <c r="K40" s="260" t="s">
        <v>6723</v>
      </c>
      <c r="L40" s="272">
        <v>42744</v>
      </c>
      <c r="M40" s="272">
        <v>43108</v>
      </c>
      <c r="N40" s="266"/>
      <c r="O40" s="266"/>
      <c r="P40" s="266"/>
      <c r="Q40" s="266"/>
      <c r="R40" s="232">
        <f t="shared" ca="1" si="4"/>
        <v>272.84127800926217</v>
      </c>
      <c r="S40" s="229" t="str">
        <f t="shared" ca="1" si="5"/>
        <v>ACTIVE</v>
      </c>
      <c r="T40" s="274">
        <v>6500000</v>
      </c>
      <c r="U40" s="274">
        <v>220000</v>
      </c>
      <c r="V40" s="274"/>
      <c r="W40" s="274"/>
      <c r="X40" s="260"/>
      <c r="Y40" s="260"/>
      <c r="Z40" s="260"/>
      <c r="AA40" s="260"/>
      <c r="AB40" s="260" t="s">
        <v>1351</v>
      </c>
      <c r="AC40" s="230" t="s">
        <v>6706</v>
      </c>
      <c r="AD40" s="260"/>
      <c r="AE40" s="270" t="s">
        <v>4720</v>
      </c>
      <c r="AF40" s="264" t="s">
        <v>4721</v>
      </c>
      <c r="AG40" s="229" t="s">
        <v>4722</v>
      </c>
      <c r="AH40" s="264" t="s">
        <v>4723</v>
      </c>
      <c r="AI40" s="268" t="s">
        <v>4724</v>
      </c>
      <c r="AJ40" s="237"/>
      <c r="AK40" s="229"/>
      <c r="AL40" s="7" t="s">
        <v>4725</v>
      </c>
      <c r="AM40" s="301"/>
      <c r="AN40" s="261" t="s">
        <v>6741</v>
      </c>
    </row>
    <row r="41" spans="1:40" ht="21" hidden="1">
      <c r="A41" s="222">
        <f t="shared" si="0"/>
        <v>28</v>
      </c>
      <c r="B41" s="229" t="s">
        <v>5153</v>
      </c>
      <c r="C41" s="259" t="s">
        <v>4908</v>
      </c>
      <c r="D41" s="270" t="s">
        <v>4912</v>
      </c>
      <c r="E41" s="271">
        <v>34</v>
      </c>
      <c r="F41" s="226" t="s">
        <v>930</v>
      </c>
      <c r="G41" s="224" t="s">
        <v>1302</v>
      </c>
      <c r="H41" s="264" t="s">
        <v>1231</v>
      </c>
      <c r="I41" s="228" t="s">
        <v>1045</v>
      </c>
      <c r="J41" s="270" t="s">
        <v>4914</v>
      </c>
      <c r="K41" s="260" t="s">
        <v>4212</v>
      </c>
      <c r="L41" s="272">
        <v>42751</v>
      </c>
      <c r="M41" s="272">
        <v>42837</v>
      </c>
      <c r="N41" s="272">
        <v>43202</v>
      </c>
      <c r="O41" s="266"/>
      <c r="P41" s="266"/>
      <c r="Q41" s="266"/>
      <c r="R41" s="232">
        <f ca="1">SUM(N41-NOW())</f>
        <v>366.84127800926217</v>
      </c>
      <c r="S41" s="229" t="str">
        <f t="shared" ca="1" si="5"/>
        <v>ACTIVE</v>
      </c>
      <c r="T41" s="274">
        <v>15000000</v>
      </c>
      <c r="U41" s="274">
        <v>20000</v>
      </c>
      <c r="V41" s="274">
        <v>1300000</v>
      </c>
      <c r="W41" s="274">
        <v>150000</v>
      </c>
      <c r="X41" s="260"/>
      <c r="Y41" s="260"/>
      <c r="Z41" s="260"/>
      <c r="AA41" s="260"/>
      <c r="AB41" s="260" t="s">
        <v>1351</v>
      </c>
      <c r="AC41" s="230" t="s">
        <v>6705</v>
      </c>
      <c r="AD41" s="260"/>
      <c r="AE41" s="270" t="s">
        <v>4913</v>
      </c>
      <c r="AF41" s="268" t="s">
        <v>4918</v>
      </c>
      <c r="AG41" s="229" t="s">
        <v>4974</v>
      </c>
      <c r="AH41" s="682" t="s">
        <v>4920</v>
      </c>
      <c r="AI41" s="683" t="s">
        <v>4919</v>
      </c>
      <c r="AJ41" s="346" t="s">
        <v>4921</v>
      </c>
      <c r="AK41" s="233"/>
      <c r="AL41" s="7" t="s">
        <v>4922</v>
      </c>
      <c r="AM41" s="301"/>
      <c r="AN41" s="261" t="s">
        <v>6739</v>
      </c>
    </row>
    <row r="42" spans="1:40" ht="21">
      <c r="A42" s="222">
        <f t="shared" si="0"/>
        <v>29</v>
      </c>
      <c r="B42" s="229" t="s">
        <v>5154</v>
      </c>
      <c r="C42" s="259" t="s">
        <v>4923</v>
      </c>
      <c r="D42" s="270" t="s">
        <v>4924</v>
      </c>
      <c r="E42" s="271">
        <v>38</v>
      </c>
      <c r="F42" s="226" t="s">
        <v>4925</v>
      </c>
      <c r="G42" s="224" t="s">
        <v>1302</v>
      </c>
      <c r="H42" s="264" t="s">
        <v>1231</v>
      </c>
      <c r="I42" s="228" t="s">
        <v>1045</v>
      </c>
      <c r="J42" s="270" t="s">
        <v>4926</v>
      </c>
      <c r="K42" s="260" t="s">
        <v>6717</v>
      </c>
      <c r="L42" s="272">
        <v>42758</v>
      </c>
      <c r="M42" s="272">
        <v>42837</v>
      </c>
      <c r="N42" s="266"/>
      <c r="O42" s="266"/>
      <c r="P42" s="266"/>
      <c r="Q42" s="266"/>
      <c r="R42" s="232">
        <f ca="1">SUM(M42-NOW())</f>
        <v>1.8412780092621688</v>
      </c>
      <c r="S42" s="229" t="str">
        <f t="shared" ca="1" si="5"/>
        <v>WARNING</v>
      </c>
      <c r="T42" s="274">
        <v>8000000</v>
      </c>
      <c r="U42" s="274">
        <v>420000</v>
      </c>
      <c r="V42" s="274">
        <v>500000</v>
      </c>
      <c r="W42" s="274">
        <v>125000</v>
      </c>
      <c r="X42" s="260"/>
      <c r="Y42" s="260"/>
      <c r="Z42" s="260"/>
      <c r="AA42" s="260"/>
      <c r="AB42" s="260" t="s">
        <v>1215</v>
      </c>
      <c r="AC42" s="230" t="s">
        <v>6704</v>
      </c>
      <c r="AD42" s="260"/>
      <c r="AE42" s="270" t="s">
        <v>4927</v>
      </c>
      <c r="AF42" s="268" t="s">
        <v>4928</v>
      </c>
      <c r="AG42" s="229" t="s">
        <v>4929</v>
      </c>
      <c r="AH42" s="682" t="s">
        <v>4930</v>
      </c>
      <c r="AI42" s="683" t="s">
        <v>4931</v>
      </c>
      <c r="AJ42" s="346"/>
      <c r="AK42" s="233"/>
      <c r="AL42" s="7" t="s">
        <v>4932</v>
      </c>
      <c r="AM42" s="301"/>
      <c r="AN42" s="261" t="s">
        <v>6742</v>
      </c>
    </row>
    <row r="43" spans="1:40" s="300" customFormat="1" ht="15.95" customHeight="1">
      <c r="A43" s="239">
        <f t="shared" si="0"/>
        <v>30</v>
      </c>
      <c r="B43" s="246"/>
      <c r="C43" s="277" t="s">
        <v>6424</v>
      </c>
      <c r="D43" s="622" t="s">
        <v>6474</v>
      </c>
      <c r="E43" s="623"/>
      <c r="F43" s="243"/>
      <c r="G43" s="241" t="s">
        <v>1302</v>
      </c>
      <c r="H43" s="246" t="s">
        <v>1190</v>
      </c>
      <c r="I43" s="245" t="s">
        <v>1045</v>
      </c>
      <c r="J43" s="622" t="s">
        <v>6426</v>
      </c>
      <c r="K43" s="984" t="s">
        <v>6747</v>
      </c>
      <c r="L43" s="624">
        <v>42772</v>
      </c>
      <c r="M43" s="624">
        <v>42825</v>
      </c>
      <c r="N43" s="279"/>
      <c r="O43" s="279"/>
      <c r="P43" s="279"/>
      <c r="Q43" s="279"/>
      <c r="R43" s="249">
        <f ca="1">SUM(M43-NOW())</f>
        <v>-10.158721990737831</v>
      </c>
      <c r="S43" s="246" t="str">
        <f t="shared" ref="S43:S48" ca="1" si="6">IF(R43&lt;=46,"WARNING","ACTIVE")</f>
        <v>WARNING</v>
      </c>
      <c r="T43" s="625">
        <v>56000000</v>
      </c>
      <c r="U43" s="625"/>
      <c r="V43" s="625" t="s">
        <v>1324</v>
      </c>
      <c r="W43" s="625" t="s">
        <v>1324</v>
      </c>
      <c r="X43" s="278"/>
      <c r="Y43" s="278"/>
      <c r="Z43" s="278"/>
      <c r="AA43" s="278"/>
      <c r="AB43" s="625">
        <v>5000000</v>
      </c>
      <c r="AC43" s="247" t="s">
        <v>6705</v>
      </c>
      <c r="AD43" s="278"/>
      <c r="AE43" s="622" t="s">
        <v>6425</v>
      </c>
      <c r="AF43" s="255"/>
      <c r="AG43" s="246" t="s">
        <v>6475</v>
      </c>
      <c r="AH43" s="250" t="s">
        <v>6477</v>
      </c>
      <c r="AI43" s="250" t="s">
        <v>6476</v>
      </c>
      <c r="AJ43" s="369"/>
      <c r="AK43" s="250"/>
      <c r="AL43" s="145" t="s">
        <v>6478</v>
      </c>
      <c r="AM43" s="302" t="s">
        <v>6534</v>
      </c>
      <c r="AN43" s="300" t="s">
        <v>6713</v>
      </c>
    </row>
    <row r="44" spans="1:40" ht="31.5">
      <c r="A44" s="222">
        <f t="shared" si="0"/>
        <v>31</v>
      </c>
      <c r="B44" s="229"/>
      <c r="C44" s="259" t="s">
        <v>6427</v>
      </c>
      <c r="D44" s="270" t="s">
        <v>923</v>
      </c>
      <c r="E44" s="271"/>
      <c r="F44" s="226"/>
      <c r="G44" s="224" t="s">
        <v>1060</v>
      </c>
      <c r="H44" s="264" t="s">
        <v>1276</v>
      </c>
      <c r="I44" s="228" t="s">
        <v>1045</v>
      </c>
      <c r="J44" s="270" t="s">
        <v>6429</v>
      </c>
      <c r="K44" s="260"/>
      <c r="L44" s="272">
        <v>42780</v>
      </c>
      <c r="M44" s="272">
        <v>42868</v>
      </c>
      <c r="N44" s="266"/>
      <c r="O44" s="266"/>
      <c r="P44" s="266"/>
      <c r="Q44" s="266"/>
      <c r="R44" s="232">
        <f ca="1">SUM(M44-NOW())</f>
        <v>32.841278009262169</v>
      </c>
      <c r="S44" s="229" t="str">
        <f t="shared" ca="1" si="6"/>
        <v>WARNING</v>
      </c>
      <c r="T44" s="274">
        <v>14500000</v>
      </c>
      <c r="U44" s="274">
        <v>420000</v>
      </c>
      <c r="V44" s="274">
        <v>1300000</v>
      </c>
      <c r="W44" s="274">
        <v>150000</v>
      </c>
      <c r="X44" s="260"/>
      <c r="Y44" s="260"/>
      <c r="Z44" s="260"/>
      <c r="AA44" s="260"/>
      <c r="AB44" s="260" t="s">
        <v>1314</v>
      </c>
      <c r="AC44" s="230" t="s">
        <v>6706</v>
      </c>
      <c r="AD44" s="260"/>
      <c r="AE44" s="270" t="s">
        <v>6428</v>
      </c>
      <c r="AF44" s="264" t="s">
        <v>6458</v>
      </c>
      <c r="AG44" s="229" t="s">
        <v>6444</v>
      </c>
      <c r="AH44" s="682" t="s">
        <v>6445</v>
      </c>
      <c r="AI44" s="683" t="s">
        <v>6446</v>
      </c>
      <c r="AJ44" s="346">
        <v>14015093413</v>
      </c>
      <c r="AK44" s="233" t="s">
        <v>6447</v>
      </c>
      <c r="AL44" s="7" t="s">
        <v>6459</v>
      </c>
      <c r="AM44" s="301"/>
      <c r="AN44" s="261" t="s">
        <v>6743</v>
      </c>
    </row>
    <row r="45" spans="1:40" ht="31.5" hidden="1">
      <c r="A45" s="222">
        <f t="shared" si="0"/>
        <v>32</v>
      </c>
      <c r="B45" s="229"/>
      <c r="C45" s="259" t="s">
        <v>6430</v>
      </c>
      <c r="D45" s="270" t="s">
        <v>473</v>
      </c>
      <c r="E45" s="271"/>
      <c r="F45" s="226"/>
      <c r="G45" s="224" t="s">
        <v>1302</v>
      </c>
      <c r="H45" s="264" t="s">
        <v>1231</v>
      </c>
      <c r="I45" s="228" t="s">
        <v>1045</v>
      </c>
      <c r="J45" s="270" t="s">
        <v>4350</v>
      </c>
      <c r="K45" s="260"/>
      <c r="L45" s="272">
        <v>42779</v>
      </c>
      <c r="M45" s="272">
        <v>43143</v>
      </c>
      <c r="N45" s="266"/>
      <c r="O45" s="266"/>
      <c r="P45" s="266"/>
      <c r="Q45" s="266"/>
      <c r="R45" s="232">
        <f t="shared" ref="R45:R48" ca="1" si="7">SUM(M45-NOW())</f>
        <v>307.84127800926217</v>
      </c>
      <c r="S45" s="229" t="str">
        <f t="shared" ca="1" si="6"/>
        <v>ACTIVE</v>
      </c>
      <c r="T45" s="274">
        <v>3800000</v>
      </c>
      <c r="U45" s="274">
        <v>20000</v>
      </c>
      <c r="V45" s="274">
        <v>700000</v>
      </c>
      <c r="W45" s="274">
        <v>131250</v>
      </c>
      <c r="X45" s="260"/>
      <c r="Y45" s="260"/>
      <c r="Z45" s="260"/>
      <c r="AA45" s="260"/>
      <c r="AB45" s="260" t="s">
        <v>1215</v>
      </c>
      <c r="AC45" s="230" t="s">
        <v>6704</v>
      </c>
      <c r="AD45" s="260"/>
      <c r="AE45" s="270" t="s">
        <v>6431</v>
      </c>
      <c r="AF45" s="268"/>
      <c r="AG45" s="229" t="s">
        <v>6470</v>
      </c>
      <c r="AH45" s="682" t="s">
        <v>6468</v>
      </c>
      <c r="AI45" s="682" t="s">
        <v>6469</v>
      </c>
      <c r="AJ45" s="233" t="s">
        <v>6471</v>
      </c>
      <c r="AK45" s="233" t="s">
        <v>6472</v>
      </c>
      <c r="AL45" s="7" t="s">
        <v>6473</v>
      </c>
      <c r="AM45" s="301"/>
      <c r="AN45" s="261" t="s">
        <v>6744</v>
      </c>
    </row>
    <row r="46" spans="1:40" ht="15.95" hidden="1" customHeight="1">
      <c r="A46" s="222">
        <f t="shared" si="0"/>
        <v>33</v>
      </c>
      <c r="B46" s="229"/>
      <c r="C46" s="259" t="s">
        <v>6432</v>
      </c>
      <c r="D46" s="270" t="s">
        <v>6433</v>
      </c>
      <c r="E46" s="271"/>
      <c r="F46" s="226"/>
      <c r="G46" s="224" t="s">
        <v>1302</v>
      </c>
      <c r="H46" s="264" t="s">
        <v>1231</v>
      </c>
      <c r="I46" s="228" t="s">
        <v>6436</v>
      </c>
      <c r="J46" s="270" t="s">
        <v>6435</v>
      </c>
      <c r="K46" s="260"/>
      <c r="L46" s="272">
        <v>42779</v>
      </c>
      <c r="M46" s="272">
        <v>43143</v>
      </c>
      <c r="N46" s="266"/>
      <c r="O46" s="266"/>
      <c r="P46" s="266"/>
      <c r="Q46" s="266"/>
      <c r="R46" s="232">
        <f t="shared" ca="1" si="7"/>
        <v>307.84127800926217</v>
      </c>
      <c r="S46" s="229" t="str">
        <f t="shared" ca="1" si="6"/>
        <v>ACTIVE</v>
      </c>
      <c r="T46" s="274">
        <v>17050000</v>
      </c>
      <c r="U46" s="274">
        <v>20000</v>
      </c>
      <c r="V46" s="274">
        <v>1300000</v>
      </c>
      <c r="W46" s="274">
        <v>150000</v>
      </c>
      <c r="X46" s="260"/>
      <c r="Y46" s="260"/>
      <c r="Z46" s="260"/>
      <c r="AA46" s="260"/>
      <c r="AB46" s="260" t="s">
        <v>1314</v>
      </c>
      <c r="AC46" s="230" t="s">
        <v>6705</v>
      </c>
      <c r="AD46" s="260"/>
      <c r="AE46" s="270" t="s">
        <v>6434</v>
      </c>
      <c r="AF46" s="264" t="s">
        <v>6451</v>
      </c>
      <c r="AG46" s="229" t="s">
        <v>6535</v>
      </c>
      <c r="AH46" s="682" t="s">
        <v>6464</v>
      </c>
      <c r="AI46" s="682" t="s">
        <v>6466</v>
      </c>
      <c r="AJ46" s="233" t="s">
        <v>6465</v>
      </c>
      <c r="AK46" s="233"/>
      <c r="AL46" s="7" t="s">
        <v>6467</v>
      </c>
      <c r="AM46" s="301"/>
      <c r="AN46" s="261" t="s">
        <v>6745</v>
      </c>
    </row>
    <row r="47" spans="1:40" ht="21" hidden="1">
      <c r="A47" s="222">
        <f t="shared" si="0"/>
        <v>34</v>
      </c>
      <c r="B47" s="229"/>
      <c r="C47" s="259" t="s">
        <v>6437</v>
      </c>
      <c r="D47" s="270" t="s">
        <v>2875</v>
      </c>
      <c r="E47" s="271"/>
      <c r="F47" s="226"/>
      <c r="G47" s="224" t="s">
        <v>1302</v>
      </c>
      <c r="H47" s="264" t="s">
        <v>1276</v>
      </c>
      <c r="I47" s="228" t="s">
        <v>1045</v>
      </c>
      <c r="J47" s="270" t="s">
        <v>6439</v>
      </c>
      <c r="K47" s="260"/>
      <c r="L47" s="272">
        <v>42779</v>
      </c>
      <c r="M47" s="272">
        <v>43143</v>
      </c>
      <c r="N47" s="266"/>
      <c r="O47" s="266"/>
      <c r="P47" s="266"/>
      <c r="Q47" s="266"/>
      <c r="R47" s="232">
        <f t="shared" ca="1" si="7"/>
        <v>307.84127800926217</v>
      </c>
      <c r="S47" s="229" t="str">
        <f t="shared" ca="1" si="6"/>
        <v>ACTIVE</v>
      </c>
      <c r="T47" s="274">
        <v>2800000</v>
      </c>
      <c r="U47" s="274">
        <v>420000</v>
      </c>
      <c r="V47" s="274">
        <v>700000</v>
      </c>
      <c r="W47" s="274">
        <v>131250</v>
      </c>
      <c r="X47" s="260"/>
      <c r="Y47" s="260"/>
      <c r="Z47" s="260"/>
      <c r="AA47" s="260"/>
      <c r="AB47" s="260" t="s">
        <v>1215</v>
      </c>
      <c r="AC47" s="230" t="s">
        <v>6704</v>
      </c>
      <c r="AD47" s="260"/>
      <c r="AE47" s="270" t="s">
        <v>6438</v>
      </c>
      <c r="AF47" s="264" t="s">
        <v>6456</v>
      </c>
      <c r="AG47" s="229" t="s">
        <v>6453</v>
      </c>
      <c r="AH47" s="682" t="s">
        <v>6454</v>
      </c>
      <c r="AI47" s="682" t="s">
        <v>6457</v>
      </c>
      <c r="AJ47" s="233" t="s">
        <v>6452</v>
      </c>
      <c r="AK47" s="233"/>
      <c r="AL47" s="7" t="s">
        <v>6455</v>
      </c>
      <c r="AM47" s="301"/>
      <c r="AN47" s="261" t="s">
        <v>6744</v>
      </c>
    </row>
    <row r="48" spans="1:40" ht="21" hidden="1">
      <c r="A48" s="222">
        <f t="shared" si="0"/>
        <v>35</v>
      </c>
      <c r="B48" s="229"/>
      <c r="C48" s="259" t="s">
        <v>6440</v>
      </c>
      <c r="D48" s="270" t="s">
        <v>6441</v>
      </c>
      <c r="E48" s="271"/>
      <c r="F48" s="226"/>
      <c r="G48" s="224" t="s">
        <v>1302</v>
      </c>
      <c r="H48" s="264" t="s">
        <v>1358</v>
      </c>
      <c r="I48" s="228" t="s">
        <v>1674</v>
      </c>
      <c r="J48" s="270" t="s">
        <v>6443</v>
      </c>
      <c r="K48" s="260"/>
      <c r="L48" s="272">
        <v>42786</v>
      </c>
      <c r="M48" s="272">
        <v>43150</v>
      </c>
      <c r="N48" s="266"/>
      <c r="O48" s="266"/>
      <c r="P48" s="266"/>
      <c r="Q48" s="266"/>
      <c r="R48" s="232">
        <f t="shared" ca="1" si="7"/>
        <v>314.84127800926217</v>
      </c>
      <c r="S48" s="229" t="str">
        <f t="shared" ca="1" si="6"/>
        <v>ACTIVE</v>
      </c>
      <c r="T48" s="274">
        <v>17000000</v>
      </c>
      <c r="U48" s="274">
        <v>15000</v>
      </c>
      <c r="V48" s="274">
        <v>1300000</v>
      </c>
      <c r="W48" s="274">
        <v>150000</v>
      </c>
      <c r="X48" s="260"/>
      <c r="Y48" s="260"/>
      <c r="Z48" s="260"/>
      <c r="AA48" s="260"/>
      <c r="AB48" s="260" t="s">
        <v>1314</v>
      </c>
      <c r="AC48" s="230" t="s">
        <v>6705</v>
      </c>
      <c r="AD48" s="260"/>
      <c r="AE48" s="270" t="s">
        <v>6442</v>
      </c>
      <c r="AF48" s="264" t="s">
        <v>6449</v>
      </c>
      <c r="AG48" s="229" t="s">
        <v>6539</v>
      </c>
      <c r="AH48" s="682" t="s">
        <v>6541</v>
      </c>
      <c r="AI48" s="682" t="s">
        <v>6448</v>
      </c>
      <c r="AJ48" s="346"/>
      <c r="AK48" s="233" t="s">
        <v>6538</v>
      </c>
      <c r="AL48" s="7" t="s">
        <v>6450</v>
      </c>
      <c r="AM48" s="301"/>
      <c r="AN48" s="261" t="s">
        <v>6745</v>
      </c>
    </row>
    <row r="49" spans="1:40" ht="15.95" hidden="1" customHeight="1">
      <c r="A49" s="222">
        <f t="shared" si="0"/>
        <v>36</v>
      </c>
      <c r="B49" s="229" t="s">
        <v>1324</v>
      </c>
      <c r="C49" s="259" t="s">
        <v>6552</v>
      </c>
      <c r="D49" s="270" t="s">
        <v>6554</v>
      </c>
      <c r="E49" s="271"/>
      <c r="F49" s="226" t="s">
        <v>6652</v>
      </c>
      <c r="G49" s="224" t="s">
        <v>1302</v>
      </c>
      <c r="H49" s="264" t="s">
        <v>1276</v>
      </c>
      <c r="I49" s="270" t="s">
        <v>1045</v>
      </c>
      <c r="J49" s="228" t="s">
        <v>6556</v>
      </c>
      <c r="L49" s="272" t="s">
        <v>6553</v>
      </c>
      <c r="M49" s="272">
        <v>42973</v>
      </c>
      <c r="N49" s="266"/>
      <c r="O49" s="266"/>
      <c r="P49" s="266"/>
      <c r="Q49" s="266"/>
      <c r="R49" s="232">
        <f t="shared" ref="R49:R51" ca="1" si="8">SUM(M49-NOW())</f>
        <v>137.84127800926217</v>
      </c>
      <c r="S49" s="229" t="str">
        <f t="shared" ref="S49:S51" ca="1" si="9">IF(R49&lt;=46,"WARNING","ACTIVE")</f>
        <v>ACTIVE</v>
      </c>
      <c r="T49" s="274">
        <v>8700000</v>
      </c>
      <c r="U49" s="274">
        <v>20000</v>
      </c>
      <c r="V49" s="274">
        <v>750000</v>
      </c>
      <c r="W49" s="274">
        <v>150000</v>
      </c>
      <c r="X49" s="260"/>
      <c r="Y49" s="260"/>
      <c r="Z49" s="260"/>
      <c r="AA49" s="260"/>
      <c r="AB49" s="260" t="s">
        <v>1314</v>
      </c>
      <c r="AC49" s="230" t="s">
        <v>6704</v>
      </c>
      <c r="AD49" s="260"/>
      <c r="AE49" s="270" t="s">
        <v>6555</v>
      </c>
      <c r="AF49" s="264">
        <v>8999535231</v>
      </c>
      <c r="AG49" s="229" t="s">
        <v>6647</v>
      </c>
      <c r="AH49" s="682" t="s">
        <v>6648</v>
      </c>
      <c r="AI49" s="682" t="s">
        <v>6649</v>
      </c>
      <c r="AJ49" s="346"/>
      <c r="AK49" s="233" t="s">
        <v>6651</v>
      </c>
      <c r="AL49" s="7" t="s">
        <v>6650</v>
      </c>
      <c r="AM49" s="301"/>
      <c r="AN49" s="300"/>
    </row>
    <row r="50" spans="1:40" ht="16.5" hidden="1" customHeight="1">
      <c r="A50" s="222">
        <f t="shared" si="0"/>
        <v>37</v>
      </c>
      <c r="B50" s="229"/>
      <c r="C50" s="259" t="s">
        <v>6578</v>
      </c>
      <c r="D50" s="270" t="s">
        <v>6580</v>
      </c>
      <c r="E50" s="271"/>
      <c r="F50" s="226" t="s">
        <v>6656</v>
      </c>
      <c r="G50" s="224" t="s">
        <v>1302</v>
      </c>
      <c r="H50" s="264" t="s">
        <v>1358</v>
      </c>
      <c r="I50" s="228" t="s">
        <v>6583</v>
      </c>
      <c r="J50" s="270" t="s">
        <v>6582</v>
      </c>
      <c r="K50" s="260"/>
      <c r="L50" s="272" t="s">
        <v>6579</v>
      </c>
      <c r="M50" s="272">
        <v>42978</v>
      </c>
      <c r="N50" s="266"/>
      <c r="O50" s="266"/>
      <c r="P50" s="266"/>
      <c r="Q50" s="266"/>
      <c r="R50" s="232">
        <f t="shared" ca="1" si="8"/>
        <v>142.84127800926217</v>
      </c>
      <c r="S50" s="229" t="str">
        <f t="shared" ca="1" si="9"/>
        <v>ACTIVE</v>
      </c>
      <c r="T50" s="274">
        <v>6000000</v>
      </c>
      <c r="U50" s="274">
        <v>13500</v>
      </c>
      <c r="V50" s="274">
        <v>750000</v>
      </c>
      <c r="W50" s="274">
        <v>300000</v>
      </c>
      <c r="X50" s="260"/>
      <c r="Y50" s="260"/>
      <c r="Z50" s="260"/>
      <c r="AA50" s="260"/>
      <c r="AB50" s="260" t="s">
        <v>1314</v>
      </c>
      <c r="AC50" s="230" t="s">
        <v>6704</v>
      </c>
      <c r="AD50" s="260"/>
      <c r="AE50" s="270" t="s">
        <v>6581</v>
      </c>
      <c r="AF50" s="264" t="s">
        <v>6664</v>
      </c>
      <c r="AG50" s="229" t="s">
        <v>6654</v>
      </c>
      <c r="AH50" s="682" t="s">
        <v>6655</v>
      </c>
      <c r="AI50" s="682" t="s">
        <v>6653</v>
      </c>
      <c r="AJ50" s="346"/>
      <c r="AK50" s="233"/>
      <c r="AL50" s="7" t="s">
        <v>6663</v>
      </c>
      <c r="AM50" s="301"/>
      <c r="AN50" s="300"/>
    </row>
    <row r="51" spans="1:40" ht="16.5" hidden="1" customHeight="1">
      <c r="A51" s="222">
        <f t="shared" si="0"/>
        <v>38</v>
      </c>
      <c r="B51" s="229"/>
      <c r="C51" s="259" t="s">
        <v>6584</v>
      </c>
      <c r="D51" s="270" t="s">
        <v>6585</v>
      </c>
      <c r="E51" s="271"/>
      <c r="F51" s="226"/>
      <c r="G51" s="224" t="s">
        <v>1302</v>
      </c>
      <c r="H51" s="264" t="s">
        <v>1276</v>
      </c>
      <c r="I51" s="228" t="s">
        <v>1044</v>
      </c>
      <c r="J51" s="270" t="s">
        <v>6587</v>
      </c>
      <c r="K51" s="260"/>
      <c r="L51" s="272" t="s">
        <v>6670</v>
      </c>
      <c r="M51" s="272">
        <v>42983</v>
      </c>
      <c r="N51" s="266"/>
      <c r="O51" s="266"/>
      <c r="P51" s="266"/>
      <c r="Q51" s="266"/>
      <c r="R51" s="232">
        <f t="shared" ca="1" si="8"/>
        <v>147.84127800926217</v>
      </c>
      <c r="S51" s="229" t="str">
        <f t="shared" ca="1" si="9"/>
        <v>ACTIVE</v>
      </c>
      <c r="T51" s="274">
        <v>10000000</v>
      </c>
      <c r="U51" s="274">
        <v>13500</v>
      </c>
      <c r="V51" s="274">
        <v>750000</v>
      </c>
      <c r="W51" s="274">
        <v>300000</v>
      </c>
      <c r="X51" s="260"/>
      <c r="Y51" s="260"/>
      <c r="Z51" s="260"/>
      <c r="AA51" s="260"/>
      <c r="AB51" s="260" t="s">
        <v>1314</v>
      </c>
      <c r="AC51" s="230" t="s">
        <v>6704</v>
      </c>
      <c r="AD51" s="260"/>
      <c r="AE51" s="270" t="s">
        <v>6586</v>
      </c>
      <c r="AF51" s="264" t="s">
        <v>6657</v>
      </c>
      <c r="AG51" s="229" t="s">
        <v>6659</v>
      </c>
      <c r="AH51" s="682" t="s">
        <v>6660</v>
      </c>
      <c r="AI51" s="682" t="s">
        <v>6661</v>
      </c>
      <c r="AJ51" s="233" t="s">
        <v>6662</v>
      </c>
      <c r="AK51" s="233"/>
      <c r="AL51" s="7" t="s">
        <v>6658</v>
      </c>
      <c r="AM51" s="301"/>
      <c r="AN51" s="300"/>
    </row>
    <row r="52" spans="1:40" ht="16.5" hidden="1" customHeight="1">
      <c r="A52" s="222">
        <f t="shared" si="0"/>
        <v>39</v>
      </c>
      <c r="B52" s="229"/>
      <c r="C52" s="259" t="s">
        <v>6671</v>
      </c>
      <c r="D52" s="270" t="s">
        <v>6672</v>
      </c>
      <c r="E52" s="271"/>
      <c r="F52" s="226"/>
      <c r="G52" s="224" t="s">
        <v>1302</v>
      </c>
      <c r="H52" s="264" t="s">
        <v>1280</v>
      </c>
      <c r="I52" s="228" t="s">
        <v>1044</v>
      </c>
      <c r="J52" s="270" t="s">
        <v>6674</v>
      </c>
      <c r="K52" s="260"/>
      <c r="L52" s="272" t="s">
        <v>6579</v>
      </c>
      <c r="M52" s="272">
        <v>43159</v>
      </c>
      <c r="N52" s="266"/>
      <c r="O52" s="266"/>
      <c r="P52" s="266"/>
      <c r="Q52" s="266"/>
      <c r="R52" s="232">
        <f t="shared" ref="R52:R53" ca="1" si="10">SUM(M52-NOW())</f>
        <v>323.84127800926217</v>
      </c>
      <c r="S52" s="229" t="str">
        <f t="shared" ref="S52:S53" ca="1" si="11">IF(R52&lt;=46,"WARNING","ACTIVE")</f>
        <v>ACTIVE</v>
      </c>
      <c r="T52" s="274">
        <v>20000000</v>
      </c>
      <c r="U52" s="274">
        <v>13500</v>
      </c>
      <c r="V52" s="274">
        <v>1300000</v>
      </c>
      <c r="W52" s="274">
        <v>150000</v>
      </c>
      <c r="X52" s="260"/>
      <c r="Y52" s="260"/>
      <c r="Z52" s="260"/>
      <c r="AA52" s="260"/>
      <c r="AB52" s="260" t="s">
        <v>1314</v>
      </c>
      <c r="AC52" s="230" t="s">
        <v>6704</v>
      </c>
      <c r="AD52" s="260"/>
      <c r="AE52" s="270" t="s">
        <v>6673</v>
      </c>
      <c r="AF52" s="264"/>
      <c r="AG52" s="229" t="s">
        <v>6681</v>
      </c>
      <c r="AH52" s="682" t="s">
        <v>6684</v>
      </c>
      <c r="AI52" s="682" t="s">
        <v>6685</v>
      </c>
      <c r="AJ52" s="233" t="s">
        <v>6682</v>
      </c>
      <c r="AK52" s="233" t="s">
        <v>6683</v>
      </c>
      <c r="AL52" s="7" t="s">
        <v>6686</v>
      </c>
      <c r="AM52" s="301"/>
      <c r="AN52" s="300"/>
    </row>
    <row r="53" spans="1:40" ht="16.5" hidden="1" customHeight="1">
      <c r="A53" s="222">
        <f t="shared" si="0"/>
        <v>40</v>
      </c>
      <c r="B53" s="229"/>
      <c r="C53" s="259" t="s">
        <v>6675</v>
      </c>
      <c r="D53" s="270" t="s">
        <v>6676</v>
      </c>
      <c r="E53" s="271"/>
      <c r="F53" s="226"/>
      <c r="G53" s="224" t="s">
        <v>1060</v>
      </c>
      <c r="H53" s="264" t="s">
        <v>1276</v>
      </c>
      <c r="I53" s="228" t="s">
        <v>1045</v>
      </c>
      <c r="J53" s="270" t="s">
        <v>6678</v>
      </c>
      <c r="K53" s="260"/>
      <c r="L53" s="272" t="s">
        <v>6679</v>
      </c>
      <c r="M53" s="272">
        <v>42990</v>
      </c>
      <c r="N53" s="266"/>
      <c r="O53" s="266"/>
      <c r="P53" s="266"/>
      <c r="Q53" s="266"/>
      <c r="R53" s="232">
        <f t="shared" ca="1" si="10"/>
        <v>154.84127800926217</v>
      </c>
      <c r="S53" s="229" t="str">
        <f t="shared" ca="1" si="11"/>
        <v>ACTIVE</v>
      </c>
      <c r="T53" s="274">
        <v>4500000</v>
      </c>
      <c r="U53" s="274">
        <v>20000</v>
      </c>
      <c r="V53" s="274">
        <v>750000</v>
      </c>
      <c r="W53" s="274">
        <v>125000</v>
      </c>
      <c r="X53" s="260"/>
      <c r="Y53" s="260"/>
      <c r="Z53" s="260"/>
      <c r="AA53" s="260"/>
      <c r="AB53" s="260" t="s">
        <v>1314</v>
      </c>
      <c r="AC53" s="230" t="s">
        <v>6706</v>
      </c>
      <c r="AD53" s="260"/>
      <c r="AE53" s="270" t="s">
        <v>6677</v>
      </c>
      <c r="AF53" s="264">
        <v>8112395333</v>
      </c>
      <c r="AG53" s="229" t="s">
        <v>6689</v>
      </c>
      <c r="AH53" s="682" t="s">
        <v>591</v>
      </c>
      <c r="AI53" s="682" t="s">
        <v>6687</v>
      </c>
      <c r="AJ53" s="233"/>
      <c r="AK53" s="233" t="s">
        <v>6688</v>
      </c>
      <c r="AL53" s="7" t="s">
        <v>6690</v>
      </c>
      <c r="AM53" s="301"/>
      <c r="AN53" s="300"/>
    </row>
    <row r="54" spans="1:40" ht="16.5" hidden="1" customHeight="1">
      <c r="A54" s="222"/>
      <c r="B54" s="229"/>
      <c r="C54" s="259" t="s">
        <v>6708</v>
      </c>
      <c r="D54" s="270" t="s">
        <v>6709</v>
      </c>
      <c r="E54" s="271"/>
      <c r="F54" s="226"/>
      <c r="G54" s="224" t="s">
        <v>1302</v>
      </c>
      <c r="H54" s="264" t="s">
        <v>1280</v>
      </c>
      <c r="I54" s="228" t="s">
        <v>6712</v>
      </c>
      <c r="J54" s="270" t="s">
        <v>6711</v>
      </c>
      <c r="K54" s="260"/>
      <c r="L54" s="272" t="s">
        <v>6679</v>
      </c>
      <c r="M54" s="272">
        <v>42990</v>
      </c>
      <c r="N54" s="266"/>
      <c r="O54" s="266" t="s">
        <v>1324</v>
      </c>
      <c r="P54" s="266"/>
      <c r="Q54" s="266"/>
      <c r="R54" s="232">
        <f t="shared" ref="R54" ca="1" si="12">SUM(M54-NOW())</f>
        <v>154.84127800926217</v>
      </c>
      <c r="S54" s="229" t="str">
        <f t="shared" ref="S54" ca="1" si="13">IF(R54&lt;=46,"WARNING","ACTIVE")</f>
        <v>ACTIVE</v>
      </c>
      <c r="T54" s="274">
        <v>5500000</v>
      </c>
      <c r="U54" s="274">
        <v>15000</v>
      </c>
      <c r="V54" s="274">
        <v>750000</v>
      </c>
      <c r="W54" s="274">
        <v>300000</v>
      </c>
      <c r="X54" s="260"/>
      <c r="Y54" s="260">
        <v>1650000</v>
      </c>
      <c r="Z54" s="260"/>
      <c r="AA54" s="260"/>
      <c r="AB54" s="260" t="s">
        <v>1314</v>
      </c>
      <c r="AC54" s="230" t="s">
        <v>6704</v>
      </c>
      <c r="AD54" s="260"/>
      <c r="AE54" s="270" t="s">
        <v>6710</v>
      </c>
      <c r="AF54" s="264">
        <v>81243385557</v>
      </c>
      <c r="AG54" s="229" t="s">
        <v>6772</v>
      </c>
      <c r="AH54" s="682" t="s">
        <v>6773</v>
      </c>
      <c r="AI54" s="682" t="s">
        <v>6774</v>
      </c>
      <c r="AJ54" s="233"/>
      <c r="AK54" s="233"/>
      <c r="AL54" s="7" t="s">
        <v>6775</v>
      </c>
      <c r="AM54" s="301"/>
      <c r="AN54" s="300"/>
    </row>
    <row r="55" spans="1:40" ht="16.5" hidden="1" customHeight="1">
      <c r="A55" s="222"/>
      <c r="B55" s="229"/>
      <c r="C55" s="259" t="s">
        <v>12841</v>
      </c>
      <c r="D55" s="270" t="s">
        <v>12842</v>
      </c>
      <c r="E55" s="271"/>
      <c r="F55" s="226"/>
      <c r="G55" s="224"/>
      <c r="H55" s="264"/>
      <c r="I55" s="228" t="s">
        <v>1045</v>
      </c>
      <c r="J55" s="270" t="s">
        <v>12844</v>
      </c>
      <c r="K55" s="260"/>
      <c r="L55" s="272" t="s">
        <v>6561</v>
      </c>
      <c r="M55" s="272">
        <v>43008</v>
      </c>
      <c r="N55" s="266"/>
      <c r="O55" s="266"/>
      <c r="P55" s="266"/>
      <c r="Q55" s="266"/>
      <c r="R55" s="232">
        <f t="shared" ref="R55:R60" ca="1" si="14">SUM(M55-NOW())</f>
        <v>172.84127800926217</v>
      </c>
      <c r="S55" s="229" t="str">
        <f t="shared" ref="S55:S60" ca="1" si="15">IF(R55&lt;=46,"WARNING","ACTIVE")</f>
        <v>ACTIVE</v>
      </c>
      <c r="T55" s="274">
        <v>4405000</v>
      </c>
      <c r="U55" s="274">
        <v>220000</v>
      </c>
      <c r="V55" s="274"/>
      <c r="W55" s="274"/>
      <c r="X55" s="260"/>
      <c r="Y55" s="260"/>
      <c r="Z55" s="260"/>
      <c r="AA55" s="260"/>
      <c r="AB55" s="260" t="s">
        <v>1215</v>
      </c>
      <c r="AC55" s="230"/>
      <c r="AD55" s="260"/>
      <c r="AE55" s="270" t="s">
        <v>12843</v>
      </c>
      <c r="AF55" s="264"/>
      <c r="AG55" s="229"/>
      <c r="AH55" s="682"/>
      <c r="AI55" s="682"/>
      <c r="AJ55" s="233"/>
      <c r="AK55" s="233"/>
      <c r="AL55" s="7"/>
      <c r="AM55" s="301"/>
    </row>
    <row r="56" spans="1:40" ht="16.5" hidden="1" customHeight="1">
      <c r="A56" s="222"/>
      <c r="B56" s="229"/>
      <c r="C56" s="259" t="s">
        <v>12845</v>
      </c>
      <c r="D56" s="270" t="s">
        <v>12846</v>
      </c>
      <c r="E56" s="271"/>
      <c r="F56" s="226"/>
      <c r="G56" s="224" t="s">
        <v>1302</v>
      </c>
      <c r="H56" s="264" t="s">
        <v>1280</v>
      </c>
      <c r="I56" s="228" t="s">
        <v>1045</v>
      </c>
      <c r="J56" s="270" t="s">
        <v>12844</v>
      </c>
      <c r="K56" s="260"/>
      <c r="L56" s="272" t="s">
        <v>6561</v>
      </c>
      <c r="M56" s="272">
        <v>43008</v>
      </c>
      <c r="N56" s="266"/>
      <c r="O56" s="266"/>
      <c r="P56" s="266"/>
      <c r="Q56" s="266"/>
      <c r="R56" s="232">
        <f t="shared" ca="1" si="14"/>
        <v>172.84127800926217</v>
      </c>
      <c r="S56" s="229" t="str">
        <f t="shared" ca="1" si="15"/>
        <v>ACTIVE</v>
      </c>
      <c r="T56" s="274">
        <v>3750000</v>
      </c>
      <c r="U56" s="274">
        <v>220000</v>
      </c>
      <c r="V56" s="274"/>
      <c r="W56" s="274"/>
      <c r="X56" s="260"/>
      <c r="Y56" s="260"/>
      <c r="Z56" s="260"/>
      <c r="AA56" s="260"/>
      <c r="AB56" s="260" t="s">
        <v>1215</v>
      </c>
      <c r="AC56" s="230"/>
      <c r="AD56" s="260"/>
      <c r="AE56" s="270" t="s">
        <v>12847</v>
      </c>
      <c r="AF56" s="264" t="s">
        <v>12989</v>
      </c>
      <c r="AG56" s="229"/>
      <c r="AH56" s="682" t="s">
        <v>12991</v>
      </c>
      <c r="AI56" s="682" t="s">
        <v>12992</v>
      </c>
      <c r="AJ56" s="233" t="s">
        <v>12990</v>
      </c>
      <c r="AK56" s="233" t="s">
        <v>12993</v>
      </c>
      <c r="AL56" s="7" t="s">
        <v>13001</v>
      </c>
      <c r="AM56" s="301"/>
    </row>
    <row r="57" spans="1:40" ht="16.5" hidden="1" customHeight="1">
      <c r="A57" s="222"/>
      <c r="B57" s="229"/>
      <c r="C57" s="259" t="s">
        <v>12848</v>
      </c>
      <c r="D57" s="270" t="s">
        <v>12849</v>
      </c>
      <c r="E57" s="271"/>
      <c r="F57" s="226"/>
      <c r="G57" s="224" t="s">
        <v>1060</v>
      </c>
      <c r="H57" s="264" t="s">
        <v>1276</v>
      </c>
      <c r="I57" s="228" t="s">
        <v>1045</v>
      </c>
      <c r="J57" s="270" t="s">
        <v>12844</v>
      </c>
      <c r="K57" s="260"/>
      <c r="L57" s="272" t="s">
        <v>6561</v>
      </c>
      <c r="M57" s="272">
        <v>43008</v>
      </c>
      <c r="N57" s="266"/>
      <c r="O57" s="266"/>
      <c r="P57" s="266"/>
      <c r="Q57" s="266"/>
      <c r="R57" s="232">
        <f t="shared" ca="1" si="14"/>
        <v>172.84127800926217</v>
      </c>
      <c r="S57" s="229" t="str">
        <f t="shared" ca="1" si="15"/>
        <v>ACTIVE</v>
      </c>
      <c r="T57" s="274">
        <v>4603840</v>
      </c>
      <c r="U57" s="274">
        <v>220000</v>
      </c>
      <c r="V57" s="274"/>
      <c r="W57" s="274"/>
      <c r="X57" s="260"/>
      <c r="Y57" s="260"/>
      <c r="Z57" s="260"/>
      <c r="AA57" s="260"/>
      <c r="AB57" s="260" t="s">
        <v>1215</v>
      </c>
      <c r="AC57" s="230"/>
      <c r="AD57" s="260"/>
      <c r="AE57" s="270" t="s">
        <v>12850</v>
      </c>
      <c r="AF57" s="264">
        <v>81319060889</v>
      </c>
      <c r="AG57" s="229" t="s">
        <v>12996</v>
      </c>
      <c r="AH57" s="682" t="s">
        <v>12994</v>
      </c>
      <c r="AI57" s="682" t="s">
        <v>12997</v>
      </c>
      <c r="AJ57" s="233" t="s">
        <v>12998</v>
      </c>
      <c r="AK57" s="233" t="s">
        <v>12999</v>
      </c>
      <c r="AL57" s="7" t="s">
        <v>13000</v>
      </c>
      <c r="AM57" s="301"/>
    </row>
    <row r="58" spans="1:40" ht="13.5" hidden="1" customHeight="1">
      <c r="A58" s="222"/>
      <c r="B58" s="229"/>
      <c r="C58" s="259" t="s">
        <v>12851</v>
      </c>
      <c r="D58" s="270" t="s">
        <v>12852</v>
      </c>
      <c r="E58" s="271"/>
      <c r="F58" s="226"/>
      <c r="G58" s="224" t="s">
        <v>1302</v>
      </c>
      <c r="H58" s="264" t="s">
        <v>1276</v>
      </c>
      <c r="I58" s="228" t="s">
        <v>1045</v>
      </c>
      <c r="J58" s="270" t="s">
        <v>12844</v>
      </c>
      <c r="K58" s="260"/>
      <c r="L58" s="272" t="s">
        <v>6561</v>
      </c>
      <c r="M58" s="272">
        <v>43008</v>
      </c>
      <c r="N58" s="266"/>
      <c r="O58" s="266"/>
      <c r="P58" s="266"/>
      <c r="Q58" s="266"/>
      <c r="R58" s="232">
        <f t="shared" ca="1" si="14"/>
        <v>172.84127800926217</v>
      </c>
      <c r="S58" s="229" t="str">
        <f t="shared" ca="1" si="15"/>
        <v>ACTIVE</v>
      </c>
      <c r="T58" s="274">
        <v>3800000</v>
      </c>
      <c r="U58" s="274">
        <v>220000</v>
      </c>
      <c r="V58" s="274"/>
      <c r="W58" s="274"/>
      <c r="X58" s="260"/>
      <c r="Y58" s="260"/>
      <c r="Z58" s="260"/>
      <c r="AA58" s="260"/>
      <c r="AB58" s="260" t="s">
        <v>1215</v>
      </c>
      <c r="AC58" s="230"/>
      <c r="AD58" s="260"/>
      <c r="AE58" s="270" t="s">
        <v>12853</v>
      </c>
      <c r="AF58" s="264" t="s">
        <v>13002</v>
      </c>
      <c r="AG58" s="229" t="s">
        <v>13003</v>
      </c>
      <c r="AH58" s="682" t="s">
        <v>13004</v>
      </c>
      <c r="AI58" s="682" t="s">
        <v>13005</v>
      </c>
      <c r="AJ58" s="233" t="s">
        <v>13006</v>
      </c>
      <c r="AK58" s="233"/>
      <c r="AL58" s="7" t="s">
        <v>13007</v>
      </c>
      <c r="AM58" s="301"/>
    </row>
    <row r="59" spans="1:40" ht="11.25" hidden="1" customHeight="1">
      <c r="A59" s="222"/>
      <c r="B59" s="229"/>
      <c r="C59" s="259" t="s">
        <v>12854</v>
      </c>
      <c r="D59" s="270" t="s">
        <v>12855</v>
      </c>
      <c r="E59" s="271"/>
      <c r="F59" s="226"/>
      <c r="G59" s="224" t="s">
        <v>1302</v>
      </c>
      <c r="H59" s="264" t="s">
        <v>1276</v>
      </c>
      <c r="I59" s="228" t="s">
        <v>1045</v>
      </c>
      <c r="J59" s="270" t="s">
        <v>12844</v>
      </c>
      <c r="K59" s="260"/>
      <c r="L59" s="272" t="s">
        <v>6561</v>
      </c>
      <c r="M59" s="272">
        <v>43008</v>
      </c>
      <c r="N59" s="266"/>
      <c r="O59" s="266"/>
      <c r="P59" s="266"/>
      <c r="Q59" s="266"/>
      <c r="R59" s="232">
        <f t="shared" ca="1" si="14"/>
        <v>172.84127800926217</v>
      </c>
      <c r="S59" s="229" t="str">
        <f t="shared" ca="1" si="15"/>
        <v>ACTIVE</v>
      </c>
      <c r="T59" s="274">
        <v>5250000</v>
      </c>
      <c r="U59" s="274">
        <v>220000</v>
      </c>
      <c r="V59" s="274"/>
      <c r="W59" s="274"/>
      <c r="X59" s="260"/>
      <c r="Y59" s="260"/>
      <c r="Z59" s="260"/>
      <c r="AA59" s="260"/>
      <c r="AB59" s="260" t="s">
        <v>1215</v>
      </c>
      <c r="AC59" s="230"/>
      <c r="AD59" s="260"/>
      <c r="AE59" s="270" t="s">
        <v>12856</v>
      </c>
      <c r="AF59" s="264">
        <v>87888215120</v>
      </c>
      <c r="AG59" s="229"/>
      <c r="AH59" s="682" t="s">
        <v>13008</v>
      </c>
      <c r="AI59" s="682" t="s">
        <v>13009</v>
      </c>
      <c r="AJ59" s="233"/>
      <c r="AK59" s="233"/>
      <c r="AL59" s="7" t="s">
        <v>13010</v>
      </c>
      <c r="AM59" s="301"/>
    </row>
    <row r="60" spans="1:40" ht="12.75" hidden="1" customHeight="1">
      <c r="A60" s="222"/>
      <c r="B60" s="229"/>
      <c r="C60" s="259" t="s">
        <v>12857</v>
      </c>
      <c r="D60" s="270" t="s">
        <v>12858</v>
      </c>
      <c r="E60" s="271"/>
      <c r="F60" s="226"/>
      <c r="G60" s="224" t="s">
        <v>1060</v>
      </c>
      <c r="H60" s="264" t="s">
        <v>1276</v>
      </c>
      <c r="I60" s="228" t="s">
        <v>1045</v>
      </c>
      <c r="J60" s="270" t="s">
        <v>12844</v>
      </c>
      <c r="K60" s="260"/>
      <c r="L60" s="272" t="s">
        <v>6561</v>
      </c>
      <c r="M60" s="272">
        <v>43008</v>
      </c>
      <c r="N60" s="266"/>
      <c r="O60" s="266"/>
      <c r="P60" s="266"/>
      <c r="Q60" s="266"/>
      <c r="R60" s="232">
        <f t="shared" ca="1" si="14"/>
        <v>172.84127800926217</v>
      </c>
      <c r="S60" s="229" t="str">
        <f t="shared" ca="1" si="15"/>
        <v>ACTIVE</v>
      </c>
      <c r="T60" s="274">
        <v>4500000</v>
      </c>
      <c r="U60" s="274">
        <v>220000</v>
      </c>
      <c r="V60" s="274"/>
      <c r="W60" s="274"/>
      <c r="X60" s="260"/>
      <c r="Y60" s="260"/>
      <c r="Z60" s="260"/>
      <c r="AA60" s="260"/>
      <c r="AB60" s="260" t="s">
        <v>1215</v>
      </c>
      <c r="AC60" s="230"/>
      <c r="AD60" s="260"/>
      <c r="AE60" s="270" t="s">
        <v>12859</v>
      </c>
      <c r="AF60" s="264" t="s">
        <v>13015</v>
      </c>
      <c r="AG60" s="229"/>
      <c r="AH60" s="682" t="s">
        <v>13011</v>
      </c>
      <c r="AI60" s="682" t="s">
        <v>13012</v>
      </c>
      <c r="AJ60" s="233" t="s">
        <v>13013</v>
      </c>
      <c r="AK60" s="233" t="s">
        <v>13016</v>
      </c>
      <c r="AL60" s="7" t="s">
        <v>13014</v>
      </c>
      <c r="AM60" s="301"/>
    </row>
    <row r="62" spans="1:40" ht="11.25" thickBot="1"/>
    <row r="63" spans="1:40" ht="11.25" thickBot="1">
      <c r="A63" s="290" t="s">
        <v>1365</v>
      </c>
      <c r="B63" s="290"/>
    </row>
    <row r="64" spans="1:40" ht="14.1" customHeight="1">
      <c r="A64" s="291" t="s">
        <v>1173</v>
      </c>
      <c r="B64" s="239" t="s">
        <v>393</v>
      </c>
      <c r="C64" s="240" t="s">
        <v>386</v>
      </c>
      <c r="D64" s="241" t="s">
        <v>374</v>
      </c>
      <c r="E64" s="225">
        <v>31</v>
      </c>
      <c r="F64" s="226" t="s">
        <v>2971</v>
      </c>
      <c r="G64" s="244" t="s">
        <v>1060</v>
      </c>
      <c r="H64" s="245" t="s">
        <v>1276</v>
      </c>
      <c r="I64" s="245"/>
      <c r="J64" s="246" t="s">
        <v>376</v>
      </c>
      <c r="K64" s="247" t="s">
        <v>2142</v>
      </c>
      <c r="L64" s="248">
        <v>42046</v>
      </c>
      <c r="M64" s="248">
        <v>42412</v>
      </c>
      <c r="N64" s="248">
        <v>42449</v>
      </c>
      <c r="O64" s="248"/>
      <c r="P64" s="248"/>
      <c r="Q64" s="248"/>
      <c r="R64" s="249">
        <v>-43.777006481483113</v>
      </c>
      <c r="S64" s="246" t="s">
        <v>1099</v>
      </c>
      <c r="T64" s="247">
        <v>22000000</v>
      </c>
      <c r="U64" s="247" t="s">
        <v>703</v>
      </c>
      <c r="V64" s="247">
        <v>1300000</v>
      </c>
      <c r="W64" s="247">
        <v>150000</v>
      </c>
      <c r="X64" s="247"/>
      <c r="Y64" s="247"/>
      <c r="Z64" s="247"/>
      <c r="AA64" s="247" t="s">
        <v>415</v>
      </c>
      <c r="AB64" s="247" t="s">
        <v>1351</v>
      </c>
      <c r="AC64" s="247" t="s">
        <v>650</v>
      </c>
      <c r="AD64" s="247"/>
      <c r="AE64" s="246" t="s">
        <v>375</v>
      </c>
      <c r="AF64" s="246" t="s">
        <v>390</v>
      </c>
      <c r="AG64" s="246" t="s">
        <v>387</v>
      </c>
      <c r="AH64" s="246" t="s">
        <v>388</v>
      </c>
      <c r="AI64" s="250" t="s">
        <v>389</v>
      </c>
      <c r="AJ64" s="246">
        <v>11003631907</v>
      </c>
      <c r="AK64" s="229" t="s">
        <v>3508</v>
      </c>
      <c r="AL64" s="251" t="s">
        <v>392</v>
      </c>
      <c r="AM64" s="277" t="s">
        <v>2871</v>
      </c>
      <c r="AN64" s="300" t="s">
        <v>477</v>
      </c>
    </row>
    <row r="65" spans="1:40" ht="14.1" customHeight="1">
      <c r="A65" s="291" t="s">
        <v>1174</v>
      </c>
      <c r="B65" s="239" t="s">
        <v>434</v>
      </c>
      <c r="C65" s="240" t="s">
        <v>89</v>
      </c>
      <c r="D65" s="241" t="s">
        <v>90</v>
      </c>
      <c r="E65" s="242">
        <v>24</v>
      </c>
      <c r="F65" s="243" t="s">
        <v>2969</v>
      </c>
      <c r="G65" s="244" t="s">
        <v>1302</v>
      </c>
      <c r="H65" s="245" t="s">
        <v>1276</v>
      </c>
      <c r="I65" s="245"/>
      <c r="J65" s="246" t="s">
        <v>92</v>
      </c>
      <c r="K65" s="247" t="s">
        <v>821</v>
      </c>
      <c r="L65" s="248">
        <v>42073</v>
      </c>
      <c r="M65" s="248">
        <v>42438</v>
      </c>
      <c r="N65" s="248"/>
      <c r="O65" s="248"/>
      <c r="P65" s="248" t="s">
        <v>1324</v>
      </c>
      <c r="Q65" s="248" t="s">
        <v>1324</v>
      </c>
      <c r="R65" s="249">
        <v>-54.777006481483113</v>
      </c>
      <c r="S65" s="246" t="s">
        <v>1099</v>
      </c>
      <c r="T65" s="247">
        <v>8715000</v>
      </c>
      <c r="U65" s="247" t="s">
        <v>433</v>
      </c>
      <c r="V65" s="247"/>
      <c r="W65" s="247"/>
      <c r="X65" s="247"/>
      <c r="Y65" s="247"/>
      <c r="Z65" s="247"/>
      <c r="AA65" s="247"/>
      <c r="AB65" s="247" t="s">
        <v>1351</v>
      </c>
      <c r="AC65" s="247" t="s">
        <v>650</v>
      </c>
      <c r="AD65" s="247" t="s">
        <v>2946</v>
      </c>
      <c r="AE65" s="246" t="s">
        <v>91</v>
      </c>
      <c r="AF65" s="246" t="s">
        <v>435</v>
      </c>
      <c r="AG65" s="246" t="s">
        <v>178</v>
      </c>
      <c r="AH65" s="246" t="s">
        <v>436</v>
      </c>
      <c r="AI65" s="250" t="s">
        <v>437</v>
      </c>
      <c r="AJ65" s="246">
        <v>0</v>
      </c>
      <c r="AK65" s="229" t="s">
        <v>3511</v>
      </c>
      <c r="AL65" s="251" t="s">
        <v>438</v>
      </c>
      <c r="AM65" s="277" t="s">
        <v>3676</v>
      </c>
      <c r="AN65" s="300" t="s">
        <v>477</v>
      </c>
    </row>
    <row r="66" spans="1:40" ht="14.1" customHeight="1">
      <c r="A66" s="291" t="s">
        <v>1175</v>
      </c>
      <c r="B66" s="239" t="s">
        <v>1509</v>
      </c>
      <c r="C66" s="240" t="s">
        <v>1484</v>
      </c>
      <c r="D66" s="241" t="s">
        <v>1485</v>
      </c>
      <c r="E66" s="225">
        <v>26</v>
      </c>
      <c r="F66" s="226" t="s">
        <v>2983</v>
      </c>
      <c r="G66" s="244" t="s">
        <v>1060</v>
      </c>
      <c r="H66" s="245" t="s">
        <v>1276</v>
      </c>
      <c r="I66" s="245"/>
      <c r="J66" s="246" t="s">
        <v>452</v>
      </c>
      <c r="K66" s="247" t="s">
        <v>2135</v>
      </c>
      <c r="L66" s="248">
        <v>42261</v>
      </c>
      <c r="M66" s="248">
        <v>42442</v>
      </c>
      <c r="N66" s="248">
        <v>42469</v>
      </c>
      <c r="O66" s="248" t="s">
        <v>1324</v>
      </c>
      <c r="P66" s="248"/>
      <c r="Q66" s="248" t="s">
        <v>1324</v>
      </c>
      <c r="R66" s="249">
        <v>-23.777006481483113</v>
      </c>
      <c r="S66" s="246" t="s">
        <v>1099</v>
      </c>
      <c r="T66" s="247">
        <v>5300000</v>
      </c>
      <c r="U66" s="247">
        <v>220000</v>
      </c>
      <c r="V66" s="247"/>
      <c r="W66" s="247"/>
      <c r="X66" s="247"/>
      <c r="Y66" s="247"/>
      <c r="Z66" s="247"/>
      <c r="AA66" s="247"/>
      <c r="AB66" s="247" t="s">
        <v>1215</v>
      </c>
      <c r="AC66" s="247" t="s">
        <v>585</v>
      </c>
      <c r="AD66" s="230" t="s">
        <v>2954</v>
      </c>
      <c r="AE66" s="246" t="s">
        <v>1486</v>
      </c>
      <c r="AF66" s="246" t="s">
        <v>1523</v>
      </c>
      <c r="AG66" s="246" t="s">
        <v>1520</v>
      </c>
      <c r="AH66" s="246" t="s">
        <v>1521</v>
      </c>
      <c r="AI66" s="250" t="s">
        <v>1522</v>
      </c>
      <c r="AJ66" s="255">
        <v>0</v>
      </c>
      <c r="AK66" s="229" t="s">
        <v>3518</v>
      </c>
      <c r="AL66" s="251" t="s">
        <v>1524</v>
      </c>
      <c r="AM66" s="277" t="s">
        <v>2873</v>
      </c>
      <c r="AN66" s="300"/>
    </row>
    <row r="67" spans="1:40" ht="14.1" customHeight="1">
      <c r="A67" s="291" t="s">
        <v>1176</v>
      </c>
      <c r="B67" s="239" t="s">
        <v>1720</v>
      </c>
      <c r="C67" s="240" t="s">
        <v>1695</v>
      </c>
      <c r="D67" s="241" t="s">
        <v>1696</v>
      </c>
      <c r="E67" s="242">
        <v>33</v>
      </c>
      <c r="F67" s="243" t="s">
        <v>2975</v>
      </c>
      <c r="G67" s="244" t="s">
        <v>1060</v>
      </c>
      <c r="H67" s="245" t="s">
        <v>1231</v>
      </c>
      <c r="I67" s="245"/>
      <c r="J67" s="246" t="s">
        <v>1698</v>
      </c>
      <c r="K67" s="247" t="s">
        <v>2138</v>
      </c>
      <c r="L67" s="248">
        <v>42334</v>
      </c>
      <c r="M67" s="248">
        <v>42515</v>
      </c>
      <c r="N67" s="248"/>
      <c r="O67" s="248"/>
      <c r="P67" s="248"/>
      <c r="Q67" s="248" t="s">
        <v>1324</v>
      </c>
      <c r="R67" s="249">
        <v>-13.385411574075988</v>
      </c>
      <c r="S67" s="246" t="s">
        <v>1099</v>
      </c>
      <c r="T67" s="247">
        <v>6825000</v>
      </c>
      <c r="U67" s="247">
        <v>440000</v>
      </c>
      <c r="V67" s="247">
        <v>750000</v>
      </c>
      <c r="W67" s="247"/>
      <c r="X67" s="247"/>
      <c r="Y67" s="247"/>
      <c r="Z67" s="247"/>
      <c r="AA67" s="247"/>
      <c r="AB67" s="247" t="s">
        <v>1215</v>
      </c>
      <c r="AC67" s="247" t="s">
        <v>585</v>
      </c>
      <c r="AD67" s="247" t="s">
        <v>2950</v>
      </c>
      <c r="AE67" s="246" t="s">
        <v>1697</v>
      </c>
      <c r="AF67" s="246" t="s">
        <v>1735</v>
      </c>
      <c r="AG67" s="246" t="s">
        <v>1736</v>
      </c>
      <c r="AH67" s="246" t="s">
        <v>1737</v>
      </c>
      <c r="AI67" s="250" t="s">
        <v>1738</v>
      </c>
      <c r="AJ67" s="255" t="s">
        <v>1739</v>
      </c>
      <c r="AK67" s="246" t="s">
        <v>3525</v>
      </c>
      <c r="AL67" s="251" t="s">
        <v>1740</v>
      </c>
      <c r="AM67" s="277" t="s">
        <v>3607</v>
      </c>
    </row>
    <row r="68" spans="1:40" ht="14.1" customHeight="1">
      <c r="A68" s="291" t="s">
        <v>1177</v>
      </c>
      <c r="B68" s="239" t="s">
        <v>1722</v>
      </c>
      <c r="C68" s="240" t="s">
        <v>1703</v>
      </c>
      <c r="D68" s="241" t="s">
        <v>1704</v>
      </c>
      <c r="E68" s="242">
        <v>33</v>
      </c>
      <c r="F68" s="243" t="s">
        <v>2990</v>
      </c>
      <c r="G68" s="244" t="s">
        <v>1060</v>
      </c>
      <c r="H68" s="245" t="s">
        <v>1276</v>
      </c>
      <c r="I68" s="245"/>
      <c r="J68" s="246" t="s">
        <v>1698</v>
      </c>
      <c r="K68" s="247" t="s">
        <v>2138</v>
      </c>
      <c r="L68" s="248">
        <v>42334</v>
      </c>
      <c r="M68" s="248">
        <v>42515</v>
      </c>
      <c r="N68" s="248"/>
      <c r="O68" s="248"/>
      <c r="P68" s="248"/>
      <c r="Q68" s="248" t="s">
        <v>1324</v>
      </c>
      <c r="R68" s="249">
        <v>-13.385411574075988</v>
      </c>
      <c r="S68" s="246" t="s">
        <v>1099</v>
      </c>
      <c r="T68" s="247">
        <v>6825000</v>
      </c>
      <c r="U68" s="247">
        <v>440000</v>
      </c>
      <c r="V68" s="247">
        <v>750000</v>
      </c>
      <c r="W68" s="247"/>
      <c r="X68" s="247"/>
      <c r="Y68" s="247"/>
      <c r="Z68" s="247"/>
      <c r="AA68" s="247"/>
      <c r="AB68" s="247" t="s">
        <v>1215</v>
      </c>
      <c r="AC68" s="247" t="s">
        <v>585</v>
      </c>
      <c r="AD68" s="247" t="s">
        <v>2950</v>
      </c>
      <c r="AE68" s="246" t="s">
        <v>1705</v>
      </c>
      <c r="AF68" s="246" t="s">
        <v>1745</v>
      </c>
      <c r="AG68" s="246" t="s">
        <v>1746</v>
      </c>
      <c r="AH68" s="246" t="s">
        <v>1747</v>
      </c>
      <c r="AI68" s="250" t="s">
        <v>1748</v>
      </c>
      <c r="AJ68" s="255" t="s">
        <v>1750</v>
      </c>
      <c r="AK68" s="295" t="s">
        <v>3661</v>
      </c>
      <c r="AL68" s="251" t="s">
        <v>1749</v>
      </c>
      <c r="AM68" s="277" t="s">
        <v>3607</v>
      </c>
    </row>
    <row r="69" spans="1:40" ht="14.1" customHeight="1">
      <c r="A69" s="291" t="s">
        <v>1178</v>
      </c>
      <c r="B69" s="239" t="s">
        <v>651</v>
      </c>
      <c r="C69" s="240" t="s">
        <v>331</v>
      </c>
      <c r="D69" s="241" t="s">
        <v>643</v>
      </c>
      <c r="E69" s="242">
        <v>33</v>
      </c>
      <c r="F69" s="243" t="s">
        <v>2969</v>
      </c>
      <c r="G69" s="244" t="s">
        <v>1060</v>
      </c>
      <c r="H69" s="245" t="s">
        <v>1276</v>
      </c>
      <c r="I69" s="245"/>
      <c r="J69" s="246" t="s">
        <v>645</v>
      </c>
      <c r="K69" s="247"/>
      <c r="L69" s="248">
        <v>41988</v>
      </c>
      <c r="M69" s="248">
        <v>42352</v>
      </c>
      <c r="N69" s="248">
        <v>42535</v>
      </c>
      <c r="O69" s="296" t="s">
        <v>1324</v>
      </c>
      <c r="P69" s="248"/>
      <c r="Q69" s="248"/>
      <c r="R69" s="249">
        <v>-49.760115393517481</v>
      </c>
      <c r="S69" s="246" t="s">
        <v>1099</v>
      </c>
      <c r="T69" s="247">
        <v>18900000</v>
      </c>
      <c r="U69" s="247" t="s">
        <v>1324</v>
      </c>
      <c r="V69" s="247"/>
      <c r="W69" s="247"/>
      <c r="X69" s="247"/>
      <c r="Y69" s="247"/>
      <c r="Z69" s="247" t="s">
        <v>98</v>
      </c>
      <c r="AA69" s="247"/>
      <c r="AB69" s="247" t="s">
        <v>1351</v>
      </c>
      <c r="AC69" s="247" t="s">
        <v>650</v>
      </c>
      <c r="AD69" s="247" t="s">
        <v>2942</v>
      </c>
      <c r="AE69" s="246" t="s">
        <v>644</v>
      </c>
      <c r="AF69" s="246" t="s">
        <v>66</v>
      </c>
      <c r="AG69" s="246" t="s">
        <v>332</v>
      </c>
      <c r="AH69" s="246" t="s">
        <v>80</v>
      </c>
      <c r="AI69" s="250" t="s">
        <v>129</v>
      </c>
      <c r="AJ69" s="246">
        <v>0</v>
      </c>
      <c r="AK69" s="246" t="s">
        <v>3506</v>
      </c>
      <c r="AL69" s="251" t="s">
        <v>333</v>
      </c>
      <c r="AM69" s="302" t="s">
        <v>3882</v>
      </c>
    </row>
    <row r="70" spans="1:40" ht="14.1" customHeight="1">
      <c r="A70" s="291" t="s">
        <v>1179</v>
      </c>
      <c r="B70" s="239" t="s">
        <v>191</v>
      </c>
      <c r="C70" s="240" t="s">
        <v>179</v>
      </c>
      <c r="D70" s="241" t="s">
        <v>180</v>
      </c>
      <c r="E70" s="242">
        <v>37</v>
      </c>
      <c r="F70" s="243" t="s">
        <v>2975</v>
      </c>
      <c r="G70" s="244" t="s">
        <v>1302</v>
      </c>
      <c r="H70" s="245" t="s">
        <v>1319</v>
      </c>
      <c r="I70" s="245"/>
      <c r="J70" s="246" t="s">
        <v>182</v>
      </c>
      <c r="K70" s="247" t="s">
        <v>2134</v>
      </c>
      <c r="L70" s="248">
        <v>42115</v>
      </c>
      <c r="M70" s="248">
        <v>42480</v>
      </c>
      <c r="N70" s="248">
        <v>42845</v>
      </c>
      <c r="O70" s="248"/>
      <c r="P70" s="248" t="s">
        <v>1324</v>
      </c>
      <c r="Q70" s="248" t="s">
        <v>1324</v>
      </c>
      <c r="R70" s="249">
        <v>260.23988460648252</v>
      </c>
      <c r="S70" s="246" t="s">
        <v>1098</v>
      </c>
      <c r="T70" s="247">
        <v>10509520</v>
      </c>
      <c r="U70" s="247">
        <v>220000</v>
      </c>
      <c r="V70" s="247"/>
      <c r="W70" s="247"/>
      <c r="X70" s="247"/>
      <c r="Y70" s="247"/>
      <c r="Z70" s="247"/>
      <c r="AA70" s="247"/>
      <c r="AB70" s="247" t="s">
        <v>1215</v>
      </c>
      <c r="AC70" s="247" t="s">
        <v>585</v>
      </c>
      <c r="AD70" s="247" t="s">
        <v>2948</v>
      </c>
      <c r="AE70" s="246" t="s">
        <v>181</v>
      </c>
      <c r="AF70" s="255">
        <v>87777705012</v>
      </c>
      <c r="AG70" s="246" t="s">
        <v>193</v>
      </c>
      <c r="AH70" s="246" t="s">
        <v>194</v>
      </c>
      <c r="AI70" s="250" t="s">
        <v>195</v>
      </c>
      <c r="AJ70" s="246"/>
      <c r="AK70" s="246" t="s">
        <v>3546</v>
      </c>
      <c r="AL70" s="251" t="s">
        <v>2814</v>
      </c>
      <c r="AM70" s="277" t="s">
        <v>3789</v>
      </c>
    </row>
    <row r="71" spans="1:40" ht="14.1" customHeight="1">
      <c r="A71" s="291" t="s">
        <v>1180</v>
      </c>
      <c r="B71" s="239" t="s">
        <v>1510</v>
      </c>
      <c r="C71" s="240" t="s">
        <v>1487</v>
      </c>
      <c r="D71" s="241" t="s">
        <v>1488</v>
      </c>
      <c r="E71" s="242">
        <v>35</v>
      </c>
      <c r="F71" s="243" t="s">
        <v>2984</v>
      </c>
      <c r="G71" s="244" t="s">
        <v>1060</v>
      </c>
      <c r="H71" s="245" t="s">
        <v>1276</v>
      </c>
      <c r="I71" s="245"/>
      <c r="J71" s="246" t="s">
        <v>1490</v>
      </c>
      <c r="K71" s="247" t="s">
        <v>2136</v>
      </c>
      <c r="L71" s="248">
        <v>42275</v>
      </c>
      <c r="M71" s="248">
        <v>42365</v>
      </c>
      <c r="N71" s="248">
        <v>42731</v>
      </c>
      <c r="O71" s="256"/>
      <c r="P71" s="248"/>
      <c r="Q71" s="248" t="s">
        <v>1324</v>
      </c>
      <c r="R71" s="249">
        <v>146.23988460648252</v>
      </c>
      <c r="S71" s="246" t="s">
        <v>1098</v>
      </c>
      <c r="T71" s="247">
        <v>14700000</v>
      </c>
      <c r="U71" s="247" t="s">
        <v>703</v>
      </c>
      <c r="V71" s="247"/>
      <c r="W71" s="247"/>
      <c r="X71" s="247"/>
      <c r="Y71" s="247"/>
      <c r="Z71" s="247"/>
      <c r="AA71" s="247"/>
      <c r="AB71" s="247" t="s">
        <v>1351</v>
      </c>
      <c r="AC71" s="247" t="s">
        <v>650</v>
      </c>
      <c r="AD71" s="247" t="s">
        <v>2955</v>
      </c>
      <c r="AE71" s="246" t="s">
        <v>1489</v>
      </c>
      <c r="AF71" s="246" t="s">
        <v>1512</v>
      </c>
      <c r="AG71" s="246" t="s">
        <v>1515</v>
      </c>
      <c r="AH71" s="246" t="s">
        <v>1514</v>
      </c>
      <c r="AI71" s="250" t="s">
        <v>1513</v>
      </c>
      <c r="AJ71" s="255">
        <v>0</v>
      </c>
      <c r="AK71" s="246" t="s">
        <v>3519</v>
      </c>
      <c r="AL71" s="251" t="s">
        <v>2085</v>
      </c>
      <c r="AM71" s="277" t="s">
        <v>3788</v>
      </c>
    </row>
    <row r="72" spans="1:40" ht="14.1" customHeight="1">
      <c r="A72" s="291" t="s">
        <v>1181</v>
      </c>
      <c r="B72" s="239" t="s">
        <v>1592</v>
      </c>
      <c r="C72" s="240" t="s">
        <v>1569</v>
      </c>
      <c r="D72" s="241" t="s">
        <v>1570</v>
      </c>
      <c r="E72" s="242">
        <v>28</v>
      </c>
      <c r="F72" s="243" t="s">
        <v>2986</v>
      </c>
      <c r="G72" s="244" t="s">
        <v>1060</v>
      </c>
      <c r="H72" s="245" t="s">
        <v>1276</v>
      </c>
      <c r="I72" s="245"/>
      <c r="J72" s="246" t="s">
        <v>1572</v>
      </c>
      <c r="K72" s="247" t="s">
        <v>2137</v>
      </c>
      <c r="L72" s="248">
        <v>42278</v>
      </c>
      <c r="M72" s="248">
        <v>42369</v>
      </c>
      <c r="N72" s="248">
        <v>42551</v>
      </c>
      <c r="O72" s="248">
        <v>42613</v>
      </c>
      <c r="P72" s="248"/>
      <c r="Q72" s="248"/>
      <c r="R72" s="249">
        <v>28.239884606482519</v>
      </c>
      <c r="S72" s="246" t="s">
        <v>1099</v>
      </c>
      <c r="T72" s="247">
        <v>20600000</v>
      </c>
      <c r="U72" s="247">
        <v>440000</v>
      </c>
      <c r="V72" s="247">
        <v>1300000</v>
      </c>
      <c r="W72" s="247">
        <v>150000</v>
      </c>
      <c r="X72" s="247"/>
      <c r="Y72" s="247"/>
      <c r="Z72" s="247"/>
      <c r="AA72" s="247"/>
      <c r="AB72" s="247" t="s">
        <v>1351</v>
      </c>
      <c r="AC72" s="247" t="s">
        <v>650</v>
      </c>
      <c r="AD72" s="247" t="s">
        <v>2957</v>
      </c>
      <c r="AE72" s="246" t="s">
        <v>1571</v>
      </c>
      <c r="AF72" s="246" t="s">
        <v>1579</v>
      </c>
      <c r="AG72" s="246" t="s">
        <v>1578</v>
      </c>
      <c r="AH72" s="246" t="s">
        <v>1576</v>
      </c>
      <c r="AI72" s="250" t="s">
        <v>1577</v>
      </c>
      <c r="AJ72" s="255">
        <v>11005536211</v>
      </c>
      <c r="AK72" s="246" t="s">
        <v>3521</v>
      </c>
      <c r="AL72" s="251" t="s">
        <v>1580</v>
      </c>
      <c r="AM72" s="277" t="s">
        <v>3939</v>
      </c>
    </row>
    <row r="73" spans="1:40" ht="14.1" customHeight="1">
      <c r="A73" s="291" t="s">
        <v>1182</v>
      </c>
      <c r="B73" s="239" t="s">
        <v>1833</v>
      </c>
      <c r="C73" s="240" t="s">
        <v>1829</v>
      </c>
      <c r="D73" s="241" t="s">
        <v>1830</v>
      </c>
      <c r="E73" s="242">
        <v>29</v>
      </c>
      <c r="F73" s="243" t="s">
        <v>2992</v>
      </c>
      <c r="G73" s="244" t="s">
        <v>1060</v>
      </c>
      <c r="H73" s="245" t="s">
        <v>1276</v>
      </c>
      <c r="I73" s="245"/>
      <c r="J73" s="246" t="s">
        <v>1832</v>
      </c>
      <c r="K73" s="247" t="s">
        <v>2139</v>
      </c>
      <c r="L73" s="248">
        <v>42352</v>
      </c>
      <c r="M73" s="248">
        <v>42534</v>
      </c>
      <c r="N73" s="248">
        <v>42564</v>
      </c>
      <c r="O73" s="248"/>
      <c r="P73" s="248"/>
      <c r="Q73" s="248"/>
      <c r="R73" s="249">
        <v>-20.760115393517481</v>
      </c>
      <c r="S73" s="246" t="s">
        <v>1099</v>
      </c>
      <c r="T73" s="247">
        <v>11550000</v>
      </c>
      <c r="U73" s="247">
        <v>20000</v>
      </c>
      <c r="V73" s="247">
        <v>1300000</v>
      </c>
      <c r="W73" s="247">
        <v>150000</v>
      </c>
      <c r="X73" s="247"/>
      <c r="Y73" s="247"/>
      <c r="Z73" s="247"/>
      <c r="AA73" s="247"/>
      <c r="AB73" s="247" t="s">
        <v>1314</v>
      </c>
      <c r="AC73" s="247" t="s">
        <v>1866</v>
      </c>
      <c r="AD73" s="247" t="s">
        <v>2961</v>
      </c>
      <c r="AE73" s="246" t="s">
        <v>1831</v>
      </c>
      <c r="AF73" s="246" t="s">
        <v>1853</v>
      </c>
      <c r="AG73" s="246" t="s">
        <v>1850</v>
      </c>
      <c r="AH73" s="246" t="s">
        <v>1852</v>
      </c>
      <c r="AI73" s="250" t="s">
        <v>1851</v>
      </c>
      <c r="AJ73" s="246">
        <v>13029674135</v>
      </c>
      <c r="AK73" s="246">
        <v>0</v>
      </c>
      <c r="AL73" s="251" t="s">
        <v>1854</v>
      </c>
      <c r="AM73" s="277" t="s">
        <v>4015</v>
      </c>
    </row>
    <row r="74" spans="1:40" ht="14.1" customHeight="1">
      <c r="A74" s="291" t="s">
        <v>1183</v>
      </c>
      <c r="B74" s="239" t="s">
        <v>1884</v>
      </c>
      <c r="C74" s="240" t="s">
        <v>1858</v>
      </c>
      <c r="D74" s="241" t="s">
        <v>1859</v>
      </c>
      <c r="E74" s="242">
        <v>30</v>
      </c>
      <c r="F74" s="243" t="s">
        <v>2993</v>
      </c>
      <c r="G74" s="244" t="s">
        <v>1060</v>
      </c>
      <c r="H74" s="245" t="s">
        <v>1276</v>
      </c>
      <c r="I74" s="245"/>
      <c r="J74" s="246" t="s">
        <v>1861</v>
      </c>
      <c r="K74" s="247" t="s">
        <v>2140</v>
      </c>
      <c r="L74" s="248">
        <v>42366</v>
      </c>
      <c r="M74" s="248">
        <v>42548</v>
      </c>
      <c r="N74" s="248"/>
      <c r="O74" s="248"/>
      <c r="P74" s="248"/>
      <c r="Q74" s="248"/>
      <c r="R74" s="249">
        <v>-36.760115393517481</v>
      </c>
      <c r="S74" s="246" t="s">
        <v>1099</v>
      </c>
      <c r="T74" s="247">
        <v>12075000</v>
      </c>
      <c r="U74" s="247">
        <v>20000</v>
      </c>
      <c r="V74" s="247">
        <v>1300000</v>
      </c>
      <c r="W74" s="247">
        <v>150000</v>
      </c>
      <c r="X74" s="247"/>
      <c r="Y74" s="247"/>
      <c r="Z74" s="247"/>
      <c r="AA74" s="247"/>
      <c r="AB74" s="247" t="s">
        <v>1314</v>
      </c>
      <c r="AC74" s="247" t="s">
        <v>1866</v>
      </c>
      <c r="AD74" s="247" t="s">
        <v>2962</v>
      </c>
      <c r="AE74" s="246" t="s">
        <v>1860</v>
      </c>
      <c r="AF74" s="246" t="s">
        <v>2105</v>
      </c>
      <c r="AG74" s="246" t="s">
        <v>2106</v>
      </c>
      <c r="AH74" s="246" t="s">
        <v>2107</v>
      </c>
      <c r="AI74" s="250" t="s">
        <v>2108</v>
      </c>
      <c r="AJ74" s="246">
        <v>0</v>
      </c>
      <c r="AK74" s="255" t="s">
        <v>3662</v>
      </c>
      <c r="AL74" s="251" t="s">
        <v>2109</v>
      </c>
      <c r="AM74" s="277" t="s">
        <v>4014</v>
      </c>
    </row>
    <row r="75" spans="1:40" ht="14.1" customHeight="1">
      <c r="A75" s="291" t="s">
        <v>1184</v>
      </c>
      <c r="B75" s="239" t="s">
        <v>652</v>
      </c>
      <c r="C75" s="240" t="s">
        <v>646</v>
      </c>
      <c r="D75" s="241" t="s">
        <v>647</v>
      </c>
      <c r="E75" s="242">
        <v>29</v>
      </c>
      <c r="F75" s="243" t="s">
        <v>2970</v>
      </c>
      <c r="G75" s="244" t="s">
        <v>1060</v>
      </c>
      <c r="H75" s="245" t="s">
        <v>1276</v>
      </c>
      <c r="I75" s="245" t="s">
        <v>1045</v>
      </c>
      <c r="J75" s="246" t="s">
        <v>649</v>
      </c>
      <c r="K75" s="247" t="s">
        <v>4197</v>
      </c>
      <c r="L75" s="248">
        <v>42016</v>
      </c>
      <c r="M75" s="248">
        <v>42380</v>
      </c>
      <c r="N75" s="248">
        <v>42746</v>
      </c>
      <c r="O75" s="248" t="s">
        <v>1324</v>
      </c>
      <c r="P75" s="248"/>
      <c r="Q75" s="248"/>
      <c r="R75" s="249">
        <f ca="1">SUM(N75-NOW())</f>
        <v>-89.158721990737831</v>
      </c>
      <c r="S75" s="246" t="str">
        <f ca="1">IF(R75&lt;=46,"WARNING","ACTIVE")</f>
        <v>WARNING</v>
      </c>
      <c r="T75" s="247">
        <v>5830000</v>
      </c>
      <c r="U75" s="247">
        <v>220000</v>
      </c>
      <c r="V75" s="247"/>
      <c r="W75" s="247"/>
      <c r="X75" s="247"/>
      <c r="Y75" s="247"/>
      <c r="Z75" s="247"/>
      <c r="AA75" s="247"/>
      <c r="AB75" s="247" t="s">
        <v>1215</v>
      </c>
      <c r="AC75" s="247" t="s">
        <v>585</v>
      </c>
      <c r="AD75" s="247" t="s">
        <v>2944</v>
      </c>
      <c r="AE75" s="246" t="s">
        <v>648</v>
      </c>
      <c r="AF75" s="246" t="s">
        <v>653</v>
      </c>
      <c r="AG75" s="246" t="s">
        <v>654</v>
      </c>
      <c r="AH75" s="246" t="s">
        <v>100</v>
      </c>
      <c r="AI75" s="250" t="s">
        <v>655</v>
      </c>
      <c r="AJ75" s="246">
        <v>12039334698</v>
      </c>
      <c r="AK75" s="246" t="s">
        <v>3507</v>
      </c>
      <c r="AL75" s="251" t="s">
        <v>1987</v>
      </c>
      <c r="AM75" s="277" t="s">
        <v>4286</v>
      </c>
      <c r="AN75" s="261" t="s">
        <v>477</v>
      </c>
    </row>
    <row r="76" spans="1:40" ht="14.1" customHeight="1">
      <c r="A76" s="291" t="s">
        <v>1167</v>
      </c>
      <c r="B76" s="239" t="s">
        <v>427</v>
      </c>
      <c r="C76" s="240" t="s">
        <v>402</v>
      </c>
      <c r="D76" s="241" t="s">
        <v>403</v>
      </c>
      <c r="E76" s="242">
        <v>25</v>
      </c>
      <c r="F76" s="243" t="s">
        <v>2973</v>
      </c>
      <c r="G76" s="244" t="s">
        <v>1302</v>
      </c>
      <c r="H76" s="245" t="s">
        <v>1276</v>
      </c>
      <c r="I76" s="245" t="s">
        <v>1045</v>
      </c>
      <c r="J76" s="246" t="s">
        <v>405</v>
      </c>
      <c r="K76" s="247" t="s">
        <v>4190</v>
      </c>
      <c r="L76" s="248">
        <v>42037</v>
      </c>
      <c r="M76" s="248">
        <v>42401</v>
      </c>
      <c r="N76" s="248">
        <v>42583</v>
      </c>
      <c r="O76" s="248">
        <v>42675</v>
      </c>
      <c r="P76" s="248" t="s">
        <v>1324</v>
      </c>
      <c r="Q76" s="248" t="s">
        <v>1324</v>
      </c>
      <c r="R76" s="249">
        <v>-50.482186574074149</v>
      </c>
      <c r="S76" s="246" t="s">
        <v>1099</v>
      </c>
      <c r="T76" s="247">
        <v>3850000</v>
      </c>
      <c r="U76" s="247">
        <v>220000</v>
      </c>
      <c r="V76" s="247"/>
      <c r="W76" s="247"/>
      <c r="X76" s="247"/>
      <c r="Y76" s="247"/>
      <c r="Z76" s="247"/>
      <c r="AA76" s="247"/>
      <c r="AB76" s="247" t="s">
        <v>1215</v>
      </c>
      <c r="AC76" s="247" t="s">
        <v>585</v>
      </c>
      <c r="AD76" s="247" t="s">
        <v>2943</v>
      </c>
      <c r="AE76" s="246" t="s">
        <v>404</v>
      </c>
      <c r="AF76" s="246" t="s">
        <v>428</v>
      </c>
      <c r="AG76" s="246" t="s">
        <v>409</v>
      </c>
      <c r="AH76" s="246" t="s">
        <v>410</v>
      </c>
      <c r="AI76" s="250" t="s">
        <v>3306</v>
      </c>
      <c r="AJ76" s="246">
        <v>12017723425</v>
      </c>
      <c r="AK76" s="246" t="s">
        <v>3510</v>
      </c>
      <c r="AL76" s="251" t="s">
        <v>313</v>
      </c>
      <c r="AM76" s="277" t="s">
        <v>4382</v>
      </c>
      <c r="AN76" s="261" t="s">
        <v>130</v>
      </c>
    </row>
    <row r="77" spans="1:40" ht="14.1" customHeight="1">
      <c r="A77" s="291" t="s">
        <v>1171</v>
      </c>
      <c r="B77" s="239" t="s">
        <v>1386</v>
      </c>
      <c r="C77" s="240" t="s">
        <v>1370</v>
      </c>
      <c r="D77" s="241" t="s">
        <v>1371</v>
      </c>
      <c r="E77" s="242">
        <v>31</v>
      </c>
      <c r="F77" s="243" t="s">
        <v>2978</v>
      </c>
      <c r="G77" s="244" t="s">
        <v>1060</v>
      </c>
      <c r="H77" s="245" t="s">
        <v>1276</v>
      </c>
      <c r="I77" s="245" t="s">
        <v>1045</v>
      </c>
      <c r="J77" s="246" t="s">
        <v>442</v>
      </c>
      <c r="K77" s="247" t="s">
        <v>4201</v>
      </c>
      <c r="L77" s="248">
        <v>42219</v>
      </c>
      <c r="M77" s="248">
        <v>42402</v>
      </c>
      <c r="N77" s="248">
        <v>42768</v>
      </c>
      <c r="O77" s="248"/>
      <c r="P77" s="248"/>
      <c r="Q77" s="248" t="s">
        <v>1324</v>
      </c>
      <c r="R77" s="249">
        <v>42.505054976849351</v>
      </c>
      <c r="S77" s="246" t="s">
        <v>1099</v>
      </c>
      <c r="T77" s="247">
        <v>3850000</v>
      </c>
      <c r="U77" s="247">
        <v>220000</v>
      </c>
      <c r="V77" s="247"/>
      <c r="W77" s="247"/>
      <c r="X77" s="247"/>
      <c r="Y77" s="247"/>
      <c r="Z77" s="247"/>
      <c r="AA77" s="247"/>
      <c r="AB77" s="247" t="s">
        <v>1215</v>
      </c>
      <c r="AC77" s="247" t="s">
        <v>585</v>
      </c>
      <c r="AD77" s="247" t="s">
        <v>2951</v>
      </c>
      <c r="AE77" s="246" t="s">
        <v>1372</v>
      </c>
      <c r="AF77" s="246" t="s">
        <v>2996</v>
      </c>
      <c r="AG77" s="246" t="s">
        <v>1387</v>
      </c>
      <c r="AH77" s="246" t="s">
        <v>4036</v>
      </c>
      <c r="AI77" s="250" t="s">
        <v>1481</v>
      </c>
      <c r="AJ77" s="246">
        <v>13018193956</v>
      </c>
      <c r="AK77" s="246" t="s">
        <v>3514</v>
      </c>
      <c r="AL77" s="251" t="s">
        <v>3777</v>
      </c>
      <c r="AM77" s="277" t="s">
        <v>4514</v>
      </c>
    </row>
    <row r="78" spans="1:40" ht="14.1" customHeight="1">
      <c r="A78" s="291" t="s">
        <v>1184</v>
      </c>
      <c r="B78" s="239" t="s">
        <v>1885</v>
      </c>
      <c r="C78" s="240" t="s">
        <v>1862</v>
      </c>
      <c r="D78" s="241" t="s">
        <v>1863</v>
      </c>
      <c r="E78" s="242">
        <v>27</v>
      </c>
      <c r="F78" s="243" t="s">
        <v>2994</v>
      </c>
      <c r="G78" s="244" t="s">
        <v>1060</v>
      </c>
      <c r="H78" s="245" t="s">
        <v>1276</v>
      </c>
      <c r="I78" s="245" t="s">
        <v>1045</v>
      </c>
      <c r="J78" s="246" t="s">
        <v>1865</v>
      </c>
      <c r="K78" s="247" t="s">
        <v>4192</v>
      </c>
      <c r="L78" s="248">
        <v>42360</v>
      </c>
      <c r="M78" s="248">
        <v>42725</v>
      </c>
      <c r="N78" s="248"/>
      <c r="O78" s="248"/>
      <c r="P78" s="248"/>
      <c r="Q78" s="248"/>
      <c r="R78" s="249">
        <v>-0.49589918981655501</v>
      </c>
      <c r="S78" s="246" t="s">
        <v>1099</v>
      </c>
      <c r="T78" s="247">
        <v>13387500</v>
      </c>
      <c r="U78" s="247">
        <v>20000</v>
      </c>
      <c r="V78" s="247" t="s">
        <v>1324</v>
      </c>
      <c r="W78" s="247">
        <v>150000</v>
      </c>
      <c r="X78" s="247"/>
      <c r="Y78" s="247"/>
      <c r="Z78" s="247"/>
      <c r="AA78" s="247"/>
      <c r="AB78" s="247" t="s">
        <v>1054</v>
      </c>
      <c r="AC78" s="247" t="s">
        <v>1866</v>
      </c>
      <c r="AD78" s="247" t="s">
        <v>2963</v>
      </c>
      <c r="AE78" s="246" t="s">
        <v>1864</v>
      </c>
      <c r="AF78" s="246" t="s">
        <v>2112</v>
      </c>
      <c r="AG78" s="246" t="s">
        <v>3697</v>
      </c>
      <c r="AH78" s="246" t="s">
        <v>2111</v>
      </c>
      <c r="AI78" s="250" t="s">
        <v>2110</v>
      </c>
      <c r="AJ78" s="246">
        <v>11003920748</v>
      </c>
      <c r="AK78" s="246" t="s">
        <v>3663</v>
      </c>
      <c r="AL78" s="251" t="s">
        <v>2113</v>
      </c>
      <c r="AM78" s="277" t="s">
        <v>4554</v>
      </c>
    </row>
    <row r="79" spans="1:40" ht="14.1" customHeight="1">
      <c r="A79" s="291" t="s">
        <v>1104</v>
      </c>
      <c r="B79" s="239" t="s">
        <v>4475</v>
      </c>
      <c r="C79" s="240" t="s">
        <v>4338</v>
      </c>
      <c r="D79" s="241" t="s">
        <v>4339</v>
      </c>
      <c r="E79" s="242">
        <v>25</v>
      </c>
      <c r="F79" s="243" t="s">
        <v>2972</v>
      </c>
      <c r="G79" s="244" t="s">
        <v>1060</v>
      </c>
      <c r="H79" s="245" t="s">
        <v>1276</v>
      </c>
      <c r="I79" s="245" t="s">
        <v>1045</v>
      </c>
      <c r="J79" s="246" t="s">
        <v>3903</v>
      </c>
      <c r="K79" s="247"/>
      <c r="L79" s="248">
        <v>42695</v>
      </c>
      <c r="M79" s="248">
        <v>42875</v>
      </c>
      <c r="N79" s="248"/>
      <c r="O79" s="248"/>
      <c r="P79" s="248"/>
      <c r="Q79" s="248"/>
      <c r="R79" s="249">
        <v>149.50376932870131</v>
      </c>
      <c r="S79" s="246" t="s">
        <v>1098</v>
      </c>
      <c r="T79" s="247">
        <v>16500000</v>
      </c>
      <c r="U79" s="247">
        <v>20000</v>
      </c>
      <c r="V79" s="247">
        <v>1300000</v>
      </c>
      <c r="W79" s="247">
        <v>150000</v>
      </c>
      <c r="X79" s="247"/>
      <c r="Y79" s="247"/>
      <c r="Z79" s="247"/>
      <c r="AA79" s="247"/>
      <c r="AB79" s="247" t="s">
        <v>1351</v>
      </c>
      <c r="AC79" s="247" t="s">
        <v>1644</v>
      </c>
      <c r="AD79" s="247"/>
      <c r="AE79" s="246" t="s">
        <v>4340</v>
      </c>
      <c r="AF79" s="246" t="s">
        <v>4341</v>
      </c>
      <c r="AG79" s="246" t="s">
        <v>4342</v>
      </c>
      <c r="AH79" s="246" t="s">
        <v>4344</v>
      </c>
      <c r="AI79" s="250" t="s">
        <v>4343</v>
      </c>
      <c r="AJ79" s="246" t="s">
        <v>4345</v>
      </c>
      <c r="AK79" s="246"/>
      <c r="AL79" s="251" t="s">
        <v>4346</v>
      </c>
      <c r="AM79" s="277" t="s">
        <v>1281</v>
      </c>
    </row>
    <row r="80" spans="1:40" ht="14.1" customHeight="1">
      <c r="A80" s="239">
        <v>3</v>
      </c>
      <c r="B80" s="239" t="s">
        <v>394</v>
      </c>
      <c r="C80" s="240" t="s">
        <v>67</v>
      </c>
      <c r="D80" s="241" t="s">
        <v>377</v>
      </c>
      <c r="E80" s="242">
        <v>37</v>
      </c>
      <c r="F80" s="243" t="s">
        <v>2972</v>
      </c>
      <c r="G80" s="244" t="s">
        <v>1302</v>
      </c>
      <c r="H80" s="245" t="s">
        <v>1358</v>
      </c>
      <c r="I80" s="245" t="s">
        <v>1044</v>
      </c>
      <c r="J80" s="246" t="s">
        <v>379</v>
      </c>
      <c r="K80" s="247" t="s">
        <v>4198</v>
      </c>
      <c r="L80" s="248">
        <v>42055</v>
      </c>
      <c r="M80" s="248">
        <v>42419</v>
      </c>
      <c r="N80" s="248">
        <v>42785</v>
      </c>
      <c r="O80" s="248"/>
      <c r="P80" s="248"/>
      <c r="Q80" s="248"/>
      <c r="R80" s="249">
        <v>-8.7757496527774492</v>
      </c>
      <c r="S80" s="246" t="s">
        <v>1099</v>
      </c>
      <c r="T80" s="247">
        <v>22660000</v>
      </c>
      <c r="U80" s="247" t="s">
        <v>395</v>
      </c>
      <c r="V80" s="247">
        <v>1300000</v>
      </c>
      <c r="W80" s="247">
        <v>150000</v>
      </c>
      <c r="X80" s="247"/>
      <c r="Y80" s="247"/>
      <c r="Z80" s="247"/>
      <c r="AA80" s="247" t="s">
        <v>415</v>
      </c>
      <c r="AB80" s="247" t="s">
        <v>1351</v>
      </c>
      <c r="AC80" s="247" t="s">
        <v>650</v>
      </c>
      <c r="AD80" s="247" t="s">
        <v>2945</v>
      </c>
      <c r="AE80" s="246" t="s">
        <v>378</v>
      </c>
      <c r="AF80" s="255" t="s">
        <v>69</v>
      </c>
      <c r="AG80" s="246" t="s">
        <v>68</v>
      </c>
      <c r="AH80" s="246" t="s">
        <v>70</v>
      </c>
      <c r="AI80" s="250" t="s">
        <v>71</v>
      </c>
      <c r="AJ80" s="246">
        <v>0</v>
      </c>
      <c r="AK80" s="246" t="s">
        <v>3509</v>
      </c>
      <c r="AL80" s="251" t="s">
        <v>391</v>
      </c>
      <c r="AM80" s="277" t="s">
        <v>6573</v>
      </c>
    </row>
    <row r="81" spans="1:39" ht="14.1" customHeight="1">
      <c r="A81" s="239">
        <v>4</v>
      </c>
      <c r="B81" s="239" t="s">
        <v>448</v>
      </c>
      <c r="C81" s="240" t="s">
        <v>439</v>
      </c>
      <c r="D81" s="241" t="s">
        <v>440</v>
      </c>
      <c r="E81" s="242">
        <v>25</v>
      </c>
      <c r="F81" s="243" t="s">
        <v>2974</v>
      </c>
      <c r="G81" s="244" t="s">
        <v>1060</v>
      </c>
      <c r="H81" s="245" t="s">
        <v>1276</v>
      </c>
      <c r="I81" s="245" t="s">
        <v>1045</v>
      </c>
      <c r="J81" s="246" t="s">
        <v>442</v>
      </c>
      <c r="K81" s="247" t="s">
        <v>4199</v>
      </c>
      <c r="L81" s="248">
        <v>42072</v>
      </c>
      <c r="M81" s="248">
        <v>42255</v>
      </c>
      <c r="N81" s="248">
        <v>42437</v>
      </c>
      <c r="O81" s="296">
        <v>42802</v>
      </c>
      <c r="P81" s="248" t="s">
        <v>1324</v>
      </c>
      <c r="Q81" s="248" t="s">
        <v>1324</v>
      </c>
      <c r="R81" s="249">
        <v>8.2242503472225508</v>
      </c>
      <c r="S81" s="246" t="s">
        <v>1099</v>
      </c>
      <c r="T81" s="247">
        <v>3675000</v>
      </c>
      <c r="U81" s="247">
        <v>220000</v>
      </c>
      <c r="V81" s="247"/>
      <c r="W81" s="247"/>
      <c r="X81" s="247"/>
      <c r="Y81" s="247"/>
      <c r="Z81" s="247"/>
      <c r="AA81" s="247"/>
      <c r="AB81" s="247" t="s">
        <v>1215</v>
      </c>
      <c r="AC81" s="247" t="s">
        <v>2772</v>
      </c>
      <c r="AD81" s="247" t="s">
        <v>2997</v>
      </c>
      <c r="AE81" s="246" t="s">
        <v>441</v>
      </c>
      <c r="AF81" s="255" t="s">
        <v>443</v>
      </c>
      <c r="AG81" s="246" t="s">
        <v>444</v>
      </c>
      <c r="AH81" s="246" t="s">
        <v>445</v>
      </c>
      <c r="AI81" s="250" t="s">
        <v>446</v>
      </c>
      <c r="AJ81" s="246">
        <v>0</v>
      </c>
      <c r="AK81" s="246" t="s">
        <v>3512</v>
      </c>
      <c r="AL81" s="251" t="s">
        <v>447</v>
      </c>
      <c r="AM81" s="277" t="s">
        <v>5054</v>
      </c>
    </row>
    <row r="82" spans="1:39" ht="14.1" customHeight="1">
      <c r="A82" s="239">
        <v>7</v>
      </c>
      <c r="B82" s="239" t="s">
        <v>1421</v>
      </c>
      <c r="C82" s="240" t="s">
        <v>1389</v>
      </c>
      <c r="D82" s="241" t="s">
        <v>1390</v>
      </c>
      <c r="E82" s="242">
        <v>38</v>
      </c>
      <c r="F82" s="243" t="s">
        <v>2979</v>
      </c>
      <c r="G82" s="244" t="s">
        <v>1302</v>
      </c>
      <c r="H82" s="245" t="s">
        <v>1358</v>
      </c>
      <c r="I82" s="245" t="s">
        <v>1197</v>
      </c>
      <c r="J82" s="246" t="s">
        <v>1405</v>
      </c>
      <c r="K82" s="247" t="s">
        <v>4198</v>
      </c>
      <c r="L82" s="248">
        <v>42234</v>
      </c>
      <c r="M82" s="248">
        <v>42417</v>
      </c>
      <c r="N82" s="248">
        <v>42783</v>
      </c>
      <c r="O82" s="248"/>
      <c r="P82" s="248"/>
      <c r="Q82" s="248"/>
      <c r="R82" s="249">
        <v>-10.775749652777449</v>
      </c>
      <c r="S82" s="246" t="s">
        <v>1099</v>
      </c>
      <c r="T82" s="247">
        <v>13125000</v>
      </c>
      <c r="U82" s="247" t="s">
        <v>1291</v>
      </c>
      <c r="V82" s="247">
        <v>1300000</v>
      </c>
      <c r="W82" s="247">
        <v>150000</v>
      </c>
      <c r="X82" s="247"/>
      <c r="Y82" s="247"/>
      <c r="Z82" s="247"/>
      <c r="AA82" s="247"/>
      <c r="AB82" s="247" t="s">
        <v>1351</v>
      </c>
      <c r="AC82" s="247" t="s">
        <v>650</v>
      </c>
      <c r="AD82" s="247" t="s">
        <v>2952</v>
      </c>
      <c r="AE82" s="246" t="s">
        <v>1391</v>
      </c>
      <c r="AF82" s="246" t="s">
        <v>1416</v>
      </c>
      <c r="AG82" s="246" t="s">
        <v>1417</v>
      </c>
      <c r="AH82" s="246" t="s">
        <v>1418</v>
      </c>
      <c r="AI82" s="250" t="s">
        <v>1419</v>
      </c>
      <c r="AJ82" s="255">
        <v>0</v>
      </c>
      <c r="AK82" s="246" t="s">
        <v>3515</v>
      </c>
      <c r="AL82" s="251" t="s">
        <v>1420</v>
      </c>
      <c r="AM82" s="277" t="s">
        <v>6574</v>
      </c>
    </row>
    <row r="83" spans="1:39" ht="14.1" customHeight="1">
      <c r="A83" s="239">
        <v>8</v>
      </c>
      <c r="B83" s="239" t="s">
        <v>1422</v>
      </c>
      <c r="C83" s="240" t="s">
        <v>1393</v>
      </c>
      <c r="D83" s="241" t="s">
        <v>1394</v>
      </c>
      <c r="E83" s="242">
        <v>30</v>
      </c>
      <c r="F83" s="243" t="s">
        <v>2980</v>
      </c>
      <c r="G83" s="244" t="s">
        <v>1302</v>
      </c>
      <c r="H83" s="245" t="s">
        <v>1276</v>
      </c>
      <c r="I83" s="245" t="s">
        <v>1045</v>
      </c>
      <c r="J83" s="246" t="s">
        <v>1392</v>
      </c>
      <c r="K83" s="247" t="s">
        <v>4198</v>
      </c>
      <c r="L83" s="248">
        <v>42226</v>
      </c>
      <c r="M83" s="248">
        <v>42409</v>
      </c>
      <c r="N83" s="248">
        <v>42775</v>
      </c>
      <c r="O83" s="248"/>
      <c r="P83" s="248"/>
      <c r="Q83" s="248"/>
      <c r="R83" s="249">
        <v>-18.775749652777449</v>
      </c>
      <c r="S83" s="246" t="s">
        <v>1099</v>
      </c>
      <c r="T83" s="247">
        <v>13650000</v>
      </c>
      <c r="U83" s="247" t="s">
        <v>703</v>
      </c>
      <c r="V83" s="247">
        <v>1300000</v>
      </c>
      <c r="W83" s="247">
        <v>150000</v>
      </c>
      <c r="X83" s="247"/>
      <c r="Y83" s="247"/>
      <c r="Z83" s="247"/>
      <c r="AA83" s="247"/>
      <c r="AB83" s="247" t="s">
        <v>1351</v>
      </c>
      <c r="AC83" s="247" t="s">
        <v>650</v>
      </c>
      <c r="AD83" s="247" t="s">
        <v>2953</v>
      </c>
      <c r="AE83" s="246" t="s">
        <v>1395</v>
      </c>
      <c r="AF83" s="246" t="s">
        <v>1411</v>
      </c>
      <c r="AG83" s="246" t="s">
        <v>1466</v>
      </c>
      <c r="AH83" s="246" t="s">
        <v>1464</v>
      </c>
      <c r="AI83" s="250" t="s">
        <v>1465</v>
      </c>
      <c r="AJ83" s="255">
        <v>0</v>
      </c>
      <c r="AK83" s="246" t="s">
        <v>3516</v>
      </c>
      <c r="AL83" s="251" t="s">
        <v>1412</v>
      </c>
      <c r="AM83" s="277" t="s">
        <v>6575</v>
      </c>
    </row>
    <row r="84" spans="1:39" ht="14.1" customHeight="1">
      <c r="A84" s="239">
        <v>14</v>
      </c>
      <c r="B84" s="239" t="s">
        <v>1624</v>
      </c>
      <c r="C84" s="240" t="s">
        <v>140</v>
      </c>
      <c r="D84" s="241" t="s">
        <v>142</v>
      </c>
      <c r="E84" s="242">
        <v>28</v>
      </c>
      <c r="F84" s="243" t="s">
        <v>2969</v>
      </c>
      <c r="G84" s="244" t="s">
        <v>1302</v>
      </c>
      <c r="H84" s="245" t="s">
        <v>1231</v>
      </c>
      <c r="I84" s="245" t="s">
        <v>1045</v>
      </c>
      <c r="J84" s="246" t="s">
        <v>1614</v>
      </c>
      <c r="K84" s="247" t="s">
        <v>4206</v>
      </c>
      <c r="L84" s="248">
        <v>42310</v>
      </c>
      <c r="M84" s="248">
        <v>42491</v>
      </c>
      <c r="N84" s="248">
        <v>42856</v>
      </c>
      <c r="O84" s="248"/>
      <c r="P84" s="248"/>
      <c r="Q84" s="248"/>
      <c r="R84" s="249">
        <v>62.224250347222551</v>
      </c>
      <c r="S84" s="246" t="s">
        <v>1098</v>
      </c>
      <c r="T84" s="247">
        <v>10500000</v>
      </c>
      <c r="U84" s="247">
        <v>440000</v>
      </c>
      <c r="V84" s="247">
        <v>750000</v>
      </c>
      <c r="W84" s="247">
        <v>150000</v>
      </c>
      <c r="X84" s="247"/>
      <c r="Y84" s="247"/>
      <c r="Z84" s="247"/>
      <c r="AA84" s="247"/>
      <c r="AB84" s="247" t="s">
        <v>1215</v>
      </c>
      <c r="AC84" s="247" t="s">
        <v>1647</v>
      </c>
      <c r="AD84" s="247" t="s">
        <v>2956</v>
      </c>
      <c r="AE84" s="246" t="s">
        <v>141</v>
      </c>
      <c r="AF84" s="246" t="s">
        <v>156</v>
      </c>
      <c r="AG84" s="246" t="s">
        <v>157</v>
      </c>
      <c r="AH84" s="246" t="s">
        <v>1645</v>
      </c>
      <c r="AI84" s="255" t="s">
        <v>1646</v>
      </c>
      <c r="AJ84" s="255">
        <v>11025892727</v>
      </c>
      <c r="AK84" s="246" t="s">
        <v>3522</v>
      </c>
      <c r="AL84" s="251" t="s">
        <v>158</v>
      </c>
      <c r="AM84" s="277" t="s">
        <v>5117</v>
      </c>
    </row>
    <row r="85" spans="1:39" ht="14.1" customHeight="1">
      <c r="A85" s="222">
        <v>16</v>
      </c>
      <c r="B85" s="239" t="s">
        <v>1681</v>
      </c>
      <c r="C85" s="240" t="s">
        <v>1662</v>
      </c>
      <c r="D85" s="241" t="s">
        <v>1663</v>
      </c>
      <c r="E85" s="242">
        <v>27</v>
      </c>
      <c r="F85" s="243" t="s">
        <v>2988</v>
      </c>
      <c r="G85" s="244" t="s">
        <v>1302</v>
      </c>
      <c r="H85" s="245" t="s">
        <v>1280</v>
      </c>
      <c r="I85" s="245" t="s">
        <v>1045</v>
      </c>
      <c r="J85" s="246" t="s">
        <v>1665</v>
      </c>
      <c r="K85" s="247" t="s">
        <v>4207</v>
      </c>
      <c r="L85" s="248">
        <v>42338</v>
      </c>
      <c r="M85" s="248">
        <v>42519</v>
      </c>
      <c r="N85" s="248">
        <v>42884</v>
      </c>
      <c r="O85" s="248"/>
      <c r="P85" s="248"/>
      <c r="Q85" s="248"/>
      <c r="R85" s="249">
        <v>90.224250347222551</v>
      </c>
      <c r="S85" s="246" t="s">
        <v>1098</v>
      </c>
      <c r="T85" s="247">
        <v>8295000</v>
      </c>
      <c r="U85" s="247" t="s">
        <v>703</v>
      </c>
      <c r="V85" s="247">
        <v>750000</v>
      </c>
      <c r="W85" s="247">
        <v>150000</v>
      </c>
      <c r="X85" s="247"/>
      <c r="Y85" s="247"/>
      <c r="Z85" s="247"/>
      <c r="AA85" s="247"/>
      <c r="AB85" s="247" t="s">
        <v>1215</v>
      </c>
      <c r="AC85" s="247" t="s">
        <v>1647</v>
      </c>
      <c r="AD85" s="247" t="s">
        <v>2960</v>
      </c>
      <c r="AE85" s="246" t="s">
        <v>1664</v>
      </c>
      <c r="AF85" s="246">
        <v>87888509363</v>
      </c>
      <c r="AG85" s="246" t="s">
        <v>1685</v>
      </c>
      <c r="AH85" s="246" t="s">
        <v>1683</v>
      </c>
      <c r="AI85" s="250" t="s">
        <v>1682</v>
      </c>
      <c r="AJ85" s="255" t="s">
        <v>1687</v>
      </c>
      <c r="AK85" s="246" t="s">
        <v>3524</v>
      </c>
      <c r="AL85" s="251" t="s">
        <v>1684</v>
      </c>
      <c r="AM85" s="524" t="s">
        <v>4693</v>
      </c>
    </row>
    <row r="86" spans="1:39" ht="14.1" customHeight="1">
      <c r="A86" s="239">
        <v>20</v>
      </c>
      <c r="B86" s="360" t="s">
        <v>2615</v>
      </c>
      <c r="C86" s="277" t="s">
        <v>2114</v>
      </c>
      <c r="D86" s="241" t="s">
        <v>2115</v>
      </c>
      <c r="E86" s="242">
        <v>24</v>
      </c>
      <c r="F86" s="243" t="s">
        <v>2986</v>
      </c>
      <c r="G86" s="244" t="s">
        <v>1060</v>
      </c>
      <c r="H86" s="245" t="s">
        <v>1276</v>
      </c>
      <c r="I86" s="245" t="s">
        <v>1045</v>
      </c>
      <c r="J86" s="246" t="s">
        <v>2117</v>
      </c>
      <c r="K86" s="278" t="s">
        <v>4209</v>
      </c>
      <c r="L86" s="296">
        <v>42415</v>
      </c>
      <c r="M86" s="296">
        <v>42596</v>
      </c>
      <c r="N86" s="296">
        <v>42780</v>
      </c>
      <c r="O86" s="296">
        <v>42783</v>
      </c>
      <c r="P86" s="296"/>
      <c r="Q86" s="296" t="s">
        <v>1324</v>
      </c>
      <c r="R86" s="249">
        <v>-10.775749652777449</v>
      </c>
      <c r="S86" s="246" t="s">
        <v>1099</v>
      </c>
      <c r="T86" s="278">
        <v>10750000</v>
      </c>
      <c r="U86" s="278">
        <v>20000</v>
      </c>
      <c r="V86" s="278">
        <v>750000</v>
      </c>
      <c r="W86" s="278"/>
      <c r="X86" s="278"/>
      <c r="Y86" s="278"/>
      <c r="Z86" s="278"/>
      <c r="AA86" s="278"/>
      <c r="AB86" s="278" t="s">
        <v>1054</v>
      </c>
      <c r="AC86" s="278" t="s">
        <v>2118</v>
      </c>
      <c r="AD86" s="278"/>
      <c r="AE86" s="246" t="s">
        <v>2116</v>
      </c>
      <c r="AF86" s="246" t="s">
        <v>2119</v>
      </c>
      <c r="AG86" s="246" t="s">
        <v>2120</v>
      </c>
      <c r="AH86" s="246" t="s">
        <v>2121</v>
      </c>
      <c r="AI86" s="250" t="s">
        <v>2122</v>
      </c>
      <c r="AJ86" s="246">
        <v>13037573352</v>
      </c>
      <c r="AK86" s="246" t="s">
        <v>3528</v>
      </c>
      <c r="AL86" s="251" t="s">
        <v>2123</v>
      </c>
      <c r="AM86" s="277" t="s">
        <v>5842</v>
      </c>
    </row>
    <row r="87" spans="1:39" ht="14.1" customHeight="1">
      <c r="A87" s="239">
        <v>23</v>
      </c>
      <c r="B87" s="246" t="s">
        <v>2905</v>
      </c>
      <c r="C87" s="277" t="s">
        <v>2874</v>
      </c>
      <c r="D87" s="622" t="s">
        <v>2875</v>
      </c>
      <c r="E87" s="623">
        <v>25</v>
      </c>
      <c r="F87" s="243" t="s">
        <v>2982</v>
      </c>
      <c r="G87" s="241" t="s">
        <v>1060</v>
      </c>
      <c r="H87" s="246" t="s">
        <v>1276</v>
      </c>
      <c r="I87" s="245" t="s">
        <v>1045</v>
      </c>
      <c r="J87" s="622" t="s">
        <v>4256</v>
      </c>
      <c r="K87" s="278" t="s">
        <v>4193</v>
      </c>
      <c r="L87" s="624">
        <v>42429</v>
      </c>
      <c r="M87" s="624">
        <v>42610</v>
      </c>
      <c r="N87" s="279">
        <v>42794</v>
      </c>
      <c r="O87" s="279"/>
      <c r="P87" s="279"/>
      <c r="Q87" s="279"/>
      <c r="R87" s="249">
        <v>0.22425034722255077</v>
      </c>
      <c r="S87" s="246" t="s">
        <v>1099</v>
      </c>
      <c r="T87" s="625">
        <v>9700000</v>
      </c>
      <c r="U87" s="625">
        <v>20000</v>
      </c>
      <c r="V87" s="625">
        <v>1300000</v>
      </c>
      <c r="W87" s="625">
        <v>150000</v>
      </c>
      <c r="X87" s="278"/>
      <c r="Y87" s="278"/>
      <c r="Z87" s="278"/>
      <c r="AA87" s="278"/>
      <c r="AB87" s="278" t="s">
        <v>1314</v>
      </c>
      <c r="AC87" s="278" t="s">
        <v>1866</v>
      </c>
      <c r="AD87" s="278"/>
      <c r="AE87" s="622" t="s">
        <v>2876</v>
      </c>
      <c r="AF87" s="255" t="s">
        <v>3608</v>
      </c>
      <c r="AG87" s="255" t="s">
        <v>2892</v>
      </c>
      <c r="AH87" s="255" t="s">
        <v>2889</v>
      </c>
      <c r="AI87" s="255" t="s">
        <v>2888</v>
      </c>
      <c r="AJ87" s="255" t="s">
        <v>2890</v>
      </c>
      <c r="AK87" s="246" t="s">
        <v>3530</v>
      </c>
      <c r="AL87" s="251" t="s">
        <v>2891</v>
      </c>
      <c r="AM87" s="302" t="s">
        <v>6549</v>
      </c>
    </row>
    <row r="88" spans="1:39" ht="14.1" customHeight="1">
      <c r="A88" s="239">
        <v>36</v>
      </c>
      <c r="B88" s="246" t="s">
        <v>4670</v>
      </c>
      <c r="C88" s="277" t="s">
        <v>4659</v>
      </c>
      <c r="D88" s="622" t="s">
        <v>4660</v>
      </c>
      <c r="E88" s="623">
        <v>30</v>
      </c>
      <c r="F88" s="243" t="s">
        <v>2969</v>
      </c>
      <c r="G88" s="241" t="s">
        <v>1302</v>
      </c>
      <c r="H88" s="246" t="s">
        <v>1231</v>
      </c>
      <c r="I88" s="245" t="s">
        <v>1045</v>
      </c>
      <c r="J88" s="622" t="s">
        <v>4661</v>
      </c>
      <c r="K88" s="278" t="s">
        <v>4662</v>
      </c>
      <c r="L88" s="624">
        <v>42719</v>
      </c>
      <c r="M88" s="624">
        <v>42900</v>
      </c>
      <c r="N88" s="279"/>
      <c r="O88" s="279"/>
      <c r="P88" s="279"/>
      <c r="Q88" s="279"/>
      <c r="R88" s="249">
        <v>106.22425034722255</v>
      </c>
      <c r="S88" s="246" t="s">
        <v>1098</v>
      </c>
      <c r="T88" s="625">
        <v>5500000</v>
      </c>
      <c r="U88" s="625">
        <v>420000</v>
      </c>
      <c r="V88" s="625">
        <v>500000</v>
      </c>
      <c r="W88" s="625">
        <v>125000</v>
      </c>
      <c r="X88" s="278"/>
      <c r="Y88" s="278"/>
      <c r="Z88" s="278"/>
      <c r="AA88" s="278"/>
      <c r="AB88" s="278" t="s">
        <v>1215</v>
      </c>
      <c r="AC88" s="247" t="s">
        <v>4444</v>
      </c>
      <c r="AD88" s="278"/>
      <c r="AE88" s="622" t="s">
        <v>4663</v>
      </c>
      <c r="AF88" s="246" t="s">
        <v>4664</v>
      </c>
      <c r="AG88" s="246" t="s">
        <v>4665</v>
      </c>
      <c r="AH88" s="246" t="s">
        <v>4666</v>
      </c>
      <c r="AI88" s="255" t="s">
        <v>4667</v>
      </c>
      <c r="AJ88" s="255" t="s">
        <v>4706</v>
      </c>
      <c r="AK88" s="246"/>
      <c r="AL88" s="251" t="s">
        <v>4668</v>
      </c>
      <c r="AM88" s="302" t="s">
        <v>4900</v>
      </c>
    </row>
    <row r="89" spans="1:39" ht="14.1" customHeight="1">
      <c r="A89" s="239">
        <v>38</v>
      </c>
      <c r="B89" s="246" t="s">
        <v>5152</v>
      </c>
      <c r="C89" s="277" t="s">
        <v>4727</v>
      </c>
      <c r="D89" s="622" t="s">
        <v>4909</v>
      </c>
      <c r="E89" s="623">
        <v>32</v>
      </c>
      <c r="F89" s="243"/>
      <c r="G89" s="241" t="s">
        <v>1302</v>
      </c>
      <c r="H89" s="246" t="s">
        <v>1280</v>
      </c>
      <c r="I89" s="245" t="s">
        <v>1045</v>
      </c>
      <c r="J89" s="622" t="s">
        <v>4728</v>
      </c>
      <c r="K89" s="278" t="s">
        <v>4729</v>
      </c>
      <c r="L89" s="624">
        <v>42718</v>
      </c>
      <c r="M89" s="624">
        <v>42755</v>
      </c>
      <c r="N89" s="649">
        <v>42771</v>
      </c>
      <c r="O89" s="279"/>
      <c r="P89" s="279"/>
      <c r="Q89" s="279"/>
      <c r="R89" s="249">
        <v>-22.775749652777449</v>
      </c>
      <c r="S89" s="246" t="s">
        <v>1099</v>
      </c>
      <c r="T89" s="625">
        <v>15000000</v>
      </c>
      <c r="U89" s="625">
        <v>420000</v>
      </c>
      <c r="V89" s="625">
        <v>1300000</v>
      </c>
      <c r="W89" s="625">
        <v>150000</v>
      </c>
      <c r="X89" s="278"/>
      <c r="Y89" s="278"/>
      <c r="Z89" s="278"/>
      <c r="AA89" s="278"/>
      <c r="AB89" s="278" t="s">
        <v>1215</v>
      </c>
      <c r="AC89" s="278" t="s">
        <v>4444</v>
      </c>
      <c r="AD89" s="278"/>
      <c r="AE89" s="622" t="s">
        <v>4730</v>
      </c>
      <c r="AF89" s="255" t="s">
        <v>4731</v>
      </c>
      <c r="AG89" s="246" t="s">
        <v>4910</v>
      </c>
      <c r="AH89" s="246"/>
      <c r="AI89" s="255" t="s">
        <v>4911</v>
      </c>
      <c r="AJ89" s="255"/>
      <c r="AK89" s="246"/>
      <c r="AL89" s="145" t="s">
        <v>4732</v>
      </c>
      <c r="AM89" s="302" t="s">
        <v>5099</v>
      </c>
    </row>
    <row r="90" spans="1:39" ht="14.1" customHeight="1">
      <c r="A90" s="222">
        <f>ROW()-13</f>
        <v>77</v>
      </c>
      <c r="B90" s="239" t="s">
        <v>280</v>
      </c>
      <c r="C90" s="240" t="s">
        <v>274</v>
      </c>
      <c r="D90" s="241" t="s">
        <v>275</v>
      </c>
      <c r="E90" s="242">
        <v>32</v>
      </c>
      <c r="F90" s="243" t="s">
        <v>2967</v>
      </c>
      <c r="G90" s="244" t="s">
        <v>1060</v>
      </c>
      <c r="H90" s="245" t="s">
        <v>1358</v>
      </c>
      <c r="I90" s="245" t="s">
        <v>1045</v>
      </c>
      <c r="J90" s="246" t="s">
        <v>1267</v>
      </c>
      <c r="K90" s="260" t="s">
        <v>4195</v>
      </c>
      <c r="L90" s="248">
        <v>41953</v>
      </c>
      <c r="M90" s="248">
        <v>42317</v>
      </c>
      <c r="N90" s="248">
        <v>42499</v>
      </c>
      <c r="O90" s="248">
        <v>42864</v>
      </c>
      <c r="P90" s="248"/>
      <c r="Q90" s="248"/>
      <c r="R90" s="249">
        <f ca="1">SUM(O90-NOW())</f>
        <v>28.841278009262169</v>
      </c>
      <c r="S90" s="246" t="str">
        <f ca="1">IF(R90&lt;=46,"WARNING","ACTIVE")</f>
        <v>WARNING</v>
      </c>
      <c r="T90" s="247">
        <v>3850000</v>
      </c>
      <c r="U90" s="247">
        <v>220000</v>
      </c>
      <c r="V90" s="247"/>
      <c r="W90" s="247"/>
      <c r="X90" s="247"/>
      <c r="Y90" s="247"/>
      <c r="Z90" s="247"/>
      <c r="AA90" s="247"/>
      <c r="AB90" s="247" t="s">
        <v>1215</v>
      </c>
      <c r="AC90" s="247" t="s">
        <v>6706</v>
      </c>
      <c r="AD90" s="247" t="s">
        <v>2943</v>
      </c>
      <c r="AE90" s="246" t="s">
        <v>276</v>
      </c>
      <c r="AF90" s="246" t="s">
        <v>295</v>
      </c>
      <c r="AG90" s="246" t="s">
        <v>296</v>
      </c>
      <c r="AH90" s="246" t="s">
        <v>297</v>
      </c>
      <c r="AI90" s="250" t="s">
        <v>298</v>
      </c>
      <c r="AJ90" s="246">
        <v>0</v>
      </c>
      <c r="AK90" s="246" t="s">
        <v>3505</v>
      </c>
      <c r="AL90" s="251" t="s">
        <v>299</v>
      </c>
      <c r="AM90" s="277" t="s">
        <v>6534</v>
      </c>
    </row>
  </sheetData>
  <autoFilter ref="A13:AN60">
    <filterColumn colId="18">
      <filters>
        <filter val="WARNING"/>
      </filters>
    </filterColumn>
  </autoFilter>
  <mergeCells count="42">
    <mergeCell ref="C12:C13"/>
    <mergeCell ref="N12:O12"/>
    <mergeCell ref="P12:Q12"/>
    <mergeCell ref="R12:R13"/>
    <mergeCell ref="A1:C1"/>
    <mergeCell ref="A2:C2"/>
    <mergeCell ref="A3:C3"/>
    <mergeCell ref="A6:C6"/>
    <mergeCell ref="L12:M12"/>
    <mergeCell ref="D12:D13"/>
    <mergeCell ref="I12:I13"/>
    <mergeCell ref="T6:AC6"/>
    <mergeCell ref="A8:AF8"/>
    <mergeCell ref="A9:AF9"/>
    <mergeCell ref="A12:A13"/>
    <mergeCell ref="B12:B13"/>
    <mergeCell ref="S12:S13"/>
    <mergeCell ref="T12:T13"/>
    <mergeCell ref="U12:U13"/>
    <mergeCell ref="AC12:AC13"/>
    <mergeCell ref="H12:H13"/>
    <mergeCell ref="J12:J13"/>
    <mergeCell ref="K12:K13"/>
    <mergeCell ref="F12:F13"/>
    <mergeCell ref="V12:V13"/>
    <mergeCell ref="W12:W13"/>
    <mergeCell ref="G12:G13"/>
    <mergeCell ref="Z12:Z13"/>
    <mergeCell ref="AA12:AA13"/>
    <mergeCell ref="X12:X13"/>
    <mergeCell ref="AK12:AK13"/>
    <mergeCell ref="AB12:AB13"/>
    <mergeCell ref="AJ12:AJ13"/>
    <mergeCell ref="Y12:Y13"/>
    <mergeCell ref="AI12:AI13"/>
    <mergeCell ref="AL12:AL13"/>
    <mergeCell ref="AM12:AM13"/>
    <mergeCell ref="AD12:AD13"/>
    <mergeCell ref="AE12:AE13"/>
    <mergeCell ref="AF12:AF13"/>
    <mergeCell ref="AG12:AG13"/>
    <mergeCell ref="AH12:AH13"/>
  </mergeCells>
  <phoneticPr fontId="38" type="noConversion"/>
  <conditionalFormatting sqref="S14:S27 R80:S83 S30:S54 R14:S18 R90:S90">
    <cfRule type="expression" dxfId="1030" priority="15252" stopIfTrue="1">
      <formula>IF($S14="warning",TRUE,FALSE)</formula>
    </cfRule>
  </conditionalFormatting>
  <conditionalFormatting sqref="AC14:AC48 AC90">
    <cfRule type="expression" dxfId="1029" priority="15251" stopIfTrue="1">
      <formula>IF(OR(#REF!="not",#REF!="resign",#REF!="resign",#REF!="end",#REF!="terminated",#REF!="permanent"),"TRUE","FALSE")</formula>
    </cfRule>
  </conditionalFormatting>
  <conditionalFormatting sqref="AD28:AD30 AC25:AD27 V18:V25 V15:Y17 AF15:AF25 AC31:AD48 AC15:AC33 R15:S51 S30:S60">
    <cfRule type="expression" dxfId="1028" priority="15167" stopIfTrue="1">
      <formula>IF(OR(#REF!="not",#REF!="resign",#REF!="resign",#REF!="end",#REF!="terminated",#REF!="permanent"),"TRUE","FALSE")</formula>
    </cfRule>
  </conditionalFormatting>
  <conditionalFormatting sqref="AC20:AC48">
    <cfRule type="expression" dxfId="1027" priority="15060" stopIfTrue="1">
      <formula>IF(OR(#REF!="not",#REF!="resign",#REF!="resign",#REF!="end",#REF!="terminated",#REF!="permanent"),"TRUE","FALSE")</formula>
    </cfRule>
  </conditionalFormatting>
  <conditionalFormatting sqref="AC20 AC67:AC68 AC71:AC74 AC40 AC22:AC28 AC43:AC45">
    <cfRule type="expression" dxfId="1026" priority="15059" stopIfTrue="1">
      <formula>IF(OR($AG20="not",$AG20="resign",$AG20="resign",$AG20="end",$AG20="terminated",$AG20="permanent"),"TRUE","FALSE")</formula>
    </cfRule>
  </conditionalFormatting>
  <conditionalFormatting sqref="V18">
    <cfRule type="expression" dxfId="1025" priority="15048" stopIfTrue="1">
      <formula>IF(OR($AG18="not",$AG18="resign",$AG18="resign",$AG18="end",$AG18="terminated",$AG18="permanent"),"TRUE","FALSE")</formula>
    </cfRule>
  </conditionalFormatting>
  <conditionalFormatting sqref="AC21">
    <cfRule type="expression" dxfId="1024" priority="14953" stopIfTrue="1">
      <formula>IF(OR($AG21="not",$AG21="resign",$AG21="resign",$AG21="end",$AG21="terminated",$AG21="permanent"),"TRUE","FALSE")</formula>
    </cfRule>
  </conditionalFormatting>
  <conditionalFormatting sqref="AC21">
    <cfRule type="expression" dxfId="1023" priority="14950" stopIfTrue="1">
      <formula>IF(OR($AG21="not",$AG21="resign",$AG21="resign",$AG21="end",$AG21="terminated",$AG21="permanent"),"TRUE","FALSE")</formula>
    </cfRule>
  </conditionalFormatting>
  <conditionalFormatting sqref="AC21">
    <cfRule type="expression" dxfId="1022" priority="14948" stopIfTrue="1">
      <formula>IF(OR($AG21="not",$AG21="resign",$AG21="resign",$AG21="end",$AG21="terminated",$AG21="permanent"),"TRUE","FALSE")</formula>
    </cfRule>
  </conditionalFormatting>
  <conditionalFormatting sqref="AC21">
    <cfRule type="expression" dxfId="1021" priority="14946" stopIfTrue="1">
      <formula>IF(OR($AG21="not",$AG21="resign",$AG21="resign",$AG21="end",$AG21="terminated",$AG21="permanent"),"TRUE","FALSE")</formula>
    </cfRule>
  </conditionalFormatting>
  <conditionalFormatting sqref="AC24">
    <cfRule type="expression" dxfId="1020" priority="14542" stopIfTrue="1">
      <formula>IF(OR($AG24="not",$AG24="resign",$AG24="resign",$AG24="end",$AG24="terminated",$AG24="permanent"),"TRUE","FALSE")</formula>
    </cfRule>
  </conditionalFormatting>
  <conditionalFormatting sqref="AC24">
    <cfRule type="expression" dxfId="1019" priority="14539" stopIfTrue="1">
      <formula>IF(OR($AG24="not",$AG24="resign",$AG24="resign",$AG24="end",$AG24="terminated",$AG24="permanent"),"TRUE","FALSE")</formula>
    </cfRule>
  </conditionalFormatting>
  <conditionalFormatting sqref="AC24">
    <cfRule type="expression" dxfId="1018" priority="14537" stopIfTrue="1">
      <formula>IF(OR($AG24="not",$AG24="resign",$AG24="resign",$AG24="end",$AG24="terminated",$AG24="permanent"),"TRUE","FALSE")</formula>
    </cfRule>
  </conditionalFormatting>
  <conditionalFormatting sqref="AC24">
    <cfRule type="expression" dxfId="1017" priority="14535" stopIfTrue="1">
      <formula>IF(OR($AG24="not",$AG24="resign",$AG24="resign",$AG24="end",$AG24="terminated",$AG24="permanent"),"TRUE","FALSE")</formula>
    </cfRule>
  </conditionalFormatting>
  <conditionalFormatting sqref="AC24">
    <cfRule type="expression" dxfId="1016" priority="14236" stopIfTrue="1">
      <formula>IF(OR($AG24="not",$AG24="resign",$AG24="resign",$AG24="end",$AG24="terminated",$AG24="permanent"),"TRUE","FALSE")</formula>
    </cfRule>
  </conditionalFormatting>
  <conditionalFormatting sqref="AC24">
    <cfRule type="expression" dxfId="1015" priority="14233" stopIfTrue="1">
      <formula>IF(OR($AG24="not",$AG24="resign",$AG24="resign",$AG24="end",$AG24="terminated",$AG24="permanent"),"TRUE","FALSE")</formula>
    </cfRule>
  </conditionalFormatting>
  <conditionalFormatting sqref="AC24">
    <cfRule type="expression" dxfId="1014" priority="14231" stopIfTrue="1">
      <formula>IF(OR($AG24="not",$AG24="resign",$AG24="resign",$AG24="end",$AG24="terminated",$AG24="permanent"),"TRUE","FALSE")</formula>
    </cfRule>
  </conditionalFormatting>
  <conditionalFormatting sqref="AC24">
    <cfRule type="expression" dxfId="1013" priority="14229" stopIfTrue="1">
      <formula>IF(OR($AG24="not",$AG24="resign",$AG24="resign",$AG24="end",$AG24="terminated",$AG24="permanent"),"TRUE","FALSE")</formula>
    </cfRule>
  </conditionalFormatting>
  <conditionalFormatting sqref="AF74 R84:S84 AC82:AC84 AA85 R86:S87 AC86:AC89 K14:K48 K90 AC49:AC60 R52:S60">
    <cfRule type="expression" dxfId="1012" priority="13953" stopIfTrue="1">
      <formula>IF(OR(#REF!="not",#REF!="resign",#REF!="resign",#REF!="end",#REF!="terminated",#REF!="permanent"),"TRUE","FALSE")</formula>
    </cfRule>
  </conditionalFormatting>
  <conditionalFormatting sqref="R84:S84 AC84 AA85 AC86:AC89 AC49:AD51 R49:S52 K14:K48 K90 AC49:AC60">
    <cfRule type="expression" dxfId="1011" priority="13952" stopIfTrue="1">
      <formula>IF(OR(#REF!="not",#REF!="resign",#REF!="resign",#REF!="end",#REF!="terminated",#REF!="permanent"),"TRUE","FALSE")</formula>
    </cfRule>
  </conditionalFormatting>
  <conditionalFormatting sqref="K64 V71:V74 V70:Y70 V66:V68 AF66:AF68 R66:S68 AF70:AF74 R70:S74 AC66:AC68 AC70:AC74 AF81:AF83 V81:Y83 V84:V86 AC86:AD86 AD87 G84:H84 AA85 AF85:AF86 R81:S89 AC80:AC89 AC49:AC53 K14:K48 K85:K90 K50:K60 AC52:AD60 R52:S60">
    <cfRule type="expression" dxfId="1010" priority="13951" stopIfTrue="1">
      <formula>IF(OR(#REF!="not",#REF!="resign",#REF!="resign",#REF!="end",#REF!="terminated",#REF!="permanent"),"TRUE","FALSE")</formula>
    </cfRule>
  </conditionalFormatting>
  <conditionalFormatting sqref="K15:K43">
    <cfRule type="expression" dxfId="1009" priority="13923" stopIfTrue="1">
      <formula>IF(OR($Y14="not",$Y14="resign",$Y14="resign",$Y14="end",$Y14="terminated",$Y14="permanent"),"TRUE","FALSE")</formula>
    </cfRule>
  </conditionalFormatting>
  <conditionalFormatting sqref="AC64:AC79 AC87 AD88:AD89">
    <cfRule type="expression" dxfId="1008" priority="13850" stopIfTrue="1">
      <formula>IF(OR(#REF!="not",#REF!="resign",#REF!="resign",#REF!="end",#REF!="terminated",#REF!="permanent"),"TRUE","FALSE")</formula>
    </cfRule>
  </conditionalFormatting>
  <conditionalFormatting sqref="K64 AC87 R88:S89">
    <cfRule type="expression" dxfId="1007" priority="13842" stopIfTrue="1">
      <formula>IF(OR(#REF!="not",#REF!="resign",#REF!="resign",#REF!="end",#REF!="terminated",#REF!="permanent"),"TRUE","FALSE")</formula>
    </cfRule>
  </conditionalFormatting>
  <conditionalFormatting sqref="AC28">
    <cfRule type="expression" dxfId="1006" priority="13356" stopIfTrue="1">
      <formula>IF(OR($AG28="not",$AG28="resign",$AG28="resign",$AG28="end",$AG28="terminated",$AG28="permanent"),"TRUE","FALSE")</formula>
    </cfRule>
  </conditionalFormatting>
  <conditionalFormatting sqref="AC28">
    <cfRule type="expression" dxfId="1005" priority="13347" stopIfTrue="1">
      <formula>IF(OR($AG28="not",$AG28="resign",$AG28="resign",$AG28="end",$AG28="terminated",$AG28="permanent"),"TRUE","FALSE")</formula>
    </cfRule>
  </conditionalFormatting>
  <conditionalFormatting sqref="AC28">
    <cfRule type="expression" dxfId="1004" priority="13344" stopIfTrue="1">
      <formula>IF(OR($AG28="not",$AG28="resign",$AG28="resign",$AG28="end",$AG28="terminated",$AG28="permanent"),"TRUE","FALSE")</formula>
    </cfRule>
  </conditionalFormatting>
  <conditionalFormatting sqref="AC28">
    <cfRule type="expression" dxfId="1003" priority="13342" stopIfTrue="1">
      <formula>IF(OR($AG28="not",$AG28="resign",$AG28="resign",$AG28="end",$AG28="terminated",$AG28="permanent"),"TRUE","FALSE")</formula>
    </cfRule>
  </conditionalFormatting>
  <conditionalFormatting sqref="AC28">
    <cfRule type="expression" dxfId="1002" priority="13340" stopIfTrue="1">
      <formula>IF(OR($AG28="not",$AG28="resign",$AG28="resign",$AG28="end",$AG28="terminated",$AG28="permanent"),"TRUE","FALSE")</formula>
    </cfRule>
  </conditionalFormatting>
  <conditionalFormatting sqref="AC28">
    <cfRule type="expression" dxfId="1001" priority="13316" stopIfTrue="1">
      <formula>IF(OR($AG28="not",$AG28="resign",$AG28="resign",$AG28="end",$AG28="terminated",$AG28="permanent"),"TRUE","FALSE")</formula>
    </cfRule>
  </conditionalFormatting>
  <conditionalFormatting sqref="AC28">
    <cfRule type="expression" dxfId="1000" priority="13313" stopIfTrue="1">
      <formula>IF(OR($AG28="not",$AG28="resign",$AG28="resign",$AG28="end",$AG28="terminated",$AG28="permanent"),"TRUE","FALSE")</formula>
    </cfRule>
  </conditionalFormatting>
  <conditionalFormatting sqref="AC28">
    <cfRule type="expression" dxfId="999" priority="13311" stopIfTrue="1">
      <formula>IF(OR($AG28="not",$AG28="resign",$AG28="resign",$AG28="end",$AG28="terminated",$AG28="permanent"),"TRUE","FALSE")</formula>
    </cfRule>
  </conditionalFormatting>
  <conditionalFormatting sqref="AC28">
    <cfRule type="expression" dxfId="998" priority="13309" stopIfTrue="1">
      <formula>IF(OR($AG28="not",$AG28="resign",$AG28="resign",$AG28="end",$AG28="terminated",$AG28="permanent"),"TRUE","FALSE")</formula>
    </cfRule>
  </conditionalFormatting>
  <conditionalFormatting sqref="K29">
    <cfRule type="expression" dxfId="997" priority="13080" stopIfTrue="1">
      <formula>IF(OR($Y28="not",$Y28="resign",$Y28="resign",$Y28="end",$Y28="terminated",$Y28="permanent"),"TRUE","FALSE")</formula>
    </cfRule>
  </conditionalFormatting>
  <conditionalFormatting sqref="AC29">
    <cfRule type="expression" dxfId="996" priority="13076" stopIfTrue="1">
      <formula>IF(OR($AG29="not",$AG29="resign",$AG29="resign",$AG29="end",$AG29="terminated",$AG29="permanent"),"TRUE","FALSE")</formula>
    </cfRule>
  </conditionalFormatting>
  <conditionalFormatting sqref="AC29">
    <cfRule type="expression" dxfId="995" priority="13067" stopIfTrue="1">
      <formula>IF(OR($AG29="not",$AG29="resign",$AG29="resign",$AG29="end",$AG29="terminated",$AG29="permanent"),"TRUE","FALSE")</formula>
    </cfRule>
  </conditionalFormatting>
  <conditionalFormatting sqref="AC29">
    <cfRule type="expression" dxfId="994" priority="13064" stopIfTrue="1">
      <formula>IF(OR($AG29="not",$AG29="resign",$AG29="resign",$AG29="end",$AG29="terminated",$AG29="permanent"),"TRUE","FALSE")</formula>
    </cfRule>
  </conditionalFormatting>
  <conditionalFormatting sqref="AC29">
    <cfRule type="expression" dxfId="993" priority="13062" stopIfTrue="1">
      <formula>IF(OR($AG29="not",$AG29="resign",$AG29="resign",$AG29="end",$AG29="terminated",$AG29="permanent"),"TRUE","FALSE")</formula>
    </cfRule>
  </conditionalFormatting>
  <conditionalFormatting sqref="AC29">
    <cfRule type="expression" dxfId="992" priority="13060" stopIfTrue="1">
      <formula>IF(OR($AG29="not",$AG29="resign",$AG29="resign",$AG29="end",$AG29="terminated",$AG29="permanent"),"TRUE","FALSE")</formula>
    </cfRule>
  </conditionalFormatting>
  <conditionalFormatting sqref="AC29">
    <cfRule type="expression" dxfId="991" priority="13036" stopIfTrue="1">
      <formula>IF(OR($AG29="not",$AG29="resign",$AG29="resign",$AG29="end",$AG29="terminated",$AG29="permanent"),"TRUE","FALSE")</formula>
    </cfRule>
  </conditionalFormatting>
  <conditionalFormatting sqref="AC29">
    <cfRule type="expression" dxfId="990" priority="13033" stopIfTrue="1">
      <formula>IF(OR($AG29="not",$AG29="resign",$AG29="resign",$AG29="end",$AG29="terminated",$AG29="permanent"),"TRUE","FALSE")</formula>
    </cfRule>
  </conditionalFormatting>
  <conditionalFormatting sqref="AC29">
    <cfRule type="expression" dxfId="989" priority="13031" stopIfTrue="1">
      <formula>IF(OR($AG29="not",$AG29="resign",$AG29="resign",$AG29="end",$AG29="terminated",$AG29="permanent"),"TRUE","FALSE")</formula>
    </cfRule>
  </conditionalFormatting>
  <conditionalFormatting sqref="AC29">
    <cfRule type="expression" dxfId="988" priority="13029" stopIfTrue="1">
      <formula>IF(OR($AG29="not",$AG29="resign",$AG29="resign",$AG29="end",$AG29="terminated",$AG29="permanent"),"TRUE","FALSE")</formula>
    </cfRule>
  </conditionalFormatting>
  <conditionalFormatting sqref="K30">
    <cfRule type="expression" dxfId="987" priority="12800" stopIfTrue="1">
      <formula>IF(OR($Y29="not",$Y29="resign",$Y29="resign",$Y29="end",$Y29="terminated",$Y29="permanent"),"TRUE","FALSE")</formula>
    </cfRule>
  </conditionalFormatting>
  <conditionalFormatting sqref="AC30">
    <cfRule type="expression" dxfId="986" priority="12796" stopIfTrue="1">
      <formula>IF(OR($AG30="not",$AG30="resign",$AG30="resign",$AG30="end",$AG30="terminated",$AG30="permanent"),"TRUE","FALSE")</formula>
    </cfRule>
  </conditionalFormatting>
  <conditionalFormatting sqref="AC30">
    <cfRule type="expression" dxfId="985" priority="12787" stopIfTrue="1">
      <formula>IF(OR($AG30="not",$AG30="resign",$AG30="resign",$AG30="end",$AG30="terminated",$AG30="permanent"),"TRUE","FALSE")</formula>
    </cfRule>
  </conditionalFormatting>
  <conditionalFormatting sqref="AC30">
    <cfRule type="expression" dxfId="984" priority="12784" stopIfTrue="1">
      <formula>IF(OR($AG30="not",$AG30="resign",$AG30="resign",$AG30="end",$AG30="terminated",$AG30="permanent"),"TRUE","FALSE")</formula>
    </cfRule>
  </conditionalFormatting>
  <conditionalFormatting sqref="AC30">
    <cfRule type="expression" dxfId="983" priority="12782" stopIfTrue="1">
      <formula>IF(OR($AG30="not",$AG30="resign",$AG30="resign",$AG30="end",$AG30="terminated",$AG30="permanent"),"TRUE","FALSE")</formula>
    </cfRule>
  </conditionalFormatting>
  <conditionalFormatting sqref="AC30">
    <cfRule type="expression" dxfId="982" priority="12780" stopIfTrue="1">
      <formula>IF(OR($AG30="not",$AG30="resign",$AG30="resign",$AG30="end",$AG30="terminated",$AG30="permanent"),"TRUE","FALSE")</formula>
    </cfRule>
  </conditionalFormatting>
  <conditionalFormatting sqref="AC30">
    <cfRule type="expression" dxfId="981" priority="12756" stopIfTrue="1">
      <formula>IF(OR($AG30="not",$AG30="resign",$AG30="resign",$AG30="end",$AG30="terminated",$AG30="permanent"),"TRUE","FALSE")</formula>
    </cfRule>
  </conditionalFormatting>
  <conditionalFormatting sqref="AC30">
    <cfRule type="expression" dxfId="980" priority="12753" stopIfTrue="1">
      <formula>IF(OR($AG30="not",$AG30="resign",$AG30="resign",$AG30="end",$AG30="terminated",$AG30="permanent"),"TRUE","FALSE")</formula>
    </cfRule>
  </conditionalFormatting>
  <conditionalFormatting sqref="AC30">
    <cfRule type="expression" dxfId="979" priority="12751" stopIfTrue="1">
      <formula>IF(OR($AG30="not",$AG30="resign",$AG30="resign",$AG30="end",$AG30="terminated",$AG30="permanent"),"TRUE","FALSE")</formula>
    </cfRule>
  </conditionalFormatting>
  <conditionalFormatting sqref="AC30">
    <cfRule type="expression" dxfId="978" priority="12749" stopIfTrue="1">
      <formula>IF(OR($AG30="not",$AG30="resign",$AG30="resign",$AG30="end",$AG30="terminated",$AG30="permanent"),"TRUE","FALSE")</formula>
    </cfRule>
  </conditionalFormatting>
  <conditionalFormatting sqref="AC30">
    <cfRule type="expression" dxfId="977" priority="12520" stopIfTrue="1">
      <formula>IF(OR($AG30="not",$AG30="resign",$AG30="resign",$AG30="end",$AG30="terminated",$AG30="permanent"),"TRUE","FALSE")</formula>
    </cfRule>
  </conditionalFormatting>
  <conditionalFormatting sqref="AC29">
    <cfRule type="expression" dxfId="976" priority="12516" stopIfTrue="1">
      <formula>IF(OR($AG29="not",$AG29="resign",$AG29="resign",$AG29="end",$AG29="terminated",$AG29="permanent"),"TRUE","FALSE")</formula>
    </cfRule>
  </conditionalFormatting>
  <conditionalFormatting sqref="AC29">
    <cfRule type="expression" dxfId="975" priority="12507" stopIfTrue="1">
      <formula>IF(OR($AG29="not",$AG29="resign",$AG29="resign",$AG29="end",$AG29="terminated",$AG29="permanent"),"TRUE","FALSE")</formula>
    </cfRule>
  </conditionalFormatting>
  <conditionalFormatting sqref="AC29">
    <cfRule type="expression" dxfId="974" priority="12504" stopIfTrue="1">
      <formula>IF(OR($AG29="not",$AG29="resign",$AG29="resign",$AG29="end",$AG29="terminated",$AG29="permanent"),"TRUE","FALSE")</formula>
    </cfRule>
  </conditionalFormatting>
  <conditionalFormatting sqref="AC29">
    <cfRule type="expression" dxfId="973" priority="12502" stopIfTrue="1">
      <formula>IF(OR($AG29="not",$AG29="resign",$AG29="resign",$AG29="end",$AG29="terminated",$AG29="permanent"),"TRUE","FALSE")</formula>
    </cfRule>
  </conditionalFormatting>
  <conditionalFormatting sqref="AC29">
    <cfRule type="expression" dxfId="972" priority="12500" stopIfTrue="1">
      <formula>IF(OR($AG29="not",$AG29="resign",$AG29="resign",$AG29="end",$AG29="terminated",$AG29="permanent"),"TRUE","FALSE")</formula>
    </cfRule>
  </conditionalFormatting>
  <conditionalFormatting sqref="AC29">
    <cfRule type="expression" dxfId="971" priority="12476" stopIfTrue="1">
      <formula>IF(OR($AG29="not",$AG29="resign",$AG29="resign",$AG29="end",$AG29="terminated",$AG29="permanent"),"TRUE","FALSE")</formula>
    </cfRule>
  </conditionalFormatting>
  <conditionalFormatting sqref="AC29">
    <cfRule type="expression" dxfId="970" priority="12473" stopIfTrue="1">
      <formula>IF(OR($AG29="not",$AG29="resign",$AG29="resign",$AG29="end",$AG29="terminated",$AG29="permanent"),"TRUE","FALSE")</formula>
    </cfRule>
  </conditionalFormatting>
  <conditionalFormatting sqref="AC29">
    <cfRule type="expression" dxfId="969" priority="12471" stopIfTrue="1">
      <formula>IF(OR($AG29="not",$AG29="resign",$AG29="resign",$AG29="end",$AG29="terminated",$AG29="permanent"),"TRUE","FALSE")</formula>
    </cfRule>
  </conditionalFormatting>
  <conditionalFormatting sqref="AC29">
    <cfRule type="expression" dxfId="968" priority="12469" stopIfTrue="1">
      <formula>IF(OR($AG29="not",$AG29="resign",$AG29="resign",$AG29="end",$AG29="terminated",$AG29="permanent"),"TRUE","FALSE")</formula>
    </cfRule>
  </conditionalFormatting>
  <conditionalFormatting sqref="AC29">
    <cfRule type="expression" dxfId="967" priority="12450" stopIfTrue="1">
      <formula>IF(OR($AG29="not",$AG29="resign",$AG29="resign",$AG29="end",$AG29="terminated",$AG29="permanent"),"TRUE","FALSE")</formula>
    </cfRule>
  </conditionalFormatting>
  <conditionalFormatting sqref="AC31">
    <cfRule type="expression" dxfId="966" priority="11498" stopIfTrue="1">
      <formula>IF(OR($AG31="not",$AG31="resign",$AG31="resign",$AG31="end",$AG31="terminated",$AG31="permanent"),"TRUE","FALSE")</formula>
    </cfRule>
  </conditionalFormatting>
  <conditionalFormatting sqref="AC31">
    <cfRule type="expression" dxfId="965" priority="11489" stopIfTrue="1">
      <formula>IF(OR($AG31="not",$AG31="resign",$AG31="resign",$AG31="end",$AG31="terminated",$AG31="permanent"),"TRUE","FALSE")</formula>
    </cfRule>
  </conditionalFormatting>
  <conditionalFormatting sqref="AC31">
    <cfRule type="expression" dxfId="964" priority="11486" stopIfTrue="1">
      <formula>IF(OR($AG31="not",$AG31="resign",$AG31="resign",$AG31="end",$AG31="terminated",$AG31="permanent"),"TRUE","FALSE")</formula>
    </cfRule>
  </conditionalFormatting>
  <conditionalFormatting sqref="AC31">
    <cfRule type="expression" dxfId="963" priority="11484" stopIfTrue="1">
      <formula>IF(OR($AG31="not",$AG31="resign",$AG31="resign",$AG31="end",$AG31="terminated",$AG31="permanent"),"TRUE","FALSE")</formula>
    </cfRule>
  </conditionalFormatting>
  <conditionalFormatting sqref="AC31">
    <cfRule type="expression" dxfId="962" priority="11482" stopIfTrue="1">
      <formula>IF(OR($AG31="not",$AG31="resign",$AG31="resign",$AG31="end",$AG31="terminated",$AG31="permanent"),"TRUE","FALSE")</formula>
    </cfRule>
  </conditionalFormatting>
  <conditionalFormatting sqref="AC31">
    <cfRule type="expression" dxfId="961" priority="11458" stopIfTrue="1">
      <formula>IF(OR($AG31="not",$AG31="resign",$AG31="resign",$AG31="end",$AG31="terminated",$AG31="permanent"),"TRUE","FALSE")</formula>
    </cfRule>
  </conditionalFormatting>
  <conditionalFormatting sqref="AC31">
    <cfRule type="expression" dxfId="960" priority="11455" stopIfTrue="1">
      <formula>IF(OR($AG31="not",$AG31="resign",$AG31="resign",$AG31="end",$AG31="terminated",$AG31="permanent"),"TRUE","FALSE")</formula>
    </cfRule>
  </conditionalFormatting>
  <conditionalFormatting sqref="AC31">
    <cfRule type="expression" dxfId="959" priority="11453" stopIfTrue="1">
      <formula>IF(OR($AG31="not",$AG31="resign",$AG31="resign",$AG31="end",$AG31="terminated",$AG31="permanent"),"TRUE","FALSE")</formula>
    </cfRule>
  </conditionalFormatting>
  <conditionalFormatting sqref="AC31">
    <cfRule type="expression" dxfId="958" priority="11451" stopIfTrue="1">
      <formula>IF(OR($AG31="not",$AG31="resign",$AG31="resign",$AG31="end",$AG31="terminated",$AG31="permanent"),"TRUE","FALSE")</formula>
    </cfRule>
  </conditionalFormatting>
  <conditionalFormatting sqref="AC31">
    <cfRule type="expression" dxfId="957" priority="11223" stopIfTrue="1">
      <formula>IF(OR($AG31="not",$AG31="resign",$AG31="resign",$AG31="end",$AG31="terminated",$AG31="permanent"),"TRUE","FALSE")</formula>
    </cfRule>
  </conditionalFormatting>
  <conditionalFormatting sqref="AC32">
    <cfRule type="expression" dxfId="956" priority="10518" stopIfTrue="1">
      <formula>IF(OR($AG32="not",$AG32="resign",$AG32="resign",$AG32="end",$AG32="terminated",$AG32="permanent"),"TRUE","FALSE")</formula>
    </cfRule>
  </conditionalFormatting>
  <conditionalFormatting sqref="AC32">
    <cfRule type="expression" dxfId="955" priority="10509" stopIfTrue="1">
      <formula>IF(OR($AG32="not",$AG32="resign",$AG32="resign",$AG32="end",$AG32="terminated",$AG32="permanent"),"TRUE","FALSE")</formula>
    </cfRule>
  </conditionalFormatting>
  <conditionalFormatting sqref="AC32">
    <cfRule type="expression" dxfId="954" priority="10506" stopIfTrue="1">
      <formula>IF(OR($AG32="not",$AG32="resign",$AG32="resign",$AG32="end",$AG32="terminated",$AG32="permanent"),"TRUE","FALSE")</formula>
    </cfRule>
  </conditionalFormatting>
  <conditionalFormatting sqref="AC32">
    <cfRule type="expression" dxfId="953" priority="10504" stopIfTrue="1">
      <formula>IF(OR($AG32="not",$AG32="resign",$AG32="resign",$AG32="end",$AG32="terminated",$AG32="permanent"),"TRUE","FALSE")</formula>
    </cfRule>
  </conditionalFormatting>
  <conditionalFormatting sqref="AC32">
    <cfRule type="expression" dxfId="952" priority="10502" stopIfTrue="1">
      <formula>IF(OR($AG32="not",$AG32="resign",$AG32="resign",$AG32="end",$AG32="terminated",$AG32="permanent"),"TRUE","FALSE")</formula>
    </cfRule>
  </conditionalFormatting>
  <conditionalFormatting sqref="AC32">
    <cfRule type="expression" dxfId="951" priority="10478" stopIfTrue="1">
      <formula>IF(OR($AG32="not",$AG32="resign",$AG32="resign",$AG32="end",$AG32="terminated",$AG32="permanent"),"TRUE","FALSE")</formula>
    </cfRule>
  </conditionalFormatting>
  <conditionalFormatting sqref="AC32">
    <cfRule type="expression" dxfId="950" priority="10475" stopIfTrue="1">
      <formula>IF(OR($AG32="not",$AG32="resign",$AG32="resign",$AG32="end",$AG32="terminated",$AG32="permanent"),"TRUE","FALSE")</formula>
    </cfRule>
  </conditionalFormatting>
  <conditionalFormatting sqref="AC32">
    <cfRule type="expression" dxfId="949" priority="10473" stopIfTrue="1">
      <formula>IF(OR($AG32="not",$AG32="resign",$AG32="resign",$AG32="end",$AG32="terminated",$AG32="permanent"),"TRUE","FALSE")</formula>
    </cfRule>
  </conditionalFormatting>
  <conditionalFormatting sqref="AC32">
    <cfRule type="expression" dxfId="948" priority="10471" stopIfTrue="1">
      <formula>IF(OR($AG32="not",$AG32="resign",$AG32="resign",$AG32="end",$AG32="terminated",$AG32="permanent"),"TRUE","FALSE")</formula>
    </cfRule>
  </conditionalFormatting>
  <conditionalFormatting sqref="AC32">
    <cfRule type="expression" dxfId="947" priority="10243" stopIfTrue="1">
      <formula>IF(OR($AG32="not",$AG32="resign",$AG32="resign",$AG32="end",$AG32="terminated",$AG32="permanent"),"TRUE","FALSE")</formula>
    </cfRule>
  </conditionalFormatting>
  <conditionalFormatting sqref="AC33 AC37">
    <cfRule type="expression" dxfId="946" priority="10025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5" priority="10016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4" priority="10013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3" priority="10011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2" priority="10009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1" priority="9985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40" priority="9982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39" priority="9980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38" priority="9978" stopIfTrue="1">
      <formula>IF(OR($AG33="not",$AG33="resign",$AG33="resign",$AG33="end",$AG33="terminated",$AG33="permanent"),"TRUE","FALSE")</formula>
    </cfRule>
  </conditionalFormatting>
  <conditionalFormatting sqref="AC33 AC37">
    <cfRule type="expression" dxfId="937" priority="9750" stopIfTrue="1">
      <formula>IF(OR($AG33="not",$AG33="resign",$AG33="resign",$AG33="end",$AG33="terminated",$AG33="permanent"),"TRUE","FALSE")</formula>
    </cfRule>
  </conditionalFormatting>
  <conditionalFormatting sqref="AC34">
    <cfRule type="expression" dxfId="936" priority="8903" stopIfTrue="1">
      <formula>IF(OR($AG34="not",$AG34="resign",$AG34="resign",$AG34="end",$AG34="terminated",$AG34="permanent"),"TRUE","FALSE")</formula>
    </cfRule>
  </conditionalFormatting>
  <conditionalFormatting sqref="AC34">
    <cfRule type="expression" dxfId="935" priority="8894" stopIfTrue="1">
      <formula>IF(OR($AG34="not",$AG34="resign",$AG34="resign",$AG34="end",$AG34="terminated",$AG34="permanent"),"TRUE","FALSE")</formula>
    </cfRule>
  </conditionalFormatting>
  <conditionalFormatting sqref="AC34">
    <cfRule type="expression" dxfId="934" priority="8891" stopIfTrue="1">
      <formula>IF(OR($AG34="not",$AG34="resign",$AG34="resign",$AG34="end",$AG34="terminated",$AG34="permanent"),"TRUE","FALSE")</formula>
    </cfRule>
  </conditionalFormatting>
  <conditionalFormatting sqref="AC34">
    <cfRule type="expression" dxfId="933" priority="8889" stopIfTrue="1">
      <formula>IF(OR($AG34="not",$AG34="resign",$AG34="resign",$AG34="end",$AG34="terminated",$AG34="permanent"),"TRUE","FALSE")</formula>
    </cfRule>
  </conditionalFormatting>
  <conditionalFormatting sqref="AC34">
    <cfRule type="expression" dxfId="932" priority="8887" stopIfTrue="1">
      <formula>IF(OR($AG34="not",$AG34="resign",$AG34="resign",$AG34="end",$AG34="terminated",$AG34="permanent"),"TRUE","FALSE")</formula>
    </cfRule>
  </conditionalFormatting>
  <conditionalFormatting sqref="AC34">
    <cfRule type="expression" dxfId="931" priority="8863" stopIfTrue="1">
      <formula>IF(OR($AG34="not",$AG34="resign",$AG34="resign",$AG34="end",$AG34="terminated",$AG34="permanent"),"TRUE","FALSE")</formula>
    </cfRule>
  </conditionalFormatting>
  <conditionalFormatting sqref="AC34">
    <cfRule type="expression" dxfId="930" priority="8860" stopIfTrue="1">
      <formula>IF(OR($AG34="not",$AG34="resign",$AG34="resign",$AG34="end",$AG34="terminated",$AG34="permanent"),"TRUE","FALSE")</formula>
    </cfRule>
  </conditionalFormatting>
  <conditionalFormatting sqref="AC34">
    <cfRule type="expression" dxfId="929" priority="8858" stopIfTrue="1">
      <formula>IF(OR($AG34="not",$AG34="resign",$AG34="resign",$AG34="end",$AG34="terminated",$AG34="permanent"),"TRUE","FALSE")</formula>
    </cfRule>
  </conditionalFormatting>
  <conditionalFormatting sqref="AC34">
    <cfRule type="expression" dxfId="928" priority="8856" stopIfTrue="1">
      <formula>IF(OR($AG34="not",$AG34="resign",$AG34="resign",$AG34="end",$AG34="terminated",$AG34="permanent"),"TRUE","FALSE")</formula>
    </cfRule>
  </conditionalFormatting>
  <conditionalFormatting sqref="AC34">
    <cfRule type="expression" dxfId="927" priority="8628" stopIfTrue="1">
      <formula>IF(OR($AG34="not",$AG34="resign",$AG34="resign",$AG34="end",$AG34="terminated",$AG34="permanent"),"TRUE","FALSE")</formula>
    </cfRule>
  </conditionalFormatting>
  <conditionalFormatting sqref="AC35">
    <cfRule type="expression" dxfId="926" priority="7922" stopIfTrue="1">
      <formula>IF(OR($AG35="not",$AG35="resign",$AG35="resign",$AG35="end",$AG35="terminated",$AG35="permanent"),"TRUE","FALSE")</formula>
    </cfRule>
  </conditionalFormatting>
  <conditionalFormatting sqref="AC35">
    <cfRule type="expression" dxfId="925" priority="7913" stopIfTrue="1">
      <formula>IF(OR($AG35="not",$AG35="resign",$AG35="resign",$AG35="end",$AG35="terminated",$AG35="permanent"),"TRUE","FALSE")</formula>
    </cfRule>
  </conditionalFormatting>
  <conditionalFormatting sqref="AC35">
    <cfRule type="expression" dxfId="924" priority="7910" stopIfTrue="1">
      <formula>IF(OR($AG35="not",$AG35="resign",$AG35="resign",$AG35="end",$AG35="terminated",$AG35="permanent"),"TRUE","FALSE")</formula>
    </cfRule>
  </conditionalFormatting>
  <conditionalFormatting sqref="AC35">
    <cfRule type="expression" dxfId="923" priority="7908" stopIfTrue="1">
      <formula>IF(OR($AG35="not",$AG35="resign",$AG35="resign",$AG35="end",$AG35="terminated",$AG35="permanent"),"TRUE","FALSE")</formula>
    </cfRule>
  </conditionalFormatting>
  <conditionalFormatting sqref="AC35">
    <cfRule type="expression" dxfId="922" priority="7906" stopIfTrue="1">
      <formula>IF(OR($AG35="not",$AG35="resign",$AG35="resign",$AG35="end",$AG35="terminated",$AG35="permanent"),"TRUE","FALSE")</formula>
    </cfRule>
  </conditionalFormatting>
  <conditionalFormatting sqref="AC35">
    <cfRule type="expression" dxfId="921" priority="7882" stopIfTrue="1">
      <formula>IF(OR($AG35="not",$AG35="resign",$AG35="resign",$AG35="end",$AG35="terminated",$AG35="permanent"),"TRUE","FALSE")</formula>
    </cfRule>
  </conditionalFormatting>
  <conditionalFormatting sqref="AC35">
    <cfRule type="expression" dxfId="920" priority="7879" stopIfTrue="1">
      <formula>IF(OR($AG35="not",$AG35="resign",$AG35="resign",$AG35="end",$AG35="terminated",$AG35="permanent"),"TRUE","FALSE")</formula>
    </cfRule>
  </conditionalFormatting>
  <conditionalFormatting sqref="AC35">
    <cfRule type="expression" dxfId="919" priority="7877" stopIfTrue="1">
      <formula>IF(OR($AG35="not",$AG35="resign",$AG35="resign",$AG35="end",$AG35="terminated",$AG35="permanent"),"TRUE","FALSE")</formula>
    </cfRule>
  </conditionalFormatting>
  <conditionalFormatting sqref="AC35">
    <cfRule type="expression" dxfId="918" priority="7875" stopIfTrue="1">
      <formula>IF(OR($AG35="not",$AG35="resign",$AG35="resign",$AG35="end",$AG35="terminated",$AG35="permanent"),"TRUE","FALSE")</formula>
    </cfRule>
  </conditionalFormatting>
  <conditionalFormatting sqref="AC35">
    <cfRule type="expression" dxfId="917" priority="7647" stopIfTrue="1">
      <formula>IF(OR($AG35="not",$AG35="resign",$AG35="resign",$AG35="end",$AG35="terminated",$AG35="permanent"),"TRUE","FALSE")</formula>
    </cfRule>
  </conditionalFormatting>
  <conditionalFormatting sqref="AC36">
    <cfRule type="expression" dxfId="916" priority="7011" stopIfTrue="1">
      <formula>IF(OR($AG36="not",$AG36="resign",$AG36="resign",$AG36="end",$AG36="terminated",$AG36="permanent"),"TRUE","FALSE")</formula>
    </cfRule>
  </conditionalFormatting>
  <conditionalFormatting sqref="AC36">
    <cfRule type="expression" dxfId="915" priority="7002" stopIfTrue="1">
      <formula>IF(OR($AG36="not",$AG36="resign",$AG36="resign",$AG36="end",$AG36="terminated",$AG36="permanent"),"TRUE","FALSE")</formula>
    </cfRule>
  </conditionalFormatting>
  <conditionalFormatting sqref="AC36">
    <cfRule type="expression" dxfId="914" priority="6999" stopIfTrue="1">
      <formula>IF(OR($AG36="not",$AG36="resign",$AG36="resign",$AG36="end",$AG36="terminated",$AG36="permanent"),"TRUE","FALSE")</formula>
    </cfRule>
  </conditionalFormatting>
  <conditionalFormatting sqref="AC36">
    <cfRule type="expression" dxfId="913" priority="6997" stopIfTrue="1">
      <formula>IF(OR($AG36="not",$AG36="resign",$AG36="resign",$AG36="end",$AG36="terminated",$AG36="permanent"),"TRUE","FALSE")</formula>
    </cfRule>
  </conditionalFormatting>
  <conditionalFormatting sqref="AC36">
    <cfRule type="expression" dxfId="912" priority="6995" stopIfTrue="1">
      <formula>IF(OR($AG36="not",$AG36="resign",$AG36="resign",$AG36="end",$AG36="terminated",$AG36="permanent"),"TRUE","FALSE")</formula>
    </cfRule>
  </conditionalFormatting>
  <conditionalFormatting sqref="AC36">
    <cfRule type="expression" dxfId="911" priority="6971" stopIfTrue="1">
      <formula>IF(OR($AG36="not",$AG36="resign",$AG36="resign",$AG36="end",$AG36="terminated",$AG36="permanent"),"TRUE","FALSE")</formula>
    </cfRule>
  </conditionalFormatting>
  <conditionalFormatting sqref="AC36">
    <cfRule type="expression" dxfId="910" priority="6968" stopIfTrue="1">
      <formula>IF(OR($AG36="not",$AG36="resign",$AG36="resign",$AG36="end",$AG36="terminated",$AG36="permanent"),"TRUE","FALSE")</formula>
    </cfRule>
  </conditionalFormatting>
  <conditionalFormatting sqref="AC36">
    <cfRule type="expression" dxfId="909" priority="6966" stopIfTrue="1">
      <formula>IF(OR($AG36="not",$AG36="resign",$AG36="resign",$AG36="end",$AG36="terminated",$AG36="permanent"),"TRUE","FALSE")</formula>
    </cfRule>
  </conditionalFormatting>
  <conditionalFormatting sqref="AC36">
    <cfRule type="expression" dxfId="908" priority="6964" stopIfTrue="1">
      <formula>IF(OR($AG36="not",$AG36="resign",$AG36="resign",$AG36="end",$AG36="terminated",$AG36="permanent"),"TRUE","FALSE")</formula>
    </cfRule>
  </conditionalFormatting>
  <conditionalFormatting sqref="AC36">
    <cfRule type="expression" dxfId="907" priority="6736" stopIfTrue="1">
      <formula>IF(OR($AG36="not",$AG36="resign",$AG36="resign",$AG36="end",$AG36="terminated",$AG36="permanent"),"TRUE","FALSE")</formula>
    </cfRule>
  </conditionalFormatting>
  <conditionalFormatting sqref="AK20">
    <cfRule type="duplicateValues" dxfId="906" priority="6735"/>
  </conditionalFormatting>
  <conditionalFormatting sqref="K38">
    <cfRule type="expression" dxfId="905" priority="6241" stopIfTrue="1">
      <formula>IF(OR($Y37="not",$Y37="resign",$Y37="resign",$Y37="end",$Y37="terminated",$Y37="permanent"),"TRUE","FALSE")</formula>
    </cfRule>
  </conditionalFormatting>
  <conditionalFormatting sqref="AC38">
    <cfRule type="expression" dxfId="904" priority="6236" stopIfTrue="1">
      <formula>IF(OR($AG38="not",$AG38="resign",$AG38="resign",$AG38="end",$AG38="terminated",$AG38="permanent"),"TRUE","FALSE")</formula>
    </cfRule>
  </conditionalFormatting>
  <conditionalFormatting sqref="AC38">
    <cfRule type="expression" dxfId="903" priority="6227" stopIfTrue="1">
      <formula>IF(OR($AG38="not",$AG38="resign",$AG38="resign",$AG38="end",$AG38="terminated",$AG38="permanent"),"TRUE","FALSE")</formula>
    </cfRule>
  </conditionalFormatting>
  <conditionalFormatting sqref="AC38">
    <cfRule type="expression" dxfId="902" priority="6224" stopIfTrue="1">
      <formula>IF(OR($AG38="not",$AG38="resign",$AG38="resign",$AG38="end",$AG38="terminated",$AG38="permanent"),"TRUE","FALSE")</formula>
    </cfRule>
  </conditionalFormatting>
  <conditionalFormatting sqref="AC38">
    <cfRule type="expression" dxfId="901" priority="6222" stopIfTrue="1">
      <formula>IF(OR($AG38="not",$AG38="resign",$AG38="resign",$AG38="end",$AG38="terminated",$AG38="permanent"),"TRUE","FALSE")</formula>
    </cfRule>
  </conditionalFormatting>
  <conditionalFormatting sqref="AC38">
    <cfRule type="expression" dxfId="900" priority="6220" stopIfTrue="1">
      <formula>IF(OR($AG38="not",$AG38="resign",$AG38="resign",$AG38="end",$AG38="terminated",$AG38="permanent"),"TRUE","FALSE")</formula>
    </cfRule>
  </conditionalFormatting>
  <conditionalFormatting sqref="AC38">
    <cfRule type="expression" dxfId="899" priority="6196" stopIfTrue="1">
      <formula>IF(OR($AG38="not",$AG38="resign",$AG38="resign",$AG38="end",$AG38="terminated",$AG38="permanent"),"TRUE","FALSE")</formula>
    </cfRule>
  </conditionalFormatting>
  <conditionalFormatting sqref="AC38">
    <cfRule type="expression" dxfId="898" priority="6193" stopIfTrue="1">
      <formula>IF(OR($AG38="not",$AG38="resign",$AG38="resign",$AG38="end",$AG38="terminated",$AG38="permanent"),"TRUE","FALSE")</formula>
    </cfRule>
  </conditionalFormatting>
  <conditionalFormatting sqref="AC38">
    <cfRule type="expression" dxfId="897" priority="6191" stopIfTrue="1">
      <formula>IF(OR($AG38="not",$AG38="resign",$AG38="resign",$AG38="end",$AG38="terminated",$AG38="permanent"),"TRUE","FALSE")</formula>
    </cfRule>
  </conditionalFormatting>
  <conditionalFormatting sqref="AC38">
    <cfRule type="expression" dxfId="896" priority="6189" stopIfTrue="1">
      <formula>IF(OR($AG38="not",$AG38="resign",$AG38="resign",$AG38="end",$AG38="terminated",$AG38="permanent"),"TRUE","FALSE")</formula>
    </cfRule>
  </conditionalFormatting>
  <conditionalFormatting sqref="AC38">
    <cfRule type="expression" dxfId="895" priority="6170" stopIfTrue="1">
      <formula>IF(OR($AG38="not",$AG38="resign",$AG38="resign",$AG38="end",$AG38="terminated",$AG38="permanent"),"TRUE","FALSE")</formula>
    </cfRule>
  </conditionalFormatting>
  <conditionalFormatting sqref="AC39">
    <cfRule type="expression" dxfId="894" priority="4837" stopIfTrue="1">
      <formula>IF(OR($AG39="not",$AG39="resign",$AG39="resign",$AG39="end",$AG39="terminated",$AG39="permanent"),"TRUE","FALSE")</formula>
    </cfRule>
  </conditionalFormatting>
  <conditionalFormatting sqref="AC39">
    <cfRule type="expression" dxfId="893" priority="4828" stopIfTrue="1">
      <formula>IF(OR($AG39="not",$AG39="resign",$AG39="resign",$AG39="end",$AG39="terminated",$AG39="permanent"),"TRUE","FALSE")</formula>
    </cfRule>
  </conditionalFormatting>
  <conditionalFormatting sqref="AC39">
    <cfRule type="expression" dxfId="892" priority="4825" stopIfTrue="1">
      <formula>IF(OR($AG39="not",$AG39="resign",$AG39="resign",$AG39="end",$AG39="terminated",$AG39="permanent"),"TRUE","FALSE")</formula>
    </cfRule>
  </conditionalFormatting>
  <conditionalFormatting sqref="AC39">
    <cfRule type="expression" dxfId="891" priority="4823" stopIfTrue="1">
      <formula>IF(OR($AG39="not",$AG39="resign",$AG39="resign",$AG39="end",$AG39="terminated",$AG39="permanent"),"TRUE","FALSE")</formula>
    </cfRule>
  </conditionalFormatting>
  <conditionalFormatting sqref="AC39">
    <cfRule type="expression" dxfId="890" priority="4821" stopIfTrue="1">
      <formula>IF(OR($AG39="not",$AG39="resign",$AG39="resign",$AG39="end",$AG39="terminated",$AG39="permanent"),"TRUE","FALSE")</formula>
    </cfRule>
  </conditionalFormatting>
  <conditionalFormatting sqref="AC39">
    <cfRule type="expression" dxfId="889" priority="4797" stopIfTrue="1">
      <formula>IF(OR($AG39="not",$AG39="resign",$AG39="resign",$AG39="end",$AG39="terminated",$AG39="permanent"),"TRUE","FALSE")</formula>
    </cfRule>
  </conditionalFormatting>
  <conditionalFormatting sqref="AC39">
    <cfRule type="expression" dxfId="888" priority="4794" stopIfTrue="1">
      <formula>IF(OR($AG39="not",$AG39="resign",$AG39="resign",$AG39="end",$AG39="terminated",$AG39="permanent"),"TRUE","FALSE")</formula>
    </cfRule>
  </conditionalFormatting>
  <conditionalFormatting sqref="AC39">
    <cfRule type="expression" dxfId="887" priority="4792" stopIfTrue="1">
      <formula>IF(OR($AG39="not",$AG39="resign",$AG39="resign",$AG39="end",$AG39="terminated",$AG39="permanent"),"TRUE","FALSE")</formula>
    </cfRule>
  </conditionalFormatting>
  <conditionalFormatting sqref="AC39">
    <cfRule type="expression" dxfId="886" priority="4790" stopIfTrue="1">
      <formula>IF(OR($AG39="not",$AG39="resign",$AG39="resign",$AG39="end",$AG39="terminated",$AG39="permanent"),"TRUE","FALSE")</formula>
    </cfRule>
  </conditionalFormatting>
  <conditionalFormatting sqref="AC39">
    <cfRule type="expression" dxfId="885" priority="4771" stopIfTrue="1">
      <formula>IF(OR($AG39="not",$AG39="resign",$AG39="resign",$AG39="end",$AG39="terminated",$AG39="permanent"),"TRUE","FALSE")</formula>
    </cfRule>
  </conditionalFormatting>
  <conditionalFormatting sqref="AC41">
    <cfRule type="expression" dxfId="884" priority="3289" stopIfTrue="1">
      <formula>IF(OR($AG41="not",$AG41="resign",$AG41="resign",$AG41="end",$AG41="terminated",$AG41="permanent"),"TRUE","FALSE")</formula>
    </cfRule>
  </conditionalFormatting>
  <conditionalFormatting sqref="AC41">
    <cfRule type="expression" dxfId="883" priority="3280" stopIfTrue="1">
      <formula>IF(OR($AG41="not",$AG41="resign",$AG41="resign",$AG41="end",$AG41="terminated",$AG41="permanent"),"TRUE","FALSE")</formula>
    </cfRule>
  </conditionalFormatting>
  <conditionalFormatting sqref="AC41">
    <cfRule type="expression" dxfId="882" priority="3277" stopIfTrue="1">
      <formula>IF(OR($AG41="not",$AG41="resign",$AG41="resign",$AG41="end",$AG41="terminated",$AG41="permanent"),"TRUE","FALSE")</formula>
    </cfRule>
  </conditionalFormatting>
  <conditionalFormatting sqref="AC41">
    <cfRule type="expression" dxfId="881" priority="3275" stopIfTrue="1">
      <formula>IF(OR($AG41="not",$AG41="resign",$AG41="resign",$AG41="end",$AG41="terminated",$AG41="permanent"),"TRUE","FALSE")</formula>
    </cfRule>
  </conditionalFormatting>
  <conditionalFormatting sqref="AC41">
    <cfRule type="expression" dxfId="880" priority="3273" stopIfTrue="1">
      <formula>IF(OR($AG41="not",$AG41="resign",$AG41="resign",$AG41="end",$AG41="terminated",$AG41="permanent"),"TRUE","FALSE")</formula>
    </cfRule>
  </conditionalFormatting>
  <conditionalFormatting sqref="AC41">
    <cfRule type="expression" dxfId="879" priority="3249" stopIfTrue="1">
      <formula>IF(OR($AG41="not",$AG41="resign",$AG41="resign",$AG41="end",$AG41="terminated",$AG41="permanent"),"TRUE","FALSE")</formula>
    </cfRule>
  </conditionalFormatting>
  <conditionalFormatting sqref="AC41">
    <cfRule type="expression" dxfId="878" priority="3246" stopIfTrue="1">
      <formula>IF(OR($AG41="not",$AG41="resign",$AG41="resign",$AG41="end",$AG41="terminated",$AG41="permanent"),"TRUE","FALSE")</formula>
    </cfRule>
  </conditionalFormatting>
  <conditionalFormatting sqref="AC41">
    <cfRule type="expression" dxfId="877" priority="3244" stopIfTrue="1">
      <formula>IF(OR($AG41="not",$AG41="resign",$AG41="resign",$AG41="end",$AG41="terminated",$AG41="permanent"),"TRUE","FALSE")</formula>
    </cfRule>
  </conditionalFormatting>
  <conditionalFormatting sqref="AC41">
    <cfRule type="expression" dxfId="876" priority="3242" stopIfTrue="1">
      <formula>IF(OR($AG41="not",$AG41="resign",$AG41="resign",$AG41="end",$AG41="terminated",$AG41="permanent"),"TRUE","FALSE")</formula>
    </cfRule>
  </conditionalFormatting>
  <conditionalFormatting sqref="AC41">
    <cfRule type="expression" dxfId="875" priority="3223" stopIfTrue="1">
      <formula>IF(OR($AG41="not",$AG41="resign",$AG41="resign",$AG41="end",$AG41="terminated",$AG41="permanent"),"TRUE","FALSE")</formula>
    </cfRule>
  </conditionalFormatting>
  <conditionalFormatting sqref="AC42">
    <cfRule type="expression" dxfId="874" priority="2796" stopIfTrue="1">
      <formula>IF(OR($AG42="not",$AG42="resign",$AG42="resign",$AG42="end",$AG42="terminated",$AG42="permanent"),"TRUE","FALSE")</formula>
    </cfRule>
  </conditionalFormatting>
  <conditionalFormatting sqref="AC42">
    <cfRule type="expression" dxfId="873" priority="2787" stopIfTrue="1">
      <formula>IF(OR($AG42="not",$AG42="resign",$AG42="resign",$AG42="end",$AG42="terminated",$AG42="permanent"),"TRUE","FALSE")</formula>
    </cfRule>
  </conditionalFormatting>
  <conditionalFormatting sqref="AC42">
    <cfRule type="expression" dxfId="872" priority="2784" stopIfTrue="1">
      <formula>IF(OR($AG42="not",$AG42="resign",$AG42="resign",$AG42="end",$AG42="terminated",$AG42="permanent"),"TRUE","FALSE")</formula>
    </cfRule>
  </conditionalFormatting>
  <conditionalFormatting sqref="AC42">
    <cfRule type="expression" dxfId="871" priority="2782" stopIfTrue="1">
      <formula>IF(OR($AG42="not",$AG42="resign",$AG42="resign",$AG42="end",$AG42="terminated",$AG42="permanent"),"TRUE","FALSE")</formula>
    </cfRule>
  </conditionalFormatting>
  <conditionalFormatting sqref="AC42">
    <cfRule type="expression" dxfId="870" priority="2780" stopIfTrue="1">
      <formula>IF(OR($AG42="not",$AG42="resign",$AG42="resign",$AG42="end",$AG42="terminated",$AG42="permanent"),"TRUE","FALSE")</formula>
    </cfRule>
  </conditionalFormatting>
  <conditionalFormatting sqref="AC42">
    <cfRule type="expression" dxfId="869" priority="2756" stopIfTrue="1">
      <formula>IF(OR($AG42="not",$AG42="resign",$AG42="resign",$AG42="end",$AG42="terminated",$AG42="permanent"),"TRUE","FALSE")</formula>
    </cfRule>
  </conditionalFormatting>
  <conditionalFormatting sqref="AC42">
    <cfRule type="expression" dxfId="868" priority="2753" stopIfTrue="1">
      <formula>IF(OR($AG42="not",$AG42="resign",$AG42="resign",$AG42="end",$AG42="terminated",$AG42="permanent"),"TRUE","FALSE")</formula>
    </cfRule>
  </conditionalFormatting>
  <conditionalFormatting sqref="AC42">
    <cfRule type="expression" dxfId="867" priority="2751" stopIfTrue="1">
      <formula>IF(OR($AG42="not",$AG42="resign",$AG42="resign",$AG42="end",$AG42="terminated",$AG42="permanent"),"TRUE","FALSE")</formula>
    </cfRule>
  </conditionalFormatting>
  <conditionalFormatting sqref="AC42">
    <cfRule type="expression" dxfId="866" priority="2749" stopIfTrue="1">
      <formula>IF(OR($AG42="not",$AG42="resign",$AG42="resign",$AG42="end",$AG42="terminated",$AG42="permanent"),"TRUE","FALSE")</formula>
    </cfRule>
  </conditionalFormatting>
  <conditionalFormatting sqref="AC42">
    <cfRule type="expression" dxfId="865" priority="2730" stopIfTrue="1">
      <formula>IF(OR($AG42="not",$AG42="resign",$AG42="resign",$AG42="end",$AG42="terminated",$AG42="permanent"),"TRUE","FALSE")</formula>
    </cfRule>
  </conditionalFormatting>
  <conditionalFormatting sqref="K44:K48">
    <cfRule type="expression" dxfId="864" priority="2726" stopIfTrue="1">
      <formula>IF(OR($Y43="not",$Y43="resign",$Y43="resign",$Y43="end",$Y43="terminated",$Y43="permanent"),"TRUE","FALSE")</formula>
    </cfRule>
  </conditionalFormatting>
  <conditionalFormatting sqref="AC43:AC48">
    <cfRule type="expression" dxfId="863" priority="2280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62" priority="2275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61" priority="2272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60" priority="2270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9" priority="2268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8" priority="2255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7" priority="2252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6" priority="2250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5" priority="2248" stopIfTrue="1">
      <formula>IF(OR($AG43="not",$AG43="resign",$AG43="resign",$AG43="end",$AG43="terminated",$AG43="permanent"),"TRUE","FALSE")</formula>
    </cfRule>
  </conditionalFormatting>
  <conditionalFormatting sqref="AC43:AC48">
    <cfRule type="expression" dxfId="854" priority="2237" stopIfTrue="1">
      <formula>IF(OR($AG43="not",$AG43="resign",$AG43="resign",$AG43="end",$AG43="terminated",$AG43="permanent"),"TRUE","FALSE")</formula>
    </cfRule>
  </conditionalFormatting>
  <conditionalFormatting sqref="AC47">
    <cfRule type="expression" dxfId="853" priority="1815" stopIfTrue="1">
      <formula>IF(OR($AG47="not",$AG47="resign",$AG47="resign",$AG47="end",$AG47="terminated",$AG47="permanent"),"TRUE","FALSE")</formula>
    </cfRule>
  </conditionalFormatting>
  <conditionalFormatting sqref="AC43">
    <cfRule type="expression" dxfId="852" priority="1788" stopIfTrue="1">
      <formula>IF(OR($AG43="not",$AG43="resign",$AG43="resign",$AG43="end",$AG43="terminated",$AG43="permanent"),"TRUE","FALSE")</formula>
    </cfRule>
  </conditionalFormatting>
  <conditionalFormatting sqref="AC43">
    <cfRule type="expression" dxfId="851" priority="1783" stopIfTrue="1">
      <formula>IF(OR($AG43="not",$AG43="resign",$AG43="resign",$AG43="end",$AG43="terminated",$AG43="permanent"),"TRUE","FALSE")</formula>
    </cfRule>
  </conditionalFormatting>
  <conditionalFormatting sqref="AC43">
    <cfRule type="expression" dxfId="850" priority="1780" stopIfTrue="1">
      <formula>IF(OR($AG43="not",$AG43="resign",$AG43="resign",$AG43="end",$AG43="terminated",$AG43="permanent"),"TRUE","FALSE")</formula>
    </cfRule>
  </conditionalFormatting>
  <conditionalFormatting sqref="AC43">
    <cfRule type="expression" dxfId="849" priority="1778" stopIfTrue="1">
      <formula>IF(OR($AG43="not",$AG43="resign",$AG43="resign",$AG43="end",$AG43="terminated",$AG43="permanent"),"TRUE","FALSE")</formula>
    </cfRule>
  </conditionalFormatting>
  <conditionalFormatting sqref="AC43">
    <cfRule type="expression" dxfId="848" priority="1776" stopIfTrue="1">
      <formula>IF(OR($AG43="not",$AG43="resign",$AG43="resign",$AG43="end",$AG43="terminated",$AG43="permanent"),"TRUE","FALSE")</formula>
    </cfRule>
  </conditionalFormatting>
  <conditionalFormatting sqref="AC43">
    <cfRule type="expression" dxfId="847" priority="1763" stopIfTrue="1">
      <formula>IF(OR($AG43="not",$AG43="resign",$AG43="resign",$AG43="end",$AG43="terminated",$AG43="permanent"),"TRUE","FALSE")</formula>
    </cfRule>
  </conditionalFormatting>
  <conditionalFormatting sqref="AC43">
    <cfRule type="expression" dxfId="846" priority="1760" stopIfTrue="1">
      <formula>IF(OR($AG43="not",$AG43="resign",$AG43="resign",$AG43="end",$AG43="terminated",$AG43="permanent"),"TRUE","FALSE")</formula>
    </cfRule>
  </conditionalFormatting>
  <conditionalFormatting sqref="AC43">
    <cfRule type="expression" dxfId="845" priority="1758" stopIfTrue="1">
      <formula>IF(OR($AG43="not",$AG43="resign",$AG43="resign",$AG43="end",$AG43="terminated",$AG43="permanent"),"TRUE","FALSE")</formula>
    </cfRule>
  </conditionalFormatting>
  <conditionalFormatting sqref="AC43">
    <cfRule type="expression" dxfId="844" priority="1756" stopIfTrue="1">
      <formula>IF(OR($AG43="not",$AG43="resign",$AG43="resign",$AG43="end",$AG43="terminated",$AG43="permanent"),"TRUE","FALSE")</formula>
    </cfRule>
  </conditionalFormatting>
  <conditionalFormatting sqref="AC43">
    <cfRule type="expression" dxfId="843" priority="1745" stopIfTrue="1">
      <formula>IF(OR($AG43="not",$AG43="resign",$AG43="resign",$AG43="end",$AG43="terminated",$AG43="permanent"),"TRUE","FALSE")</formula>
    </cfRule>
  </conditionalFormatting>
  <conditionalFormatting sqref="S84:S87">
    <cfRule type="expression" dxfId="842" priority="1744" stopIfTrue="1">
      <formula>IF($S84="warning",TRUE,FALSE)</formula>
    </cfRule>
  </conditionalFormatting>
  <conditionalFormatting sqref="AC81:AC83 AC85:AC86">
    <cfRule type="expression" dxfId="841" priority="1743" stopIfTrue="1">
      <formula>IF(OR(#REF!="not",#REF!="resign",#REF!="resign",#REF!="end",#REF!="terminated",#REF!="permanent"),"TRUE","FALSE")</formula>
    </cfRule>
  </conditionalFormatting>
  <conditionalFormatting sqref="AC80">
    <cfRule type="expression" dxfId="840" priority="1742" stopIfTrue="1">
      <formula>IF(OR(#REF!="not",#REF!="resign",#REF!="resign",#REF!="end",#REF!="terminated",#REF!="permanent"),"TRUE","FALSE")</formula>
    </cfRule>
  </conditionalFormatting>
  <conditionalFormatting sqref="AC80">
    <cfRule type="expression" dxfId="839" priority="1741" stopIfTrue="1">
      <formula>IF(OR(#REF!="not",#REF!="resign",#REF!="resign",#REF!="end",#REF!="terminated",#REF!="permanent"),"TRUE","FALSE")</formula>
    </cfRule>
  </conditionalFormatting>
  <conditionalFormatting sqref="AC82 AC85:AC86">
    <cfRule type="expression" dxfId="838" priority="1720" stopIfTrue="1">
      <formula>IF(OR($AG82="not",$AG82="resign",$AG82="resign",$AG82="end",$AG82="terminated",$AG82="permanent"),"TRUE","FALSE")</formula>
    </cfRule>
  </conditionalFormatting>
  <conditionalFormatting sqref="AC82">
    <cfRule type="expression" dxfId="837" priority="1718" stopIfTrue="1">
      <formula>IF(OR($AG82="not",$AG82="resign",$AG82="resign",$AG82="end",$AG82="terminated",$AG82="permanent"),"TRUE","FALSE")</formula>
    </cfRule>
  </conditionalFormatting>
  <conditionalFormatting sqref="AC82">
    <cfRule type="expression" dxfId="836" priority="1716" stopIfTrue="1">
      <formula>IF(OR($AG82="not",$AG82="resign",$AG82="resign",$AG82="end",$AG82="terminated",$AG82="permanent"),"TRUE","FALSE")</formula>
    </cfRule>
  </conditionalFormatting>
  <conditionalFormatting sqref="AC83">
    <cfRule type="expression" dxfId="835" priority="1714" stopIfTrue="1">
      <formula>IF(OR($AG83="not",$AG83="resign",$AG83="resign",$AG83="end",$AG83="terminated",$AG83="permanent"),"TRUE","FALSE")</formula>
    </cfRule>
  </conditionalFormatting>
  <conditionalFormatting sqref="AC83">
    <cfRule type="expression" dxfId="834" priority="1712" stopIfTrue="1">
      <formula>IF(OR($AG83="not",$AG83="resign",$AG83="resign",$AG83="end",$AG83="terminated",$AG83="permanent"),"TRUE","FALSE")</formula>
    </cfRule>
  </conditionalFormatting>
  <conditionalFormatting sqref="AC83">
    <cfRule type="expression" dxfId="833" priority="1710" stopIfTrue="1">
      <formula>IF(OR($AG83="not",$AG83="resign",$AG83="resign",$AG83="end",$AG83="terminated",$AG83="permanent"),"TRUE","FALSE")</formula>
    </cfRule>
  </conditionalFormatting>
  <conditionalFormatting sqref="AC84">
    <cfRule type="expression" dxfId="832" priority="1697" stopIfTrue="1">
      <formula>IF(OR($AG84="not",$AG84="resign",$AG84="resign",$AG84="end",$AG84="terminated",$AG84="permanent"),"TRUE","FALSE")</formula>
    </cfRule>
  </conditionalFormatting>
  <conditionalFormatting sqref="AC84">
    <cfRule type="expression" dxfId="831" priority="1694" stopIfTrue="1">
      <formula>IF(OR($AG84="not",$AG84="resign",$AG84="resign",$AG84="end",$AG84="terminated",$AG84="permanent"),"TRUE","FALSE")</formula>
    </cfRule>
  </conditionalFormatting>
  <conditionalFormatting sqref="AC84">
    <cfRule type="expression" dxfId="830" priority="1692" stopIfTrue="1">
      <formula>IF(OR($AG84="not",$AG84="resign",$AG84="resign",$AG84="end",$AG84="terminated",$AG84="permanent"),"TRUE","FALSE")</formula>
    </cfRule>
  </conditionalFormatting>
  <conditionalFormatting sqref="AC84">
    <cfRule type="expression" dxfId="829" priority="1690" stopIfTrue="1">
      <formula>IF(OR($AG84="not",$AG84="resign",$AG84="resign",$AG84="end",$AG84="terminated",$AG84="permanent"),"TRUE","FALSE")</formula>
    </cfRule>
  </conditionalFormatting>
  <conditionalFormatting sqref="AC84">
    <cfRule type="expression" dxfId="828" priority="1671" stopIfTrue="1">
      <formula>IF(OR($AG84="not",$AG84="resign",$AG84="resign",$AG84="end",$AG84="terminated",$AG84="permanent"),"TRUE","FALSE")</formula>
    </cfRule>
  </conditionalFormatting>
  <conditionalFormatting sqref="AC84">
    <cfRule type="expression" dxfId="827" priority="1668" stopIfTrue="1">
      <formula>IF(OR($AG84="not",$AG84="resign",$AG84="resign",$AG84="end",$AG84="terminated",$AG84="permanent"),"TRUE","FALSE")</formula>
    </cfRule>
  </conditionalFormatting>
  <conditionalFormatting sqref="AC84">
    <cfRule type="expression" dxfId="826" priority="1666" stopIfTrue="1">
      <formula>IF(OR($AG84="not",$AG84="resign",$AG84="resign",$AG84="end",$AG84="terminated",$AG84="permanent"),"TRUE","FALSE")</formula>
    </cfRule>
  </conditionalFormatting>
  <conditionalFormatting sqref="AC84">
    <cfRule type="expression" dxfId="825" priority="1664" stopIfTrue="1">
      <formula>IF(OR($AG84="not",$AG84="resign",$AG84="resign",$AG84="end",$AG84="terminated",$AG84="permanent"),"TRUE","FALSE")</formula>
    </cfRule>
  </conditionalFormatting>
  <conditionalFormatting sqref="F84">
    <cfRule type="expression" dxfId="824" priority="1647" stopIfTrue="1">
      <formula>IF(OR($AE84="not",$AE84="resign",$AE84="resign",$AE84="end",$AE84="terminated",$AE84="permanent"),"TRUE","FALSE")</formula>
    </cfRule>
  </conditionalFormatting>
  <conditionalFormatting sqref="AA85">
    <cfRule type="expression" dxfId="823" priority="1646" stopIfTrue="1">
      <formula>IF(OR(#REF!="not",#REF!="resign",#REF!="resign",#REF!="end",#REF!="terminated",#REF!="permanent"),"TRUE","FALSE")</formula>
    </cfRule>
  </conditionalFormatting>
  <conditionalFormatting sqref="AA85">
    <cfRule type="expression" dxfId="822" priority="1645" stopIfTrue="1">
      <formula>IF(OR(#REF!="not",#REF!="resign",#REF!="resign",#REF!="end",#REF!="terminated",#REF!="permanent"),"TRUE","FALSE")</formula>
    </cfRule>
  </conditionalFormatting>
  <conditionalFormatting sqref="AA85">
    <cfRule type="expression" dxfId="821" priority="1643" stopIfTrue="1">
      <formula>IF(OR($AG85="not",$AG85="resign",$AG85="resign",$AG85="end",$AG85="terminated",$AG85="permanent"),"TRUE","FALSE")</formula>
    </cfRule>
  </conditionalFormatting>
  <conditionalFormatting sqref="AA85">
    <cfRule type="expression" dxfId="820" priority="1634" stopIfTrue="1">
      <formula>IF(OR($AG85="not",$AG85="resign",$AG85="resign",$AG85="end",$AG85="terminated",$AG85="permanent"),"TRUE","FALSE")</formula>
    </cfRule>
  </conditionalFormatting>
  <conditionalFormatting sqref="AA85">
    <cfRule type="expression" dxfId="819" priority="1631" stopIfTrue="1">
      <formula>IF(OR($AG85="not",$AG85="resign",$AG85="resign",$AG85="end",$AG85="terminated",$AG85="permanent"),"TRUE","FALSE")</formula>
    </cfRule>
  </conditionalFormatting>
  <conditionalFormatting sqref="AA85">
    <cfRule type="expression" dxfId="818" priority="1629" stopIfTrue="1">
      <formula>IF(OR($AG85="not",$AG85="resign",$AG85="resign",$AG85="end",$AG85="terminated",$AG85="permanent"),"TRUE","FALSE")</formula>
    </cfRule>
  </conditionalFormatting>
  <conditionalFormatting sqref="AA85">
    <cfRule type="expression" dxfId="817" priority="1627" stopIfTrue="1">
      <formula>IF(OR($AG85="not",$AG85="resign",$AG85="resign",$AG85="end",$AG85="terminated",$AG85="permanent"),"TRUE","FALSE")</formula>
    </cfRule>
  </conditionalFormatting>
  <conditionalFormatting sqref="K85">
    <cfRule type="expression" dxfId="816" priority="1616" stopIfTrue="1">
      <formula>IF(OR($AC85="not",$AC85="resign",$AC85="resign",$AC85="end",$AC85="terminated",$AC85="permanent"),"TRUE","FALSE")</formula>
    </cfRule>
  </conditionalFormatting>
  <conditionalFormatting sqref="K85">
    <cfRule type="expression" dxfId="815" priority="1615" stopIfTrue="1">
      <formula>IF(OR(#REF!="not",#REF!="resign",#REF!="resign",#REF!="end",#REF!="terminated",#REF!="permanent"),"TRUE","FALSE")</formula>
    </cfRule>
  </conditionalFormatting>
  <conditionalFormatting sqref="K85">
    <cfRule type="expression" dxfId="814" priority="1614" stopIfTrue="1">
      <formula>IF(OR(#REF!="not",#REF!="resign",#REF!="resign",#REF!="end",#REF!="terminated",#REF!="permanent"),"TRUE","FALSE")</formula>
    </cfRule>
  </conditionalFormatting>
  <conditionalFormatting sqref="K85">
    <cfRule type="expression" dxfId="813" priority="1607" stopIfTrue="1">
      <formula>IF(OR($AC85="not",$AC85="resign",$AC85="resign",$AC85="end",$AC85="terminated",$AC85="permanent"),"TRUE","FALSE")</formula>
    </cfRule>
  </conditionalFormatting>
  <conditionalFormatting sqref="K85">
    <cfRule type="expression" dxfId="812" priority="1604" stopIfTrue="1">
      <formula>IF(OR($AC85="not",$AC85="resign",$AC85="resign",$AC85="end",$AC85="terminated",$AC85="permanent"),"TRUE","FALSE")</formula>
    </cfRule>
  </conditionalFormatting>
  <conditionalFormatting sqref="K85">
    <cfRule type="expression" dxfId="811" priority="1602" stopIfTrue="1">
      <formula>IF(OR($AC85="not",$AC85="resign",$AC85="resign",$AC85="end",$AC85="terminated",$AC85="permanent"),"TRUE","FALSE")</formula>
    </cfRule>
  </conditionalFormatting>
  <conditionalFormatting sqref="K85">
    <cfRule type="expression" dxfId="810" priority="1600" stopIfTrue="1">
      <formula>IF(OR($AC85="not",$AC85="resign",$AC85="resign",$AC85="end",$AC85="terminated",$AC85="permanent"),"TRUE","FALSE")</formula>
    </cfRule>
  </conditionalFormatting>
  <conditionalFormatting sqref="AC86">
    <cfRule type="expression" dxfId="809" priority="1567" stopIfTrue="1">
      <formula>IF(OR($AG86="not",$AG86="resign",$AG86="resign",$AG86="end",$AG86="terminated",$AG86="permanent"),"TRUE","FALSE")</formula>
    </cfRule>
  </conditionalFormatting>
  <conditionalFormatting sqref="AC86">
    <cfRule type="expression" dxfId="808" priority="1564" stopIfTrue="1">
      <formula>IF(OR($AG86="not",$AG86="resign",$AG86="resign",$AG86="end",$AG86="terminated",$AG86="permanent"),"TRUE","FALSE")</formula>
    </cfRule>
  </conditionalFormatting>
  <conditionalFormatting sqref="AC86">
    <cfRule type="expression" dxfId="807" priority="1562" stopIfTrue="1">
      <formula>IF(OR($AG86="not",$AG86="resign",$AG86="resign",$AG86="end",$AG86="terminated",$AG86="permanent"),"TRUE","FALSE")</formula>
    </cfRule>
  </conditionalFormatting>
  <conditionalFormatting sqref="AC86">
    <cfRule type="expression" dxfId="806" priority="1560" stopIfTrue="1">
      <formula>IF(OR($AG86="not",$AG86="resign",$AG86="resign",$AG86="end",$AG86="terminated",$AG86="permanent"),"TRUE","FALSE")</formula>
    </cfRule>
  </conditionalFormatting>
  <conditionalFormatting sqref="K86:K87">
    <cfRule type="expression" dxfId="805" priority="1401" stopIfTrue="1">
      <formula>IF(OR($Y85="not",$Y85="resign",$Y85="resign",$Y85="end",$Y85="terminated",$Y85="permanent"),"TRUE","FALSE")</formula>
    </cfRule>
  </conditionalFormatting>
  <conditionalFormatting sqref="AC87">
    <cfRule type="expression" dxfId="804" priority="1397" stopIfTrue="1">
      <formula>IF(OR($AG87="not",$AG87="resign",$AG87="resign",$AG87="end",$AG87="terminated",$AG87="permanent"),"TRUE","FALSE")</formula>
    </cfRule>
  </conditionalFormatting>
  <conditionalFormatting sqref="AC87">
    <cfRule type="expression" dxfId="803" priority="1388" stopIfTrue="1">
      <formula>IF(OR($AG87="not",$AG87="resign",$AG87="resign",$AG87="end",$AG87="terminated",$AG87="permanent"),"TRUE","FALSE")</formula>
    </cfRule>
  </conditionalFormatting>
  <conditionalFormatting sqref="AC87">
    <cfRule type="expression" dxfId="802" priority="1385" stopIfTrue="1">
      <formula>IF(OR($AG87="not",$AG87="resign",$AG87="resign",$AG87="end",$AG87="terminated",$AG87="permanent"),"TRUE","FALSE")</formula>
    </cfRule>
  </conditionalFormatting>
  <conditionalFormatting sqref="AC87">
    <cfRule type="expression" dxfId="801" priority="1383" stopIfTrue="1">
      <formula>IF(OR($AG87="not",$AG87="resign",$AG87="resign",$AG87="end",$AG87="terminated",$AG87="permanent"),"TRUE","FALSE")</formula>
    </cfRule>
  </conditionalFormatting>
  <conditionalFormatting sqref="AC87">
    <cfRule type="expression" dxfId="800" priority="1381" stopIfTrue="1">
      <formula>IF(OR($AG87="not",$AG87="resign",$AG87="resign",$AG87="end",$AG87="terminated",$AG87="permanent"),"TRUE","FALSE")</formula>
    </cfRule>
  </conditionalFormatting>
  <conditionalFormatting sqref="AC87">
    <cfRule type="expression" dxfId="799" priority="1357" stopIfTrue="1">
      <formula>IF(OR($AG87="not",$AG87="resign",$AG87="resign",$AG87="end",$AG87="terminated",$AG87="permanent"),"TRUE","FALSE")</formula>
    </cfRule>
  </conditionalFormatting>
  <conditionalFormatting sqref="AC87">
    <cfRule type="expression" dxfId="798" priority="1354" stopIfTrue="1">
      <formula>IF(OR($AG87="not",$AG87="resign",$AG87="resign",$AG87="end",$AG87="terminated",$AG87="permanent"),"TRUE","FALSE")</formula>
    </cfRule>
  </conditionalFormatting>
  <conditionalFormatting sqref="AC87">
    <cfRule type="expression" dxfId="797" priority="1352" stopIfTrue="1">
      <formula>IF(OR($AG87="not",$AG87="resign",$AG87="resign",$AG87="end",$AG87="terminated",$AG87="permanent"),"TRUE","FALSE")</formula>
    </cfRule>
  </conditionalFormatting>
  <conditionalFormatting sqref="AC87">
    <cfRule type="expression" dxfId="796" priority="1350" stopIfTrue="1">
      <formula>IF(OR($AG87="not",$AG87="resign",$AG87="resign",$AG87="end",$AG87="terminated",$AG87="permanent"),"TRUE","FALSE")</formula>
    </cfRule>
  </conditionalFormatting>
  <conditionalFormatting sqref="K88:K89">
    <cfRule type="expression" dxfId="795" priority="1307" stopIfTrue="1">
      <formula>IF(OR($Y87="not",$Y87="resign",$Y87="resign",$Y87="end",$Y87="terminated",$Y87="permanent"),"TRUE","FALSE")</formula>
    </cfRule>
  </conditionalFormatting>
  <conditionalFormatting sqref="AC88">
    <cfRule type="expression" dxfId="794" priority="885" stopIfTrue="1">
      <formula>IF(OR($AG88="not",$AG88="resign",$AG88="resign",$AG88="end",$AG88="terminated",$AG88="permanent"),"TRUE","FALSE")</formula>
    </cfRule>
  </conditionalFormatting>
  <conditionalFormatting sqref="AC88">
    <cfRule type="expression" dxfId="793" priority="880" stopIfTrue="1">
      <formula>IF(OR($AG88="not",$AG88="resign",$AG88="resign",$AG88="end",$AG88="terminated",$AG88="permanent"),"TRUE","FALSE")</formula>
    </cfRule>
  </conditionalFormatting>
  <conditionalFormatting sqref="AC88">
    <cfRule type="expression" dxfId="792" priority="877" stopIfTrue="1">
      <formula>IF(OR($AG88="not",$AG88="resign",$AG88="resign",$AG88="end",$AG88="terminated",$AG88="permanent"),"TRUE","FALSE")</formula>
    </cfRule>
  </conditionalFormatting>
  <conditionalFormatting sqref="AC88">
    <cfRule type="expression" dxfId="791" priority="875" stopIfTrue="1">
      <formula>IF(OR($AG88="not",$AG88="resign",$AG88="resign",$AG88="end",$AG88="terminated",$AG88="permanent"),"TRUE","FALSE")</formula>
    </cfRule>
  </conditionalFormatting>
  <conditionalFormatting sqref="AC88">
    <cfRule type="expression" dxfId="790" priority="873" stopIfTrue="1">
      <formula>IF(OR($AG88="not",$AG88="resign",$AG88="resign",$AG88="end",$AG88="terminated",$AG88="permanent"),"TRUE","FALSE")</formula>
    </cfRule>
  </conditionalFormatting>
  <conditionalFormatting sqref="AC88">
    <cfRule type="expression" dxfId="789" priority="860" stopIfTrue="1">
      <formula>IF(OR($AG88="not",$AG88="resign",$AG88="resign",$AG88="end",$AG88="terminated",$AG88="permanent"),"TRUE","FALSE")</formula>
    </cfRule>
  </conditionalFormatting>
  <conditionalFormatting sqref="AC88">
    <cfRule type="expression" dxfId="788" priority="857" stopIfTrue="1">
      <formula>IF(OR($AG88="not",$AG88="resign",$AG88="resign",$AG88="end",$AG88="terminated",$AG88="permanent"),"TRUE","FALSE")</formula>
    </cfRule>
  </conditionalFormatting>
  <conditionalFormatting sqref="AC88">
    <cfRule type="expression" dxfId="787" priority="855" stopIfTrue="1">
      <formula>IF(OR($AG88="not",$AG88="resign",$AG88="resign",$AG88="end",$AG88="terminated",$AG88="permanent"),"TRUE","FALSE")</formula>
    </cfRule>
  </conditionalFormatting>
  <conditionalFormatting sqref="AC88">
    <cfRule type="expression" dxfId="786" priority="853" stopIfTrue="1">
      <formula>IF(OR($AG88="not",$AG88="resign",$AG88="resign",$AG88="end",$AG88="terminated",$AG88="permanent"),"TRUE","FALSE")</formula>
    </cfRule>
  </conditionalFormatting>
  <conditionalFormatting sqref="AC88">
    <cfRule type="expression" dxfId="785" priority="842" stopIfTrue="1">
      <formula>IF(OR($AG88="not",$AG88="resign",$AG88="resign",$AG88="end",$AG88="terminated",$AG88="permanent"),"TRUE","FALSE")</formula>
    </cfRule>
  </conditionalFormatting>
  <conditionalFormatting sqref="AC89">
    <cfRule type="expression" dxfId="784" priority="815" stopIfTrue="1">
      <formula>IF(OR($AG89="not",$AG89="resign",$AG89="resign",$AG89="end",$AG89="terminated",$AG89="permanent"),"TRUE","FALSE")</formula>
    </cfRule>
  </conditionalFormatting>
  <conditionalFormatting sqref="AC89">
    <cfRule type="expression" dxfId="783" priority="810" stopIfTrue="1">
      <formula>IF(OR($AG89="not",$AG89="resign",$AG89="resign",$AG89="end",$AG89="terminated",$AG89="permanent"),"TRUE","FALSE")</formula>
    </cfRule>
  </conditionalFormatting>
  <conditionalFormatting sqref="AC89">
    <cfRule type="expression" dxfId="782" priority="807" stopIfTrue="1">
      <formula>IF(OR($AG89="not",$AG89="resign",$AG89="resign",$AG89="end",$AG89="terminated",$AG89="permanent"),"TRUE","FALSE")</formula>
    </cfRule>
  </conditionalFormatting>
  <conditionalFormatting sqref="AC89">
    <cfRule type="expression" dxfId="781" priority="805" stopIfTrue="1">
      <formula>IF(OR($AG89="not",$AG89="resign",$AG89="resign",$AG89="end",$AG89="terminated",$AG89="permanent"),"TRUE","FALSE")</formula>
    </cfRule>
  </conditionalFormatting>
  <conditionalFormatting sqref="AC89">
    <cfRule type="expression" dxfId="780" priority="803" stopIfTrue="1">
      <formula>IF(OR($AG89="not",$AG89="resign",$AG89="resign",$AG89="end",$AG89="terminated",$AG89="permanent"),"TRUE","FALSE")</formula>
    </cfRule>
  </conditionalFormatting>
  <conditionalFormatting sqref="AC89">
    <cfRule type="expression" dxfId="779" priority="790" stopIfTrue="1">
      <formula>IF(OR($AG89="not",$AG89="resign",$AG89="resign",$AG89="end",$AG89="terminated",$AG89="permanent"),"TRUE","FALSE")</formula>
    </cfRule>
  </conditionalFormatting>
  <conditionalFormatting sqref="AC89">
    <cfRule type="expression" dxfId="778" priority="787" stopIfTrue="1">
      <formula>IF(OR($AG89="not",$AG89="resign",$AG89="resign",$AG89="end",$AG89="terminated",$AG89="permanent"),"TRUE","FALSE")</formula>
    </cfRule>
  </conditionalFormatting>
  <conditionalFormatting sqref="AC89">
    <cfRule type="expression" dxfId="777" priority="785" stopIfTrue="1">
      <formula>IF(OR($AG89="not",$AG89="resign",$AG89="resign",$AG89="end",$AG89="terminated",$AG89="permanent"),"TRUE","FALSE")</formula>
    </cfRule>
  </conditionalFormatting>
  <conditionalFormatting sqref="AC89">
    <cfRule type="expression" dxfId="776" priority="783" stopIfTrue="1">
      <formula>IF(OR($AG89="not",$AG89="resign",$AG89="resign",$AG89="end",$AG89="terminated",$AG89="permanent"),"TRUE","FALSE")</formula>
    </cfRule>
  </conditionalFormatting>
  <conditionalFormatting sqref="AC89">
    <cfRule type="expression" dxfId="775" priority="772" stopIfTrue="1">
      <formula>IF(OR($AG89="not",$AG89="resign",$AG89="resign",$AG89="end",$AG89="terminated",$AG89="permanent"),"TRUE","FALSE")</formula>
    </cfRule>
  </conditionalFormatting>
  <conditionalFormatting sqref="AC49:AC52">
    <cfRule type="expression" dxfId="774" priority="764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73" priority="763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72" priority="762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71" priority="761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70" priority="760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69" priority="759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68" priority="758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67" priority="757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66" priority="756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65" priority="755" stopIfTrue="1">
      <formula>IF(OR($AG49="not",$AG49="resign",$AG49="resign",$AG49="end",$AG49="terminated",$AG49="permanent"),"TRUE","FALSE")</formula>
    </cfRule>
  </conditionalFormatting>
  <conditionalFormatting sqref="K50">
    <cfRule type="expression" dxfId="764" priority="748" stopIfTrue="1">
      <formula>IF(OR($Y49="not",$Y49="resign",$Y49="resign",$Y49="end",$Y49="terminated",$Y49="permanent"),"TRUE","FALSE")</formula>
    </cfRule>
  </conditionalFormatting>
  <conditionalFormatting sqref="AC50:AC52">
    <cfRule type="expression" dxfId="763" priority="747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62" priority="746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61" priority="745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60" priority="744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9" priority="743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8" priority="742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7" priority="741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6" priority="740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5" priority="739" stopIfTrue="1">
      <formula>IF(OR($AG50="not",$AG50="resign",$AG50="resign",$AG50="end",$AG50="terminated",$AG50="permanent"),"TRUE","FALSE")</formula>
    </cfRule>
  </conditionalFormatting>
  <conditionalFormatting sqref="AC50:AC52">
    <cfRule type="expression" dxfId="754" priority="738" stopIfTrue="1">
      <formula>IF(OR($AG50="not",$AG50="resign",$AG50="resign",$AG50="end",$AG50="terminated",$AG50="permanent"),"TRUE","FALSE")</formula>
    </cfRule>
  </conditionalFormatting>
  <conditionalFormatting sqref="K51">
    <cfRule type="expression" dxfId="753" priority="731" stopIfTrue="1">
      <formula>IF(OR($Y50="not",$Y50="resign",$Y50="resign",$Y50="end",$Y50="terminated",$Y50="permanent"),"TRUE","FALSE")</formula>
    </cfRule>
  </conditionalFormatting>
  <conditionalFormatting sqref="AC51:AC52">
    <cfRule type="expression" dxfId="752" priority="730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51" priority="729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50" priority="728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9" priority="727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8" priority="726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7" priority="725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6" priority="724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5" priority="723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4" priority="722" stopIfTrue="1">
      <formula>IF(OR($AG51="not",$AG51="resign",$AG51="resign",$AG51="end",$AG51="terminated",$AG51="permanent"),"TRUE","FALSE")</formula>
    </cfRule>
  </conditionalFormatting>
  <conditionalFormatting sqref="AC51:AC52">
    <cfRule type="expression" dxfId="743" priority="721" stopIfTrue="1">
      <formula>IF(OR($AG51="not",$AG51="resign",$AG51="resign",$AG51="end",$AG51="terminated",$AG51="permanent"),"TRUE","FALSE")</formula>
    </cfRule>
  </conditionalFormatting>
  <conditionalFormatting sqref="AC49:AC52">
    <cfRule type="expression" dxfId="742" priority="717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41" priority="716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40" priority="715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9" priority="714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8" priority="713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7" priority="712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6" priority="711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5" priority="710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4" priority="709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3" priority="708" stopIfTrue="1">
      <formula>IF(OR($AG49="not",$AG49="resign",$AG49="resign",$AG49="end",$AG49="terminated",$AG49="permanent"),"TRUE","FALSE")</formula>
    </cfRule>
  </conditionalFormatting>
  <conditionalFormatting sqref="AC49:AC52">
    <cfRule type="expression" dxfId="732" priority="707" stopIfTrue="1">
      <formula>IF(OR($AG49="not",$AG49="resign",$AG49="resign",$AG49="end",$AG49="terminated",$AG49="permanent"),"TRUE","FALSE")</formula>
    </cfRule>
  </conditionalFormatting>
  <conditionalFormatting sqref="AC52">
    <cfRule type="expression" dxfId="731" priority="701" stopIfTrue="1">
      <formula>IF(OR($AG52="not",$AG52="resign",$AG52="resign",$AG52="end",$AG52="terminated",$AG52="permanent"),"TRUE","FALSE")</formula>
    </cfRule>
  </conditionalFormatting>
  <conditionalFormatting sqref="AC52">
    <cfRule type="expression" dxfId="730" priority="700" stopIfTrue="1">
      <formula>IF(OR($AG52="not",$AG52="resign",$AG52="resign",$AG52="end",$AG52="terminated",$AG52="permanent"),"TRUE","FALSE")</formula>
    </cfRule>
  </conditionalFormatting>
  <conditionalFormatting sqref="AC52">
    <cfRule type="expression" dxfId="729" priority="699" stopIfTrue="1">
      <formula>IF(OR($AG52="not",$AG52="resign",$AG52="resign",$AG52="end",$AG52="terminated",$AG52="permanent"),"TRUE","FALSE")</formula>
    </cfRule>
  </conditionalFormatting>
  <conditionalFormatting sqref="AC52">
    <cfRule type="expression" dxfId="728" priority="698" stopIfTrue="1">
      <formula>IF(OR($AG52="not",$AG52="resign",$AG52="resign",$AG52="end",$AG52="terminated",$AG52="permanent"),"TRUE","FALSE")</formula>
    </cfRule>
  </conditionalFormatting>
  <conditionalFormatting sqref="AC52">
    <cfRule type="expression" dxfId="727" priority="697" stopIfTrue="1">
      <formula>IF(OR($AG52="not",$AG52="resign",$AG52="resign",$AG52="end",$AG52="terminated",$AG52="permanent"),"TRUE","FALSE")</formula>
    </cfRule>
  </conditionalFormatting>
  <conditionalFormatting sqref="AC52">
    <cfRule type="expression" dxfId="726" priority="696" stopIfTrue="1">
      <formula>IF(OR($AG52="not",$AG52="resign",$AG52="resign",$AG52="end",$AG52="terminated",$AG52="permanent"),"TRUE","FALSE")</formula>
    </cfRule>
  </conditionalFormatting>
  <conditionalFormatting sqref="AC52">
    <cfRule type="expression" dxfId="725" priority="695" stopIfTrue="1">
      <formula>IF(OR($AG52="not",$AG52="resign",$AG52="resign",$AG52="end",$AG52="terminated",$AG52="permanent"),"TRUE","FALSE")</formula>
    </cfRule>
  </conditionalFormatting>
  <conditionalFormatting sqref="AC52">
    <cfRule type="expression" dxfId="724" priority="694" stopIfTrue="1">
      <formula>IF(OR($AG52="not",$AG52="resign",$AG52="resign",$AG52="end",$AG52="terminated",$AG52="permanent"),"TRUE","FALSE")</formula>
    </cfRule>
  </conditionalFormatting>
  <conditionalFormatting sqref="AC52">
    <cfRule type="expression" dxfId="723" priority="693" stopIfTrue="1">
      <formula>IF(OR($AG52="not",$AG52="resign",$AG52="resign",$AG52="end",$AG52="terminated",$AG52="permanent"),"TRUE","FALSE")</formula>
    </cfRule>
  </conditionalFormatting>
  <conditionalFormatting sqref="AC52">
    <cfRule type="expression" dxfId="722" priority="692" stopIfTrue="1">
      <formula>IF(OR($AG52="not",$AG52="resign",$AG52="resign",$AG52="end",$AG52="terminated",$AG52="permanent"),"TRUE","FALSE")</formula>
    </cfRule>
  </conditionalFormatting>
  <conditionalFormatting sqref="AC52">
    <cfRule type="expression" dxfId="721" priority="691" stopIfTrue="1">
      <formula>IF(OR($AG52="not",$AG52="resign",$AG52="resign",$AG52="end",$AG52="terminated",$AG52="permanent"),"TRUE","FALSE")</formula>
    </cfRule>
  </conditionalFormatting>
  <conditionalFormatting sqref="AC52">
    <cfRule type="expression" dxfId="720" priority="690" stopIfTrue="1">
      <formula>IF(OR($AG52="not",$AG52="resign",$AG52="resign",$AG52="end",$AG52="terminated",$AG52="permanent"),"TRUE","FALSE")</formula>
    </cfRule>
  </conditionalFormatting>
  <conditionalFormatting sqref="AC52">
    <cfRule type="expression" dxfId="719" priority="689" stopIfTrue="1">
      <formula>IF(OR($AG52="not",$AG52="resign",$AG52="resign",$AG52="end",$AG52="terminated",$AG52="permanent"),"TRUE","FALSE")</formula>
    </cfRule>
  </conditionalFormatting>
  <conditionalFormatting sqref="AC52">
    <cfRule type="expression" dxfId="718" priority="688" stopIfTrue="1">
      <formula>IF(OR($AG52="not",$AG52="resign",$AG52="resign",$AG52="end",$AG52="terminated",$AG52="permanent"),"TRUE","FALSE")</formula>
    </cfRule>
  </conditionalFormatting>
  <conditionalFormatting sqref="AC52">
    <cfRule type="expression" dxfId="717" priority="687" stopIfTrue="1">
      <formula>IF(OR($AG52="not",$AG52="resign",$AG52="resign",$AG52="end",$AG52="terminated",$AG52="permanent"),"TRUE","FALSE")</formula>
    </cfRule>
  </conditionalFormatting>
  <conditionalFormatting sqref="AC52">
    <cfRule type="expression" dxfId="716" priority="686" stopIfTrue="1">
      <formula>IF(OR($AG52="not",$AG52="resign",$AG52="resign",$AG52="end",$AG52="terminated",$AG52="permanent"),"TRUE","FALSE")</formula>
    </cfRule>
  </conditionalFormatting>
  <conditionalFormatting sqref="AC52">
    <cfRule type="expression" dxfId="715" priority="685" stopIfTrue="1">
      <formula>IF(OR($AG52="not",$AG52="resign",$AG52="resign",$AG52="end",$AG52="terminated",$AG52="permanent"),"TRUE","FALSE")</formula>
    </cfRule>
  </conditionalFormatting>
  <conditionalFormatting sqref="AC52">
    <cfRule type="expression" dxfId="714" priority="684" stopIfTrue="1">
      <formula>IF(OR($AG52="not",$AG52="resign",$AG52="resign",$AG52="end",$AG52="terminated",$AG52="permanent"),"TRUE","FALSE")</formula>
    </cfRule>
  </conditionalFormatting>
  <conditionalFormatting sqref="AC52">
    <cfRule type="expression" dxfId="713" priority="683" stopIfTrue="1">
      <formula>IF(OR($AG52="not",$AG52="resign",$AG52="resign",$AG52="end",$AG52="terminated",$AG52="permanent"),"TRUE","FALSE")</formula>
    </cfRule>
  </conditionalFormatting>
  <conditionalFormatting sqref="AC52">
    <cfRule type="expression" dxfId="712" priority="682" stopIfTrue="1">
      <formula>IF(OR($AG52="not",$AG52="resign",$AG52="resign",$AG52="end",$AG52="terminated",$AG52="permanent"),"TRUE","FALSE")</formula>
    </cfRule>
  </conditionalFormatting>
  <conditionalFormatting sqref="K52">
    <cfRule type="expression" dxfId="711" priority="681" stopIfTrue="1">
      <formula>IF(OR($Y51="not",$Y51="resign",$Y51="resign",$Y51="end",$Y51="terminated",$Y51="permanent"),"TRUE","FALSE")</formula>
    </cfRule>
  </conditionalFormatting>
  <conditionalFormatting sqref="AC52">
    <cfRule type="expression" dxfId="710" priority="680" stopIfTrue="1">
      <formula>IF(OR($AG52="not",$AG52="resign",$AG52="resign",$AG52="end",$AG52="terminated",$AG52="permanent"),"TRUE","FALSE")</formula>
    </cfRule>
  </conditionalFormatting>
  <conditionalFormatting sqref="AC52">
    <cfRule type="expression" dxfId="709" priority="679" stopIfTrue="1">
      <formula>IF(OR($AG52="not",$AG52="resign",$AG52="resign",$AG52="end",$AG52="terminated",$AG52="permanent"),"TRUE","FALSE")</formula>
    </cfRule>
  </conditionalFormatting>
  <conditionalFormatting sqref="AC52">
    <cfRule type="expression" dxfId="708" priority="678" stopIfTrue="1">
      <formula>IF(OR($AG52="not",$AG52="resign",$AG52="resign",$AG52="end",$AG52="terminated",$AG52="permanent"),"TRUE","FALSE")</formula>
    </cfRule>
  </conditionalFormatting>
  <conditionalFormatting sqref="AC52">
    <cfRule type="expression" dxfId="707" priority="677" stopIfTrue="1">
      <formula>IF(OR($AG52="not",$AG52="resign",$AG52="resign",$AG52="end",$AG52="terminated",$AG52="permanent"),"TRUE","FALSE")</formula>
    </cfRule>
  </conditionalFormatting>
  <conditionalFormatting sqref="AC52">
    <cfRule type="expression" dxfId="706" priority="676" stopIfTrue="1">
      <formula>IF(OR($AG52="not",$AG52="resign",$AG52="resign",$AG52="end",$AG52="terminated",$AG52="permanent"),"TRUE","FALSE")</formula>
    </cfRule>
  </conditionalFormatting>
  <conditionalFormatting sqref="AC52">
    <cfRule type="expression" dxfId="705" priority="675" stopIfTrue="1">
      <formula>IF(OR($AG52="not",$AG52="resign",$AG52="resign",$AG52="end",$AG52="terminated",$AG52="permanent"),"TRUE","FALSE")</formula>
    </cfRule>
  </conditionalFormatting>
  <conditionalFormatting sqref="AC52">
    <cfRule type="expression" dxfId="704" priority="674" stopIfTrue="1">
      <formula>IF(OR($AG52="not",$AG52="resign",$AG52="resign",$AG52="end",$AG52="terminated",$AG52="permanent"),"TRUE","FALSE")</formula>
    </cfRule>
  </conditionalFormatting>
  <conditionalFormatting sqref="AC52">
    <cfRule type="expression" dxfId="703" priority="673" stopIfTrue="1">
      <formula>IF(OR($AG52="not",$AG52="resign",$AG52="resign",$AG52="end",$AG52="terminated",$AG52="permanent"),"TRUE","FALSE")</formula>
    </cfRule>
  </conditionalFormatting>
  <conditionalFormatting sqref="AC52">
    <cfRule type="expression" dxfId="702" priority="672" stopIfTrue="1">
      <formula>IF(OR($AG52="not",$AG52="resign",$AG52="resign",$AG52="end",$AG52="terminated",$AG52="permanent"),"TRUE","FALSE")</formula>
    </cfRule>
  </conditionalFormatting>
  <conditionalFormatting sqref="AC52">
    <cfRule type="expression" dxfId="701" priority="671" stopIfTrue="1">
      <formula>IF(OR($AG52="not",$AG52="resign",$AG52="resign",$AG52="end",$AG52="terminated",$AG52="permanent"),"TRUE","FALSE")</formula>
    </cfRule>
  </conditionalFormatting>
  <conditionalFormatting sqref="AC52">
    <cfRule type="expression" dxfId="700" priority="670" stopIfTrue="1">
      <formula>IF(OR($AG52="not",$AG52="resign",$AG52="resign",$AG52="end",$AG52="terminated",$AG52="permanent"),"TRUE","FALSE")</formula>
    </cfRule>
  </conditionalFormatting>
  <conditionalFormatting sqref="AC52">
    <cfRule type="expression" dxfId="699" priority="669" stopIfTrue="1">
      <formula>IF(OR($AG52="not",$AG52="resign",$AG52="resign",$AG52="end",$AG52="terminated",$AG52="permanent"),"TRUE","FALSE")</formula>
    </cfRule>
  </conditionalFormatting>
  <conditionalFormatting sqref="AC52">
    <cfRule type="expression" dxfId="698" priority="668" stopIfTrue="1">
      <formula>IF(OR($AG52="not",$AG52="resign",$AG52="resign",$AG52="end",$AG52="terminated",$AG52="permanent"),"TRUE","FALSE")</formula>
    </cfRule>
  </conditionalFormatting>
  <conditionalFormatting sqref="AC52">
    <cfRule type="expression" dxfId="697" priority="667" stopIfTrue="1">
      <formula>IF(OR($AG52="not",$AG52="resign",$AG52="resign",$AG52="end",$AG52="terminated",$AG52="permanent"),"TRUE","FALSE")</formula>
    </cfRule>
  </conditionalFormatting>
  <conditionalFormatting sqref="AC52">
    <cfRule type="expression" dxfId="696" priority="666" stopIfTrue="1">
      <formula>IF(OR($AG52="not",$AG52="resign",$AG52="resign",$AG52="end",$AG52="terminated",$AG52="permanent"),"TRUE","FALSE")</formula>
    </cfRule>
  </conditionalFormatting>
  <conditionalFormatting sqref="AC52">
    <cfRule type="expression" dxfId="695" priority="665" stopIfTrue="1">
      <formula>IF(OR($AG52="not",$AG52="resign",$AG52="resign",$AG52="end",$AG52="terminated",$AG52="permanent"),"TRUE","FALSE")</formula>
    </cfRule>
  </conditionalFormatting>
  <conditionalFormatting sqref="AC52">
    <cfRule type="expression" dxfId="694" priority="664" stopIfTrue="1">
      <formula>IF(OR($AG52="not",$AG52="resign",$AG52="resign",$AG52="end",$AG52="terminated",$AG52="permanent"),"TRUE","FALSE")</formula>
    </cfRule>
  </conditionalFormatting>
  <conditionalFormatting sqref="AC52">
    <cfRule type="expression" dxfId="693" priority="663" stopIfTrue="1">
      <formula>IF(OR($AG52="not",$AG52="resign",$AG52="resign",$AG52="end",$AG52="terminated",$AG52="permanent"),"TRUE","FALSE")</formula>
    </cfRule>
  </conditionalFormatting>
  <conditionalFormatting sqref="AC52">
    <cfRule type="expression" dxfId="692" priority="662" stopIfTrue="1">
      <formula>IF(OR($AG52="not",$AG52="resign",$AG52="resign",$AG52="end",$AG52="terminated",$AG52="permanent"),"TRUE","FALSE")</formula>
    </cfRule>
  </conditionalFormatting>
  <conditionalFormatting sqref="AC52">
    <cfRule type="expression" dxfId="691" priority="661" stopIfTrue="1">
      <formula>IF(OR($AG52="not",$AG52="resign",$AG52="resign",$AG52="end",$AG52="terminated",$AG52="permanent"),"TRUE","FALSE")</formula>
    </cfRule>
  </conditionalFormatting>
  <conditionalFormatting sqref="AC52">
    <cfRule type="expression" dxfId="690" priority="660" stopIfTrue="1">
      <formula>IF(OR($AG52="not",$AG52="resign",$AG52="resign",$AG52="end",$AG52="terminated",$AG52="permanent"),"TRUE","FALSE")</formula>
    </cfRule>
  </conditionalFormatting>
  <conditionalFormatting sqref="AC53">
    <cfRule type="expression" dxfId="689" priority="655" stopIfTrue="1">
      <formula>IF(OR($AG53="not",$AG53="resign",$AG53="resign",$AG53="end",$AG53="terminated",$AG53="permanent"),"TRUE","FALSE")</formula>
    </cfRule>
  </conditionalFormatting>
  <conditionalFormatting sqref="AC53">
    <cfRule type="expression" dxfId="688" priority="654" stopIfTrue="1">
      <formula>IF(OR($AG53="not",$AG53="resign",$AG53="resign",$AG53="end",$AG53="terminated",$AG53="permanent"),"TRUE","FALSE")</formula>
    </cfRule>
  </conditionalFormatting>
  <conditionalFormatting sqref="AC53">
    <cfRule type="expression" dxfId="687" priority="653" stopIfTrue="1">
      <formula>IF(OR($AG53="not",$AG53="resign",$AG53="resign",$AG53="end",$AG53="terminated",$AG53="permanent"),"TRUE","FALSE")</formula>
    </cfRule>
  </conditionalFormatting>
  <conditionalFormatting sqref="AC53">
    <cfRule type="expression" dxfId="686" priority="652" stopIfTrue="1">
      <formula>IF(OR($AG53="not",$AG53="resign",$AG53="resign",$AG53="end",$AG53="terminated",$AG53="permanent"),"TRUE","FALSE")</formula>
    </cfRule>
  </conditionalFormatting>
  <conditionalFormatting sqref="AC53">
    <cfRule type="expression" dxfId="685" priority="651" stopIfTrue="1">
      <formula>IF(OR($AG53="not",$AG53="resign",$AG53="resign",$AG53="end",$AG53="terminated",$AG53="permanent"),"TRUE","FALSE")</formula>
    </cfRule>
  </conditionalFormatting>
  <conditionalFormatting sqref="AC53">
    <cfRule type="expression" dxfId="684" priority="650" stopIfTrue="1">
      <formula>IF(OR($AG53="not",$AG53="resign",$AG53="resign",$AG53="end",$AG53="terminated",$AG53="permanent"),"TRUE","FALSE")</formula>
    </cfRule>
  </conditionalFormatting>
  <conditionalFormatting sqref="AC53">
    <cfRule type="expression" dxfId="683" priority="649" stopIfTrue="1">
      <formula>IF(OR($AG53="not",$AG53="resign",$AG53="resign",$AG53="end",$AG53="terminated",$AG53="permanent"),"TRUE","FALSE")</formula>
    </cfRule>
  </conditionalFormatting>
  <conditionalFormatting sqref="AC53">
    <cfRule type="expression" dxfId="682" priority="648" stopIfTrue="1">
      <formula>IF(OR($AG53="not",$AG53="resign",$AG53="resign",$AG53="end",$AG53="terminated",$AG53="permanent"),"TRUE","FALSE")</formula>
    </cfRule>
  </conditionalFormatting>
  <conditionalFormatting sqref="AC53">
    <cfRule type="expression" dxfId="681" priority="647" stopIfTrue="1">
      <formula>IF(OR($AG53="not",$AG53="resign",$AG53="resign",$AG53="end",$AG53="terminated",$AG53="permanent"),"TRUE","FALSE")</formula>
    </cfRule>
  </conditionalFormatting>
  <conditionalFormatting sqref="AC53">
    <cfRule type="expression" dxfId="680" priority="646" stopIfTrue="1">
      <formula>IF(OR($AG53="not",$AG53="resign",$AG53="resign",$AG53="end",$AG53="terminated",$AG53="permanent"),"TRUE","FALSE")</formula>
    </cfRule>
  </conditionalFormatting>
  <conditionalFormatting sqref="AC53">
    <cfRule type="expression" dxfId="679" priority="645" stopIfTrue="1">
      <formula>IF(OR($AG53="not",$AG53="resign",$AG53="resign",$AG53="end",$AG53="terminated",$AG53="permanent"),"TRUE","FALSE")</formula>
    </cfRule>
  </conditionalFormatting>
  <conditionalFormatting sqref="AC53">
    <cfRule type="expression" dxfId="678" priority="644" stopIfTrue="1">
      <formula>IF(OR($AG53="not",$AG53="resign",$AG53="resign",$AG53="end",$AG53="terminated",$AG53="permanent"),"TRUE","FALSE")</formula>
    </cfRule>
  </conditionalFormatting>
  <conditionalFormatting sqref="AC53">
    <cfRule type="expression" dxfId="677" priority="643" stopIfTrue="1">
      <formula>IF(OR($AG53="not",$AG53="resign",$AG53="resign",$AG53="end",$AG53="terminated",$AG53="permanent"),"TRUE","FALSE")</formula>
    </cfRule>
  </conditionalFormatting>
  <conditionalFormatting sqref="AC53">
    <cfRule type="expression" dxfId="676" priority="642" stopIfTrue="1">
      <formula>IF(OR($AG53="not",$AG53="resign",$AG53="resign",$AG53="end",$AG53="terminated",$AG53="permanent"),"TRUE","FALSE")</formula>
    </cfRule>
  </conditionalFormatting>
  <conditionalFormatting sqref="AC53">
    <cfRule type="expression" dxfId="675" priority="641" stopIfTrue="1">
      <formula>IF(OR($AG53="not",$AG53="resign",$AG53="resign",$AG53="end",$AG53="terminated",$AG53="permanent"),"TRUE","FALSE")</formula>
    </cfRule>
  </conditionalFormatting>
  <conditionalFormatting sqref="AC53">
    <cfRule type="expression" dxfId="674" priority="640" stopIfTrue="1">
      <formula>IF(OR($AG53="not",$AG53="resign",$AG53="resign",$AG53="end",$AG53="terminated",$AG53="permanent"),"TRUE","FALSE")</formula>
    </cfRule>
  </conditionalFormatting>
  <conditionalFormatting sqref="AC53">
    <cfRule type="expression" dxfId="673" priority="639" stopIfTrue="1">
      <formula>IF(OR($AG53="not",$AG53="resign",$AG53="resign",$AG53="end",$AG53="terminated",$AG53="permanent"),"TRUE","FALSE")</formula>
    </cfRule>
  </conditionalFormatting>
  <conditionalFormatting sqref="AC53">
    <cfRule type="expression" dxfId="672" priority="638" stopIfTrue="1">
      <formula>IF(OR($AG53="not",$AG53="resign",$AG53="resign",$AG53="end",$AG53="terminated",$AG53="permanent"),"TRUE","FALSE")</formula>
    </cfRule>
  </conditionalFormatting>
  <conditionalFormatting sqref="AC53">
    <cfRule type="expression" dxfId="671" priority="637" stopIfTrue="1">
      <formula>IF(OR($AG53="not",$AG53="resign",$AG53="resign",$AG53="end",$AG53="terminated",$AG53="permanent"),"TRUE","FALSE")</formula>
    </cfRule>
  </conditionalFormatting>
  <conditionalFormatting sqref="AC53">
    <cfRule type="expression" dxfId="670" priority="636" stopIfTrue="1">
      <formula>IF(OR($AG53="not",$AG53="resign",$AG53="resign",$AG53="end",$AG53="terminated",$AG53="permanent"),"TRUE","FALSE")</formula>
    </cfRule>
  </conditionalFormatting>
  <conditionalFormatting sqref="K53">
    <cfRule type="expression" dxfId="669" priority="635" stopIfTrue="1">
      <formula>IF(OR($Y52="not",$Y52="resign",$Y52="resign",$Y52="end",$Y52="terminated",$Y52="permanent"),"TRUE","FALSE")</formula>
    </cfRule>
  </conditionalFormatting>
  <conditionalFormatting sqref="AC53">
    <cfRule type="expression" dxfId="668" priority="634" stopIfTrue="1">
      <formula>IF(OR($AG53="not",$AG53="resign",$AG53="resign",$AG53="end",$AG53="terminated",$AG53="permanent"),"TRUE","FALSE")</formula>
    </cfRule>
  </conditionalFormatting>
  <conditionalFormatting sqref="AC53">
    <cfRule type="expression" dxfId="667" priority="633" stopIfTrue="1">
      <formula>IF(OR($AG53="not",$AG53="resign",$AG53="resign",$AG53="end",$AG53="terminated",$AG53="permanent"),"TRUE","FALSE")</formula>
    </cfRule>
  </conditionalFormatting>
  <conditionalFormatting sqref="AC53">
    <cfRule type="expression" dxfId="666" priority="632" stopIfTrue="1">
      <formula>IF(OR($AG53="not",$AG53="resign",$AG53="resign",$AG53="end",$AG53="terminated",$AG53="permanent"),"TRUE","FALSE")</formula>
    </cfRule>
  </conditionalFormatting>
  <conditionalFormatting sqref="AC53">
    <cfRule type="expression" dxfId="665" priority="631" stopIfTrue="1">
      <formula>IF(OR($AG53="not",$AG53="resign",$AG53="resign",$AG53="end",$AG53="terminated",$AG53="permanent"),"TRUE","FALSE")</formula>
    </cfRule>
  </conditionalFormatting>
  <conditionalFormatting sqref="AC53">
    <cfRule type="expression" dxfId="664" priority="630" stopIfTrue="1">
      <formula>IF(OR($AG53="not",$AG53="resign",$AG53="resign",$AG53="end",$AG53="terminated",$AG53="permanent"),"TRUE","FALSE")</formula>
    </cfRule>
  </conditionalFormatting>
  <conditionalFormatting sqref="AC53">
    <cfRule type="expression" dxfId="663" priority="629" stopIfTrue="1">
      <formula>IF(OR($AG53="not",$AG53="resign",$AG53="resign",$AG53="end",$AG53="terminated",$AG53="permanent"),"TRUE","FALSE")</formula>
    </cfRule>
  </conditionalFormatting>
  <conditionalFormatting sqref="AC53">
    <cfRule type="expression" dxfId="662" priority="628" stopIfTrue="1">
      <formula>IF(OR($AG53="not",$AG53="resign",$AG53="resign",$AG53="end",$AG53="terminated",$AG53="permanent"),"TRUE","FALSE")</formula>
    </cfRule>
  </conditionalFormatting>
  <conditionalFormatting sqref="AC53">
    <cfRule type="expression" dxfId="661" priority="627" stopIfTrue="1">
      <formula>IF(OR($AG53="not",$AG53="resign",$AG53="resign",$AG53="end",$AG53="terminated",$AG53="permanent"),"TRUE","FALSE")</formula>
    </cfRule>
  </conditionalFormatting>
  <conditionalFormatting sqref="AC53">
    <cfRule type="expression" dxfId="660" priority="626" stopIfTrue="1">
      <formula>IF(OR($AG53="not",$AG53="resign",$AG53="resign",$AG53="end",$AG53="terminated",$AG53="permanent"),"TRUE","FALSE")</formula>
    </cfRule>
  </conditionalFormatting>
  <conditionalFormatting sqref="AC53">
    <cfRule type="expression" dxfId="659" priority="625" stopIfTrue="1">
      <formula>IF(OR($AG53="not",$AG53="resign",$AG53="resign",$AG53="end",$AG53="terminated",$AG53="permanent"),"TRUE","FALSE")</formula>
    </cfRule>
  </conditionalFormatting>
  <conditionalFormatting sqref="AC53">
    <cfRule type="expression" dxfId="658" priority="624" stopIfTrue="1">
      <formula>IF(OR($AG53="not",$AG53="resign",$AG53="resign",$AG53="end",$AG53="terminated",$AG53="permanent"),"TRUE","FALSE")</formula>
    </cfRule>
  </conditionalFormatting>
  <conditionalFormatting sqref="AC53">
    <cfRule type="expression" dxfId="657" priority="623" stopIfTrue="1">
      <formula>IF(OR($AG53="not",$AG53="resign",$AG53="resign",$AG53="end",$AG53="terminated",$AG53="permanent"),"TRUE","FALSE")</formula>
    </cfRule>
  </conditionalFormatting>
  <conditionalFormatting sqref="AC53">
    <cfRule type="expression" dxfId="656" priority="622" stopIfTrue="1">
      <formula>IF(OR($AG53="not",$AG53="resign",$AG53="resign",$AG53="end",$AG53="terminated",$AG53="permanent"),"TRUE","FALSE")</formula>
    </cfRule>
  </conditionalFormatting>
  <conditionalFormatting sqref="AC53">
    <cfRule type="expression" dxfId="655" priority="621" stopIfTrue="1">
      <formula>IF(OR($AG53="not",$AG53="resign",$AG53="resign",$AG53="end",$AG53="terminated",$AG53="permanent"),"TRUE","FALSE")</formula>
    </cfRule>
  </conditionalFormatting>
  <conditionalFormatting sqref="AC53">
    <cfRule type="expression" dxfId="654" priority="620" stopIfTrue="1">
      <formula>IF(OR($AG53="not",$AG53="resign",$AG53="resign",$AG53="end",$AG53="terminated",$AG53="permanent"),"TRUE","FALSE")</formula>
    </cfRule>
  </conditionalFormatting>
  <conditionalFormatting sqref="AC53">
    <cfRule type="expression" dxfId="653" priority="619" stopIfTrue="1">
      <formula>IF(OR($AG53="not",$AG53="resign",$AG53="resign",$AG53="end",$AG53="terminated",$AG53="permanent"),"TRUE","FALSE")</formula>
    </cfRule>
  </conditionalFormatting>
  <conditionalFormatting sqref="AC53">
    <cfRule type="expression" dxfId="652" priority="618" stopIfTrue="1">
      <formula>IF(OR($AG53="not",$AG53="resign",$AG53="resign",$AG53="end",$AG53="terminated",$AG53="permanent"),"TRUE","FALSE")</formula>
    </cfRule>
  </conditionalFormatting>
  <conditionalFormatting sqref="AC53">
    <cfRule type="expression" dxfId="651" priority="617" stopIfTrue="1">
      <formula>IF(OR($AG53="not",$AG53="resign",$AG53="resign",$AG53="end",$AG53="terminated",$AG53="permanent"),"TRUE","FALSE")</formula>
    </cfRule>
  </conditionalFormatting>
  <conditionalFormatting sqref="AC53">
    <cfRule type="expression" dxfId="650" priority="616" stopIfTrue="1">
      <formula>IF(OR($AG53="not",$AG53="resign",$AG53="resign",$AG53="end",$AG53="terminated",$AG53="permanent"),"TRUE","FALSE")</formula>
    </cfRule>
  </conditionalFormatting>
  <conditionalFormatting sqref="AC53">
    <cfRule type="expression" dxfId="649" priority="615" stopIfTrue="1">
      <formula>IF(OR($AG53="not",$AG53="resign",$AG53="resign",$AG53="end",$AG53="terminated",$AG53="permanent"),"TRUE","FALSE")</formula>
    </cfRule>
  </conditionalFormatting>
  <conditionalFormatting sqref="AC53">
    <cfRule type="expression" dxfId="648" priority="614" stopIfTrue="1">
      <formula>IF(OR($AG53="not",$AG53="resign",$AG53="resign",$AG53="end",$AG53="terminated",$AG53="permanent"),"TRUE","FALSE")</formula>
    </cfRule>
  </conditionalFormatting>
  <conditionalFormatting sqref="AC53">
    <cfRule type="expression" dxfId="647" priority="610" stopIfTrue="1">
      <formula>IF(OR($AG53="not",$AG53="resign",$AG53="resign",$AG53="end",$AG53="terminated",$AG53="permanent"),"TRUE","FALSE")</formula>
    </cfRule>
  </conditionalFormatting>
  <conditionalFormatting sqref="AC53">
    <cfRule type="expression" dxfId="646" priority="609" stopIfTrue="1">
      <formula>IF(OR($AG53="not",$AG53="resign",$AG53="resign",$AG53="end",$AG53="terminated",$AG53="permanent"),"TRUE","FALSE")</formula>
    </cfRule>
  </conditionalFormatting>
  <conditionalFormatting sqref="AC53">
    <cfRule type="expression" dxfId="645" priority="608" stopIfTrue="1">
      <formula>IF(OR($AG53="not",$AG53="resign",$AG53="resign",$AG53="end",$AG53="terminated",$AG53="permanent"),"TRUE","FALSE")</formula>
    </cfRule>
  </conditionalFormatting>
  <conditionalFormatting sqref="AC53">
    <cfRule type="expression" dxfId="644" priority="607" stopIfTrue="1">
      <formula>IF(OR($AG53="not",$AG53="resign",$AG53="resign",$AG53="end",$AG53="terminated",$AG53="permanent"),"TRUE","FALSE")</formula>
    </cfRule>
  </conditionalFormatting>
  <conditionalFormatting sqref="AC53">
    <cfRule type="expression" dxfId="643" priority="606" stopIfTrue="1">
      <formula>IF(OR($AG53="not",$AG53="resign",$AG53="resign",$AG53="end",$AG53="terminated",$AG53="permanent"),"TRUE","FALSE")</formula>
    </cfRule>
  </conditionalFormatting>
  <conditionalFormatting sqref="AC53">
    <cfRule type="expression" dxfId="642" priority="605" stopIfTrue="1">
      <formula>IF(OR($AG53="not",$AG53="resign",$AG53="resign",$AG53="end",$AG53="terminated",$AG53="permanent"),"TRUE","FALSE")</formula>
    </cfRule>
  </conditionalFormatting>
  <conditionalFormatting sqref="AC53">
    <cfRule type="expression" dxfId="641" priority="604" stopIfTrue="1">
      <formula>IF(OR($AG53="not",$AG53="resign",$AG53="resign",$AG53="end",$AG53="terminated",$AG53="permanent"),"TRUE","FALSE")</formula>
    </cfRule>
  </conditionalFormatting>
  <conditionalFormatting sqref="AC53">
    <cfRule type="expression" dxfId="640" priority="603" stopIfTrue="1">
      <formula>IF(OR($AG53="not",$AG53="resign",$AG53="resign",$AG53="end",$AG53="terminated",$AG53="permanent"),"TRUE","FALSE")</formula>
    </cfRule>
  </conditionalFormatting>
  <conditionalFormatting sqref="AC53">
    <cfRule type="expression" dxfId="639" priority="602" stopIfTrue="1">
      <formula>IF(OR($AG53="not",$AG53="resign",$AG53="resign",$AG53="end",$AG53="terminated",$AG53="permanent"),"TRUE","FALSE")</formula>
    </cfRule>
  </conditionalFormatting>
  <conditionalFormatting sqref="AC53">
    <cfRule type="expression" dxfId="638" priority="601" stopIfTrue="1">
      <formula>IF(OR($AG53="not",$AG53="resign",$AG53="resign",$AG53="end",$AG53="terminated",$AG53="permanent"),"TRUE","FALSE")</formula>
    </cfRule>
  </conditionalFormatting>
  <conditionalFormatting sqref="AC53">
    <cfRule type="expression" dxfId="637" priority="600" stopIfTrue="1">
      <formula>IF(OR($AG53="not",$AG53="resign",$AG53="resign",$AG53="end",$AG53="terminated",$AG53="permanent"),"TRUE","FALSE")</formula>
    </cfRule>
  </conditionalFormatting>
  <conditionalFormatting sqref="AC53">
    <cfRule type="expression" dxfId="636" priority="599" stopIfTrue="1">
      <formula>IF(OR($AG53="not",$AG53="resign",$AG53="resign",$AG53="end",$AG53="terminated",$AG53="permanent"),"TRUE","FALSE")</formula>
    </cfRule>
  </conditionalFormatting>
  <conditionalFormatting sqref="AC53">
    <cfRule type="expression" dxfId="635" priority="598" stopIfTrue="1">
      <formula>IF(OR($AG53="not",$AG53="resign",$AG53="resign",$AG53="end",$AG53="terminated",$AG53="permanent"),"TRUE","FALSE")</formula>
    </cfRule>
  </conditionalFormatting>
  <conditionalFormatting sqref="AC53">
    <cfRule type="expression" dxfId="634" priority="597" stopIfTrue="1">
      <formula>IF(OR($AG53="not",$AG53="resign",$AG53="resign",$AG53="end",$AG53="terminated",$AG53="permanent"),"TRUE","FALSE")</formula>
    </cfRule>
  </conditionalFormatting>
  <conditionalFormatting sqref="AC53">
    <cfRule type="expression" dxfId="633" priority="596" stopIfTrue="1">
      <formula>IF(OR($AG53="not",$AG53="resign",$AG53="resign",$AG53="end",$AG53="terminated",$AG53="permanent"),"TRUE","FALSE")</formula>
    </cfRule>
  </conditionalFormatting>
  <conditionalFormatting sqref="AC53">
    <cfRule type="expression" dxfId="632" priority="595" stopIfTrue="1">
      <formula>IF(OR($AG53="not",$AG53="resign",$AG53="resign",$AG53="end",$AG53="terminated",$AG53="permanent"),"TRUE","FALSE")</formula>
    </cfRule>
  </conditionalFormatting>
  <conditionalFormatting sqref="AC53">
    <cfRule type="expression" dxfId="631" priority="594" stopIfTrue="1">
      <formula>IF(OR($AG53="not",$AG53="resign",$AG53="resign",$AG53="end",$AG53="terminated",$AG53="permanent"),"TRUE","FALSE")</formula>
    </cfRule>
  </conditionalFormatting>
  <conditionalFormatting sqref="AC53">
    <cfRule type="expression" dxfId="630" priority="593" stopIfTrue="1">
      <formula>IF(OR($AG53="not",$AG53="resign",$AG53="resign",$AG53="end",$AG53="terminated",$AG53="permanent"),"TRUE","FALSE")</formula>
    </cfRule>
  </conditionalFormatting>
  <conditionalFormatting sqref="AC53">
    <cfRule type="expression" dxfId="629" priority="592" stopIfTrue="1">
      <formula>IF(OR($AG53="not",$AG53="resign",$AG53="resign",$AG53="end",$AG53="terminated",$AG53="permanent"),"TRUE","FALSE")</formula>
    </cfRule>
  </conditionalFormatting>
  <conditionalFormatting sqref="AC53">
    <cfRule type="expression" dxfId="628" priority="591" stopIfTrue="1">
      <formula>IF(OR($AG53="not",$AG53="resign",$AG53="resign",$AG53="end",$AG53="terminated",$AG53="permanent"),"TRUE","FALSE")</formula>
    </cfRule>
  </conditionalFormatting>
  <conditionalFormatting sqref="AC53">
    <cfRule type="expression" dxfId="627" priority="590" stopIfTrue="1">
      <formula>IF(OR($AG53="not",$AG53="resign",$AG53="resign",$AG53="end",$AG53="terminated",$AG53="permanent"),"TRUE","FALSE")</formula>
    </cfRule>
  </conditionalFormatting>
  <conditionalFormatting sqref="AC53">
    <cfRule type="expression" dxfId="626" priority="589" stopIfTrue="1">
      <formula>IF(OR($AG53="not",$AG53="resign",$AG53="resign",$AG53="end",$AG53="terminated",$AG53="permanent"),"TRUE","FALSE")</formula>
    </cfRule>
  </conditionalFormatting>
  <conditionalFormatting sqref="AC53">
    <cfRule type="expression" dxfId="625" priority="588" stopIfTrue="1">
      <formula>IF(OR($AG53="not",$AG53="resign",$AG53="resign",$AG53="end",$AG53="terminated",$AG53="permanent"),"TRUE","FALSE")</formula>
    </cfRule>
  </conditionalFormatting>
  <conditionalFormatting sqref="AC53">
    <cfRule type="expression" dxfId="624" priority="587" stopIfTrue="1">
      <formula>IF(OR($AG53="not",$AG53="resign",$AG53="resign",$AG53="end",$AG53="terminated",$AG53="permanent"),"TRUE","FALSE")</formula>
    </cfRule>
  </conditionalFormatting>
  <conditionalFormatting sqref="AC53">
    <cfRule type="expression" dxfId="623" priority="586" stopIfTrue="1">
      <formula>IF(OR($AG53="not",$AG53="resign",$AG53="resign",$AG53="end",$AG53="terminated",$AG53="permanent"),"TRUE","FALSE")</formula>
    </cfRule>
  </conditionalFormatting>
  <conditionalFormatting sqref="AC53">
    <cfRule type="expression" dxfId="622" priority="585" stopIfTrue="1">
      <formula>IF(OR($AG53="not",$AG53="resign",$AG53="resign",$AG53="end",$AG53="terminated",$AG53="permanent"),"TRUE","FALSE")</formula>
    </cfRule>
  </conditionalFormatting>
  <conditionalFormatting sqref="AC53">
    <cfRule type="expression" dxfId="621" priority="584" stopIfTrue="1">
      <formula>IF(OR($AG53="not",$AG53="resign",$AG53="resign",$AG53="end",$AG53="terminated",$AG53="permanent"),"TRUE","FALSE")</formula>
    </cfRule>
  </conditionalFormatting>
  <conditionalFormatting sqref="AC53">
    <cfRule type="expression" dxfId="620" priority="583" stopIfTrue="1">
      <formula>IF(OR($AG53="not",$AG53="resign",$AG53="resign",$AG53="end",$AG53="terminated",$AG53="permanent"),"TRUE","FALSE")</formula>
    </cfRule>
  </conditionalFormatting>
  <conditionalFormatting sqref="AC53">
    <cfRule type="expression" dxfId="619" priority="582" stopIfTrue="1">
      <formula>IF(OR($AG53="not",$AG53="resign",$AG53="resign",$AG53="end",$AG53="terminated",$AG53="permanent"),"TRUE","FALSE")</formula>
    </cfRule>
  </conditionalFormatting>
  <conditionalFormatting sqref="AC53">
    <cfRule type="expression" dxfId="618" priority="581" stopIfTrue="1">
      <formula>IF(OR($AG53="not",$AG53="resign",$AG53="resign",$AG53="end",$AG53="terminated",$AG53="permanent"),"TRUE","FALSE")</formula>
    </cfRule>
  </conditionalFormatting>
  <conditionalFormatting sqref="AC53">
    <cfRule type="expression" dxfId="617" priority="580" stopIfTrue="1">
      <formula>IF(OR($AG53="not",$AG53="resign",$AG53="resign",$AG53="end",$AG53="terminated",$AG53="permanent"),"TRUE","FALSE")</formula>
    </cfRule>
  </conditionalFormatting>
  <conditionalFormatting sqref="AC53">
    <cfRule type="expression" dxfId="616" priority="579" stopIfTrue="1">
      <formula>IF(OR($AG53="not",$AG53="resign",$AG53="resign",$AG53="end",$AG53="terminated",$AG53="permanent"),"TRUE","FALSE")</formula>
    </cfRule>
  </conditionalFormatting>
  <conditionalFormatting sqref="AC53">
    <cfRule type="expression" dxfId="615" priority="578" stopIfTrue="1">
      <formula>IF(OR($AG53="not",$AG53="resign",$AG53="resign",$AG53="end",$AG53="terminated",$AG53="permanent"),"TRUE","FALSE")</formula>
    </cfRule>
  </conditionalFormatting>
  <conditionalFormatting sqref="AC53">
    <cfRule type="expression" dxfId="614" priority="577" stopIfTrue="1">
      <formula>IF(OR($AG53="not",$AG53="resign",$AG53="resign",$AG53="end",$AG53="terminated",$AG53="permanent"),"TRUE","FALSE")</formula>
    </cfRule>
  </conditionalFormatting>
  <conditionalFormatting sqref="AC53">
    <cfRule type="expression" dxfId="613" priority="576" stopIfTrue="1">
      <formula>IF(OR($AG53="not",$AG53="resign",$AG53="resign",$AG53="end",$AG53="terminated",$AG53="permanent"),"TRUE","FALSE")</formula>
    </cfRule>
  </conditionalFormatting>
  <conditionalFormatting sqref="AC53">
    <cfRule type="expression" dxfId="612" priority="575" stopIfTrue="1">
      <formula>IF(OR($AG53="not",$AG53="resign",$AG53="resign",$AG53="end",$AG53="terminated",$AG53="permanent"),"TRUE","FALSE")</formula>
    </cfRule>
  </conditionalFormatting>
  <conditionalFormatting sqref="AC53">
    <cfRule type="expression" dxfId="611" priority="574" stopIfTrue="1">
      <formula>IF(OR($AG53="not",$AG53="resign",$AG53="resign",$AG53="end",$AG53="terminated",$AG53="permanent"),"TRUE","FALSE")</formula>
    </cfRule>
  </conditionalFormatting>
  <conditionalFormatting sqref="AC53">
    <cfRule type="expression" dxfId="610" priority="573" stopIfTrue="1">
      <formula>IF(OR($AG53="not",$AG53="resign",$AG53="resign",$AG53="end",$AG53="terminated",$AG53="permanent"),"TRUE","FALSE")</formula>
    </cfRule>
  </conditionalFormatting>
  <conditionalFormatting sqref="AC53">
    <cfRule type="expression" dxfId="609" priority="572" stopIfTrue="1">
      <formula>IF(OR($AG53="not",$AG53="resign",$AG53="resign",$AG53="end",$AG53="terminated",$AG53="permanent"),"TRUE","FALSE")</formula>
    </cfRule>
  </conditionalFormatting>
  <conditionalFormatting sqref="AC53">
    <cfRule type="expression" dxfId="608" priority="571" stopIfTrue="1">
      <formula>IF(OR($AG53="not",$AG53="resign",$AG53="resign",$AG53="end",$AG53="terminated",$AG53="permanent"),"TRUE","FALSE")</formula>
    </cfRule>
  </conditionalFormatting>
  <conditionalFormatting sqref="AC53">
    <cfRule type="expression" dxfId="607" priority="570" stopIfTrue="1">
      <formula>IF(OR($AG53="not",$AG53="resign",$AG53="resign",$AG53="end",$AG53="terminated",$AG53="permanent"),"TRUE","FALSE")</formula>
    </cfRule>
  </conditionalFormatting>
  <conditionalFormatting sqref="AC23">
    <cfRule type="expression" dxfId="606" priority="565" stopIfTrue="1">
      <formula>IF(OR($AG23="not",$AG23="resign",$AG23="resign",$AG23="end",$AG23="terminated",$AG23="permanent"),"TRUE","FALSE")</formula>
    </cfRule>
  </conditionalFormatting>
  <conditionalFormatting sqref="AC23">
    <cfRule type="expression" dxfId="605" priority="564" stopIfTrue="1">
      <formula>IF(OR($AG23="not",$AG23="resign",$AG23="resign",$AG23="end",$AG23="terminated",$AG23="permanent"),"TRUE","FALSE")</formula>
    </cfRule>
  </conditionalFormatting>
  <conditionalFormatting sqref="AC23">
    <cfRule type="expression" dxfId="604" priority="563" stopIfTrue="1">
      <formula>IF(OR($AG23="not",$AG23="resign",$AG23="resign",$AG23="end",$AG23="terminated",$AG23="permanent"),"TRUE","FALSE")</formula>
    </cfRule>
  </conditionalFormatting>
  <conditionalFormatting sqref="AC23">
    <cfRule type="expression" dxfId="603" priority="562" stopIfTrue="1">
      <formula>IF(OR($AG23="not",$AG23="resign",$AG23="resign",$AG23="end",$AG23="terminated",$AG23="permanent"),"TRUE","FALSE")</formula>
    </cfRule>
  </conditionalFormatting>
  <conditionalFormatting sqref="AC24">
    <cfRule type="expression" dxfId="602" priority="561" stopIfTrue="1">
      <formula>IF(OR($AG24="not",$AG24="resign",$AG24="resign",$AG24="end",$AG24="terminated",$AG24="permanent"),"TRUE","FALSE")</formula>
    </cfRule>
  </conditionalFormatting>
  <conditionalFormatting sqref="AC24">
    <cfRule type="expression" dxfId="601" priority="560" stopIfTrue="1">
      <formula>IF(OR($AG24="not",$AG24="resign",$AG24="resign",$AG24="end",$AG24="terminated",$AG24="permanent"),"TRUE","FALSE")</formula>
    </cfRule>
  </conditionalFormatting>
  <conditionalFormatting sqref="AC24">
    <cfRule type="expression" dxfId="600" priority="559" stopIfTrue="1">
      <formula>IF(OR($AG24="not",$AG24="resign",$AG24="resign",$AG24="end",$AG24="terminated",$AG24="permanent"),"TRUE","FALSE")</formula>
    </cfRule>
  </conditionalFormatting>
  <conditionalFormatting sqref="AC24">
    <cfRule type="expression" dxfId="599" priority="558" stopIfTrue="1">
      <formula>IF(OR($AG24="not",$AG24="resign",$AG24="resign",$AG24="end",$AG24="terminated",$AG24="permanent"),"TRUE","FALSE")</formula>
    </cfRule>
  </conditionalFormatting>
  <conditionalFormatting sqref="AC29">
    <cfRule type="expression" dxfId="598" priority="557" stopIfTrue="1">
      <formula>IF(OR($AG29="not",$AG29="resign",$AG29="resign",$AG29="end",$AG29="terminated",$AG29="permanent"),"TRUE","FALSE")</formula>
    </cfRule>
  </conditionalFormatting>
  <conditionalFormatting sqref="AC29">
    <cfRule type="expression" dxfId="597" priority="556" stopIfTrue="1">
      <formula>IF(OR($AG29="not",$AG29="resign",$AG29="resign",$AG29="end",$AG29="terminated",$AG29="permanent"),"TRUE","FALSE")</formula>
    </cfRule>
  </conditionalFormatting>
  <conditionalFormatting sqref="AC29">
    <cfRule type="expression" dxfId="596" priority="555" stopIfTrue="1">
      <formula>IF(OR($AG29="not",$AG29="resign",$AG29="resign",$AG29="end",$AG29="terminated",$AG29="permanent"),"TRUE","FALSE")</formula>
    </cfRule>
  </conditionalFormatting>
  <conditionalFormatting sqref="AC29">
    <cfRule type="expression" dxfId="595" priority="554" stopIfTrue="1">
      <formula>IF(OR($AG29="not",$AG29="resign",$AG29="resign",$AG29="end",$AG29="terminated",$AG29="permanent"),"TRUE","FALSE")</formula>
    </cfRule>
  </conditionalFormatting>
  <conditionalFormatting sqref="AC30">
    <cfRule type="expression" dxfId="594" priority="553" stopIfTrue="1">
      <formula>IF(OR($AG30="not",$AG30="resign",$AG30="resign",$AG30="end",$AG30="terminated",$AG30="permanent"),"TRUE","FALSE")</formula>
    </cfRule>
  </conditionalFormatting>
  <conditionalFormatting sqref="AC30">
    <cfRule type="expression" dxfId="593" priority="552" stopIfTrue="1">
      <formula>IF(OR($AG30="not",$AG30="resign",$AG30="resign",$AG30="end",$AG30="terminated",$AG30="permanent"),"TRUE","FALSE")</formula>
    </cfRule>
  </conditionalFormatting>
  <conditionalFormatting sqref="AC30">
    <cfRule type="expression" dxfId="592" priority="551" stopIfTrue="1">
      <formula>IF(OR($AG30="not",$AG30="resign",$AG30="resign",$AG30="end",$AG30="terminated",$AG30="permanent"),"TRUE","FALSE")</formula>
    </cfRule>
  </conditionalFormatting>
  <conditionalFormatting sqref="AC30">
    <cfRule type="expression" dxfId="591" priority="550" stopIfTrue="1">
      <formula>IF(OR($AG30="not",$AG30="resign",$AG30="resign",$AG30="end",$AG30="terminated",$AG30="permanent"),"TRUE","FALSE")</formula>
    </cfRule>
  </conditionalFormatting>
  <conditionalFormatting sqref="AC34">
    <cfRule type="expression" dxfId="590" priority="549" stopIfTrue="1">
      <formula>IF(OR($AG34="not",$AG34="resign",$AG34="resign",$AG34="end",$AG34="terminated",$AG34="permanent"),"TRUE","FALSE")</formula>
    </cfRule>
  </conditionalFormatting>
  <conditionalFormatting sqref="AC34">
    <cfRule type="expression" dxfId="589" priority="548" stopIfTrue="1">
      <formula>IF(OR($AG34="not",$AG34="resign",$AG34="resign",$AG34="end",$AG34="terminated",$AG34="permanent"),"TRUE","FALSE")</formula>
    </cfRule>
  </conditionalFormatting>
  <conditionalFormatting sqref="AC34">
    <cfRule type="expression" dxfId="588" priority="547" stopIfTrue="1">
      <formula>IF(OR($AG34="not",$AG34="resign",$AG34="resign",$AG34="end",$AG34="terminated",$AG34="permanent"),"TRUE","FALSE")</formula>
    </cfRule>
  </conditionalFormatting>
  <conditionalFormatting sqref="AC34">
    <cfRule type="expression" dxfId="587" priority="546" stopIfTrue="1">
      <formula>IF(OR($AG34="not",$AG34="resign",$AG34="resign",$AG34="end",$AG34="terminated",$AG34="permanent"),"TRUE","FALSE")</formula>
    </cfRule>
  </conditionalFormatting>
  <conditionalFormatting sqref="AC34">
    <cfRule type="expression" dxfId="586" priority="545" stopIfTrue="1">
      <formula>IF(OR($AG34="not",$AG34="resign",$AG34="resign",$AG34="end",$AG34="terminated",$AG34="permanent"),"TRUE","FALSE")</formula>
    </cfRule>
  </conditionalFormatting>
  <conditionalFormatting sqref="AC34">
    <cfRule type="expression" dxfId="585" priority="544" stopIfTrue="1">
      <formula>IF(OR($AG34="not",$AG34="resign",$AG34="resign",$AG34="end",$AG34="terminated",$AG34="permanent"),"TRUE","FALSE")</formula>
    </cfRule>
  </conditionalFormatting>
  <conditionalFormatting sqref="AC34">
    <cfRule type="expression" dxfId="584" priority="543" stopIfTrue="1">
      <formula>IF(OR($AG34="not",$AG34="resign",$AG34="resign",$AG34="end",$AG34="terminated",$AG34="permanent"),"TRUE","FALSE")</formula>
    </cfRule>
  </conditionalFormatting>
  <conditionalFormatting sqref="AC34">
    <cfRule type="expression" dxfId="583" priority="542" stopIfTrue="1">
      <formula>IF(OR($AG34="not",$AG34="resign",$AG34="resign",$AG34="end",$AG34="terminated",$AG34="permanent"),"TRUE","FALSE")</formula>
    </cfRule>
  </conditionalFormatting>
  <conditionalFormatting sqref="AC36">
    <cfRule type="expression" dxfId="582" priority="541" stopIfTrue="1">
      <formula>IF(OR($AG36="not",$AG36="resign",$AG36="resign",$AG36="end",$AG36="terminated",$AG36="permanent"),"TRUE","FALSE")</formula>
    </cfRule>
  </conditionalFormatting>
  <conditionalFormatting sqref="AC36">
    <cfRule type="expression" dxfId="581" priority="540" stopIfTrue="1">
      <formula>IF(OR($AG36="not",$AG36="resign",$AG36="resign",$AG36="end",$AG36="terminated",$AG36="permanent"),"TRUE","FALSE")</formula>
    </cfRule>
  </conditionalFormatting>
  <conditionalFormatting sqref="AC36">
    <cfRule type="expression" dxfId="580" priority="539" stopIfTrue="1">
      <formula>IF(OR($AG36="not",$AG36="resign",$AG36="resign",$AG36="end",$AG36="terminated",$AG36="permanent"),"TRUE","FALSE")</formula>
    </cfRule>
  </conditionalFormatting>
  <conditionalFormatting sqref="AC36">
    <cfRule type="expression" dxfId="579" priority="538" stopIfTrue="1">
      <formula>IF(OR($AG36="not",$AG36="resign",$AG36="resign",$AG36="end",$AG36="terminated",$AG36="permanent"),"TRUE","FALSE")</formula>
    </cfRule>
  </conditionalFormatting>
  <conditionalFormatting sqref="AC38">
    <cfRule type="expression" dxfId="578" priority="537" stopIfTrue="1">
      <formula>IF(OR($AG38="not",$AG38="resign",$AG38="resign",$AG38="end",$AG38="terminated",$AG38="permanent"),"TRUE","FALSE")</formula>
    </cfRule>
  </conditionalFormatting>
  <conditionalFormatting sqref="AC38">
    <cfRule type="expression" dxfId="577" priority="536" stopIfTrue="1">
      <formula>IF(OR($AG38="not",$AG38="resign",$AG38="resign",$AG38="end",$AG38="terminated",$AG38="permanent"),"TRUE","FALSE")</formula>
    </cfRule>
  </conditionalFormatting>
  <conditionalFormatting sqref="AC38">
    <cfRule type="expression" dxfId="576" priority="535" stopIfTrue="1">
      <formula>IF(OR($AG38="not",$AG38="resign",$AG38="resign",$AG38="end",$AG38="terminated",$AG38="permanent"),"TRUE","FALSE")</formula>
    </cfRule>
  </conditionalFormatting>
  <conditionalFormatting sqref="AC38">
    <cfRule type="expression" dxfId="575" priority="534" stopIfTrue="1">
      <formula>IF(OR($AG38="not",$AG38="resign",$AG38="resign",$AG38="end",$AG38="terminated",$AG38="permanent"),"TRUE","FALSE")</formula>
    </cfRule>
  </conditionalFormatting>
  <conditionalFormatting sqref="AC40">
    <cfRule type="expression" dxfId="574" priority="533" stopIfTrue="1">
      <formula>IF(OR($AG40="not",$AG40="resign",$AG40="resign",$AG40="end",$AG40="terminated",$AG40="permanent"),"TRUE","FALSE")</formula>
    </cfRule>
  </conditionalFormatting>
  <conditionalFormatting sqref="AC40">
    <cfRule type="expression" dxfId="573" priority="532" stopIfTrue="1">
      <formula>IF(OR($AG40="not",$AG40="resign",$AG40="resign",$AG40="end",$AG40="terminated",$AG40="permanent"),"TRUE","FALSE")</formula>
    </cfRule>
  </conditionalFormatting>
  <conditionalFormatting sqref="AC40">
    <cfRule type="expression" dxfId="572" priority="531" stopIfTrue="1">
      <formula>IF(OR($AG40="not",$AG40="resign",$AG40="resign",$AG40="end",$AG40="terminated",$AG40="permanent"),"TRUE","FALSE")</formula>
    </cfRule>
  </conditionalFormatting>
  <conditionalFormatting sqref="AC40">
    <cfRule type="expression" dxfId="571" priority="530" stopIfTrue="1">
      <formula>IF(OR($AG40="not",$AG40="resign",$AG40="resign",$AG40="end",$AG40="terminated",$AG40="permanent"),"TRUE","FALSE")</formula>
    </cfRule>
  </conditionalFormatting>
  <conditionalFormatting sqref="AC42">
    <cfRule type="expression" dxfId="570" priority="529" stopIfTrue="1">
      <formula>IF(OR($AG42="not",$AG42="resign",$AG42="resign",$AG42="end",$AG42="terminated",$AG42="permanent"),"TRUE","FALSE")</formula>
    </cfRule>
  </conditionalFormatting>
  <conditionalFormatting sqref="AC42">
    <cfRule type="expression" dxfId="569" priority="528" stopIfTrue="1">
      <formula>IF(OR($AG42="not",$AG42="resign",$AG42="resign",$AG42="end",$AG42="terminated",$AG42="permanent"),"TRUE","FALSE")</formula>
    </cfRule>
  </conditionalFormatting>
  <conditionalFormatting sqref="AC42">
    <cfRule type="expression" dxfId="568" priority="527" stopIfTrue="1">
      <formula>IF(OR($AG42="not",$AG42="resign",$AG42="resign",$AG42="end",$AG42="terminated",$AG42="permanent"),"TRUE","FALSE")</formula>
    </cfRule>
  </conditionalFormatting>
  <conditionalFormatting sqref="AC42">
    <cfRule type="expression" dxfId="567" priority="526" stopIfTrue="1">
      <formula>IF(OR($AG42="not",$AG42="resign",$AG42="resign",$AG42="end",$AG42="terminated",$AG42="permanent"),"TRUE","FALSE")</formula>
    </cfRule>
  </conditionalFormatting>
  <conditionalFormatting sqref="AC44">
    <cfRule type="expression" dxfId="566" priority="525" stopIfTrue="1">
      <formula>IF(OR($AG44="not",$AG44="resign",$AG44="resign",$AG44="end",$AG44="terminated",$AG44="permanent"),"TRUE","FALSE")</formula>
    </cfRule>
  </conditionalFormatting>
  <conditionalFormatting sqref="AC44">
    <cfRule type="expression" dxfId="565" priority="524" stopIfTrue="1">
      <formula>IF(OR($AG44="not",$AG44="resign",$AG44="resign",$AG44="end",$AG44="terminated",$AG44="permanent"),"TRUE","FALSE")</formula>
    </cfRule>
  </conditionalFormatting>
  <conditionalFormatting sqref="AC44">
    <cfRule type="expression" dxfId="564" priority="523" stopIfTrue="1">
      <formula>IF(OR($AG44="not",$AG44="resign",$AG44="resign",$AG44="end",$AG44="terminated",$AG44="permanent"),"TRUE","FALSE")</formula>
    </cfRule>
  </conditionalFormatting>
  <conditionalFormatting sqref="AC44">
    <cfRule type="expression" dxfId="563" priority="522" stopIfTrue="1">
      <formula>IF(OR($AG44="not",$AG44="resign",$AG44="resign",$AG44="end",$AG44="terminated",$AG44="permanent"),"TRUE","FALSE")</formula>
    </cfRule>
  </conditionalFormatting>
  <conditionalFormatting sqref="AC45">
    <cfRule type="expression" dxfId="562" priority="521" stopIfTrue="1">
      <formula>IF(OR($AG45="not",$AG45="resign",$AG45="resign",$AG45="end",$AG45="terminated",$AG45="permanent"),"TRUE","FALSE")</formula>
    </cfRule>
  </conditionalFormatting>
  <conditionalFormatting sqref="AC45">
    <cfRule type="expression" dxfId="561" priority="520" stopIfTrue="1">
      <formula>IF(OR($AG45="not",$AG45="resign",$AG45="resign",$AG45="end",$AG45="terminated",$AG45="permanent"),"TRUE","FALSE")</formula>
    </cfRule>
  </conditionalFormatting>
  <conditionalFormatting sqref="AC45">
    <cfRule type="expression" dxfId="560" priority="519" stopIfTrue="1">
      <formula>IF(OR($AG45="not",$AG45="resign",$AG45="resign",$AG45="end",$AG45="terminated",$AG45="permanent"),"TRUE","FALSE")</formula>
    </cfRule>
  </conditionalFormatting>
  <conditionalFormatting sqref="AC45">
    <cfRule type="expression" dxfId="559" priority="518" stopIfTrue="1">
      <formula>IF(OR($AG45="not",$AG45="resign",$AG45="resign",$AG45="end",$AG45="terminated",$AG45="permanent"),"TRUE","FALSE")</formula>
    </cfRule>
  </conditionalFormatting>
  <conditionalFormatting sqref="AC47">
    <cfRule type="expression" dxfId="558" priority="517" stopIfTrue="1">
      <formula>IF(OR($AG47="not",$AG47="resign",$AG47="resign",$AG47="end",$AG47="terminated",$AG47="permanent"),"TRUE","FALSE")</formula>
    </cfRule>
  </conditionalFormatting>
  <conditionalFormatting sqref="AC47">
    <cfRule type="expression" dxfId="557" priority="516" stopIfTrue="1">
      <formula>IF(OR($AG47="not",$AG47="resign",$AG47="resign",$AG47="end",$AG47="terminated",$AG47="permanent"),"TRUE","FALSE")</formula>
    </cfRule>
  </conditionalFormatting>
  <conditionalFormatting sqref="AC47">
    <cfRule type="expression" dxfId="556" priority="515" stopIfTrue="1">
      <formula>IF(OR($AG47="not",$AG47="resign",$AG47="resign",$AG47="end",$AG47="terminated",$AG47="permanent"),"TRUE","FALSE")</formula>
    </cfRule>
  </conditionalFormatting>
  <conditionalFormatting sqref="AC47">
    <cfRule type="expression" dxfId="555" priority="514" stopIfTrue="1">
      <formula>IF(OR($AG47="not",$AG47="resign",$AG47="resign",$AG47="end",$AG47="terminated",$AG47="permanent"),"TRUE","FALSE")</formula>
    </cfRule>
  </conditionalFormatting>
  <conditionalFormatting sqref="AC49">
    <cfRule type="expression" dxfId="554" priority="510" stopIfTrue="1">
      <formula>IF(OR($AG49="not",$AG49="resign",$AG49="resign",$AG49="end",$AG49="terminated",$AG49="permanent"),"TRUE","FALSE")</formula>
    </cfRule>
  </conditionalFormatting>
  <conditionalFormatting sqref="AC49">
    <cfRule type="expression" dxfId="553" priority="509" stopIfTrue="1">
      <formula>IF(OR($AG49="not",$AG49="resign",$AG49="resign",$AG49="end",$AG49="terminated",$AG49="permanent"),"TRUE","FALSE")</formula>
    </cfRule>
  </conditionalFormatting>
  <conditionalFormatting sqref="AC49">
    <cfRule type="expression" dxfId="552" priority="508" stopIfTrue="1">
      <formula>IF(OR($AG49="not",$AG49="resign",$AG49="resign",$AG49="end",$AG49="terminated",$AG49="permanent"),"TRUE","FALSE")</formula>
    </cfRule>
  </conditionalFormatting>
  <conditionalFormatting sqref="AC49">
    <cfRule type="expression" dxfId="551" priority="507" stopIfTrue="1">
      <formula>IF(OR($AG49="not",$AG49="resign",$AG49="resign",$AG49="end",$AG49="terminated",$AG49="permanent"),"TRUE","FALSE")</formula>
    </cfRule>
  </conditionalFormatting>
  <conditionalFormatting sqref="AC50">
    <cfRule type="expression" dxfId="550" priority="503" stopIfTrue="1">
      <formula>IF(OR($AG50="not",$AG50="resign",$AG50="resign",$AG50="end",$AG50="terminated",$AG50="permanent"),"TRUE","FALSE")</formula>
    </cfRule>
  </conditionalFormatting>
  <conditionalFormatting sqref="AC50">
    <cfRule type="expression" dxfId="549" priority="502" stopIfTrue="1">
      <formula>IF(OR($AG50="not",$AG50="resign",$AG50="resign",$AG50="end",$AG50="terminated",$AG50="permanent"),"TRUE","FALSE")</formula>
    </cfRule>
  </conditionalFormatting>
  <conditionalFormatting sqref="AC50">
    <cfRule type="expression" dxfId="548" priority="501" stopIfTrue="1">
      <formula>IF(OR($AG50="not",$AG50="resign",$AG50="resign",$AG50="end",$AG50="terminated",$AG50="permanent"),"TRUE","FALSE")</formula>
    </cfRule>
  </conditionalFormatting>
  <conditionalFormatting sqref="AC50">
    <cfRule type="expression" dxfId="547" priority="500" stopIfTrue="1">
      <formula>IF(OR($AG50="not",$AG50="resign",$AG50="resign",$AG50="end",$AG50="terminated",$AG50="permanent"),"TRUE","FALSE")</formula>
    </cfRule>
  </conditionalFormatting>
  <conditionalFormatting sqref="AC51">
    <cfRule type="expression" dxfId="546" priority="496" stopIfTrue="1">
      <formula>IF(OR($AG51="not",$AG51="resign",$AG51="resign",$AG51="end",$AG51="terminated",$AG51="permanent"),"TRUE","FALSE")</formula>
    </cfRule>
  </conditionalFormatting>
  <conditionalFormatting sqref="AC51">
    <cfRule type="expression" dxfId="545" priority="495" stopIfTrue="1">
      <formula>IF(OR($AG51="not",$AG51="resign",$AG51="resign",$AG51="end",$AG51="terminated",$AG51="permanent"),"TRUE","FALSE")</formula>
    </cfRule>
  </conditionalFormatting>
  <conditionalFormatting sqref="AC51">
    <cfRule type="expression" dxfId="544" priority="494" stopIfTrue="1">
      <formula>IF(OR($AG51="not",$AG51="resign",$AG51="resign",$AG51="end",$AG51="terminated",$AG51="permanent"),"TRUE","FALSE")</formula>
    </cfRule>
  </conditionalFormatting>
  <conditionalFormatting sqref="AC51">
    <cfRule type="expression" dxfId="543" priority="493" stopIfTrue="1">
      <formula>IF(OR($AG51="not",$AG51="resign",$AG51="resign",$AG51="end",$AG51="terminated",$AG51="permanent"),"TRUE","FALSE")</formula>
    </cfRule>
  </conditionalFormatting>
  <conditionalFormatting sqref="AC52">
    <cfRule type="expression" dxfId="542" priority="489" stopIfTrue="1">
      <formula>IF(OR($AG52="not",$AG52="resign",$AG52="resign",$AG52="end",$AG52="terminated",$AG52="permanent"),"TRUE","FALSE")</formula>
    </cfRule>
  </conditionalFormatting>
  <conditionalFormatting sqref="AC52">
    <cfRule type="expression" dxfId="541" priority="488" stopIfTrue="1">
      <formula>IF(OR($AG52="not",$AG52="resign",$AG52="resign",$AG52="end",$AG52="terminated",$AG52="permanent"),"TRUE","FALSE")</formula>
    </cfRule>
  </conditionalFormatting>
  <conditionalFormatting sqref="AC52">
    <cfRule type="expression" dxfId="540" priority="487" stopIfTrue="1">
      <formula>IF(OR($AG52="not",$AG52="resign",$AG52="resign",$AG52="end",$AG52="terminated",$AG52="permanent"),"TRUE","FALSE")</formula>
    </cfRule>
  </conditionalFormatting>
  <conditionalFormatting sqref="AC52">
    <cfRule type="expression" dxfId="539" priority="486" stopIfTrue="1">
      <formula>IF(OR($AG52="not",$AG52="resign",$AG52="resign",$AG52="end",$AG52="terminated",$AG52="permanent"),"TRUE","FALSE")</formula>
    </cfRule>
  </conditionalFormatting>
  <conditionalFormatting sqref="AC53">
    <cfRule type="expression" dxfId="538" priority="482" stopIfTrue="1">
      <formula>IF(OR($AG53="not",$AG53="resign",$AG53="resign",$AG53="end",$AG53="terminated",$AG53="permanent"),"TRUE","FALSE")</formula>
    </cfRule>
  </conditionalFormatting>
  <conditionalFormatting sqref="AC53">
    <cfRule type="expression" dxfId="537" priority="481" stopIfTrue="1">
      <formula>IF(OR($AG53="not",$AG53="resign",$AG53="resign",$AG53="end",$AG53="terminated",$AG53="permanent"),"TRUE","FALSE")</formula>
    </cfRule>
  </conditionalFormatting>
  <conditionalFormatting sqref="AC53">
    <cfRule type="expression" dxfId="536" priority="480" stopIfTrue="1">
      <formula>IF(OR($AG53="not",$AG53="resign",$AG53="resign",$AG53="end",$AG53="terminated",$AG53="permanent"),"TRUE","FALSE")</formula>
    </cfRule>
  </conditionalFormatting>
  <conditionalFormatting sqref="AC53">
    <cfRule type="expression" dxfId="535" priority="479" stopIfTrue="1">
      <formula>IF(OR($AG53="not",$AG53="resign",$AG53="resign",$AG53="end",$AG53="terminated",$AG53="permanent"),"TRUE","FALSE")</formula>
    </cfRule>
  </conditionalFormatting>
  <conditionalFormatting sqref="AC22">
    <cfRule type="expression" dxfId="534" priority="478" stopIfTrue="1">
      <formula>IF(OR($AG22="not",$AG22="resign",$AG22="resign",$AG22="end",$AG22="terminated",$AG22="permanent"),"TRUE","FALSE")</formula>
    </cfRule>
  </conditionalFormatting>
  <conditionalFormatting sqref="AC22">
    <cfRule type="expression" dxfId="533" priority="477" stopIfTrue="1">
      <formula>IF(OR($AG22="not",$AG22="resign",$AG22="resign",$AG22="end",$AG22="terminated",$AG22="permanent"),"TRUE","FALSE")</formula>
    </cfRule>
  </conditionalFormatting>
  <conditionalFormatting sqref="AC22">
    <cfRule type="expression" dxfId="532" priority="476" stopIfTrue="1">
      <formula>IF(OR($AG22="not",$AG22="resign",$AG22="resign",$AG22="end",$AG22="terminated",$AG22="permanent"),"TRUE","FALSE")</formula>
    </cfRule>
  </conditionalFormatting>
  <conditionalFormatting sqref="AC22">
    <cfRule type="expression" dxfId="531" priority="475" stopIfTrue="1">
      <formula>IF(OR($AG22="not",$AG22="resign",$AG22="resign",$AG22="end",$AG22="terminated",$AG22="permanent"),"TRUE","FALSE")</formula>
    </cfRule>
  </conditionalFormatting>
  <conditionalFormatting sqref="AC25">
    <cfRule type="expression" dxfId="530" priority="474" stopIfTrue="1">
      <formula>IF(OR($AG25="not",$AG25="resign",$AG25="resign",$AG25="end",$AG25="terminated",$AG25="permanent"),"TRUE","FALSE")</formula>
    </cfRule>
  </conditionalFormatting>
  <conditionalFormatting sqref="AC25">
    <cfRule type="expression" dxfId="529" priority="473" stopIfTrue="1">
      <formula>IF(OR($AG25="not",$AG25="resign",$AG25="resign",$AG25="end",$AG25="terminated",$AG25="permanent"),"TRUE","FALSE")</formula>
    </cfRule>
  </conditionalFormatting>
  <conditionalFormatting sqref="AC25">
    <cfRule type="expression" dxfId="528" priority="472" stopIfTrue="1">
      <formula>IF(OR($AG25="not",$AG25="resign",$AG25="resign",$AG25="end",$AG25="terminated",$AG25="permanent"),"TRUE","FALSE")</formula>
    </cfRule>
  </conditionalFormatting>
  <conditionalFormatting sqref="AC25">
    <cfRule type="expression" dxfId="527" priority="471" stopIfTrue="1">
      <formula>IF(OR($AG25="not",$AG25="resign",$AG25="resign",$AG25="end",$AG25="terminated",$AG25="permanent"),"TRUE","FALSE")</formula>
    </cfRule>
  </conditionalFormatting>
  <conditionalFormatting sqref="AC26">
    <cfRule type="expression" dxfId="526" priority="470" stopIfTrue="1">
      <formula>IF(OR($AG26="not",$AG26="resign",$AG26="resign",$AG26="end",$AG26="terminated",$AG26="permanent"),"TRUE","FALSE")</formula>
    </cfRule>
  </conditionalFormatting>
  <conditionalFormatting sqref="AC26">
    <cfRule type="expression" dxfId="525" priority="469" stopIfTrue="1">
      <formula>IF(OR($AG26="not",$AG26="resign",$AG26="resign",$AG26="end",$AG26="terminated",$AG26="permanent"),"TRUE","FALSE")</formula>
    </cfRule>
  </conditionalFormatting>
  <conditionalFormatting sqref="AC26">
    <cfRule type="expression" dxfId="524" priority="468" stopIfTrue="1">
      <formula>IF(OR($AG26="not",$AG26="resign",$AG26="resign",$AG26="end",$AG26="terminated",$AG26="permanent"),"TRUE","FALSE")</formula>
    </cfRule>
  </conditionalFormatting>
  <conditionalFormatting sqref="AC26">
    <cfRule type="expression" dxfId="523" priority="467" stopIfTrue="1">
      <formula>IF(OR($AG26="not",$AG26="resign",$AG26="resign",$AG26="end",$AG26="terminated",$AG26="permanent"),"TRUE","FALSE")</formula>
    </cfRule>
  </conditionalFormatting>
  <conditionalFormatting sqref="AC27">
    <cfRule type="expression" dxfId="522" priority="466" stopIfTrue="1">
      <formula>IF(OR($AG27="not",$AG27="resign",$AG27="resign",$AG27="end",$AG27="terminated",$AG27="permanent"),"TRUE","FALSE")</formula>
    </cfRule>
  </conditionalFormatting>
  <conditionalFormatting sqref="AC27">
    <cfRule type="expression" dxfId="521" priority="465" stopIfTrue="1">
      <formula>IF(OR($AG27="not",$AG27="resign",$AG27="resign",$AG27="end",$AG27="terminated",$AG27="permanent"),"TRUE","FALSE")</formula>
    </cfRule>
  </conditionalFormatting>
  <conditionalFormatting sqref="AC27">
    <cfRule type="expression" dxfId="520" priority="464" stopIfTrue="1">
      <formula>IF(OR($AG27="not",$AG27="resign",$AG27="resign",$AG27="end",$AG27="terminated",$AG27="permanent"),"TRUE","FALSE")</formula>
    </cfRule>
  </conditionalFormatting>
  <conditionalFormatting sqref="AC27">
    <cfRule type="expression" dxfId="519" priority="463" stopIfTrue="1">
      <formula>IF(OR($AG27="not",$AG27="resign",$AG27="resign",$AG27="end",$AG27="terminated",$AG27="permanent"),"TRUE","FALSE")</formula>
    </cfRule>
  </conditionalFormatting>
  <conditionalFormatting sqref="AC28">
    <cfRule type="expression" dxfId="518" priority="462" stopIfTrue="1">
      <formula>IF(OR($AG28="not",$AG28="resign",$AG28="resign",$AG28="end",$AG28="terminated",$AG28="permanent"),"TRUE","FALSE")</formula>
    </cfRule>
  </conditionalFormatting>
  <conditionalFormatting sqref="AC28">
    <cfRule type="expression" dxfId="517" priority="461" stopIfTrue="1">
      <formula>IF(OR($AG28="not",$AG28="resign",$AG28="resign",$AG28="end",$AG28="terminated",$AG28="permanent"),"TRUE","FALSE")</formula>
    </cfRule>
  </conditionalFormatting>
  <conditionalFormatting sqref="AC28">
    <cfRule type="expression" dxfId="516" priority="460" stopIfTrue="1">
      <formula>IF(OR($AG28="not",$AG28="resign",$AG28="resign",$AG28="end",$AG28="terminated",$AG28="permanent"),"TRUE","FALSE")</formula>
    </cfRule>
  </conditionalFormatting>
  <conditionalFormatting sqref="AC28">
    <cfRule type="expression" dxfId="515" priority="459" stopIfTrue="1">
      <formula>IF(OR($AG28="not",$AG28="resign",$AG28="resign",$AG28="end",$AG28="terminated",$AG28="permanent"),"TRUE","FALSE")</formula>
    </cfRule>
  </conditionalFormatting>
  <conditionalFormatting sqref="AC31">
    <cfRule type="expression" dxfId="514" priority="458" stopIfTrue="1">
      <formula>IF(OR($AG31="not",$AG31="resign",$AG31="resign",$AG31="end",$AG31="terminated",$AG31="permanent"),"TRUE","FALSE")</formula>
    </cfRule>
  </conditionalFormatting>
  <conditionalFormatting sqref="AC31">
    <cfRule type="expression" dxfId="513" priority="457" stopIfTrue="1">
      <formula>IF(OR($AG31="not",$AG31="resign",$AG31="resign",$AG31="end",$AG31="terminated",$AG31="permanent"),"TRUE","FALSE")</formula>
    </cfRule>
  </conditionalFormatting>
  <conditionalFormatting sqref="AC31">
    <cfRule type="expression" dxfId="512" priority="456" stopIfTrue="1">
      <formula>IF(OR($AG31="not",$AG31="resign",$AG31="resign",$AG31="end",$AG31="terminated",$AG31="permanent"),"TRUE","FALSE")</formula>
    </cfRule>
  </conditionalFormatting>
  <conditionalFormatting sqref="AC31">
    <cfRule type="expression" dxfId="511" priority="455" stopIfTrue="1">
      <formula>IF(OR($AG31="not",$AG31="resign",$AG31="resign",$AG31="end",$AG31="terminated",$AG31="permanent"),"TRUE","FALSE")</formula>
    </cfRule>
  </conditionalFormatting>
  <conditionalFormatting sqref="AC31">
    <cfRule type="expression" dxfId="510" priority="454" stopIfTrue="1">
      <formula>IF(OR($AG31="not",$AG31="resign",$AG31="resign",$AG31="end",$AG31="terminated",$AG31="permanent"),"TRUE","FALSE")</formula>
    </cfRule>
  </conditionalFormatting>
  <conditionalFormatting sqref="AC32">
    <cfRule type="expression" dxfId="509" priority="453" stopIfTrue="1">
      <formula>IF(OR($AG32="not",$AG32="resign",$AG32="resign",$AG32="end",$AG32="terminated",$AG32="permanent"),"TRUE","FALSE")</formula>
    </cfRule>
  </conditionalFormatting>
  <conditionalFormatting sqref="AC32">
    <cfRule type="expression" dxfId="508" priority="452" stopIfTrue="1">
      <formula>IF(OR($AG32="not",$AG32="resign",$AG32="resign",$AG32="end",$AG32="terminated",$AG32="permanent"),"TRUE","FALSE")</formula>
    </cfRule>
  </conditionalFormatting>
  <conditionalFormatting sqref="AC32">
    <cfRule type="expression" dxfId="507" priority="451" stopIfTrue="1">
      <formula>IF(OR($AG32="not",$AG32="resign",$AG32="resign",$AG32="end",$AG32="terminated",$AG32="permanent"),"TRUE","FALSE")</formula>
    </cfRule>
  </conditionalFormatting>
  <conditionalFormatting sqref="AC32">
    <cfRule type="expression" dxfId="506" priority="450" stopIfTrue="1">
      <formula>IF(OR($AG32="not",$AG32="resign",$AG32="resign",$AG32="end",$AG32="terminated",$AG32="permanent"),"TRUE","FALSE")</formula>
    </cfRule>
  </conditionalFormatting>
  <conditionalFormatting sqref="AC32">
    <cfRule type="expression" dxfId="505" priority="449" stopIfTrue="1">
      <formula>IF(OR($AG32="not",$AG32="resign",$AG32="resign",$AG32="end",$AG32="terminated",$AG32="permanent"),"TRUE","FALSE")</formula>
    </cfRule>
  </conditionalFormatting>
  <conditionalFormatting sqref="AC33">
    <cfRule type="expression" dxfId="504" priority="448" stopIfTrue="1">
      <formula>IF(OR($AG33="not",$AG33="resign",$AG33="resign",$AG33="end",$AG33="terminated",$AG33="permanent"),"TRUE","FALSE")</formula>
    </cfRule>
  </conditionalFormatting>
  <conditionalFormatting sqref="AC33">
    <cfRule type="expression" dxfId="503" priority="447" stopIfTrue="1">
      <formula>IF(OR($AG33="not",$AG33="resign",$AG33="resign",$AG33="end",$AG33="terminated",$AG33="permanent"),"TRUE","FALSE")</formula>
    </cfRule>
  </conditionalFormatting>
  <conditionalFormatting sqref="AC33">
    <cfRule type="expression" dxfId="502" priority="446" stopIfTrue="1">
      <formula>IF(OR($AG33="not",$AG33="resign",$AG33="resign",$AG33="end",$AG33="terminated",$AG33="permanent"),"TRUE","FALSE")</formula>
    </cfRule>
  </conditionalFormatting>
  <conditionalFormatting sqref="AC33">
    <cfRule type="expression" dxfId="501" priority="445" stopIfTrue="1">
      <formula>IF(OR($AG33="not",$AG33="resign",$AG33="resign",$AG33="end",$AG33="terminated",$AG33="permanent"),"TRUE","FALSE")</formula>
    </cfRule>
  </conditionalFormatting>
  <conditionalFormatting sqref="AC33">
    <cfRule type="expression" dxfId="500" priority="444" stopIfTrue="1">
      <formula>IF(OR($AG33="not",$AG33="resign",$AG33="resign",$AG33="end",$AG33="terminated",$AG33="permanent"),"TRUE","FALSE")</formula>
    </cfRule>
  </conditionalFormatting>
  <conditionalFormatting sqref="AC35">
    <cfRule type="expression" dxfId="499" priority="443" stopIfTrue="1">
      <formula>IF(OR($AG35="not",$AG35="resign",$AG35="resign",$AG35="end",$AG35="terminated",$AG35="permanent"),"TRUE","FALSE")</formula>
    </cfRule>
  </conditionalFormatting>
  <conditionalFormatting sqref="AC35">
    <cfRule type="expression" dxfId="498" priority="442" stopIfTrue="1">
      <formula>IF(OR($AG35="not",$AG35="resign",$AG35="resign",$AG35="end",$AG35="terminated",$AG35="permanent"),"TRUE","FALSE")</formula>
    </cfRule>
  </conditionalFormatting>
  <conditionalFormatting sqref="AC35">
    <cfRule type="expression" dxfId="497" priority="441" stopIfTrue="1">
      <formula>IF(OR($AG35="not",$AG35="resign",$AG35="resign",$AG35="end",$AG35="terminated",$AG35="permanent"),"TRUE","FALSE")</formula>
    </cfRule>
  </conditionalFormatting>
  <conditionalFormatting sqref="AC35">
    <cfRule type="expression" dxfId="496" priority="440" stopIfTrue="1">
      <formula>IF(OR($AG35="not",$AG35="resign",$AG35="resign",$AG35="end",$AG35="terminated",$AG35="permanent"),"TRUE","FALSE")</formula>
    </cfRule>
  </conditionalFormatting>
  <conditionalFormatting sqref="AC35">
    <cfRule type="expression" dxfId="495" priority="439" stopIfTrue="1">
      <formula>IF(OR($AG35="not",$AG35="resign",$AG35="resign",$AG35="end",$AG35="terminated",$AG35="permanent"),"TRUE","FALSE")</formula>
    </cfRule>
  </conditionalFormatting>
  <conditionalFormatting sqref="AC37">
    <cfRule type="expression" dxfId="494" priority="438" stopIfTrue="1">
      <formula>IF(OR($AG37="not",$AG37="resign",$AG37="resign",$AG37="end",$AG37="terminated",$AG37="permanent"),"TRUE","FALSE")</formula>
    </cfRule>
  </conditionalFormatting>
  <conditionalFormatting sqref="AC37">
    <cfRule type="expression" dxfId="493" priority="437" stopIfTrue="1">
      <formula>IF(OR($AG37="not",$AG37="resign",$AG37="resign",$AG37="end",$AG37="terminated",$AG37="permanent"),"TRUE","FALSE")</formula>
    </cfRule>
  </conditionalFormatting>
  <conditionalFormatting sqref="AC37">
    <cfRule type="expression" dxfId="492" priority="436" stopIfTrue="1">
      <formula>IF(OR($AG37="not",$AG37="resign",$AG37="resign",$AG37="end",$AG37="terminated",$AG37="permanent"),"TRUE","FALSE")</formula>
    </cfRule>
  </conditionalFormatting>
  <conditionalFormatting sqref="AC37">
    <cfRule type="expression" dxfId="491" priority="435" stopIfTrue="1">
      <formula>IF(OR($AG37="not",$AG37="resign",$AG37="resign",$AG37="end",$AG37="terminated",$AG37="permanent"),"TRUE","FALSE")</formula>
    </cfRule>
  </conditionalFormatting>
  <conditionalFormatting sqref="AC37">
    <cfRule type="expression" dxfId="490" priority="434" stopIfTrue="1">
      <formula>IF(OR($AG37="not",$AG37="resign",$AG37="resign",$AG37="end",$AG37="terminated",$AG37="permanent"),"TRUE","FALSE")</formula>
    </cfRule>
  </conditionalFormatting>
  <conditionalFormatting sqref="AC39">
    <cfRule type="expression" dxfId="489" priority="433" stopIfTrue="1">
      <formula>IF(OR($AG39="not",$AG39="resign",$AG39="resign",$AG39="end",$AG39="terminated",$AG39="permanent"),"TRUE","FALSE")</formula>
    </cfRule>
  </conditionalFormatting>
  <conditionalFormatting sqref="AC39">
    <cfRule type="expression" dxfId="488" priority="432" stopIfTrue="1">
      <formula>IF(OR($AG39="not",$AG39="resign",$AG39="resign",$AG39="end",$AG39="terminated",$AG39="permanent"),"TRUE","FALSE")</formula>
    </cfRule>
  </conditionalFormatting>
  <conditionalFormatting sqref="AC39">
    <cfRule type="expression" dxfId="487" priority="431" stopIfTrue="1">
      <formula>IF(OR($AG39="not",$AG39="resign",$AG39="resign",$AG39="end",$AG39="terminated",$AG39="permanent"),"TRUE","FALSE")</formula>
    </cfRule>
  </conditionalFormatting>
  <conditionalFormatting sqref="AC39">
    <cfRule type="expression" dxfId="486" priority="430" stopIfTrue="1">
      <formula>IF(OR($AG39="not",$AG39="resign",$AG39="resign",$AG39="end",$AG39="terminated",$AG39="permanent"),"TRUE","FALSE")</formula>
    </cfRule>
  </conditionalFormatting>
  <conditionalFormatting sqref="AC39">
    <cfRule type="expression" dxfId="485" priority="429" stopIfTrue="1">
      <formula>IF(OR($AG39="not",$AG39="resign",$AG39="resign",$AG39="end",$AG39="terminated",$AG39="permanent"),"TRUE","FALSE")</formula>
    </cfRule>
  </conditionalFormatting>
  <conditionalFormatting sqref="AC41">
    <cfRule type="expression" dxfId="484" priority="428" stopIfTrue="1">
      <formula>IF(OR($AG41="not",$AG41="resign",$AG41="resign",$AG41="end",$AG41="terminated",$AG41="permanent"),"TRUE","FALSE")</formula>
    </cfRule>
  </conditionalFormatting>
  <conditionalFormatting sqref="AC41">
    <cfRule type="expression" dxfId="483" priority="427" stopIfTrue="1">
      <formula>IF(OR($AG41="not",$AG41="resign",$AG41="resign",$AG41="end",$AG41="terminated",$AG41="permanent"),"TRUE","FALSE")</formula>
    </cfRule>
  </conditionalFormatting>
  <conditionalFormatting sqref="AC41">
    <cfRule type="expression" dxfId="482" priority="426" stopIfTrue="1">
      <formula>IF(OR($AG41="not",$AG41="resign",$AG41="resign",$AG41="end",$AG41="terminated",$AG41="permanent"),"TRUE","FALSE")</formula>
    </cfRule>
  </conditionalFormatting>
  <conditionalFormatting sqref="AC41">
    <cfRule type="expression" dxfId="481" priority="425" stopIfTrue="1">
      <formula>IF(OR($AG41="not",$AG41="resign",$AG41="resign",$AG41="end",$AG41="terminated",$AG41="permanent"),"TRUE","FALSE")</formula>
    </cfRule>
  </conditionalFormatting>
  <conditionalFormatting sqref="AC41">
    <cfRule type="expression" dxfId="480" priority="424" stopIfTrue="1">
      <formula>IF(OR($AG41="not",$AG41="resign",$AG41="resign",$AG41="end",$AG41="terminated",$AG41="permanent"),"TRUE","FALSE")</formula>
    </cfRule>
  </conditionalFormatting>
  <conditionalFormatting sqref="AC43">
    <cfRule type="expression" dxfId="479" priority="423" stopIfTrue="1">
      <formula>IF(OR($AG43="not",$AG43="resign",$AG43="resign",$AG43="end",$AG43="terminated",$AG43="permanent"),"TRUE","FALSE")</formula>
    </cfRule>
  </conditionalFormatting>
  <conditionalFormatting sqref="AC43">
    <cfRule type="expression" dxfId="478" priority="422" stopIfTrue="1">
      <formula>IF(OR($AG43="not",$AG43="resign",$AG43="resign",$AG43="end",$AG43="terminated",$AG43="permanent"),"TRUE","FALSE")</formula>
    </cfRule>
  </conditionalFormatting>
  <conditionalFormatting sqref="AC43">
    <cfRule type="expression" dxfId="477" priority="421" stopIfTrue="1">
      <formula>IF(OR($AG43="not",$AG43="resign",$AG43="resign",$AG43="end",$AG43="terminated",$AG43="permanent"),"TRUE","FALSE")</formula>
    </cfRule>
  </conditionalFormatting>
  <conditionalFormatting sqref="AC43">
    <cfRule type="expression" dxfId="476" priority="420" stopIfTrue="1">
      <formula>IF(OR($AG43="not",$AG43="resign",$AG43="resign",$AG43="end",$AG43="terminated",$AG43="permanent"),"TRUE","FALSE")</formula>
    </cfRule>
  </conditionalFormatting>
  <conditionalFormatting sqref="AC46">
    <cfRule type="expression" dxfId="475" priority="419" stopIfTrue="1">
      <formula>IF(OR($AG46="not",$AG46="resign",$AG46="resign",$AG46="end",$AG46="terminated",$AG46="permanent"),"TRUE","FALSE")</formula>
    </cfRule>
  </conditionalFormatting>
  <conditionalFormatting sqref="AC46">
    <cfRule type="expression" dxfId="474" priority="418" stopIfTrue="1">
      <formula>IF(OR($AG46="not",$AG46="resign",$AG46="resign",$AG46="end",$AG46="terminated",$AG46="permanent"),"TRUE","FALSE")</formula>
    </cfRule>
  </conditionalFormatting>
  <conditionalFormatting sqref="AC46">
    <cfRule type="expression" dxfId="473" priority="417" stopIfTrue="1">
      <formula>IF(OR($AG46="not",$AG46="resign",$AG46="resign",$AG46="end",$AG46="terminated",$AG46="permanent"),"TRUE","FALSE")</formula>
    </cfRule>
  </conditionalFormatting>
  <conditionalFormatting sqref="AC46">
    <cfRule type="expression" dxfId="472" priority="416" stopIfTrue="1">
      <formula>IF(OR($AG46="not",$AG46="resign",$AG46="resign",$AG46="end",$AG46="terminated",$AG46="permanent"),"TRUE","FALSE")</formula>
    </cfRule>
  </conditionalFormatting>
  <conditionalFormatting sqref="AC46">
    <cfRule type="expression" dxfId="471" priority="415" stopIfTrue="1">
      <formula>IF(OR($AG46="not",$AG46="resign",$AG46="resign",$AG46="end",$AG46="terminated",$AG46="permanent"),"TRUE","FALSE")</formula>
    </cfRule>
  </conditionalFormatting>
  <conditionalFormatting sqref="AC48">
    <cfRule type="expression" dxfId="470" priority="414" stopIfTrue="1">
      <formula>IF(OR($AG48="not",$AG48="resign",$AG48="resign",$AG48="end",$AG48="terminated",$AG48="permanent"),"TRUE","FALSE")</formula>
    </cfRule>
  </conditionalFormatting>
  <conditionalFormatting sqref="AC48">
    <cfRule type="expression" dxfId="469" priority="413" stopIfTrue="1">
      <formula>IF(OR($AG48="not",$AG48="resign",$AG48="resign",$AG48="end",$AG48="terminated",$AG48="permanent"),"TRUE","FALSE")</formula>
    </cfRule>
  </conditionalFormatting>
  <conditionalFormatting sqref="AC48">
    <cfRule type="expression" dxfId="468" priority="412" stopIfTrue="1">
      <formula>IF(OR($AG48="not",$AG48="resign",$AG48="resign",$AG48="end",$AG48="terminated",$AG48="permanent"),"TRUE","FALSE")</formula>
    </cfRule>
  </conditionalFormatting>
  <conditionalFormatting sqref="AC48">
    <cfRule type="expression" dxfId="467" priority="411" stopIfTrue="1">
      <formula>IF(OR($AG48="not",$AG48="resign",$AG48="resign",$AG48="end",$AG48="terminated",$AG48="permanent"),"TRUE","FALSE")</formula>
    </cfRule>
  </conditionalFormatting>
  <conditionalFormatting sqref="AC48">
    <cfRule type="expression" dxfId="466" priority="410" stopIfTrue="1">
      <formula>IF(OR($AG48="not",$AG48="resign",$AG48="resign",$AG48="end",$AG48="terminated",$AG48="permanent"),"TRUE","FALSE")</formula>
    </cfRule>
  </conditionalFormatting>
  <conditionalFormatting sqref="AC37">
    <cfRule type="expression" dxfId="465" priority="407" stopIfTrue="1">
      <formula>IF(OR($AG37="not",$AG37="resign",$AG37="resign",$AG37="end",$AG37="terminated",$AG37="permanent"),"TRUE","FALSE")</formula>
    </cfRule>
  </conditionalFormatting>
  <conditionalFormatting sqref="AC37">
    <cfRule type="expression" dxfId="464" priority="406" stopIfTrue="1">
      <formula>IF(OR($AG37="not",$AG37="resign",$AG37="resign",$AG37="end",$AG37="terminated",$AG37="permanent"),"TRUE","FALSE")</formula>
    </cfRule>
  </conditionalFormatting>
  <conditionalFormatting sqref="AC37">
    <cfRule type="expression" dxfId="463" priority="405" stopIfTrue="1">
      <formula>IF(OR($AG37="not",$AG37="resign",$AG37="resign",$AG37="end",$AG37="terminated",$AG37="permanent"),"TRUE","FALSE")</formula>
    </cfRule>
  </conditionalFormatting>
  <conditionalFormatting sqref="AC37">
    <cfRule type="expression" dxfId="462" priority="404" stopIfTrue="1">
      <formula>IF(OR($AG37="not",$AG37="resign",$AG37="resign",$AG37="end",$AG37="terminated",$AG37="permanent"),"TRUE","FALSE")</formula>
    </cfRule>
  </conditionalFormatting>
  <conditionalFormatting sqref="AC37">
    <cfRule type="expression" dxfId="461" priority="403" stopIfTrue="1">
      <formula>IF(OR($AG37="not",$AG37="resign",$AG37="resign",$AG37="end",$AG37="terminated",$AG37="permanent"),"TRUE","FALSE")</formula>
    </cfRule>
  </conditionalFormatting>
  <conditionalFormatting sqref="AC37">
    <cfRule type="expression" dxfId="460" priority="402" stopIfTrue="1">
      <formula>IF(OR($AG37="not",$AG37="resign",$AG37="resign",$AG37="end",$AG37="terminated",$AG37="permanent"),"TRUE","FALSE")</formula>
    </cfRule>
  </conditionalFormatting>
  <conditionalFormatting sqref="AC37">
    <cfRule type="expression" dxfId="459" priority="401" stopIfTrue="1">
      <formula>IF(OR($AG37="not",$AG37="resign",$AG37="resign",$AG37="end",$AG37="terminated",$AG37="permanent"),"TRUE","FALSE")</formula>
    </cfRule>
  </conditionalFormatting>
  <conditionalFormatting sqref="AC37">
    <cfRule type="expression" dxfId="458" priority="400" stopIfTrue="1">
      <formula>IF(OR($AG37="not",$AG37="resign",$AG37="resign",$AG37="end",$AG37="terminated",$AG37="permanent"),"TRUE","FALSE")</formula>
    </cfRule>
  </conditionalFormatting>
  <conditionalFormatting sqref="AC37">
    <cfRule type="expression" dxfId="457" priority="399" stopIfTrue="1">
      <formula>IF(OR($AG37="not",$AG37="resign",$AG37="resign",$AG37="end",$AG37="terminated",$AG37="permanent"),"TRUE","FALSE")</formula>
    </cfRule>
  </conditionalFormatting>
  <conditionalFormatting sqref="AC37">
    <cfRule type="expression" dxfId="456" priority="398" stopIfTrue="1">
      <formula>IF(OR($AG37="not",$AG37="resign",$AG37="resign",$AG37="end",$AG37="terminated",$AG37="permanent"),"TRUE","FALSE")</formula>
    </cfRule>
  </conditionalFormatting>
  <conditionalFormatting sqref="AC37">
    <cfRule type="expression" dxfId="455" priority="397" stopIfTrue="1">
      <formula>IF(OR($AG37="not",$AG37="resign",$AG37="resign",$AG37="end",$AG37="terminated",$AG37="permanent"),"TRUE","FALSE")</formula>
    </cfRule>
  </conditionalFormatting>
  <conditionalFormatting sqref="AC37">
    <cfRule type="expression" dxfId="454" priority="396" stopIfTrue="1">
      <formula>IF(OR($AG37="not",$AG37="resign",$AG37="resign",$AG37="end",$AG37="terminated",$AG37="permanent"),"TRUE","FALSE")</formula>
    </cfRule>
  </conditionalFormatting>
  <conditionalFormatting sqref="AC37">
    <cfRule type="expression" dxfId="453" priority="395" stopIfTrue="1">
      <formula>IF(OR($AG37="not",$AG37="resign",$AG37="resign",$AG37="end",$AG37="terminated",$AG37="permanent"),"TRUE","FALSE")</formula>
    </cfRule>
  </conditionalFormatting>
  <conditionalFormatting sqref="AC37">
    <cfRule type="expression" dxfId="452" priority="394" stopIfTrue="1">
      <formula>IF(OR($AG37="not",$AG37="resign",$AG37="resign",$AG37="end",$AG37="terminated",$AG37="permanent"),"TRUE","FALSE")</formula>
    </cfRule>
  </conditionalFormatting>
  <conditionalFormatting sqref="AC37">
    <cfRule type="expression" dxfId="451" priority="393" stopIfTrue="1">
      <formula>IF(OR($AG37="not",$AG37="resign",$AG37="resign",$AG37="end",$AG37="terminated",$AG37="permanent"),"TRUE","FALSE")</formula>
    </cfRule>
  </conditionalFormatting>
  <conditionalFormatting sqref="AC35">
    <cfRule type="expression" dxfId="450" priority="392" stopIfTrue="1">
      <formula>IF(OR($AG35="not",$AG35="resign",$AG35="resign",$AG35="end",$AG35="terminated",$AG35="permanent"),"TRUE","FALSE")</formula>
    </cfRule>
  </conditionalFormatting>
  <conditionalFormatting sqref="AC35">
    <cfRule type="expression" dxfId="449" priority="391" stopIfTrue="1">
      <formula>IF(OR($AG35="not",$AG35="resign",$AG35="resign",$AG35="end",$AG35="terminated",$AG35="permanent"),"TRUE","FALSE")</formula>
    </cfRule>
  </conditionalFormatting>
  <conditionalFormatting sqref="AC35">
    <cfRule type="expression" dxfId="448" priority="390" stopIfTrue="1">
      <formula>IF(OR($AG35="not",$AG35="resign",$AG35="resign",$AG35="end",$AG35="terminated",$AG35="permanent"),"TRUE","FALSE")</formula>
    </cfRule>
  </conditionalFormatting>
  <conditionalFormatting sqref="AC35">
    <cfRule type="expression" dxfId="447" priority="389" stopIfTrue="1">
      <formula>IF(OR($AG35="not",$AG35="resign",$AG35="resign",$AG35="end",$AG35="terminated",$AG35="permanent"),"TRUE","FALSE")</formula>
    </cfRule>
  </conditionalFormatting>
  <conditionalFormatting sqref="AC35">
    <cfRule type="expression" dxfId="446" priority="388" stopIfTrue="1">
      <formula>IF(OR($AG35="not",$AG35="resign",$AG35="resign",$AG35="end",$AG35="terminated",$AG35="permanent"),"TRUE","FALSE")</formula>
    </cfRule>
  </conditionalFormatting>
  <conditionalFormatting sqref="AC35">
    <cfRule type="expression" dxfId="445" priority="387" stopIfTrue="1">
      <formula>IF(OR($AG35="not",$AG35="resign",$AG35="resign",$AG35="end",$AG35="terminated",$AG35="permanent"),"TRUE","FALSE")</formula>
    </cfRule>
  </conditionalFormatting>
  <conditionalFormatting sqref="AC35">
    <cfRule type="expression" dxfId="444" priority="386" stopIfTrue="1">
      <formula>IF(OR($AG35="not",$AG35="resign",$AG35="resign",$AG35="end",$AG35="terminated",$AG35="permanent"),"TRUE","FALSE")</formula>
    </cfRule>
  </conditionalFormatting>
  <conditionalFormatting sqref="AC35">
    <cfRule type="expression" dxfId="443" priority="385" stopIfTrue="1">
      <formula>IF(OR($AG35="not",$AG35="resign",$AG35="resign",$AG35="end",$AG35="terminated",$AG35="permanent"),"TRUE","FALSE")</formula>
    </cfRule>
  </conditionalFormatting>
  <conditionalFormatting sqref="AC35">
    <cfRule type="expression" dxfId="442" priority="384" stopIfTrue="1">
      <formula>IF(OR($AG35="not",$AG35="resign",$AG35="resign",$AG35="end",$AG35="terminated",$AG35="permanent"),"TRUE","FALSE")</formula>
    </cfRule>
  </conditionalFormatting>
  <conditionalFormatting sqref="AC35">
    <cfRule type="expression" dxfId="441" priority="383" stopIfTrue="1">
      <formula>IF(OR($AG35="not",$AG35="resign",$AG35="resign",$AG35="end",$AG35="terminated",$AG35="permanent"),"TRUE","FALSE")</formula>
    </cfRule>
  </conditionalFormatting>
  <conditionalFormatting sqref="AC35">
    <cfRule type="expression" dxfId="440" priority="382" stopIfTrue="1">
      <formula>IF(OR($AG35="not",$AG35="resign",$AG35="resign",$AG35="end",$AG35="terminated",$AG35="permanent"),"TRUE","FALSE")</formula>
    </cfRule>
  </conditionalFormatting>
  <conditionalFormatting sqref="AC35">
    <cfRule type="expression" dxfId="439" priority="381" stopIfTrue="1">
      <formula>IF(OR($AG35="not",$AG35="resign",$AG35="resign",$AG35="end",$AG35="terminated",$AG35="permanent"),"TRUE","FALSE")</formula>
    </cfRule>
  </conditionalFormatting>
  <conditionalFormatting sqref="AC35">
    <cfRule type="expression" dxfId="438" priority="380" stopIfTrue="1">
      <formula>IF(OR($AG35="not",$AG35="resign",$AG35="resign",$AG35="end",$AG35="terminated",$AG35="permanent"),"TRUE","FALSE")</formula>
    </cfRule>
  </conditionalFormatting>
  <conditionalFormatting sqref="AC35">
    <cfRule type="expression" dxfId="437" priority="379" stopIfTrue="1">
      <formula>IF(OR($AG35="not",$AG35="resign",$AG35="resign",$AG35="end",$AG35="terminated",$AG35="permanent"),"TRUE","FALSE")</formula>
    </cfRule>
  </conditionalFormatting>
  <conditionalFormatting sqref="AC35">
    <cfRule type="expression" dxfId="436" priority="378" stopIfTrue="1">
      <formula>IF(OR($AG35="not",$AG35="resign",$AG35="resign",$AG35="end",$AG35="terminated",$AG35="permanent"),"TRUE","FALSE")</formula>
    </cfRule>
  </conditionalFormatting>
  <conditionalFormatting sqref="AC28">
    <cfRule type="expression" dxfId="435" priority="377" stopIfTrue="1">
      <formula>IF(OR($AG28="not",$AG28="resign",$AG28="resign",$AG28="end",$AG28="terminated",$AG28="permanent"),"TRUE","FALSE")</formula>
    </cfRule>
  </conditionalFormatting>
  <conditionalFormatting sqref="AC28">
    <cfRule type="expression" dxfId="434" priority="376" stopIfTrue="1">
      <formula>IF(OR($AG28="not",$AG28="resign",$AG28="resign",$AG28="end",$AG28="terminated",$AG28="permanent"),"TRUE","FALSE")</formula>
    </cfRule>
  </conditionalFormatting>
  <conditionalFormatting sqref="AC28">
    <cfRule type="expression" dxfId="433" priority="375" stopIfTrue="1">
      <formula>IF(OR($AG28="not",$AG28="resign",$AG28="resign",$AG28="end",$AG28="terminated",$AG28="permanent"),"TRUE","FALSE")</formula>
    </cfRule>
  </conditionalFormatting>
  <conditionalFormatting sqref="AC28">
    <cfRule type="expression" dxfId="432" priority="374" stopIfTrue="1">
      <formula>IF(OR($AG28="not",$AG28="resign",$AG28="resign",$AG28="end",$AG28="terminated",$AG28="permanent"),"TRUE","FALSE")</formula>
    </cfRule>
  </conditionalFormatting>
  <conditionalFormatting sqref="AC28">
    <cfRule type="expression" dxfId="431" priority="373" stopIfTrue="1">
      <formula>IF(OR($AG28="not",$AG28="resign",$AG28="resign",$AG28="end",$AG28="terminated",$AG28="permanent"),"TRUE","FALSE")</formula>
    </cfRule>
  </conditionalFormatting>
  <conditionalFormatting sqref="AC28">
    <cfRule type="expression" dxfId="430" priority="372" stopIfTrue="1">
      <formula>IF(OR($AG28="not",$AG28="resign",$AG28="resign",$AG28="end",$AG28="terminated",$AG28="permanent"),"TRUE","FALSE")</formula>
    </cfRule>
  </conditionalFormatting>
  <conditionalFormatting sqref="AC28">
    <cfRule type="expression" dxfId="429" priority="371" stopIfTrue="1">
      <formula>IF(OR($AG28="not",$AG28="resign",$AG28="resign",$AG28="end",$AG28="terminated",$AG28="permanent"),"TRUE","FALSE")</formula>
    </cfRule>
  </conditionalFormatting>
  <conditionalFormatting sqref="AC28">
    <cfRule type="expression" dxfId="428" priority="370" stopIfTrue="1">
      <formula>IF(OR($AG28="not",$AG28="resign",$AG28="resign",$AG28="end",$AG28="terminated",$AG28="permanent"),"TRUE","FALSE")</formula>
    </cfRule>
  </conditionalFormatting>
  <conditionalFormatting sqref="AC28">
    <cfRule type="expression" dxfId="427" priority="369" stopIfTrue="1">
      <formula>IF(OR($AG28="not",$AG28="resign",$AG28="resign",$AG28="end",$AG28="terminated",$AG28="permanent"),"TRUE","FALSE")</formula>
    </cfRule>
  </conditionalFormatting>
  <conditionalFormatting sqref="AC28">
    <cfRule type="expression" dxfId="426" priority="368" stopIfTrue="1">
      <formula>IF(OR($AG28="not",$AG28="resign",$AG28="resign",$AG28="end",$AG28="terminated",$AG28="permanent"),"TRUE","FALSE")</formula>
    </cfRule>
  </conditionalFormatting>
  <conditionalFormatting sqref="AC28">
    <cfRule type="expression" dxfId="425" priority="367" stopIfTrue="1">
      <formula>IF(OR($AG28="not",$AG28="resign",$AG28="resign",$AG28="end",$AG28="terminated",$AG28="permanent"),"TRUE","FALSE")</formula>
    </cfRule>
  </conditionalFormatting>
  <conditionalFormatting sqref="AC28">
    <cfRule type="expression" dxfId="424" priority="366" stopIfTrue="1">
      <formula>IF(OR($AG28="not",$AG28="resign",$AG28="resign",$AG28="end",$AG28="terminated",$AG28="permanent"),"TRUE","FALSE")</formula>
    </cfRule>
  </conditionalFormatting>
  <conditionalFormatting sqref="AC28">
    <cfRule type="expression" dxfId="423" priority="365" stopIfTrue="1">
      <formula>IF(OR($AG28="not",$AG28="resign",$AG28="resign",$AG28="end",$AG28="terminated",$AG28="permanent"),"TRUE","FALSE")</formula>
    </cfRule>
  </conditionalFormatting>
  <conditionalFormatting sqref="AC28">
    <cfRule type="expression" dxfId="422" priority="364" stopIfTrue="1">
      <formula>IF(OR($AG28="not",$AG28="resign",$AG28="resign",$AG28="end",$AG28="terminated",$AG28="permanent"),"TRUE","FALSE")</formula>
    </cfRule>
  </conditionalFormatting>
  <conditionalFormatting sqref="AC28">
    <cfRule type="expression" dxfId="421" priority="363" stopIfTrue="1">
      <formula>IF(OR($AG28="not",$AG28="resign",$AG28="resign",$AG28="end",$AG28="terminated",$AG28="permanent"),"TRUE","FALSE")</formula>
    </cfRule>
  </conditionalFormatting>
  <conditionalFormatting sqref="AC54">
    <cfRule type="expression" dxfId="420" priority="359" stopIfTrue="1">
      <formula>IF(OR($AG54="not",$AG54="resign",$AG54="resign",$AG54="end",$AG54="terminated",$AG54="permanent"),"TRUE","FALSE")</formula>
    </cfRule>
  </conditionalFormatting>
  <conditionalFormatting sqref="AC54">
    <cfRule type="expression" dxfId="419" priority="358" stopIfTrue="1">
      <formula>IF(OR($AG54="not",$AG54="resign",$AG54="resign",$AG54="end",$AG54="terminated",$AG54="permanent"),"TRUE","FALSE")</formula>
    </cfRule>
  </conditionalFormatting>
  <conditionalFormatting sqref="AC54">
    <cfRule type="expression" dxfId="418" priority="357" stopIfTrue="1">
      <formula>IF(OR($AG54="not",$AG54="resign",$AG54="resign",$AG54="end",$AG54="terminated",$AG54="permanent"),"TRUE","FALSE")</formula>
    </cfRule>
  </conditionalFormatting>
  <conditionalFormatting sqref="AC54">
    <cfRule type="expression" dxfId="417" priority="356" stopIfTrue="1">
      <formula>IF(OR($AG54="not",$AG54="resign",$AG54="resign",$AG54="end",$AG54="terminated",$AG54="permanent"),"TRUE","FALSE")</formula>
    </cfRule>
  </conditionalFormatting>
  <conditionalFormatting sqref="AC54">
    <cfRule type="expression" dxfId="416" priority="355" stopIfTrue="1">
      <formula>IF(OR($AG54="not",$AG54="resign",$AG54="resign",$AG54="end",$AG54="terminated",$AG54="permanent"),"TRUE","FALSE")</formula>
    </cfRule>
  </conditionalFormatting>
  <conditionalFormatting sqref="AC54">
    <cfRule type="expression" dxfId="415" priority="354" stopIfTrue="1">
      <formula>IF(OR($AG54="not",$AG54="resign",$AG54="resign",$AG54="end",$AG54="terminated",$AG54="permanent"),"TRUE","FALSE")</formula>
    </cfRule>
  </conditionalFormatting>
  <conditionalFormatting sqref="AC54">
    <cfRule type="expression" dxfId="414" priority="353" stopIfTrue="1">
      <formula>IF(OR($AG54="not",$AG54="resign",$AG54="resign",$AG54="end",$AG54="terminated",$AG54="permanent"),"TRUE","FALSE")</formula>
    </cfRule>
  </conditionalFormatting>
  <conditionalFormatting sqref="AC54">
    <cfRule type="expression" dxfId="413" priority="352" stopIfTrue="1">
      <formula>IF(OR($AG54="not",$AG54="resign",$AG54="resign",$AG54="end",$AG54="terminated",$AG54="permanent"),"TRUE","FALSE")</formula>
    </cfRule>
  </conditionalFormatting>
  <conditionalFormatting sqref="AC54">
    <cfRule type="expression" dxfId="412" priority="351" stopIfTrue="1">
      <formula>IF(OR($AG54="not",$AG54="resign",$AG54="resign",$AG54="end",$AG54="terminated",$AG54="permanent"),"TRUE","FALSE")</formula>
    </cfRule>
  </conditionalFormatting>
  <conditionalFormatting sqref="AC54">
    <cfRule type="expression" dxfId="411" priority="350" stopIfTrue="1">
      <formula>IF(OR($AG54="not",$AG54="resign",$AG54="resign",$AG54="end",$AG54="terminated",$AG54="permanent"),"TRUE","FALSE")</formula>
    </cfRule>
  </conditionalFormatting>
  <conditionalFormatting sqref="AC54">
    <cfRule type="expression" dxfId="410" priority="349" stopIfTrue="1">
      <formula>IF(OR($AG54="not",$AG54="resign",$AG54="resign",$AG54="end",$AG54="terminated",$AG54="permanent"),"TRUE","FALSE")</formula>
    </cfRule>
  </conditionalFormatting>
  <conditionalFormatting sqref="AC54">
    <cfRule type="expression" dxfId="409" priority="348" stopIfTrue="1">
      <formula>IF(OR($AG54="not",$AG54="resign",$AG54="resign",$AG54="end",$AG54="terminated",$AG54="permanent"),"TRUE","FALSE")</formula>
    </cfRule>
  </conditionalFormatting>
  <conditionalFormatting sqref="AC54">
    <cfRule type="expression" dxfId="408" priority="347" stopIfTrue="1">
      <formula>IF(OR($AG54="not",$AG54="resign",$AG54="resign",$AG54="end",$AG54="terminated",$AG54="permanent"),"TRUE","FALSE")</formula>
    </cfRule>
  </conditionalFormatting>
  <conditionalFormatting sqref="AC54">
    <cfRule type="expression" dxfId="407" priority="346" stopIfTrue="1">
      <formula>IF(OR($AG54="not",$AG54="resign",$AG54="resign",$AG54="end",$AG54="terminated",$AG54="permanent"),"TRUE","FALSE")</formula>
    </cfRule>
  </conditionalFormatting>
  <conditionalFormatting sqref="AC54">
    <cfRule type="expression" dxfId="406" priority="345" stopIfTrue="1">
      <formula>IF(OR($AG54="not",$AG54="resign",$AG54="resign",$AG54="end",$AG54="terminated",$AG54="permanent"),"TRUE","FALSE")</formula>
    </cfRule>
  </conditionalFormatting>
  <conditionalFormatting sqref="AC54">
    <cfRule type="expression" dxfId="405" priority="344" stopIfTrue="1">
      <formula>IF(OR($AG54="not",$AG54="resign",$AG54="resign",$AG54="end",$AG54="terminated",$AG54="permanent"),"TRUE","FALSE")</formula>
    </cfRule>
  </conditionalFormatting>
  <conditionalFormatting sqref="AC54">
    <cfRule type="expression" dxfId="404" priority="343" stopIfTrue="1">
      <formula>IF(OR($AG54="not",$AG54="resign",$AG54="resign",$AG54="end",$AG54="terminated",$AG54="permanent"),"TRUE","FALSE")</formula>
    </cfRule>
  </conditionalFormatting>
  <conditionalFormatting sqref="AC54">
    <cfRule type="expression" dxfId="403" priority="342" stopIfTrue="1">
      <formula>IF(OR($AG54="not",$AG54="resign",$AG54="resign",$AG54="end",$AG54="terminated",$AG54="permanent"),"TRUE","FALSE")</formula>
    </cfRule>
  </conditionalFormatting>
  <conditionalFormatting sqref="AC54">
    <cfRule type="expression" dxfId="402" priority="341" stopIfTrue="1">
      <formula>IF(OR($AG54="not",$AG54="resign",$AG54="resign",$AG54="end",$AG54="terminated",$AG54="permanent"),"TRUE","FALSE")</formula>
    </cfRule>
  </conditionalFormatting>
  <conditionalFormatting sqref="AC54">
    <cfRule type="expression" dxfId="401" priority="340" stopIfTrue="1">
      <formula>IF(OR($AG54="not",$AG54="resign",$AG54="resign",$AG54="end",$AG54="terminated",$AG54="permanent"),"TRUE","FALSE")</formula>
    </cfRule>
  </conditionalFormatting>
  <conditionalFormatting sqref="K54">
    <cfRule type="expression" dxfId="400" priority="339" stopIfTrue="1">
      <formula>IF(OR($Y53="not",$Y53="resign",$Y53="resign",$Y53="end",$Y53="terminated",$Y53="permanent"),"TRUE","FALSE")</formula>
    </cfRule>
  </conditionalFormatting>
  <conditionalFormatting sqref="AC54">
    <cfRule type="expression" dxfId="399" priority="338" stopIfTrue="1">
      <formula>IF(OR($AG54="not",$AG54="resign",$AG54="resign",$AG54="end",$AG54="terminated",$AG54="permanent"),"TRUE","FALSE")</formula>
    </cfRule>
  </conditionalFormatting>
  <conditionalFormatting sqref="AC54">
    <cfRule type="expression" dxfId="398" priority="337" stopIfTrue="1">
      <formula>IF(OR($AG54="not",$AG54="resign",$AG54="resign",$AG54="end",$AG54="terminated",$AG54="permanent"),"TRUE","FALSE")</formula>
    </cfRule>
  </conditionalFormatting>
  <conditionalFormatting sqref="AC54">
    <cfRule type="expression" dxfId="397" priority="336" stopIfTrue="1">
      <formula>IF(OR($AG54="not",$AG54="resign",$AG54="resign",$AG54="end",$AG54="terminated",$AG54="permanent"),"TRUE","FALSE")</formula>
    </cfRule>
  </conditionalFormatting>
  <conditionalFormatting sqref="AC54">
    <cfRule type="expression" dxfId="396" priority="335" stopIfTrue="1">
      <formula>IF(OR($AG54="not",$AG54="resign",$AG54="resign",$AG54="end",$AG54="terminated",$AG54="permanent"),"TRUE","FALSE")</formula>
    </cfRule>
  </conditionalFormatting>
  <conditionalFormatting sqref="AC54">
    <cfRule type="expression" dxfId="395" priority="334" stopIfTrue="1">
      <formula>IF(OR($AG54="not",$AG54="resign",$AG54="resign",$AG54="end",$AG54="terminated",$AG54="permanent"),"TRUE","FALSE")</formula>
    </cfRule>
  </conditionalFormatting>
  <conditionalFormatting sqref="AC54">
    <cfRule type="expression" dxfId="394" priority="333" stopIfTrue="1">
      <formula>IF(OR($AG54="not",$AG54="resign",$AG54="resign",$AG54="end",$AG54="terminated",$AG54="permanent"),"TRUE","FALSE")</formula>
    </cfRule>
  </conditionalFormatting>
  <conditionalFormatting sqref="AC54">
    <cfRule type="expression" dxfId="393" priority="332" stopIfTrue="1">
      <formula>IF(OR($AG54="not",$AG54="resign",$AG54="resign",$AG54="end",$AG54="terminated",$AG54="permanent"),"TRUE","FALSE")</formula>
    </cfRule>
  </conditionalFormatting>
  <conditionalFormatting sqref="AC54">
    <cfRule type="expression" dxfId="392" priority="331" stopIfTrue="1">
      <formula>IF(OR($AG54="not",$AG54="resign",$AG54="resign",$AG54="end",$AG54="terminated",$AG54="permanent"),"TRUE","FALSE")</formula>
    </cfRule>
  </conditionalFormatting>
  <conditionalFormatting sqref="AC54">
    <cfRule type="expression" dxfId="391" priority="330" stopIfTrue="1">
      <formula>IF(OR($AG54="not",$AG54="resign",$AG54="resign",$AG54="end",$AG54="terminated",$AG54="permanent"),"TRUE","FALSE")</formula>
    </cfRule>
  </conditionalFormatting>
  <conditionalFormatting sqref="AC54">
    <cfRule type="expression" dxfId="390" priority="329" stopIfTrue="1">
      <formula>IF(OR($AG54="not",$AG54="resign",$AG54="resign",$AG54="end",$AG54="terminated",$AG54="permanent"),"TRUE","FALSE")</formula>
    </cfRule>
  </conditionalFormatting>
  <conditionalFormatting sqref="AC54">
    <cfRule type="expression" dxfId="389" priority="328" stopIfTrue="1">
      <formula>IF(OR($AG54="not",$AG54="resign",$AG54="resign",$AG54="end",$AG54="terminated",$AG54="permanent"),"TRUE","FALSE")</formula>
    </cfRule>
  </conditionalFormatting>
  <conditionalFormatting sqref="AC54">
    <cfRule type="expression" dxfId="388" priority="327" stopIfTrue="1">
      <formula>IF(OR($AG54="not",$AG54="resign",$AG54="resign",$AG54="end",$AG54="terminated",$AG54="permanent"),"TRUE","FALSE")</formula>
    </cfRule>
  </conditionalFormatting>
  <conditionalFormatting sqref="AC54">
    <cfRule type="expression" dxfId="387" priority="326" stopIfTrue="1">
      <formula>IF(OR($AG54="not",$AG54="resign",$AG54="resign",$AG54="end",$AG54="terminated",$AG54="permanent"),"TRUE","FALSE")</formula>
    </cfRule>
  </conditionalFormatting>
  <conditionalFormatting sqref="AC54">
    <cfRule type="expression" dxfId="386" priority="325" stopIfTrue="1">
      <formula>IF(OR($AG54="not",$AG54="resign",$AG54="resign",$AG54="end",$AG54="terminated",$AG54="permanent"),"TRUE","FALSE")</formula>
    </cfRule>
  </conditionalFormatting>
  <conditionalFormatting sqref="AC54">
    <cfRule type="expression" dxfId="385" priority="324" stopIfTrue="1">
      <formula>IF(OR($AG54="not",$AG54="resign",$AG54="resign",$AG54="end",$AG54="terminated",$AG54="permanent"),"TRUE","FALSE")</formula>
    </cfRule>
  </conditionalFormatting>
  <conditionalFormatting sqref="AC54">
    <cfRule type="expression" dxfId="384" priority="323" stopIfTrue="1">
      <formula>IF(OR($AG54="not",$AG54="resign",$AG54="resign",$AG54="end",$AG54="terminated",$AG54="permanent"),"TRUE","FALSE")</formula>
    </cfRule>
  </conditionalFormatting>
  <conditionalFormatting sqref="AC54">
    <cfRule type="expression" dxfId="383" priority="322" stopIfTrue="1">
      <formula>IF(OR($AG54="not",$AG54="resign",$AG54="resign",$AG54="end",$AG54="terminated",$AG54="permanent"),"TRUE","FALSE")</formula>
    </cfRule>
  </conditionalFormatting>
  <conditionalFormatting sqref="AC54">
    <cfRule type="expression" dxfId="382" priority="321" stopIfTrue="1">
      <formula>IF(OR($AG54="not",$AG54="resign",$AG54="resign",$AG54="end",$AG54="terminated",$AG54="permanent"),"TRUE","FALSE")</formula>
    </cfRule>
  </conditionalFormatting>
  <conditionalFormatting sqref="AC54">
    <cfRule type="expression" dxfId="381" priority="320" stopIfTrue="1">
      <formula>IF(OR($AG54="not",$AG54="resign",$AG54="resign",$AG54="end",$AG54="terminated",$AG54="permanent"),"TRUE","FALSE")</formula>
    </cfRule>
  </conditionalFormatting>
  <conditionalFormatting sqref="AC54">
    <cfRule type="expression" dxfId="380" priority="319" stopIfTrue="1">
      <formula>IF(OR($AG54="not",$AG54="resign",$AG54="resign",$AG54="end",$AG54="terminated",$AG54="permanent"),"TRUE","FALSE")</formula>
    </cfRule>
  </conditionalFormatting>
  <conditionalFormatting sqref="AC54">
    <cfRule type="expression" dxfId="379" priority="318" stopIfTrue="1">
      <formula>IF(OR($AG54="not",$AG54="resign",$AG54="resign",$AG54="end",$AG54="terminated",$AG54="permanent"),"TRUE","FALSE")</formula>
    </cfRule>
  </conditionalFormatting>
  <conditionalFormatting sqref="AC54">
    <cfRule type="expression" dxfId="378" priority="317" stopIfTrue="1">
      <formula>IF(OR($AG54="not",$AG54="resign",$AG54="resign",$AG54="end",$AG54="terminated",$AG54="permanent"),"TRUE","FALSE")</formula>
    </cfRule>
  </conditionalFormatting>
  <conditionalFormatting sqref="AC54">
    <cfRule type="expression" dxfId="377" priority="316" stopIfTrue="1">
      <formula>IF(OR($AG54="not",$AG54="resign",$AG54="resign",$AG54="end",$AG54="terminated",$AG54="permanent"),"TRUE","FALSE")</formula>
    </cfRule>
  </conditionalFormatting>
  <conditionalFormatting sqref="AC54">
    <cfRule type="expression" dxfId="376" priority="315" stopIfTrue="1">
      <formula>IF(OR($AG54="not",$AG54="resign",$AG54="resign",$AG54="end",$AG54="terminated",$AG54="permanent"),"TRUE","FALSE")</formula>
    </cfRule>
  </conditionalFormatting>
  <conditionalFormatting sqref="AC54">
    <cfRule type="expression" dxfId="375" priority="314" stopIfTrue="1">
      <formula>IF(OR($AG54="not",$AG54="resign",$AG54="resign",$AG54="end",$AG54="terminated",$AG54="permanent"),"TRUE","FALSE")</formula>
    </cfRule>
  </conditionalFormatting>
  <conditionalFormatting sqref="AC54">
    <cfRule type="expression" dxfId="374" priority="313" stopIfTrue="1">
      <formula>IF(OR($AG54="not",$AG54="resign",$AG54="resign",$AG54="end",$AG54="terminated",$AG54="permanent"),"TRUE","FALSE")</formula>
    </cfRule>
  </conditionalFormatting>
  <conditionalFormatting sqref="AC54">
    <cfRule type="expression" dxfId="373" priority="312" stopIfTrue="1">
      <formula>IF(OR($AG54="not",$AG54="resign",$AG54="resign",$AG54="end",$AG54="terminated",$AG54="permanent"),"TRUE","FALSE")</formula>
    </cfRule>
  </conditionalFormatting>
  <conditionalFormatting sqref="AC54">
    <cfRule type="expression" dxfId="372" priority="311" stopIfTrue="1">
      <formula>IF(OR($AG54="not",$AG54="resign",$AG54="resign",$AG54="end",$AG54="terminated",$AG54="permanent"),"TRUE","FALSE")</formula>
    </cfRule>
  </conditionalFormatting>
  <conditionalFormatting sqref="AC54">
    <cfRule type="expression" dxfId="371" priority="310" stopIfTrue="1">
      <formula>IF(OR($AG54="not",$AG54="resign",$AG54="resign",$AG54="end",$AG54="terminated",$AG54="permanent"),"TRUE","FALSE")</formula>
    </cfRule>
  </conditionalFormatting>
  <conditionalFormatting sqref="AC54">
    <cfRule type="expression" dxfId="370" priority="309" stopIfTrue="1">
      <formula>IF(OR($AG54="not",$AG54="resign",$AG54="resign",$AG54="end",$AG54="terminated",$AG54="permanent"),"TRUE","FALSE")</formula>
    </cfRule>
  </conditionalFormatting>
  <conditionalFormatting sqref="AC54">
    <cfRule type="expression" dxfId="369" priority="308" stopIfTrue="1">
      <formula>IF(OR($AG54="not",$AG54="resign",$AG54="resign",$AG54="end",$AG54="terminated",$AG54="permanent"),"TRUE","FALSE")</formula>
    </cfRule>
  </conditionalFormatting>
  <conditionalFormatting sqref="AC54">
    <cfRule type="expression" dxfId="368" priority="307" stopIfTrue="1">
      <formula>IF(OR($AG54="not",$AG54="resign",$AG54="resign",$AG54="end",$AG54="terminated",$AG54="permanent"),"TRUE","FALSE")</formula>
    </cfRule>
  </conditionalFormatting>
  <conditionalFormatting sqref="AC54">
    <cfRule type="expression" dxfId="367" priority="306" stopIfTrue="1">
      <formula>IF(OR($AG54="not",$AG54="resign",$AG54="resign",$AG54="end",$AG54="terminated",$AG54="permanent"),"TRUE","FALSE")</formula>
    </cfRule>
  </conditionalFormatting>
  <conditionalFormatting sqref="AC54">
    <cfRule type="expression" dxfId="366" priority="305" stopIfTrue="1">
      <formula>IF(OR($AG54="not",$AG54="resign",$AG54="resign",$AG54="end",$AG54="terminated",$AG54="permanent"),"TRUE","FALSE")</formula>
    </cfRule>
  </conditionalFormatting>
  <conditionalFormatting sqref="AC54">
    <cfRule type="expression" dxfId="365" priority="304" stopIfTrue="1">
      <formula>IF(OR($AG54="not",$AG54="resign",$AG54="resign",$AG54="end",$AG54="terminated",$AG54="permanent"),"TRUE","FALSE")</formula>
    </cfRule>
  </conditionalFormatting>
  <conditionalFormatting sqref="AC54">
    <cfRule type="expression" dxfId="364" priority="303" stopIfTrue="1">
      <formula>IF(OR($AG54="not",$AG54="resign",$AG54="resign",$AG54="end",$AG54="terminated",$AG54="permanent"),"TRUE","FALSE")</formula>
    </cfRule>
  </conditionalFormatting>
  <conditionalFormatting sqref="AC54">
    <cfRule type="expression" dxfId="363" priority="302" stopIfTrue="1">
      <formula>IF(OR($AG54="not",$AG54="resign",$AG54="resign",$AG54="end",$AG54="terminated",$AG54="permanent"),"TRUE","FALSE")</formula>
    </cfRule>
  </conditionalFormatting>
  <conditionalFormatting sqref="AC54">
    <cfRule type="expression" dxfId="362" priority="301" stopIfTrue="1">
      <formula>IF(OR($AG54="not",$AG54="resign",$AG54="resign",$AG54="end",$AG54="terminated",$AG54="permanent"),"TRUE","FALSE")</formula>
    </cfRule>
  </conditionalFormatting>
  <conditionalFormatting sqref="AC54">
    <cfRule type="expression" dxfId="361" priority="300" stopIfTrue="1">
      <formula>IF(OR($AG54="not",$AG54="resign",$AG54="resign",$AG54="end",$AG54="terminated",$AG54="permanent"),"TRUE","FALSE")</formula>
    </cfRule>
  </conditionalFormatting>
  <conditionalFormatting sqref="AC54">
    <cfRule type="expression" dxfId="360" priority="299" stopIfTrue="1">
      <formula>IF(OR($AG54="not",$AG54="resign",$AG54="resign",$AG54="end",$AG54="terminated",$AG54="permanent"),"TRUE","FALSE")</formula>
    </cfRule>
  </conditionalFormatting>
  <conditionalFormatting sqref="AC54">
    <cfRule type="expression" dxfId="359" priority="298" stopIfTrue="1">
      <formula>IF(OR($AG54="not",$AG54="resign",$AG54="resign",$AG54="end",$AG54="terminated",$AG54="permanent"),"TRUE","FALSE")</formula>
    </cfRule>
  </conditionalFormatting>
  <conditionalFormatting sqref="AC54">
    <cfRule type="expression" dxfId="358" priority="297" stopIfTrue="1">
      <formula>IF(OR($AG54="not",$AG54="resign",$AG54="resign",$AG54="end",$AG54="terminated",$AG54="permanent"),"TRUE","FALSE")</formula>
    </cfRule>
  </conditionalFormatting>
  <conditionalFormatting sqref="AC54">
    <cfRule type="expression" dxfId="357" priority="296" stopIfTrue="1">
      <formula>IF(OR($AG54="not",$AG54="resign",$AG54="resign",$AG54="end",$AG54="terminated",$AG54="permanent"),"TRUE","FALSE")</formula>
    </cfRule>
  </conditionalFormatting>
  <conditionalFormatting sqref="AC54">
    <cfRule type="expression" dxfId="356" priority="295" stopIfTrue="1">
      <formula>IF(OR($AG54="not",$AG54="resign",$AG54="resign",$AG54="end",$AG54="terminated",$AG54="permanent"),"TRUE","FALSE")</formula>
    </cfRule>
  </conditionalFormatting>
  <conditionalFormatting sqref="AC54">
    <cfRule type="expression" dxfId="355" priority="294" stopIfTrue="1">
      <formula>IF(OR($AG54="not",$AG54="resign",$AG54="resign",$AG54="end",$AG54="terminated",$AG54="permanent"),"TRUE","FALSE")</formula>
    </cfRule>
  </conditionalFormatting>
  <conditionalFormatting sqref="AC54">
    <cfRule type="expression" dxfId="354" priority="293" stopIfTrue="1">
      <formula>IF(OR($AG54="not",$AG54="resign",$AG54="resign",$AG54="end",$AG54="terminated",$AG54="permanent"),"TRUE","FALSE")</formula>
    </cfRule>
  </conditionalFormatting>
  <conditionalFormatting sqref="AC54">
    <cfRule type="expression" dxfId="353" priority="292" stopIfTrue="1">
      <formula>IF(OR($AG54="not",$AG54="resign",$AG54="resign",$AG54="end",$AG54="terminated",$AG54="permanent"),"TRUE","FALSE")</formula>
    </cfRule>
  </conditionalFormatting>
  <conditionalFormatting sqref="AC54">
    <cfRule type="expression" dxfId="352" priority="291" stopIfTrue="1">
      <formula>IF(OR($AG54="not",$AG54="resign",$AG54="resign",$AG54="end",$AG54="terminated",$AG54="permanent"),"TRUE","FALSE")</formula>
    </cfRule>
  </conditionalFormatting>
  <conditionalFormatting sqref="AC54">
    <cfRule type="expression" dxfId="351" priority="290" stopIfTrue="1">
      <formula>IF(OR($AG54="not",$AG54="resign",$AG54="resign",$AG54="end",$AG54="terminated",$AG54="permanent"),"TRUE","FALSE")</formula>
    </cfRule>
  </conditionalFormatting>
  <conditionalFormatting sqref="AC54">
    <cfRule type="expression" dxfId="350" priority="289" stopIfTrue="1">
      <formula>IF(OR($AG54="not",$AG54="resign",$AG54="resign",$AG54="end",$AG54="terminated",$AG54="permanent"),"TRUE","FALSE")</formula>
    </cfRule>
  </conditionalFormatting>
  <conditionalFormatting sqref="AC54">
    <cfRule type="expression" dxfId="349" priority="288" stopIfTrue="1">
      <formula>IF(OR($AG54="not",$AG54="resign",$AG54="resign",$AG54="end",$AG54="terminated",$AG54="permanent"),"TRUE","FALSE")</formula>
    </cfRule>
  </conditionalFormatting>
  <conditionalFormatting sqref="AC54">
    <cfRule type="expression" dxfId="348" priority="287" stopIfTrue="1">
      <formula>IF(OR($AG54="not",$AG54="resign",$AG54="resign",$AG54="end",$AG54="terminated",$AG54="permanent"),"TRUE","FALSE")</formula>
    </cfRule>
  </conditionalFormatting>
  <conditionalFormatting sqref="AC54">
    <cfRule type="expression" dxfId="347" priority="286" stopIfTrue="1">
      <formula>IF(OR($AG54="not",$AG54="resign",$AG54="resign",$AG54="end",$AG54="terminated",$AG54="permanent"),"TRUE","FALSE")</formula>
    </cfRule>
  </conditionalFormatting>
  <conditionalFormatting sqref="AC54">
    <cfRule type="expression" dxfId="346" priority="285" stopIfTrue="1">
      <formula>IF(OR($AG54="not",$AG54="resign",$AG54="resign",$AG54="end",$AG54="terminated",$AG54="permanent"),"TRUE","FALSE")</formula>
    </cfRule>
  </conditionalFormatting>
  <conditionalFormatting sqref="AC54">
    <cfRule type="expression" dxfId="345" priority="284" stopIfTrue="1">
      <formula>IF(OR($AG54="not",$AG54="resign",$AG54="resign",$AG54="end",$AG54="terminated",$AG54="permanent"),"TRUE","FALSE")</formula>
    </cfRule>
  </conditionalFormatting>
  <conditionalFormatting sqref="AC54">
    <cfRule type="expression" dxfId="344" priority="283" stopIfTrue="1">
      <formula>IF(OR($AG54="not",$AG54="resign",$AG54="resign",$AG54="end",$AG54="terminated",$AG54="permanent"),"TRUE","FALSE")</formula>
    </cfRule>
  </conditionalFormatting>
  <conditionalFormatting sqref="AC54">
    <cfRule type="expression" dxfId="343" priority="282" stopIfTrue="1">
      <formula>IF(OR($AG54="not",$AG54="resign",$AG54="resign",$AG54="end",$AG54="terminated",$AG54="permanent"),"TRUE","FALSE")</formula>
    </cfRule>
  </conditionalFormatting>
  <conditionalFormatting sqref="AC54">
    <cfRule type="expression" dxfId="342" priority="281" stopIfTrue="1">
      <formula>IF(OR($AG54="not",$AG54="resign",$AG54="resign",$AG54="end",$AG54="terminated",$AG54="permanent"),"TRUE","FALSE")</formula>
    </cfRule>
  </conditionalFormatting>
  <conditionalFormatting sqref="AC54">
    <cfRule type="expression" dxfId="341" priority="280" stopIfTrue="1">
      <formula>IF(OR($AG54="not",$AG54="resign",$AG54="resign",$AG54="end",$AG54="terminated",$AG54="permanent"),"TRUE","FALSE")</formula>
    </cfRule>
  </conditionalFormatting>
  <conditionalFormatting sqref="AC54">
    <cfRule type="expression" dxfId="340" priority="279" stopIfTrue="1">
      <formula>IF(OR($AG54="not",$AG54="resign",$AG54="resign",$AG54="end",$AG54="terminated",$AG54="permanent"),"TRUE","FALSE")</formula>
    </cfRule>
  </conditionalFormatting>
  <conditionalFormatting sqref="AC54">
    <cfRule type="expression" dxfId="339" priority="278" stopIfTrue="1">
      <formula>IF(OR($AG54="not",$AG54="resign",$AG54="resign",$AG54="end",$AG54="terminated",$AG54="permanent"),"TRUE","FALSE")</formula>
    </cfRule>
  </conditionalFormatting>
  <conditionalFormatting sqref="AC54">
    <cfRule type="expression" dxfId="338" priority="277" stopIfTrue="1">
      <formula>IF(OR($AG54="not",$AG54="resign",$AG54="resign",$AG54="end",$AG54="terminated",$AG54="permanent"),"TRUE","FALSE")</formula>
    </cfRule>
  </conditionalFormatting>
  <conditionalFormatting sqref="AC54">
    <cfRule type="expression" dxfId="337" priority="276" stopIfTrue="1">
      <formula>IF(OR($AG54="not",$AG54="resign",$AG54="resign",$AG54="end",$AG54="terminated",$AG54="permanent"),"TRUE","FALSE")</formula>
    </cfRule>
  </conditionalFormatting>
  <conditionalFormatting sqref="AC54">
    <cfRule type="expression" dxfId="336" priority="275" stopIfTrue="1">
      <formula>IF(OR($AG54="not",$AG54="resign",$AG54="resign",$AG54="end",$AG54="terminated",$AG54="permanent"),"TRUE","FALSE")</formula>
    </cfRule>
  </conditionalFormatting>
  <conditionalFormatting sqref="AC54">
    <cfRule type="expression" dxfId="335" priority="274" stopIfTrue="1">
      <formula>IF(OR($AG54="not",$AG54="resign",$AG54="resign",$AG54="end",$AG54="terminated",$AG54="permanent"),"TRUE","FALSE")</formula>
    </cfRule>
  </conditionalFormatting>
  <conditionalFormatting sqref="AC54">
    <cfRule type="expression" dxfId="334" priority="273" stopIfTrue="1">
      <formula>IF(OR($AG54="not",$AG54="resign",$AG54="resign",$AG54="end",$AG54="terminated",$AG54="permanent"),"TRUE","FALSE")</formula>
    </cfRule>
  </conditionalFormatting>
  <conditionalFormatting sqref="AC54">
    <cfRule type="expression" dxfId="333" priority="269" stopIfTrue="1">
      <formula>IF(OR($AG54="not",$AG54="resign",$AG54="resign",$AG54="end",$AG54="terminated",$AG54="permanent"),"TRUE","FALSE")</formula>
    </cfRule>
  </conditionalFormatting>
  <conditionalFormatting sqref="AC54">
    <cfRule type="expression" dxfId="332" priority="268" stopIfTrue="1">
      <formula>IF(OR($AG54="not",$AG54="resign",$AG54="resign",$AG54="end",$AG54="terminated",$AG54="permanent"),"TRUE","FALSE")</formula>
    </cfRule>
  </conditionalFormatting>
  <conditionalFormatting sqref="AC54">
    <cfRule type="expression" dxfId="331" priority="267" stopIfTrue="1">
      <formula>IF(OR($AG54="not",$AG54="resign",$AG54="resign",$AG54="end",$AG54="terminated",$AG54="permanent"),"TRUE","FALSE")</formula>
    </cfRule>
  </conditionalFormatting>
  <conditionalFormatting sqref="AC54">
    <cfRule type="expression" dxfId="330" priority="266" stopIfTrue="1">
      <formula>IF(OR($AG54="not",$AG54="resign",$AG54="resign",$AG54="end",$AG54="terminated",$AG54="permanent"),"TRUE","FALSE")</formula>
    </cfRule>
  </conditionalFormatting>
  <conditionalFormatting sqref="AC54">
    <cfRule type="expression" dxfId="329" priority="265" stopIfTrue="1">
      <formula>IF(OR($AG54="not",$AG54="resign",$AG54="resign",$AG54="end",$AG54="terminated",$AG54="permanent"),"TRUE","FALSE")</formula>
    </cfRule>
  </conditionalFormatting>
  <conditionalFormatting sqref="AC54">
    <cfRule type="expression" dxfId="328" priority="264" stopIfTrue="1">
      <formula>IF(OR($AG54="not",$AG54="resign",$AG54="resign",$AG54="end",$AG54="terminated",$AG54="permanent"),"TRUE","FALSE")</formula>
    </cfRule>
  </conditionalFormatting>
  <conditionalFormatting sqref="AC54">
    <cfRule type="expression" dxfId="327" priority="263" stopIfTrue="1">
      <formula>IF(OR($AG54="not",$AG54="resign",$AG54="resign",$AG54="end",$AG54="terminated",$AG54="permanent"),"TRUE","FALSE")</formula>
    </cfRule>
  </conditionalFormatting>
  <conditionalFormatting sqref="AC54">
    <cfRule type="expression" dxfId="326" priority="262" stopIfTrue="1">
      <formula>IF(OR($AG54="not",$AG54="resign",$AG54="resign",$AG54="end",$AG54="terminated",$AG54="permanent"),"TRUE","FALSE")</formula>
    </cfRule>
  </conditionalFormatting>
  <conditionalFormatting sqref="AC54">
    <cfRule type="expression" dxfId="325" priority="261" stopIfTrue="1">
      <formula>IF(OR($AG54="not",$AG54="resign",$AG54="resign",$AG54="end",$AG54="terminated",$AG54="permanent"),"TRUE","FALSE")</formula>
    </cfRule>
  </conditionalFormatting>
  <conditionalFormatting sqref="AC54">
    <cfRule type="expression" dxfId="324" priority="260" stopIfTrue="1">
      <formula>IF(OR($AG54="not",$AG54="resign",$AG54="resign",$AG54="end",$AG54="terminated",$AG54="permanent"),"TRUE","FALSE")</formula>
    </cfRule>
  </conditionalFormatting>
  <conditionalFormatting sqref="AC54">
    <cfRule type="expression" dxfId="323" priority="259" stopIfTrue="1">
      <formula>IF(OR($AG54="not",$AG54="resign",$AG54="resign",$AG54="end",$AG54="terminated",$AG54="permanent"),"TRUE","FALSE")</formula>
    </cfRule>
  </conditionalFormatting>
  <conditionalFormatting sqref="AC54">
    <cfRule type="expression" dxfId="322" priority="258" stopIfTrue="1">
      <formula>IF(OR($AG54="not",$AG54="resign",$AG54="resign",$AG54="end",$AG54="terminated",$AG54="permanent"),"TRUE","FALSE")</formula>
    </cfRule>
  </conditionalFormatting>
  <conditionalFormatting sqref="AC54">
    <cfRule type="expression" dxfId="321" priority="257" stopIfTrue="1">
      <formula>IF(OR($AG54="not",$AG54="resign",$AG54="resign",$AG54="end",$AG54="terminated",$AG54="permanent"),"TRUE","FALSE")</formula>
    </cfRule>
  </conditionalFormatting>
  <conditionalFormatting sqref="AC54">
    <cfRule type="expression" dxfId="320" priority="256" stopIfTrue="1">
      <formula>IF(OR($AG54="not",$AG54="resign",$AG54="resign",$AG54="end",$AG54="terminated",$AG54="permanent"),"TRUE","FALSE")</formula>
    </cfRule>
  </conditionalFormatting>
  <conditionalFormatting sqref="AC54">
    <cfRule type="expression" dxfId="319" priority="255" stopIfTrue="1">
      <formula>IF(OR($AG54="not",$AG54="resign",$AG54="resign",$AG54="end",$AG54="terminated",$AG54="permanent"),"TRUE","FALSE")</formula>
    </cfRule>
  </conditionalFormatting>
  <conditionalFormatting sqref="AC54">
    <cfRule type="expression" dxfId="318" priority="254" stopIfTrue="1">
      <formula>IF(OR($AG54="not",$AG54="resign",$AG54="resign",$AG54="end",$AG54="terminated",$AG54="permanent"),"TRUE","FALSE")</formula>
    </cfRule>
  </conditionalFormatting>
  <conditionalFormatting sqref="AC54">
    <cfRule type="expression" dxfId="317" priority="253" stopIfTrue="1">
      <formula>IF(OR($AG54="not",$AG54="resign",$AG54="resign",$AG54="end",$AG54="terminated",$AG54="permanent"),"TRUE","FALSE")</formula>
    </cfRule>
  </conditionalFormatting>
  <conditionalFormatting sqref="AC54">
    <cfRule type="expression" dxfId="316" priority="252" stopIfTrue="1">
      <formula>IF(OR($AG54="not",$AG54="resign",$AG54="resign",$AG54="end",$AG54="terminated",$AG54="permanent"),"TRUE","FALSE")</formula>
    </cfRule>
  </conditionalFormatting>
  <conditionalFormatting sqref="AC54">
    <cfRule type="expression" dxfId="315" priority="251" stopIfTrue="1">
      <formula>IF(OR($AG54="not",$AG54="resign",$AG54="resign",$AG54="end",$AG54="terminated",$AG54="permanent"),"TRUE","FALSE")</formula>
    </cfRule>
  </conditionalFormatting>
  <conditionalFormatting sqref="AC54">
    <cfRule type="expression" dxfId="314" priority="250" stopIfTrue="1">
      <formula>IF(OR($AG54="not",$AG54="resign",$AG54="resign",$AG54="end",$AG54="terminated",$AG54="permanent"),"TRUE","FALSE")</formula>
    </cfRule>
  </conditionalFormatting>
  <conditionalFormatting sqref="AC54">
    <cfRule type="expression" dxfId="313" priority="249" stopIfTrue="1">
      <formula>IF(OR($AG54="not",$AG54="resign",$AG54="resign",$AG54="end",$AG54="terminated",$AG54="permanent"),"TRUE","FALSE")</formula>
    </cfRule>
  </conditionalFormatting>
  <conditionalFormatting sqref="AC54">
    <cfRule type="expression" dxfId="312" priority="248" stopIfTrue="1">
      <formula>IF(OR($AG54="not",$AG54="resign",$AG54="resign",$AG54="end",$AG54="terminated",$AG54="permanent"),"TRUE","FALSE")</formula>
    </cfRule>
  </conditionalFormatting>
  <conditionalFormatting sqref="AC54">
    <cfRule type="expression" dxfId="311" priority="247" stopIfTrue="1">
      <formula>IF(OR($AG54="not",$AG54="resign",$AG54="resign",$AG54="end",$AG54="terminated",$AG54="permanent"),"TRUE","FALSE")</formula>
    </cfRule>
  </conditionalFormatting>
  <conditionalFormatting sqref="AC54">
    <cfRule type="expression" dxfId="310" priority="246" stopIfTrue="1">
      <formula>IF(OR($AG54="not",$AG54="resign",$AG54="resign",$AG54="end",$AG54="terminated",$AG54="permanent"),"TRUE","FALSE")</formula>
    </cfRule>
  </conditionalFormatting>
  <conditionalFormatting sqref="AC54">
    <cfRule type="expression" dxfId="309" priority="245" stopIfTrue="1">
      <formula>IF(OR($AG54="not",$AG54="resign",$AG54="resign",$AG54="end",$AG54="terminated",$AG54="permanent"),"TRUE","FALSE")</formula>
    </cfRule>
  </conditionalFormatting>
  <conditionalFormatting sqref="AC54">
    <cfRule type="expression" dxfId="308" priority="244" stopIfTrue="1">
      <formula>IF(OR($AG54="not",$AG54="resign",$AG54="resign",$AG54="end",$AG54="terminated",$AG54="permanent"),"TRUE","FALSE")</formula>
    </cfRule>
  </conditionalFormatting>
  <conditionalFormatting sqref="AC54">
    <cfRule type="expression" dxfId="307" priority="243" stopIfTrue="1">
      <formula>IF(OR($AG54="not",$AG54="resign",$AG54="resign",$AG54="end",$AG54="terminated",$AG54="permanent"),"TRUE","FALSE")</formula>
    </cfRule>
  </conditionalFormatting>
  <conditionalFormatting sqref="AC54">
    <cfRule type="expression" dxfId="306" priority="242" stopIfTrue="1">
      <formula>IF(OR($AG54="not",$AG54="resign",$AG54="resign",$AG54="end",$AG54="terminated",$AG54="permanent"),"TRUE","FALSE")</formula>
    </cfRule>
  </conditionalFormatting>
  <conditionalFormatting sqref="AC54">
    <cfRule type="expression" dxfId="305" priority="241" stopIfTrue="1">
      <formula>IF(OR($AG54="not",$AG54="resign",$AG54="resign",$AG54="end",$AG54="terminated",$AG54="permanent"),"TRUE","FALSE")</formula>
    </cfRule>
  </conditionalFormatting>
  <conditionalFormatting sqref="AC54">
    <cfRule type="expression" dxfId="304" priority="240" stopIfTrue="1">
      <formula>IF(OR($AG54="not",$AG54="resign",$AG54="resign",$AG54="end",$AG54="terminated",$AG54="permanent"),"TRUE","FALSE")</formula>
    </cfRule>
  </conditionalFormatting>
  <conditionalFormatting sqref="AC54">
    <cfRule type="expression" dxfId="303" priority="239" stopIfTrue="1">
      <formula>IF(OR($AG54="not",$AG54="resign",$AG54="resign",$AG54="end",$AG54="terminated",$AG54="permanent"),"TRUE","FALSE")</formula>
    </cfRule>
  </conditionalFormatting>
  <conditionalFormatting sqref="AC54">
    <cfRule type="expression" dxfId="302" priority="238" stopIfTrue="1">
      <formula>IF(OR($AG54="not",$AG54="resign",$AG54="resign",$AG54="end",$AG54="terminated",$AG54="permanent"),"TRUE","FALSE")</formula>
    </cfRule>
  </conditionalFormatting>
  <conditionalFormatting sqref="AC54">
    <cfRule type="expression" dxfId="301" priority="237" stopIfTrue="1">
      <formula>IF(OR($AG54="not",$AG54="resign",$AG54="resign",$AG54="end",$AG54="terminated",$AG54="permanent"),"TRUE","FALSE")</formula>
    </cfRule>
  </conditionalFormatting>
  <conditionalFormatting sqref="AC54">
    <cfRule type="expression" dxfId="300" priority="236" stopIfTrue="1">
      <formula>IF(OR($AG54="not",$AG54="resign",$AG54="resign",$AG54="end",$AG54="terminated",$AG54="permanent"),"TRUE","FALSE")</formula>
    </cfRule>
  </conditionalFormatting>
  <conditionalFormatting sqref="AC54">
    <cfRule type="expression" dxfId="299" priority="235" stopIfTrue="1">
      <formula>IF(OR($AG54="not",$AG54="resign",$AG54="resign",$AG54="end",$AG54="terminated",$AG54="permanent"),"TRUE","FALSE")</formula>
    </cfRule>
  </conditionalFormatting>
  <conditionalFormatting sqref="AC54">
    <cfRule type="expression" dxfId="298" priority="234" stopIfTrue="1">
      <formula>IF(OR($AG54="not",$AG54="resign",$AG54="resign",$AG54="end",$AG54="terminated",$AG54="permanent"),"TRUE","FALSE")</formula>
    </cfRule>
  </conditionalFormatting>
  <conditionalFormatting sqref="AC54">
    <cfRule type="expression" dxfId="297" priority="233" stopIfTrue="1">
      <formula>IF(OR($AG54="not",$AG54="resign",$AG54="resign",$AG54="end",$AG54="terminated",$AG54="permanent"),"TRUE","FALSE")</formula>
    </cfRule>
  </conditionalFormatting>
  <conditionalFormatting sqref="AC54">
    <cfRule type="expression" dxfId="296" priority="232" stopIfTrue="1">
      <formula>IF(OR($AG54="not",$AG54="resign",$AG54="resign",$AG54="end",$AG54="terminated",$AG54="permanent"),"TRUE","FALSE")</formula>
    </cfRule>
  </conditionalFormatting>
  <conditionalFormatting sqref="AC54">
    <cfRule type="expression" dxfId="295" priority="231" stopIfTrue="1">
      <formula>IF(OR($AG54="not",$AG54="resign",$AG54="resign",$AG54="end",$AG54="terminated",$AG54="permanent"),"TRUE","FALSE")</formula>
    </cfRule>
  </conditionalFormatting>
  <conditionalFormatting sqref="AC54">
    <cfRule type="expression" dxfId="294" priority="230" stopIfTrue="1">
      <formula>IF(OR($AG54="not",$AG54="resign",$AG54="resign",$AG54="end",$AG54="terminated",$AG54="permanent"),"TRUE","FALSE")</formula>
    </cfRule>
  </conditionalFormatting>
  <conditionalFormatting sqref="AC54">
    <cfRule type="expression" dxfId="293" priority="229" stopIfTrue="1">
      <formula>IF(OR($AG54="not",$AG54="resign",$AG54="resign",$AG54="end",$AG54="terminated",$AG54="permanent"),"TRUE","FALSE")</formula>
    </cfRule>
  </conditionalFormatting>
  <conditionalFormatting sqref="AC54">
    <cfRule type="expression" dxfId="292" priority="228" stopIfTrue="1">
      <formula>IF(OR($AG54="not",$AG54="resign",$AG54="resign",$AG54="end",$AG54="terminated",$AG54="permanent"),"TRUE","FALSE")</formula>
    </cfRule>
  </conditionalFormatting>
  <conditionalFormatting sqref="AC54">
    <cfRule type="expression" dxfId="291" priority="227" stopIfTrue="1">
      <formula>IF(OR($AG54="not",$AG54="resign",$AG54="resign",$AG54="end",$AG54="terminated",$AG54="permanent"),"TRUE","FALSE")</formula>
    </cfRule>
  </conditionalFormatting>
  <conditionalFormatting sqref="AC54">
    <cfRule type="expression" dxfId="290" priority="226" stopIfTrue="1">
      <formula>IF(OR($AG54="not",$AG54="resign",$AG54="resign",$AG54="end",$AG54="terminated",$AG54="permanent"),"TRUE","FALSE")</formula>
    </cfRule>
  </conditionalFormatting>
  <conditionalFormatting sqref="AC54">
    <cfRule type="expression" dxfId="289" priority="225" stopIfTrue="1">
      <formula>IF(OR($AG54="not",$AG54="resign",$AG54="resign",$AG54="end",$AG54="terminated",$AG54="permanent"),"TRUE","FALSE")</formula>
    </cfRule>
  </conditionalFormatting>
  <conditionalFormatting sqref="AC54">
    <cfRule type="expression" dxfId="288" priority="224" stopIfTrue="1">
      <formula>IF(OR($AG54="not",$AG54="resign",$AG54="resign",$AG54="end",$AG54="terminated",$AG54="permanent"),"TRUE","FALSE")</formula>
    </cfRule>
  </conditionalFormatting>
  <conditionalFormatting sqref="AC54">
    <cfRule type="expression" dxfId="287" priority="223" stopIfTrue="1">
      <formula>IF(OR($AG54="not",$AG54="resign",$AG54="resign",$AG54="end",$AG54="terminated",$AG54="permanent"),"TRUE","FALSE")</formula>
    </cfRule>
  </conditionalFormatting>
  <conditionalFormatting sqref="AC54">
    <cfRule type="expression" dxfId="286" priority="222" stopIfTrue="1">
      <formula>IF(OR($AG54="not",$AG54="resign",$AG54="resign",$AG54="end",$AG54="terminated",$AG54="permanent"),"TRUE","FALSE")</formula>
    </cfRule>
  </conditionalFormatting>
  <conditionalFormatting sqref="AC54">
    <cfRule type="expression" dxfId="285" priority="221" stopIfTrue="1">
      <formula>IF(OR($AG54="not",$AG54="resign",$AG54="resign",$AG54="end",$AG54="terminated",$AG54="permanent"),"TRUE","FALSE")</formula>
    </cfRule>
  </conditionalFormatting>
  <conditionalFormatting sqref="AC54">
    <cfRule type="expression" dxfId="284" priority="220" stopIfTrue="1">
      <formula>IF(OR($AG54="not",$AG54="resign",$AG54="resign",$AG54="end",$AG54="terminated",$AG54="permanent"),"TRUE","FALSE")</formula>
    </cfRule>
  </conditionalFormatting>
  <conditionalFormatting sqref="AC54">
    <cfRule type="expression" dxfId="283" priority="219" stopIfTrue="1">
      <formula>IF(OR($AG54="not",$AG54="resign",$AG54="resign",$AG54="end",$AG54="terminated",$AG54="permanent"),"TRUE","FALSE")</formula>
    </cfRule>
  </conditionalFormatting>
  <conditionalFormatting sqref="AC54">
    <cfRule type="expression" dxfId="282" priority="218" stopIfTrue="1">
      <formula>IF(OR($AG54="not",$AG54="resign",$AG54="resign",$AG54="end",$AG54="terminated",$AG54="permanent"),"TRUE","FALSE")</formula>
    </cfRule>
  </conditionalFormatting>
  <conditionalFormatting sqref="AC54">
    <cfRule type="expression" dxfId="281" priority="217" stopIfTrue="1">
      <formula>IF(OR($AG54="not",$AG54="resign",$AG54="resign",$AG54="end",$AG54="terminated",$AG54="permanent"),"TRUE","FALSE")</formula>
    </cfRule>
  </conditionalFormatting>
  <conditionalFormatting sqref="AC54">
    <cfRule type="expression" dxfId="280" priority="216" stopIfTrue="1">
      <formula>IF(OR($AG54="not",$AG54="resign",$AG54="resign",$AG54="end",$AG54="terminated",$AG54="permanent"),"TRUE","FALSE")</formula>
    </cfRule>
  </conditionalFormatting>
  <conditionalFormatting sqref="AC54">
    <cfRule type="expression" dxfId="279" priority="215" stopIfTrue="1">
      <formula>IF(OR($AG54="not",$AG54="resign",$AG54="resign",$AG54="end",$AG54="terminated",$AG54="permanent"),"TRUE","FALSE")</formula>
    </cfRule>
  </conditionalFormatting>
  <conditionalFormatting sqref="AC54">
    <cfRule type="expression" dxfId="278" priority="214" stopIfTrue="1">
      <formula>IF(OR($AG54="not",$AG54="resign",$AG54="resign",$AG54="end",$AG54="terminated",$AG54="permanent"),"TRUE","FALSE")</formula>
    </cfRule>
  </conditionalFormatting>
  <conditionalFormatting sqref="AC54">
    <cfRule type="expression" dxfId="277" priority="213" stopIfTrue="1">
      <formula>IF(OR($AG54="not",$AG54="resign",$AG54="resign",$AG54="end",$AG54="terminated",$AG54="permanent"),"TRUE","FALSE")</formula>
    </cfRule>
  </conditionalFormatting>
  <conditionalFormatting sqref="AC54">
    <cfRule type="expression" dxfId="276" priority="212" stopIfTrue="1">
      <formula>IF(OR($AG54="not",$AG54="resign",$AG54="resign",$AG54="end",$AG54="terminated",$AG54="permanent"),"TRUE","FALSE")</formula>
    </cfRule>
  </conditionalFormatting>
  <conditionalFormatting sqref="AC54">
    <cfRule type="expression" dxfId="275" priority="211" stopIfTrue="1">
      <formula>IF(OR($AG54="not",$AG54="resign",$AG54="resign",$AG54="end",$AG54="terminated",$AG54="permanent"),"TRUE","FALSE")</formula>
    </cfRule>
  </conditionalFormatting>
  <conditionalFormatting sqref="AC54">
    <cfRule type="expression" dxfId="274" priority="210" stopIfTrue="1">
      <formula>IF(OR($AG54="not",$AG54="resign",$AG54="resign",$AG54="end",$AG54="terminated",$AG54="permanent"),"TRUE","FALSE")</formula>
    </cfRule>
  </conditionalFormatting>
  <conditionalFormatting sqref="AC54">
    <cfRule type="expression" dxfId="273" priority="209" stopIfTrue="1">
      <formula>IF(OR($AG54="not",$AG54="resign",$AG54="resign",$AG54="end",$AG54="terminated",$AG54="permanent"),"TRUE","FALSE")</formula>
    </cfRule>
  </conditionalFormatting>
  <conditionalFormatting sqref="AC54">
    <cfRule type="expression" dxfId="272" priority="208" stopIfTrue="1">
      <formula>IF(OR($AG54="not",$AG54="resign",$AG54="resign",$AG54="end",$AG54="terminated",$AG54="permanent"),"TRUE","FALSE")</formula>
    </cfRule>
  </conditionalFormatting>
  <conditionalFormatting sqref="AC54">
    <cfRule type="expression" dxfId="271" priority="207" stopIfTrue="1">
      <formula>IF(OR($AG54="not",$AG54="resign",$AG54="resign",$AG54="end",$AG54="terminated",$AG54="permanent"),"TRUE","FALSE")</formula>
    </cfRule>
  </conditionalFormatting>
  <conditionalFormatting sqref="AC54">
    <cfRule type="expression" dxfId="270" priority="206" stopIfTrue="1">
      <formula>IF(OR($AG54="not",$AG54="resign",$AG54="resign",$AG54="end",$AG54="terminated",$AG54="permanent"),"TRUE","FALSE")</formula>
    </cfRule>
  </conditionalFormatting>
  <conditionalFormatting sqref="AC54">
    <cfRule type="expression" dxfId="269" priority="205" stopIfTrue="1">
      <formula>IF(OR($AG54="not",$AG54="resign",$AG54="resign",$AG54="end",$AG54="terminated",$AG54="permanent"),"TRUE","FALSE")</formula>
    </cfRule>
  </conditionalFormatting>
  <conditionalFormatting sqref="AC54">
    <cfRule type="expression" dxfId="268" priority="204" stopIfTrue="1">
      <formula>IF(OR($AG54="not",$AG54="resign",$AG54="resign",$AG54="end",$AG54="terminated",$AG54="permanent"),"TRUE","FALSE")</formula>
    </cfRule>
  </conditionalFormatting>
  <conditionalFormatting sqref="AC54">
    <cfRule type="expression" dxfId="267" priority="203" stopIfTrue="1">
      <formula>IF(OR($AG54="not",$AG54="resign",$AG54="resign",$AG54="end",$AG54="terminated",$AG54="permanent"),"TRUE","FALSE")</formula>
    </cfRule>
  </conditionalFormatting>
  <conditionalFormatting sqref="AC54">
    <cfRule type="expression" dxfId="266" priority="202" stopIfTrue="1">
      <formula>IF(OR($AG54="not",$AG54="resign",$AG54="resign",$AG54="end",$AG54="terminated",$AG54="permanent"),"TRUE","FALSE")</formula>
    </cfRule>
  </conditionalFormatting>
  <conditionalFormatting sqref="AC54">
    <cfRule type="expression" dxfId="265" priority="201" stopIfTrue="1">
      <formula>IF(OR($AG54="not",$AG54="resign",$AG54="resign",$AG54="end",$AG54="terminated",$AG54="permanent"),"TRUE","FALSE")</formula>
    </cfRule>
  </conditionalFormatting>
  <conditionalFormatting sqref="AC54">
    <cfRule type="expression" dxfId="264" priority="200" stopIfTrue="1">
      <formula>IF(OR($AG54="not",$AG54="resign",$AG54="resign",$AG54="end",$AG54="terminated",$AG54="permanent"),"TRUE","FALSE")</formula>
    </cfRule>
  </conditionalFormatting>
  <conditionalFormatting sqref="AC54">
    <cfRule type="expression" dxfId="263" priority="199" stopIfTrue="1">
      <formula>IF(OR($AG54="not",$AG54="resign",$AG54="resign",$AG54="end",$AG54="terminated",$AG54="permanent"),"TRUE","FALSE")</formula>
    </cfRule>
  </conditionalFormatting>
  <conditionalFormatting sqref="AC54">
    <cfRule type="expression" dxfId="262" priority="198" stopIfTrue="1">
      <formula>IF(OR($AG54="not",$AG54="resign",$AG54="resign",$AG54="end",$AG54="terminated",$AG54="permanent"),"TRUE","FALSE")</formula>
    </cfRule>
  </conditionalFormatting>
  <conditionalFormatting sqref="AC54">
    <cfRule type="expression" dxfId="261" priority="197" stopIfTrue="1">
      <formula>IF(OR($AG54="not",$AG54="resign",$AG54="resign",$AG54="end",$AG54="terminated",$AG54="permanent"),"TRUE","FALSE")</formula>
    </cfRule>
  </conditionalFormatting>
  <conditionalFormatting sqref="AC54">
    <cfRule type="expression" dxfId="260" priority="196" stopIfTrue="1">
      <formula>IF(OR($AG54="not",$AG54="resign",$AG54="resign",$AG54="end",$AG54="terminated",$AG54="permanent"),"TRUE","FALSE")</formula>
    </cfRule>
  </conditionalFormatting>
  <conditionalFormatting sqref="AC54">
    <cfRule type="expression" dxfId="259" priority="195" stopIfTrue="1">
      <formula>IF(OR($AG54="not",$AG54="resign",$AG54="resign",$AG54="end",$AG54="terminated",$AG54="permanent"),"TRUE","FALSE")</formula>
    </cfRule>
  </conditionalFormatting>
  <conditionalFormatting sqref="AC54">
    <cfRule type="expression" dxfId="258" priority="194" stopIfTrue="1">
      <formula>IF(OR($AG54="not",$AG54="resign",$AG54="resign",$AG54="end",$AG54="terminated",$AG54="permanent"),"TRUE","FALSE")</formula>
    </cfRule>
  </conditionalFormatting>
  <conditionalFormatting sqref="AC54">
    <cfRule type="expression" dxfId="257" priority="193" stopIfTrue="1">
      <formula>IF(OR($AG54="not",$AG54="resign",$AG54="resign",$AG54="end",$AG54="terminated",$AG54="permanent"),"TRUE","FALSE")</formula>
    </cfRule>
  </conditionalFormatting>
  <conditionalFormatting sqref="AC54">
    <cfRule type="expression" dxfId="256" priority="192" stopIfTrue="1">
      <formula>IF(OR($AG54="not",$AG54="resign",$AG54="resign",$AG54="end",$AG54="terminated",$AG54="permanent"),"TRUE","FALSE")</formula>
    </cfRule>
  </conditionalFormatting>
  <conditionalFormatting sqref="AC54">
    <cfRule type="expression" dxfId="255" priority="191" stopIfTrue="1">
      <formula>IF(OR($AG54="not",$AG54="resign",$AG54="resign",$AG54="end",$AG54="terminated",$AG54="permanent"),"TRUE","FALSE")</formula>
    </cfRule>
  </conditionalFormatting>
  <conditionalFormatting sqref="AC54">
    <cfRule type="expression" dxfId="254" priority="190" stopIfTrue="1">
      <formula>IF(OR($AG54="not",$AG54="resign",$AG54="resign",$AG54="end",$AG54="terminated",$AG54="permanent"),"TRUE","FALSE")</formula>
    </cfRule>
  </conditionalFormatting>
  <conditionalFormatting sqref="AC54">
    <cfRule type="expression" dxfId="253" priority="189" stopIfTrue="1">
      <formula>IF(OR($AG54="not",$AG54="resign",$AG54="resign",$AG54="end",$AG54="terminated",$AG54="permanent"),"TRUE","FALSE")</formula>
    </cfRule>
  </conditionalFormatting>
  <conditionalFormatting sqref="AC54">
    <cfRule type="expression" dxfId="252" priority="188" stopIfTrue="1">
      <formula>IF(OR($AG54="not",$AG54="resign",$AG54="resign",$AG54="end",$AG54="terminated",$AG54="permanent"),"TRUE","FALSE")</formula>
    </cfRule>
  </conditionalFormatting>
  <conditionalFormatting sqref="AC54">
    <cfRule type="expression" dxfId="251" priority="187" stopIfTrue="1">
      <formula>IF(OR($AG54="not",$AG54="resign",$AG54="resign",$AG54="end",$AG54="terminated",$AG54="permanent"),"TRUE","FALSE")</formula>
    </cfRule>
  </conditionalFormatting>
  <conditionalFormatting sqref="AC54">
    <cfRule type="expression" dxfId="250" priority="186" stopIfTrue="1">
      <formula>IF(OR($AG54="not",$AG54="resign",$AG54="resign",$AG54="end",$AG54="terminated",$AG54="permanent"),"TRUE","FALSE")</formula>
    </cfRule>
  </conditionalFormatting>
  <conditionalFormatting sqref="AC54">
    <cfRule type="expression" dxfId="249" priority="185" stopIfTrue="1">
      <formula>IF(OR($AG54="not",$AG54="resign",$AG54="resign",$AG54="end",$AG54="terminated",$AG54="permanent"),"TRUE","FALSE")</formula>
    </cfRule>
  </conditionalFormatting>
  <conditionalFormatting sqref="AC54">
    <cfRule type="expression" dxfId="248" priority="184" stopIfTrue="1">
      <formula>IF(OR($AG54="not",$AG54="resign",$AG54="resign",$AG54="end",$AG54="terminated",$AG54="permanent"),"TRUE","FALSE")</formula>
    </cfRule>
  </conditionalFormatting>
  <conditionalFormatting sqref="S55:S60">
    <cfRule type="expression" dxfId="247" priority="179" stopIfTrue="1">
      <formula>IF($S55="warning",TRUE,FALSE)</formula>
    </cfRule>
  </conditionalFormatting>
  <conditionalFormatting sqref="AC55:AC60">
    <cfRule type="expression" dxfId="246" priority="17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5" priority="17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4" priority="17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3" priority="17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2" priority="17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1" priority="16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40" priority="16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9" priority="16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8" priority="16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7" priority="16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6" priority="16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5" priority="16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4" priority="16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3" priority="16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2" priority="16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1" priority="15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30" priority="15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9" priority="15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8" priority="15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7" priority="155" stopIfTrue="1">
      <formula>IF(OR($AG55="not",$AG55="resign",$AG55="resign",$AG55="end",$AG55="terminated",$AG55="permanent"),"TRUE","FALSE")</formula>
    </cfRule>
  </conditionalFormatting>
  <conditionalFormatting sqref="K55:K60">
    <cfRule type="expression" dxfId="226" priority="154" stopIfTrue="1">
      <formula>IF(OR($Y54="not",$Y54="resign",$Y54="resign",$Y54="end",$Y54="terminated",$Y54="permanent"),"TRUE","FALSE")</formula>
    </cfRule>
  </conditionalFormatting>
  <conditionalFormatting sqref="AC55:AC60">
    <cfRule type="expression" dxfId="225" priority="15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4" priority="15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3" priority="15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2" priority="15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1" priority="14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20" priority="14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9" priority="14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8" priority="14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7" priority="14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6" priority="14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5" priority="14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4" priority="14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3" priority="14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2" priority="14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1" priority="13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10" priority="13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9" priority="13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8" priority="13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7" priority="13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6" priority="13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5" priority="13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4" priority="13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3" priority="13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2" priority="13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1" priority="12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200" priority="12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9" priority="12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8" priority="12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7" priority="12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6" priority="12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5" priority="12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4" priority="12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3" priority="12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2" priority="12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1" priority="11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90" priority="11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9" priority="11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8" priority="11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7" priority="11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6" priority="11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5" priority="11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4" priority="11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3" priority="11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2" priority="11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1" priority="10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80" priority="10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9" priority="10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8" priority="10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7" priority="10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6" priority="10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5" priority="10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4" priority="10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3" priority="10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2" priority="10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1" priority="9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70" priority="9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9" priority="9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8" priority="9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7" priority="9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6" priority="9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5" priority="9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4" priority="9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3" priority="9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2" priority="9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1" priority="8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60" priority="8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9" priority="8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8" priority="8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7" priority="8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6" priority="8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5" priority="8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4" priority="8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3" priority="8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2" priority="8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1" priority="7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50" priority="7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9" priority="7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8" priority="7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7" priority="7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6" priority="7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5" priority="7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4" priority="7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3" priority="7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2" priority="7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1" priority="6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40" priority="6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9" priority="6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8" priority="6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7" priority="6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6" priority="6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5" priority="6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4" priority="6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3" priority="6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2" priority="6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1" priority="5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30" priority="5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9" priority="5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8" priority="5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7" priority="5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6" priority="5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5" priority="5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4" priority="5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3" priority="5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2" priority="5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1" priority="4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20" priority="4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9" priority="4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8" priority="4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7" priority="4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6" priority="4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5" priority="4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4" priority="4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3" priority="4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2" priority="4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1" priority="3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10" priority="3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9" priority="3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8" priority="3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7" priority="3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6" priority="3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5" priority="3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4" priority="3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3" priority="3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2" priority="3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1" priority="2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100" priority="2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9" priority="2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8" priority="2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7" priority="2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6" priority="2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5" priority="2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4" priority="2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3" priority="2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2" priority="2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1" priority="1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90" priority="1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9" priority="1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8" priority="1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7" priority="1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6" priority="1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5" priority="1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4" priority="12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3" priority="11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2" priority="10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1" priority="9" stopIfTrue="1">
      <formula>IF(OR($AG55="not",$AG55="resign",$AG55="resign",$AG55="end",$AG55="terminated",$AG55="permanent"),"TRUE","FALSE")</formula>
    </cfRule>
  </conditionalFormatting>
  <conditionalFormatting sqref="AC55:AC60">
    <cfRule type="expression" dxfId="80" priority="8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9" priority="7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8" priority="6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7" priority="5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6" priority="4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5" priority="3" stopIfTrue="1">
      <formula>IF(OR($AG55="not",$AG55="resign",$AG55="resign",$AG55="end",$AG55="terminated",$AG55="permanent"),"TRUE","FALSE")</formula>
    </cfRule>
  </conditionalFormatting>
  <conditionalFormatting sqref="AC55:AC60">
    <cfRule type="expression" dxfId="74" priority="2" stopIfTrue="1">
      <formula>IF(OR($AG55="not",$AG55="resign",$AG55="resign",$AG55="end",$AG55="terminated",$AG55="permanent"),"TRUE","FALSE")</formula>
    </cfRule>
  </conditionalFormatting>
  <conditionalFormatting sqref="K90">
    <cfRule type="expression" dxfId="73" priority="15321" stopIfTrue="1">
      <formula>IF(OR($Y13="not",$Y13="resign",$Y13="resign",$Y13="end",$Y13="terminated",$Y13="permanent"),"TRUE","FALSE")</formula>
    </cfRule>
  </conditionalFormatting>
  <conditionalFormatting sqref="K14">
    <cfRule type="expression" dxfId="72" priority="15322" stopIfTrue="1">
      <formula>IF(OR($Y90="not",$Y90="resign",$Y90="resign",$Y90="end",$Y90="terminated",$Y90="permanent"),"TRUE","FALSE")</formula>
    </cfRule>
  </conditionalFormatting>
  <conditionalFormatting sqref="S55:S60">
    <cfRule type="expression" dxfId="71" priority="1" stopIfTrue="1">
      <formula>IF($S55="warning",TRUE,FALSE)</formula>
    </cfRule>
  </conditionalFormatting>
  <hyperlinks>
    <hyperlink ref="AL90" r:id="rId1"/>
    <hyperlink ref="AL14" r:id="rId2" display="IO3815@hotmail.com"/>
    <hyperlink ref="AL15" r:id="rId3"/>
    <hyperlink ref="AL16" r:id="rId4"/>
    <hyperlink ref="AL17" r:id="rId5"/>
    <hyperlink ref="AL20" r:id="rId6" display="steven_201183@yahoo.com"/>
    <hyperlink ref="AL19" r:id="rId7" display="rohandayani88@yahoo.com"/>
    <hyperlink ref="AL22" r:id="rId8"/>
    <hyperlink ref="AL23" r:id="rId9"/>
    <hyperlink ref="AL24" r:id="rId10"/>
    <hyperlink ref="AL25" r:id="rId11"/>
    <hyperlink ref="AL26" r:id="rId12"/>
    <hyperlink ref="AL27" r:id="rId13"/>
    <hyperlink ref="AL64" r:id="rId14"/>
    <hyperlink ref="AL65" r:id="rId15"/>
    <hyperlink ref="AL66" r:id="rId16"/>
    <hyperlink ref="AL67" r:id="rId17"/>
    <hyperlink ref="AL68" r:id="rId18"/>
    <hyperlink ref="AL28" r:id="rId19"/>
    <hyperlink ref="AL29" r:id="rId20"/>
    <hyperlink ref="AL30" r:id="rId21"/>
    <hyperlink ref="AL69" r:id="rId22"/>
    <hyperlink ref="AL70" r:id="rId23"/>
    <hyperlink ref="AL71" r:id="rId24" display="jeanet.tangkudung@yahoo.com"/>
    <hyperlink ref="AL72" r:id="rId25"/>
    <hyperlink ref="AL73" r:id="rId26"/>
    <hyperlink ref="AL74" r:id="rId27"/>
    <hyperlink ref="AL31" r:id="rId28"/>
    <hyperlink ref="AL33" r:id="rId29"/>
    <hyperlink ref="AL34" r:id="rId30"/>
    <hyperlink ref="AL36" r:id="rId31"/>
    <hyperlink ref="AL37" r:id="rId32"/>
    <hyperlink ref="AL75" r:id="rId33" display="merryska_geje@yahoo.com"/>
    <hyperlink ref="AL38" r:id="rId34"/>
    <hyperlink ref="AL39" r:id="rId35"/>
    <hyperlink ref="AL40" r:id="rId36"/>
    <hyperlink ref="AL41" r:id="rId37"/>
    <hyperlink ref="AL42" r:id="rId38"/>
    <hyperlink ref="AL48" r:id="rId39"/>
    <hyperlink ref="AL46" r:id="rId40" display="dennyseee@yahoo.com"/>
    <hyperlink ref="AL47" r:id="rId41"/>
    <hyperlink ref="AL44" r:id="rId42"/>
    <hyperlink ref="AL45" r:id="rId43"/>
    <hyperlink ref="AL43" r:id="rId44"/>
    <hyperlink ref="AL80" r:id="rId45"/>
    <hyperlink ref="AL81" r:id="rId46"/>
    <hyperlink ref="AL83" r:id="rId47"/>
    <hyperlink ref="AL82" r:id="rId48"/>
    <hyperlink ref="AL86" r:id="rId49"/>
    <hyperlink ref="AL87" r:id="rId50"/>
    <hyperlink ref="AL89" r:id="rId51"/>
    <hyperlink ref="AL49" r:id="rId52"/>
    <hyperlink ref="AL51" r:id="rId53"/>
    <hyperlink ref="AL50" r:id="rId54"/>
    <hyperlink ref="AL52" r:id="rId55"/>
    <hyperlink ref="AL53" r:id="rId56"/>
    <hyperlink ref="K38" r:id="rId57"/>
    <hyperlink ref="K43" r:id="rId58"/>
    <hyperlink ref="AL54" r:id="rId59"/>
    <hyperlink ref="K23" r:id="rId60"/>
    <hyperlink ref="AL56" r:id="rId61" display="prakarsa.jt@gmail.com       "/>
    <hyperlink ref="AL57" r:id="rId62" display="nadya.o@partner.samsung.com"/>
    <hyperlink ref="AL58" r:id="rId63"/>
    <hyperlink ref="AL60" r:id="rId64"/>
  </hyperlinks>
  <printOptions horizontalCentered="1"/>
  <pageMargins left="0.25" right="0.25" top="1" bottom="1" header="0.5" footer="0.5"/>
  <pageSetup paperSize="9" scale="75" orientation="landscape" r:id="rId65"/>
  <headerFooter alignWithMargins="0"/>
  <drawing r:id="rId66"/>
  <legacyDrawing r:id="rId67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42"/>
  <dimension ref="A1:AC23"/>
  <sheetViews>
    <sheetView showGridLines="0" workbookViewId="0">
      <pane xSplit="3" ySplit="13" topLeftCell="V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C13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2.57031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3" style="27" customWidth="1"/>
    <col min="8" max="8" width="10" style="27" bestFit="1" customWidth="1"/>
    <col min="9" max="9" width="9.7109375" style="27" bestFit="1" customWidth="1"/>
    <col min="10" max="12" width="11.42578125" style="27" customWidth="1"/>
    <col min="13" max="14" width="8.5703125" style="27" customWidth="1"/>
    <col min="15" max="15" width="8.85546875" style="27" bestFit="1" customWidth="1"/>
    <col min="16" max="16" width="9.85546875" style="27" bestFit="1" customWidth="1"/>
    <col min="17" max="17" width="10.140625" style="27" bestFit="1" customWidth="1"/>
    <col min="18" max="18" width="12.5703125" style="27" customWidth="1"/>
    <col min="19" max="19" width="18.140625" style="27" customWidth="1"/>
    <col min="20" max="20" width="14" style="27" customWidth="1"/>
    <col min="21" max="21" width="35" style="27" customWidth="1"/>
    <col min="22" max="22" width="13.140625" style="27" bestFit="1" customWidth="1"/>
    <col min="23" max="23" width="20.7109375" style="27" customWidth="1"/>
    <col min="24" max="24" width="17.28515625" style="27" customWidth="1"/>
    <col min="25" max="25" width="15" style="27" customWidth="1"/>
    <col min="26" max="26" width="10.42578125" style="27" bestFit="1" customWidth="1"/>
    <col min="27" max="27" width="15.140625" style="27" bestFit="1" customWidth="1"/>
    <col min="28" max="28" width="28.5703125" style="27" customWidth="1"/>
    <col min="29" max="29" width="19.28515625" style="27" bestFit="1" customWidth="1"/>
    <col min="30" max="16384" width="9.140625" style="27"/>
  </cols>
  <sheetData>
    <row r="1" spans="1:29" s="18" customFormat="1" ht="12.95" customHeight="1">
      <c r="A1" s="1187"/>
      <c r="B1" s="1187"/>
      <c r="C1" s="1187"/>
      <c r="D1" s="17"/>
      <c r="E1" s="17"/>
      <c r="F1" s="17"/>
      <c r="K1" s="200"/>
      <c r="L1" s="991"/>
      <c r="X1" s="4" t="s">
        <v>1316</v>
      </c>
      <c r="Y1" s="4"/>
      <c r="Z1" s="4"/>
      <c r="AA1" s="4"/>
      <c r="AB1" s="4"/>
    </row>
    <row r="2" spans="1:29" s="18" customFormat="1" ht="12.95" customHeight="1">
      <c r="A2" s="1187"/>
      <c r="B2" s="1187"/>
      <c r="C2" s="1187"/>
      <c r="D2" s="17"/>
      <c r="E2" s="17"/>
      <c r="F2" s="17"/>
      <c r="K2" s="200"/>
      <c r="L2" s="991"/>
      <c r="X2" s="5" t="s">
        <v>1235</v>
      </c>
      <c r="Y2" s="5"/>
      <c r="Z2" s="5"/>
      <c r="AA2" s="5"/>
      <c r="AB2" s="5"/>
    </row>
    <row r="3" spans="1:29" s="18" customFormat="1" ht="12.95" customHeight="1">
      <c r="A3" s="1187"/>
      <c r="B3" s="1187"/>
      <c r="C3" s="1187"/>
      <c r="D3" s="17"/>
      <c r="E3" s="17"/>
      <c r="F3" s="17"/>
      <c r="K3" s="200"/>
      <c r="L3" s="991"/>
      <c r="O3" s="90"/>
      <c r="X3" s="5" t="s">
        <v>1236</v>
      </c>
      <c r="Y3" s="5"/>
      <c r="Z3" s="5"/>
      <c r="AA3" s="5"/>
      <c r="AB3" s="5"/>
    </row>
    <row r="4" spans="1:29" s="18" customFormat="1" ht="12.95" customHeight="1" thickBot="1">
      <c r="A4" s="17"/>
      <c r="B4" s="17"/>
      <c r="C4" s="17"/>
      <c r="D4" s="17"/>
      <c r="E4" s="17"/>
      <c r="F4" s="17"/>
      <c r="K4" s="200"/>
      <c r="L4" s="991"/>
      <c r="X4" s="5" t="s">
        <v>1237</v>
      </c>
      <c r="Y4" s="5"/>
      <c r="Z4" s="5"/>
      <c r="AA4" s="5"/>
      <c r="AB4" s="5"/>
    </row>
    <row r="5" spans="1:29" s="18" customFormat="1" ht="12.95" hidden="1" customHeight="1">
      <c r="A5" s="17"/>
      <c r="B5" s="17"/>
      <c r="C5" s="17"/>
      <c r="D5" s="17"/>
      <c r="E5" s="17"/>
      <c r="F5" s="17"/>
      <c r="K5" s="200"/>
      <c r="L5" s="991"/>
    </row>
    <row r="6" spans="1:29" s="18" customFormat="1" ht="12.95" hidden="1" customHeight="1">
      <c r="A6" s="1187"/>
      <c r="B6" s="1187"/>
      <c r="C6" s="1187"/>
      <c r="D6" s="17"/>
      <c r="E6" s="17"/>
      <c r="F6" s="17"/>
      <c r="K6" s="200"/>
      <c r="L6" s="991"/>
      <c r="Q6" s="1188"/>
      <c r="R6" s="1188"/>
      <c r="S6" s="1188"/>
    </row>
    <row r="7" spans="1:29" s="18" customFormat="1" ht="12.95" hidden="1" customHeight="1">
      <c r="C7" s="17"/>
      <c r="D7" s="17"/>
      <c r="E7" s="17"/>
      <c r="F7" s="17"/>
      <c r="K7" s="200"/>
      <c r="L7" s="991"/>
    </row>
    <row r="8" spans="1:29" s="18" customFormat="1" ht="12.95" hidden="1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</row>
    <row r="9" spans="1:29" s="18" customFormat="1" ht="12.95" hidden="1" customHeight="1">
      <c r="A9" s="1186" t="s">
        <v>97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</row>
    <row r="10" spans="1:29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98"/>
      <c r="L10" s="990"/>
      <c r="M10" s="13"/>
      <c r="N10" s="13"/>
      <c r="O10" s="13"/>
      <c r="P10" s="13"/>
      <c r="Q10" s="13"/>
      <c r="R10" s="13"/>
      <c r="S10" s="13"/>
      <c r="T10" s="13"/>
    </row>
    <row r="11" spans="1:29" s="18" customFormat="1" ht="12.95" hidden="1" customHeight="1" thickBot="1">
      <c r="C11" s="17"/>
      <c r="D11" s="17"/>
      <c r="E11" s="17"/>
      <c r="F11" s="17"/>
      <c r="K11" s="200"/>
      <c r="L11" s="991"/>
    </row>
    <row r="12" spans="1:29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78" t="s">
        <v>1247</v>
      </c>
      <c r="I12" s="1179"/>
      <c r="J12" s="1178" t="s">
        <v>323</v>
      </c>
      <c r="K12" s="1179"/>
      <c r="L12" s="209"/>
      <c r="M12" s="1178" t="s">
        <v>1357</v>
      </c>
      <c r="N12" s="1179"/>
      <c r="O12" s="1180" t="s">
        <v>1260</v>
      </c>
      <c r="P12" s="1168" t="s">
        <v>1251</v>
      </c>
      <c r="Q12" s="1180" t="s">
        <v>970</v>
      </c>
      <c r="R12" s="1180" t="s">
        <v>1207</v>
      </c>
      <c r="S12" s="1180" t="s">
        <v>1261</v>
      </c>
      <c r="T12" s="1180" t="s">
        <v>1251</v>
      </c>
      <c r="U12" s="1176" t="s">
        <v>1253</v>
      </c>
      <c r="V12" s="1189" t="s">
        <v>1230</v>
      </c>
      <c r="W12" s="1170" t="s">
        <v>1272</v>
      </c>
      <c r="X12" s="1174" t="s">
        <v>1202</v>
      </c>
      <c r="Y12" s="1174" t="s">
        <v>673</v>
      </c>
      <c r="Z12" s="1174" t="s">
        <v>1290</v>
      </c>
      <c r="AA12" s="1174" t="s">
        <v>3030</v>
      </c>
      <c r="AB12" s="1174" t="s">
        <v>509</v>
      </c>
      <c r="AC12" s="1172" t="s">
        <v>811</v>
      </c>
    </row>
    <row r="13" spans="1:29" s="18" customFormat="1" ht="15.75" customHeight="1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199">
        <v>2</v>
      </c>
      <c r="L13" s="992">
        <v>3</v>
      </c>
      <c r="M13" s="20" t="s">
        <v>1256</v>
      </c>
      <c r="N13" s="20" t="s">
        <v>1257</v>
      </c>
      <c r="O13" s="1181"/>
      <c r="P13" s="1169"/>
      <c r="Q13" s="1191"/>
      <c r="R13" s="1181"/>
      <c r="S13" s="1191"/>
      <c r="T13" s="1191"/>
      <c r="U13" s="1177"/>
      <c r="V13" s="1190"/>
      <c r="W13" s="1171"/>
      <c r="X13" s="1175"/>
      <c r="Y13" s="1175"/>
      <c r="Z13" s="1175"/>
      <c r="AA13" s="1175"/>
      <c r="AB13" s="1175"/>
      <c r="AC13" s="1173"/>
    </row>
    <row r="14" spans="1:29" s="146" customFormat="1" ht="43.5" thickTop="1">
      <c r="A14" s="136">
        <v>1</v>
      </c>
      <c r="B14" s="135" t="s">
        <v>1598</v>
      </c>
      <c r="C14" s="156" t="s">
        <v>1500</v>
      </c>
      <c r="D14" s="154" t="s">
        <v>1502</v>
      </c>
      <c r="E14" s="154" t="s">
        <v>1060</v>
      </c>
      <c r="F14" s="126" t="s">
        <v>1276</v>
      </c>
      <c r="G14" s="135" t="s">
        <v>1267</v>
      </c>
      <c r="H14" s="154">
        <v>42286</v>
      </c>
      <c r="I14" s="154">
        <v>42468</v>
      </c>
      <c r="J14" s="154">
        <v>42650</v>
      </c>
      <c r="K14" s="154">
        <v>42832</v>
      </c>
      <c r="L14" s="154"/>
      <c r="M14" s="154"/>
      <c r="N14" s="135"/>
      <c r="O14" s="151">
        <f ca="1">SUM(K14-NOW())</f>
        <v>-3.1587219907378312</v>
      </c>
      <c r="P14" s="135" t="str">
        <f ca="1">IF(O14&lt;=40,"WARNING","ACTIVE")</f>
        <v>WARNING</v>
      </c>
      <c r="Q14" s="157">
        <v>3500000</v>
      </c>
      <c r="R14" s="157">
        <v>25000</v>
      </c>
      <c r="S14" s="135" t="s">
        <v>1208</v>
      </c>
      <c r="T14" s="135"/>
      <c r="U14" s="135" t="s">
        <v>1501</v>
      </c>
      <c r="V14" s="135" t="s">
        <v>1550</v>
      </c>
      <c r="W14" s="126" t="s">
        <v>2101</v>
      </c>
      <c r="X14" s="159" t="s">
        <v>1559</v>
      </c>
      <c r="Y14" s="160" t="s">
        <v>3305</v>
      </c>
      <c r="Z14" s="162"/>
      <c r="AA14" s="162" t="s">
        <v>3304</v>
      </c>
      <c r="AB14" s="161" t="s">
        <v>1551</v>
      </c>
      <c r="AC14" s="159" t="s">
        <v>6666</v>
      </c>
    </row>
    <row r="15" spans="1:29" ht="42.75">
      <c r="A15" s="16">
        <v>2</v>
      </c>
      <c r="B15" s="2" t="s">
        <v>1599</v>
      </c>
      <c r="C15" s="97" t="s">
        <v>1595</v>
      </c>
      <c r="D15" s="77" t="s">
        <v>1597</v>
      </c>
      <c r="E15" s="77" t="s">
        <v>1302</v>
      </c>
      <c r="F15" s="3" t="s">
        <v>1358</v>
      </c>
      <c r="G15" s="2" t="s">
        <v>1258</v>
      </c>
      <c r="H15" s="77">
        <v>42298</v>
      </c>
      <c r="I15" s="77">
        <v>42480</v>
      </c>
      <c r="J15" s="77">
        <v>42663</v>
      </c>
      <c r="K15" s="77">
        <v>42845</v>
      </c>
      <c r="L15" s="77">
        <v>43028</v>
      </c>
      <c r="M15" s="77"/>
      <c r="N15" s="2"/>
      <c r="O15" s="98">
        <f ca="1">SUM(L15-NOW())</f>
        <v>192.84127800926217</v>
      </c>
      <c r="P15" s="2" t="str">
        <f ca="1">IF(O15&lt;=40,"WARNING","ACTIVE")</f>
        <v>ACTIVE</v>
      </c>
      <c r="Q15" s="87">
        <v>3355750</v>
      </c>
      <c r="R15" s="87">
        <v>15000</v>
      </c>
      <c r="S15" s="2" t="s">
        <v>1208</v>
      </c>
      <c r="T15" s="2" t="s">
        <v>4892</v>
      </c>
      <c r="U15" s="2" t="s">
        <v>1596</v>
      </c>
      <c r="V15" s="2" t="s">
        <v>1694</v>
      </c>
      <c r="W15" s="121" t="s">
        <v>1661</v>
      </c>
      <c r="X15" s="110"/>
      <c r="Y15" s="110" t="s">
        <v>1629</v>
      </c>
      <c r="Z15" s="121"/>
      <c r="AA15" s="121" t="s">
        <v>3545</v>
      </c>
      <c r="AB15" s="164"/>
      <c r="AC15" s="110"/>
    </row>
    <row r="16" spans="1:29" s="146" customFormat="1" ht="34.5" customHeight="1">
      <c r="A16" s="16"/>
      <c r="B16" s="2"/>
      <c r="C16" s="97" t="s">
        <v>12860</v>
      </c>
      <c r="D16" s="77" t="s">
        <v>12862</v>
      </c>
      <c r="E16" s="77" t="s">
        <v>1060</v>
      </c>
      <c r="F16" s="3" t="s">
        <v>1276</v>
      </c>
      <c r="G16" s="2" t="s">
        <v>1267</v>
      </c>
      <c r="H16" s="77" t="s">
        <v>12863</v>
      </c>
      <c r="I16" s="77">
        <v>43014</v>
      </c>
      <c r="J16" s="77"/>
      <c r="K16" s="77"/>
      <c r="L16" s="77"/>
      <c r="M16" s="77"/>
      <c r="N16" s="2"/>
      <c r="O16" s="98">
        <f ca="1">SUM(I16-NOW())</f>
        <v>178.84127800926217</v>
      </c>
      <c r="P16" s="2" t="str">
        <f ca="1">IF(O16&lt;=40,"WARNING","ACTIVE")</f>
        <v>ACTIVE</v>
      </c>
      <c r="Q16" s="87" t="s">
        <v>12864</v>
      </c>
      <c r="R16" s="87">
        <v>35000</v>
      </c>
      <c r="S16" s="2" t="s">
        <v>1208</v>
      </c>
      <c r="T16" s="2"/>
      <c r="U16" s="2" t="s">
        <v>12861</v>
      </c>
      <c r="V16" s="2">
        <v>81932993099</v>
      </c>
      <c r="W16" s="121" t="s">
        <v>12979</v>
      </c>
      <c r="X16" s="110" t="s">
        <v>12980</v>
      </c>
      <c r="Y16" s="110" t="s">
        <v>12981</v>
      </c>
      <c r="Z16" s="121"/>
      <c r="AA16" s="121"/>
      <c r="AB16" s="983" t="s">
        <v>12982</v>
      </c>
      <c r="AC16" s="110"/>
    </row>
    <row r="17" spans="1:29" ht="15.95" customHeight="1">
      <c r="A17" s="105"/>
      <c r="B17" s="64"/>
      <c r="C17" s="112"/>
      <c r="D17" s="65"/>
      <c r="E17" s="65"/>
      <c r="F17" s="23"/>
      <c r="G17" s="64"/>
      <c r="H17" s="65"/>
      <c r="I17" s="65"/>
      <c r="J17" s="65"/>
      <c r="K17" s="65"/>
      <c r="L17" s="65"/>
      <c r="M17" s="64"/>
      <c r="N17" s="64"/>
      <c r="O17" s="100"/>
      <c r="P17" s="64"/>
      <c r="Q17" s="96"/>
      <c r="R17" s="96"/>
      <c r="S17" s="64"/>
      <c r="T17" s="64"/>
      <c r="U17" s="64"/>
      <c r="V17" s="64"/>
      <c r="W17" s="113"/>
      <c r="X17" s="113"/>
      <c r="Y17" s="113"/>
      <c r="Z17" s="122"/>
      <c r="AA17" s="122"/>
      <c r="AB17" s="123"/>
      <c r="AC17" s="113"/>
    </row>
    <row r="18" spans="1:29" ht="15.95" customHeight="1">
      <c r="A18" s="105"/>
      <c r="B18" s="64"/>
      <c r="C18" s="112"/>
      <c r="D18" s="65"/>
      <c r="E18" s="65"/>
      <c r="F18" s="23"/>
      <c r="G18" s="64"/>
      <c r="H18" s="65"/>
      <c r="I18" s="65"/>
      <c r="J18" s="65"/>
      <c r="K18" s="65"/>
      <c r="L18" s="65"/>
      <c r="M18" s="64"/>
      <c r="N18" s="64"/>
      <c r="O18" s="100"/>
      <c r="P18" s="64"/>
      <c r="Q18" s="96"/>
      <c r="R18" s="96"/>
      <c r="S18" s="64"/>
      <c r="T18" s="64"/>
      <c r="U18" s="64"/>
      <c r="V18" s="64"/>
      <c r="W18" s="113"/>
      <c r="X18" s="113"/>
      <c r="Y18" s="113"/>
      <c r="Z18" s="122"/>
      <c r="AA18" s="122"/>
      <c r="AB18" s="123"/>
      <c r="AC18" s="113"/>
    </row>
    <row r="20" spans="1:29" ht="12.95" customHeight="1" thickBot="1"/>
    <row r="21" spans="1:29" ht="12.95" customHeight="1" thickBot="1">
      <c r="A21" s="30" t="s">
        <v>1365</v>
      </c>
      <c r="B21" s="30"/>
    </row>
    <row r="22" spans="1:29" ht="12.95" customHeight="1">
      <c r="A22" s="136">
        <v>3</v>
      </c>
      <c r="B22" s="135" t="s">
        <v>2081</v>
      </c>
      <c r="C22" s="156" t="s">
        <v>1109</v>
      </c>
      <c r="D22" s="154" t="s">
        <v>2061</v>
      </c>
      <c r="E22" s="154"/>
      <c r="F22" s="126"/>
      <c r="G22" s="135" t="s">
        <v>2062</v>
      </c>
      <c r="H22" s="154">
        <v>42380</v>
      </c>
      <c r="I22" s="154">
        <v>42470</v>
      </c>
      <c r="J22" s="154">
        <v>42530</v>
      </c>
      <c r="K22" s="154"/>
      <c r="L22" s="154"/>
      <c r="M22" s="135"/>
      <c r="N22" s="135"/>
      <c r="O22" s="151">
        <f ca="1">SUM(J22-NOW())</f>
        <v>-305.15872199073783</v>
      </c>
      <c r="P22" s="135" t="str">
        <f ca="1">IF(O22&lt;=35,"WARNING","ACTIVE")</f>
        <v>WARNING</v>
      </c>
      <c r="Q22" s="157">
        <v>7000000</v>
      </c>
      <c r="R22" s="157"/>
      <c r="S22" s="135" t="s">
        <v>1208</v>
      </c>
      <c r="T22" s="135" t="s">
        <v>2083</v>
      </c>
      <c r="U22" s="135" t="s">
        <v>1110</v>
      </c>
      <c r="V22" s="135"/>
      <c r="W22" s="162" t="s">
        <v>2617</v>
      </c>
      <c r="X22" s="159"/>
      <c r="Y22" s="159"/>
      <c r="Z22" s="162"/>
      <c r="AA22" s="162" t="s">
        <v>3536</v>
      </c>
      <c r="AB22" s="163"/>
      <c r="AC22" s="159" t="s">
        <v>3626</v>
      </c>
    </row>
    <row r="23" spans="1:29" ht="12.95" customHeight="1">
      <c r="A23" s="136">
        <v>4</v>
      </c>
      <c r="B23" s="135" t="s">
        <v>2082</v>
      </c>
      <c r="C23" s="156" t="s">
        <v>2063</v>
      </c>
      <c r="D23" s="154" t="s">
        <v>2065</v>
      </c>
      <c r="E23" s="154"/>
      <c r="F23" s="126"/>
      <c r="G23" s="135" t="s">
        <v>2062</v>
      </c>
      <c r="H23" s="154">
        <v>42383</v>
      </c>
      <c r="I23" s="154">
        <v>42473</v>
      </c>
      <c r="J23" s="154">
        <v>42533</v>
      </c>
      <c r="K23" s="154"/>
      <c r="L23" s="154"/>
      <c r="M23" s="135"/>
      <c r="N23" s="135"/>
      <c r="O23" s="151">
        <f ca="1">SUM(J23-NOW())</f>
        <v>-302.15872199073783</v>
      </c>
      <c r="P23" s="135" t="str">
        <f ca="1">IF(O23&lt;=35,"WARNING","ACTIVE")</f>
        <v>WARNING</v>
      </c>
      <c r="Q23" s="157">
        <v>8000000</v>
      </c>
      <c r="R23" s="157"/>
      <c r="S23" s="135" t="s">
        <v>1208</v>
      </c>
      <c r="T23" s="135" t="s">
        <v>2083</v>
      </c>
      <c r="U23" s="135" t="s">
        <v>2064</v>
      </c>
      <c r="V23" s="135" t="s">
        <v>3127</v>
      </c>
      <c r="W23" s="162" t="s">
        <v>2616</v>
      </c>
      <c r="X23" s="159"/>
      <c r="Y23" s="159" t="s">
        <v>2705</v>
      </c>
      <c r="Z23" s="162"/>
      <c r="AA23" s="167" t="s">
        <v>3666</v>
      </c>
      <c r="AB23" s="163"/>
      <c r="AC23" s="159" t="s">
        <v>3775</v>
      </c>
    </row>
  </sheetData>
  <mergeCells count="32">
    <mergeCell ref="D12:D13"/>
    <mergeCell ref="R12:R13"/>
    <mergeCell ref="Q12:Q13"/>
    <mergeCell ref="O12:O13"/>
    <mergeCell ref="AB12:AB13"/>
    <mergeCell ref="F12:F13"/>
    <mergeCell ref="J12:K12"/>
    <mergeCell ref="A1:C1"/>
    <mergeCell ref="A2:C2"/>
    <mergeCell ref="A3:C3"/>
    <mergeCell ref="A6:C6"/>
    <mergeCell ref="E12:E13"/>
    <mergeCell ref="A8:V8"/>
    <mergeCell ref="S12:S13"/>
    <mergeCell ref="H12:I12"/>
    <mergeCell ref="M12:N12"/>
    <mergeCell ref="Q6:S6"/>
    <mergeCell ref="A9:V9"/>
    <mergeCell ref="A12:A13"/>
    <mergeCell ref="B12:B13"/>
    <mergeCell ref="C12:C13"/>
    <mergeCell ref="G12:G13"/>
    <mergeCell ref="P12:P13"/>
    <mergeCell ref="AC12:AC13"/>
    <mergeCell ref="T12:T13"/>
    <mergeCell ref="U12:U13"/>
    <mergeCell ref="V12:V13"/>
    <mergeCell ref="W12:W13"/>
    <mergeCell ref="X12:X13"/>
    <mergeCell ref="Y12:Y13"/>
    <mergeCell ref="AA12:AA13"/>
    <mergeCell ref="Z12:Z13"/>
  </mergeCells>
  <phoneticPr fontId="38" type="noConversion"/>
  <conditionalFormatting sqref="O17:P18 O22:P23 O15:P15">
    <cfRule type="expression" dxfId="70" priority="6" stopIfTrue="1">
      <formula>IF($P15="warning",TRUE,FALSE)</formula>
    </cfRule>
  </conditionalFormatting>
  <conditionalFormatting sqref="S14:S18">
    <cfRule type="expression" dxfId="69" priority="5" stopIfTrue="1">
      <formula>IF(OR($BG14="not",$BG14="resign",$BG14="resign",$BG14="end",$BG14="terminated",$BG14="permanent"),"TRUE","FALSE")</formula>
    </cfRule>
  </conditionalFormatting>
  <conditionalFormatting sqref="S23">
    <cfRule type="expression" dxfId="68" priority="14" stopIfTrue="1">
      <formula>IF(OR($BG16="not",$BG16="resign",$BG16="resign",$BG16="end",$BG16="terminated",$BG16="permanent"),"TRUE","FALSE")</formula>
    </cfRule>
  </conditionalFormatting>
  <conditionalFormatting sqref="S22">
    <cfRule type="expression" dxfId="67" priority="15" stopIfTrue="1">
      <formula>IF(OR(#REF!="not",#REF!="resign",#REF!="resign",#REF!="end",#REF!="terminated",#REF!="permanent"),"TRUE","FALSE")</formula>
    </cfRule>
  </conditionalFormatting>
  <conditionalFormatting sqref="O16:P16">
    <cfRule type="expression" dxfId="66" priority="3" stopIfTrue="1">
      <formula>IF($P16="warning",TRUE,FALSE)</formula>
    </cfRule>
  </conditionalFormatting>
  <conditionalFormatting sqref="S16">
    <cfRule type="expression" dxfId="65" priority="2" stopIfTrue="1">
      <formula>IF(OR($BG16="not",$BG16="resign",$BG16="resign",$BG16="end",$BG16="terminated",$BG16="permanent"),"TRUE","FALSE")</formula>
    </cfRule>
  </conditionalFormatting>
  <conditionalFormatting sqref="O16:P16">
    <cfRule type="expression" dxfId="64" priority="1" stopIfTrue="1">
      <formula>IF($P16="warning",TRUE,FALSE)</formula>
    </cfRule>
  </conditionalFormatting>
  <hyperlinks>
    <hyperlink ref="AB14" r:id="rId1"/>
    <hyperlink ref="AB16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theme="7" tint="0.39997558519241921"/>
    <pageSetUpPr fitToPage="1"/>
  </sheetPr>
  <dimension ref="A1:AJ24"/>
  <sheetViews>
    <sheetView showGridLines="0" workbookViewId="0">
      <pane xSplit="3" ySplit="10" topLeftCell="AC11" activePane="bottomRight" state="frozen"/>
      <selection pane="topRight" activeCell="D1" sqref="D1"/>
      <selection pane="bottomLeft" activeCell="A14" sqref="A14"/>
      <selection pane="bottomRight" activeCell="A9" sqref="A9:AH10"/>
    </sheetView>
  </sheetViews>
  <sheetFormatPr defaultRowHeight="10.5"/>
  <cols>
    <col min="1" max="1" width="4.28515625" style="261" customWidth="1"/>
    <col min="2" max="2" width="10.140625" style="261" customWidth="1"/>
    <col min="3" max="3" width="30" style="261" bestFit="1" customWidth="1"/>
    <col min="4" max="4" width="25.140625" style="261" bestFit="1" customWidth="1"/>
    <col min="5" max="5" width="12.85546875" style="261" customWidth="1"/>
    <col min="6" max="6" width="6" style="261" customWidth="1"/>
    <col min="7" max="7" width="8.7109375" style="261" customWidth="1"/>
    <col min="8" max="8" width="8.85546875" style="261" bestFit="1" customWidth="1"/>
    <col min="9" max="9" width="25" style="261" bestFit="1" customWidth="1"/>
    <col min="10" max="10" width="16" style="261" customWidth="1"/>
    <col min="11" max="12" width="11" style="261" bestFit="1" customWidth="1"/>
    <col min="13" max="13" width="9.42578125" style="261" bestFit="1" customWidth="1"/>
    <col min="14" max="14" width="9.140625" style="261" bestFit="1" customWidth="1"/>
    <col min="15" max="15" width="7.42578125" style="261" customWidth="1"/>
    <col min="16" max="16" width="9.85546875" style="261" customWidth="1"/>
    <col min="17" max="17" width="11.5703125" style="597" customWidth="1"/>
    <col min="18" max="18" width="10.85546875" style="597" customWidth="1"/>
    <col min="19" max="19" width="10.42578125" style="597" customWidth="1"/>
    <col min="20" max="20" width="16" style="597" customWidth="1"/>
    <col min="21" max="21" width="11" style="597" customWidth="1"/>
    <col min="22" max="22" width="10" style="597" customWidth="1"/>
    <col min="23" max="23" width="8.140625" style="261" customWidth="1"/>
    <col min="24" max="24" width="25.5703125" style="261" bestFit="1" customWidth="1"/>
    <col min="25" max="25" width="34.140625" style="261" bestFit="1" customWidth="1"/>
    <col min="26" max="26" width="79" style="261" customWidth="1"/>
    <col min="27" max="27" width="12.5703125" style="261" customWidth="1"/>
    <col min="28" max="28" width="25" style="261" customWidth="1"/>
    <col min="29" max="29" width="20.28515625" style="261" customWidth="1"/>
    <col min="30" max="30" width="18" style="261" customWidth="1"/>
    <col min="31" max="31" width="13.85546875" style="261" bestFit="1" customWidth="1"/>
    <col min="32" max="32" width="15" style="261" bestFit="1" customWidth="1"/>
    <col min="33" max="33" width="36.7109375" style="261" customWidth="1"/>
    <col min="34" max="34" width="29.28515625" style="596" bestFit="1" customWidth="1"/>
    <col min="35" max="35" width="26" style="261" bestFit="1" customWidth="1"/>
    <col min="36" max="16384" width="9.140625" style="261"/>
  </cols>
  <sheetData>
    <row r="1" spans="1:36" s="597" customFormat="1">
      <c r="A1" s="1150"/>
      <c r="B1" s="1150"/>
      <c r="C1" s="1150"/>
      <c r="D1" s="596"/>
      <c r="E1" s="629"/>
      <c r="F1" s="596"/>
      <c r="G1" s="596"/>
      <c r="H1" s="596"/>
      <c r="AC1" s="298" t="s">
        <v>1316</v>
      </c>
      <c r="AD1" s="298"/>
      <c r="AE1" s="298"/>
      <c r="AF1" s="298"/>
      <c r="AG1" s="298"/>
      <c r="AH1" s="596"/>
    </row>
    <row r="2" spans="1:36" s="597" customFormat="1">
      <c r="A2" s="1150"/>
      <c r="B2" s="1150"/>
      <c r="C2" s="1150"/>
      <c r="D2" s="596"/>
      <c r="E2" s="629"/>
      <c r="F2" s="596"/>
      <c r="G2" s="596"/>
      <c r="H2" s="596"/>
      <c r="AC2" s="298" t="s">
        <v>1235</v>
      </c>
      <c r="AD2" s="298"/>
      <c r="AE2" s="298"/>
      <c r="AF2" s="298"/>
      <c r="AG2" s="298"/>
      <c r="AH2" s="596"/>
    </row>
    <row r="3" spans="1:36" s="597" customFormat="1">
      <c r="A3" s="1150"/>
      <c r="B3" s="1150"/>
      <c r="C3" s="1150"/>
      <c r="D3" s="596"/>
      <c r="E3" s="629"/>
      <c r="F3" s="596"/>
      <c r="G3" s="596"/>
      <c r="H3" s="596"/>
      <c r="O3" s="213"/>
      <c r="AC3" s="298" t="s">
        <v>1236</v>
      </c>
      <c r="AD3" s="298"/>
      <c r="AE3" s="298"/>
      <c r="AF3" s="298"/>
      <c r="AG3" s="298"/>
      <c r="AH3" s="596"/>
    </row>
    <row r="4" spans="1:36" s="597" customFormat="1">
      <c r="A4" s="594"/>
      <c r="B4" s="594"/>
      <c r="C4" s="594"/>
      <c r="D4" s="594"/>
      <c r="E4" s="627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AH4" s="596"/>
    </row>
    <row r="5" spans="1:36" s="661" customFormat="1">
      <c r="A5" s="659"/>
      <c r="B5" s="659"/>
      <c r="C5" s="659"/>
      <c r="D5" s="659"/>
      <c r="E5" s="659"/>
      <c r="F5" s="659"/>
      <c r="G5" s="659"/>
      <c r="H5" s="659"/>
      <c r="I5" s="659"/>
      <c r="J5" s="659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  <c r="V5" s="659"/>
      <c r="W5" s="659"/>
      <c r="X5" s="659"/>
      <c r="Y5" s="659"/>
      <c r="AH5" s="660"/>
    </row>
    <row r="6" spans="1:36" s="661" customFormat="1">
      <c r="A6" s="659"/>
      <c r="B6" s="659"/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AH6" s="660"/>
    </row>
    <row r="7" spans="1:36" s="661" customFormat="1">
      <c r="A7" s="659"/>
      <c r="B7" s="659"/>
      <c r="C7" s="659"/>
      <c r="D7" s="659"/>
      <c r="E7" s="659"/>
      <c r="F7" s="659"/>
      <c r="G7" s="659"/>
      <c r="H7" s="659"/>
      <c r="I7" s="659"/>
      <c r="J7" s="659"/>
      <c r="K7" s="659"/>
      <c r="L7" s="659"/>
      <c r="M7" s="659"/>
      <c r="N7" s="659"/>
      <c r="O7" s="659"/>
      <c r="P7" s="659"/>
      <c r="Q7" s="659"/>
      <c r="R7" s="659"/>
      <c r="S7" s="659"/>
      <c r="T7" s="659"/>
      <c r="U7" s="659"/>
      <c r="V7" s="659"/>
      <c r="W7" s="659"/>
      <c r="X7" s="659"/>
      <c r="Y7" s="659"/>
      <c r="AH7" s="660"/>
    </row>
    <row r="8" spans="1:36" s="597" customFormat="1" ht="11.25" thickBot="1">
      <c r="C8" s="596"/>
      <c r="D8" s="596"/>
      <c r="E8" s="629"/>
      <c r="F8" s="596"/>
      <c r="G8" s="596"/>
      <c r="H8" s="596"/>
      <c r="AH8" s="596"/>
    </row>
    <row r="9" spans="1:36" s="597" customFormat="1" ht="12" customHeight="1" thickTop="1" thickBot="1">
      <c r="A9" s="1104" t="s">
        <v>1351</v>
      </c>
      <c r="B9" s="1104" t="s">
        <v>4975</v>
      </c>
      <c r="C9" s="1104" t="s">
        <v>1353</v>
      </c>
      <c r="D9" s="1104" t="s">
        <v>1354</v>
      </c>
      <c r="E9" s="626" t="s">
        <v>5006</v>
      </c>
      <c r="F9" s="1104" t="s">
        <v>1059</v>
      </c>
      <c r="G9" s="1104" t="s">
        <v>1355</v>
      </c>
      <c r="H9" s="1104" t="s">
        <v>1043</v>
      </c>
      <c r="I9" s="1104" t="s">
        <v>1356</v>
      </c>
      <c r="J9" s="1104" t="s">
        <v>4983</v>
      </c>
      <c r="K9" s="1108" t="s">
        <v>1247</v>
      </c>
      <c r="L9" s="1109"/>
      <c r="M9" s="1108" t="s">
        <v>1979</v>
      </c>
      <c r="N9" s="1109"/>
      <c r="O9" s="1104" t="s">
        <v>1260</v>
      </c>
      <c r="P9" s="1106" t="s">
        <v>1251</v>
      </c>
      <c r="Q9" s="1104" t="s">
        <v>1248</v>
      </c>
      <c r="R9" s="1135" t="s">
        <v>4856</v>
      </c>
      <c r="S9" s="1135" t="s">
        <v>4859</v>
      </c>
      <c r="T9" s="1135" t="s">
        <v>4858</v>
      </c>
      <c r="U9" s="1104" t="s">
        <v>4857</v>
      </c>
      <c r="V9" s="1104" t="s">
        <v>4717</v>
      </c>
      <c r="W9" s="1104" t="s">
        <v>1857</v>
      </c>
      <c r="X9" s="1104" t="s">
        <v>1261</v>
      </c>
      <c r="Y9" s="1104" t="s">
        <v>1251</v>
      </c>
      <c r="Z9" s="1097" t="s">
        <v>1253</v>
      </c>
      <c r="AA9" s="1121" t="s">
        <v>1230</v>
      </c>
      <c r="AB9" s="1123" t="s">
        <v>1272</v>
      </c>
      <c r="AC9" s="1118" t="s">
        <v>1202</v>
      </c>
      <c r="AD9" s="1118" t="s">
        <v>673</v>
      </c>
      <c r="AE9" s="1118" t="s">
        <v>1290</v>
      </c>
      <c r="AF9" s="1118" t="s">
        <v>3030</v>
      </c>
      <c r="AG9" s="1118" t="s">
        <v>509</v>
      </c>
      <c r="AH9" s="1114" t="s">
        <v>811</v>
      </c>
    </row>
    <row r="10" spans="1:36" s="597" customFormat="1" ht="12" thickTop="1" thickBot="1">
      <c r="A10" s="1145"/>
      <c r="B10" s="1145"/>
      <c r="C10" s="1145"/>
      <c r="D10" s="1145"/>
      <c r="E10" s="631" t="s">
        <v>5007</v>
      </c>
      <c r="F10" s="1145"/>
      <c r="G10" s="1145"/>
      <c r="H10" s="1145"/>
      <c r="I10" s="1145"/>
      <c r="J10" s="1145"/>
      <c r="K10" s="595" t="s">
        <v>1256</v>
      </c>
      <c r="L10" s="595" t="s">
        <v>1257</v>
      </c>
      <c r="M10" s="595">
        <v>1</v>
      </c>
      <c r="N10" s="595">
        <v>2</v>
      </c>
      <c r="O10" s="1145"/>
      <c r="P10" s="1143"/>
      <c r="Q10" s="1145"/>
      <c r="R10" s="1153"/>
      <c r="S10" s="1153"/>
      <c r="T10" s="1153"/>
      <c r="U10" s="1145"/>
      <c r="V10" s="1145"/>
      <c r="W10" s="1145"/>
      <c r="X10" s="1144"/>
      <c r="Y10" s="1144"/>
      <c r="Z10" s="1139"/>
      <c r="AA10" s="1146"/>
      <c r="AB10" s="1142"/>
      <c r="AC10" s="1193"/>
      <c r="AD10" s="1193"/>
      <c r="AE10" s="1193"/>
      <c r="AF10" s="1193"/>
      <c r="AG10" s="1193"/>
      <c r="AH10" s="1141"/>
    </row>
    <row r="11" spans="1:36" ht="32.25" thickTop="1">
      <c r="A11" s="222">
        <f>ROW()-10</f>
        <v>1</v>
      </c>
      <c r="B11" s="222" t="s">
        <v>5157</v>
      </c>
      <c r="C11" s="223" t="s">
        <v>4828</v>
      </c>
      <c r="D11" s="224" t="s">
        <v>4829</v>
      </c>
      <c r="E11" s="224" t="s">
        <v>5070</v>
      </c>
      <c r="F11" s="227" t="s">
        <v>1302</v>
      </c>
      <c r="G11" s="228" t="s">
        <v>1358</v>
      </c>
      <c r="H11" s="228" t="s">
        <v>1045</v>
      </c>
      <c r="I11" s="229" t="s">
        <v>5033</v>
      </c>
      <c r="J11" s="230" t="s">
        <v>4982</v>
      </c>
      <c r="K11" s="231">
        <v>42736</v>
      </c>
      <c r="L11" s="231">
        <v>43100</v>
      </c>
      <c r="M11" s="231"/>
      <c r="N11" s="231"/>
      <c r="O11" s="98">
        <f ca="1">SUM(L11-NOW())</f>
        <v>264.84127800926217</v>
      </c>
      <c r="P11" s="77" t="str">
        <f ca="1">IF(O11&lt;=40,"WARNING","ACTIVE")</f>
        <v>ACTIVE</v>
      </c>
      <c r="Q11" s="230">
        <v>27540000</v>
      </c>
      <c r="R11" s="230">
        <v>500000</v>
      </c>
      <c r="S11" s="230">
        <v>225000</v>
      </c>
      <c r="T11" s="230">
        <v>2000000</v>
      </c>
      <c r="U11" s="230">
        <v>250000</v>
      </c>
      <c r="V11" s="230"/>
      <c r="W11" s="230" t="s">
        <v>1314</v>
      </c>
      <c r="X11" s="230" t="s">
        <v>6703</v>
      </c>
      <c r="Y11" s="230"/>
      <c r="Z11" s="301" t="s">
        <v>4830</v>
      </c>
      <c r="AA11" s="237" t="s">
        <v>5071</v>
      </c>
      <c r="AB11" s="229" t="s">
        <v>5069</v>
      </c>
      <c r="AC11" s="229" t="s">
        <v>5072</v>
      </c>
      <c r="AD11" s="346" t="s">
        <v>5073</v>
      </c>
      <c r="AE11" s="237" t="s">
        <v>5074</v>
      </c>
      <c r="AF11" s="229"/>
      <c r="AG11" s="7" t="s">
        <v>5075</v>
      </c>
      <c r="AH11" s="259"/>
      <c r="AJ11" s="299"/>
    </row>
    <row r="12" spans="1:36" ht="25.5">
      <c r="A12" s="222">
        <f t="shared" ref="A12:A23" si="0">ROW()-10</f>
        <v>2</v>
      </c>
      <c r="B12" s="222" t="s">
        <v>5158</v>
      </c>
      <c r="C12" s="223" t="s">
        <v>4831</v>
      </c>
      <c r="D12" s="224" t="s">
        <v>4832</v>
      </c>
      <c r="E12" s="224" t="s">
        <v>5008</v>
      </c>
      <c r="F12" s="227" t="s">
        <v>1060</v>
      </c>
      <c r="G12" s="228" t="s">
        <v>1231</v>
      </c>
      <c r="H12" s="228" t="s">
        <v>1045</v>
      </c>
      <c r="I12" s="229" t="s">
        <v>4834</v>
      </c>
      <c r="J12" s="230" t="s">
        <v>4985</v>
      </c>
      <c r="K12" s="231">
        <v>42736</v>
      </c>
      <c r="L12" s="231">
        <v>43100</v>
      </c>
      <c r="M12" s="231"/>
      <c r="N12" s="231"/>
      <c r="O12" s="98">
        <f t="shared" ref="O12:O22" ca="1" si="1">SUM(L12-NOW())</f>
        <v>264.84127800926217</v>
      </c>
      <c r="P12" s="77" t="str">
        <f t="shared" ref="P12:P22" ca="1" si="2">IF(O12&lt;=40,"WARNING","ACTIVE")</f>
        <v>ACTIVE</v>
      </c>
      <c r="Q12" s="230">
        <v>8856000</v>
      </c>
      <c r="R12" s="230">
        <v>250000</v>
      </c>
      <c r="S12" s="230">
        <v>200000</v>
      </c>
      <c r="T12" s="230"/>
      <c r="U12" s="230">
        <v>250000</v>
      </c>
      <c r="V12" s="230"/>
      <c r="W12" s="230" t="s">
        <v>1314</v>
      </c>
      <c r="X12" s="230" t="s">
        <v>6886</v>
      </c>
      <c r="Y12" s="230"/>
      <c r="Z12" s="301" t="s">
        <v>4833</v>
      </c>
      <c r="AA12" s="237" t="s">
        <v>4986</v>
      </c>
      <c r="AB12" s="229" t="s">
        <v>4987</v>
      </c>
      <c r="AC12" s="229" t="s">
        <v>4988</v>
      </c>
      <c r="AD12" s="346" t="s">
        <v>4989</v>
      </c>
      <c r="AE12" s="237" t="s">
        <v>4990</v>
      </c>
      <c r="AF12" s="237"/>
      <c r="AG12" s="7" t="s">
        <v>4996</v>
      </c>
      <c r="AH12" s="259"/>
      <c r="AJ12" s="299"/>
    </row>
    <row r="13" spans="1:36" ht="25.5">
      <c r="A13" s="222">
        <f t="shared" si="0"/>
        <v>3</v>
      </c>
      <c r="B13" s="222" t="s">
        <v>5159</v>
      </c>
      <c r="C13" s="223" t="s">
        <v>4835</v>
      </c>
      <c r="D13" s="224" t="s">
        <v>4836</v>
      </c>
      <c r="E13" s="224" t="s">
        <v>1264</v>
      </c>
      <c r="F13" s="227" t="s">
        <v>1302</v>
      </c>
      <c r="G13" s="228" t="s">
        <v>1280</v>
      </c>
      <c r="H13" s="228" t="s">
        <v>1045</v>
      </c>
      <c r="I13" s="229" t="s">
        <v>4838</v>
      </c>
      <c r="J13" s="230"/>
      <c r="K13" s="231">
        <v>42736</v>
      </c>
      <c r="L13" s="231">
        <v>43100</v>
      </c>
      <c r="M13" s="231"/>
      <c r="N13" s="231"/>
      <c r="O13" s="98">
        <f t="shared" ca="1" si="1"/>
        <v>264.84127800926217</v>
      </c>
      <c r="P13" s="77" t="str">
        <f t="shared" ca="1" si="2"/>
        <v>ACTIVE</v>
      </c>
      <c r="Q13" s="230">
        <v>7590000</v>
      </c>
      <c r="R13" s="230">
        <v>300000</v>
      </c>
      <c r="S13" s="230">
        <v>225000</v>
      </c>
      <c r="T13" s="230"/>
      <c r="U13" s="230">
        <v>250000</v>
      </c>
      <c r="V13" s="230"/>
      <c r="W13" s="230" t="s">
        <v>1314</v>
      </c>
      <c r="X13" s="230" t="s">
        <v>6703</v>
      </c>
      <c r="Y13" s="230"/>
      <c r="Z13" s="301" t="s">
        <v>4837</v>
      </c>
      <c r="AA13" s="237" t="s">
        <v>4991</v>
      </c>
      <c r="AB13" s="229"/>
      <c r="AC13" s="229" t="s">
        <v>4992</v>
      </c>
      <c r="AD13" s="346" t="s">
        <v>4993</v>
      </c>
      <c r="AE13" s="237" t="s">
        <v>4994</v>
      </c>
      <c r="AF13" s="237" t="s">
        <v>4995</v>
      </c>
      <c r="AG13" s="7" t="s">
        <v>4997</v>
      </c>
      <c r="AH13" s="259"/>
      <c r="AJ13" s="603"/>
    </row>
    <row r="14" spans="1:36" ht="21">
      <c r="A14" s="222">
        <f t="shared" si="0"/>
        <v>4</v>
      </c>
      <c r="B14" s="222" t="s">
        <v>5160</v>
      </c>
      <c r="C14" s="223" t="s">
        <v>4839</v>
      </c>
      <c r="D14" s="224" t="s">
        <v>4840</v>
      </c>
      <c r="E14" s="224"/>
      <c r="F14" s="227" t="s">
        <v>1302</v>
      </c>
      <c r="G14" s="496" t="s">
        <v>1231</v>
      </c>
      <c r="H14" s="228" t="s">
        <v>1045</v>
      </c>
      <c r="I14" s="229" t="s">
        <v>4842</v>
      </c>
      <c r="J14" s="230" t="s">
        <v>5027</v>
      </c>
      <c r="K14" s="231">
        <v>42738</v>
      </c>
      <c r="L14" s="231">
        <v>43100</v>
      </c>
      <c r="M14" s="231"/>
      <c r="N14" s="257"/>
      <c r="O14" s="98">
        <f t="shared" ca="1" si="1"/>
        <v>264.84127800926217</v>
      </c>
      <c r="P14" s="77" t="str">
        <f t="shared" ca="1" si="2"/>
        <v>ACTIVE</v>
      </c>
      <c r="Q14" s="230">
        <v>8682960</v>
      </c>
      <c r="R14" s="230">
        <v>500000</v>
      </c>
      <c r="S14" s="230">
        <v>225000</v>
      </c>
      <c r="T14" s="230">
        <v>2000000</v>
      </c>
      <c r="U14" s="230">
        <v>250000</v>
      </c>
      <c r="V14" s="230"/>
      <c r="W14" s="230" t="s">
        <v>1314</v>
      </c>
      <c r="X14" s="230" t="s">
        <v>6703</v>
      </c>
      <c r="Y14" s="230"/>
      <c r="Z14" s="301" t="s">
        <v>4841</v>
      </c>
      <c r="AA14" s="237"/>
      <c r="AB14" s="229" t="s">
        <v>5028</v>
      </c>
      <c r="AC14" s="229" t="s">
        <v>5030</v>
      </c>
      <c r="AD14" s="346" t="s">
        <v>5031</v>
      </c>
      <c r="AE14" s="229"/>
      <c r="AF14" s="237" t="s">
        <v>5029</v>
      </c>
      <c r="AG14" s="7" t="s">
        <v>5032</v>
      </c>
      <c r="AH14" s="259"/>
      <c r="AJ14" s="299"/>
    </row>
    <row r="15" spans="1:36" ht="25.5">
      <c r="A15" s="222">
        <f t="shared" si="0"/>
        <v>5</v>
      </c>
      <c r="B15" s="222" t="s">
        <v>5161</v>
      </c>
      <c r="C15" s="223" t="s">
        <v>4825</v>
      </c>
      <c r="D15" s="224" t="s">
        <v>4843</v>
      </c>
      <c r="E15" s="224" t="s">
        <v>2969</v>
      </c>
      <c r="F15" s="227" t="s">
        <v>1060</v>
      </c>
      <c r="G15" s="228" t="s">
        <v>1280</v>
      </c>
      <c r="H15" s="228" t="s">
        <v>1045</v>
      </c>
      <c r="I15" s="229" t="s">
        <v>4845</v>
      </c>
      <c r="J15" s="230" t="s">
        <v>4998</v>
      </c>
      <c r="K15" s="231">
        <v>42736</v>
      </c>
      <c r="L15" s="231">
        <v>43100</v>
      </c>
      <c r="M15" s="231"/>
      <c r="N15" s="231"/>
      <c r="O15" s="98">
        <f t="shared" ca="1" si="1"/>
        <v>264.84127800926217</v>
      </c>
      <c r="P15" s="77" t="str">
        <f t="shared" ca="1" si="2"/>
        <v>ACTIVE</v>
      </c>
      <c r="Q15" s="230">
        <v>9168250</v>
      </c>
      <c r="R15" s="230">
        <v>300000</v>
      </c>
      <c r="S15" s="230">
        <v>225000</v>
      </c>
      <c r="T15" s="230"/>
      <c r="U15" s="230">
        <v>250000</v>
      </c>
      <c r="V15" s="230"/>
      <c r="W15" s="230" t="s">
        <v>1314</v>
      </c>
      <c r="X15" s="230" t="s">
        <v>6886</v>
      </c>
      <c r="Y15" s="230"/>
      <c r="Z15" s="301" t="s">
        <v>4844</v>
      </c>
      <c r="AA15" s="237" t="s">
        <v>4999</v>
      </c>
      <c r="AB15" s="229" t="s">
        <v>5000</v>
      </c>
      <c r="AC15" s="229" t="s">
        <v>5002</v>
      </c>
      <c r="AD15" s="346" t="s">
        <v>5004</v>
      </c>
      <c r="AE15" s="346" t="s">
        <v>5003</v>
      </c>
      <c r="AF15" s="237" t="s">
        <v>5001</v>
      </c>
      <c r="AG15" s="7" t="s">
        <v>5005</v>
      </c>
      <c r="AH15" s="259"/>
      <c r="AJ15" s="299"/>
    </row>
    <row r="16" spans="1:36" ht="21">
      <c r="A16" s="222">
        <f t="shared" si="0"/>
        <v>6</v>
      </c>
      <c r="B16" s="222" t="s">
        <v>5162</v>
      </c>
      <c r="C16" s="223" t="s">
        <v>4846</v>
      </c>
      <c r="D16" s="224" t="s">
        <v>4847</v>
      </c>
      <c r="E16" s="224" t="s">
        <v>5020</v>
      </c>
      <c r="F16" s="227" t="s">
        <v>1060</v>
      </c>
      <c r="G16" s="228" t="s">
        <v>1276</v>
      </c>
      <c r="H16" s="228" t="s">
        <v>1045</v>
      </c>
      <c r="I16" s="229" t="s">
        <v>1267</v>
      </c>
      <c r="J16" s="230" t="s">
        <v>4984</v>
      </c>
      <c r="K16" s="231">
        <v>42736</v>
      </c>
      <c r="L16" s="231">
        <v>43100</v>
      </c>
      <c r="M16" s="231"/>
      <c r="N16" s="231"/>
      <c r="O16" s="98">
        <f t="shared" ca="1" si="1"/>
        <v>264.84127800926217</v>
      </c>
      <c r="P16" s="77" t="str">
        <f t="shared" ca="1" si="2"/>
        <v>ACTIVE</v>
      </c>
      <c r="Q16" s="230">
        <v>5616000</v>
      </c>
      <c r="R16" s="230"/>
      <c r="S16" s="230"/>
      <c r="T16" s="230"/>
      <c r="U16" s="230">
        <v>250000</v>
      </c>
      <c r="V16" s="230">
        <v>300000</v>
      </c>
      <c r="W16" s="230" t="s">
        <v>1314</v>
      </c>
      <c r="X16" s="230" t="s">
        <v>6886</v>
      </c>
      <c r="Y16" s="230"/>
      <c r="Z16" s="301" t="s">
        <v>4848</v>
      </c>
      <c r="AA16" s="237" t="s">
        <v>5021</v>
      </c>
      <c r="AB16" s="229" t="s">
        <v>5022</v>
      </c>
      <c r="AC16" s="229" t="s">
        <v>5023</v>
      </c>
      <c r="AD16" s="346" t="s">
        <v>5024</v>
      </c>
      <c r="AE16" s="237" t="s">
        <v>5025</v>
      </c>
      <c r="AF16" s="374"/>
      <c r="AG16" s="234" t="s">
        <v>5026</v>
      </c>
      <c r="AH16" s="259"/>
      <c r="AJ16" s="299"/>
    </row>
    <row r="17" spans="1:36" ht="21">
      <c r="A17" s="222">
        <f t="shared" si="0"/>
        <v>7</v>
      </c>
      <c r="B17" s="222" t="s">
        <v>5163</v>
      </c>
      <c r="C17" s="223" t="s">
        <v>4826</v>
      </c>
      <c r="D17" s="224" t="s">
        <v>4849</v>
      </c>
      <c r="E17" s="224" t="s">
        <v>5008</v>
      </c>
      <c r="F17" s="227" t="s">
        <v>1302</v>
      </c>
      <c r="G17" s="228" t="s">
        <v>1319</v>
      </c>
      <c r="H17" s="228" t="s">
        <v>1045</v>
      </c>
      <c r="I17" s="229" t="s">
        <v>1274</v>
      </c>
      <c r="J17" s="230" t="s">
        <v>4984</v>
      </c>
      <c r="K17" s="231">
        <v>42736</v>
      </c>
      <c r="L17" s="231">
        <v>43100</v>
      </c>
      <c r="M17" s="231"/>
      <c r="N17" s="231"/>
      <c r="O17" s="98">
        <f t="shared" ca="1" si="1"/>
        <v>264.84127800926217</v>
      </c>
      <c r="P17" s="77" t="str">
        <f t="shared" ca="1" si="2"/>
        <v>ACTIVE</v>
      </c>
      <c r="Q17" s="230">
        <v>5865000</v>
      </c>
      <c r="R17" s="230">
        <v>200000</v>
      </c>
      <c r="S17" s="230"/>
      <c r="T17" s="230">
        <v>1320000</v>
      </c>
      <c r="U17" s="230">
        <v>250000</v>
      </c>
      <c r="V17" s="230"/>
      <c r="W17" s="230" t="s">
        <v>4861</v>
      </c>
      <c r="X17" s="230" t="s">
        <v>6703</v>
      </c>
      <c r="Y17" s="230"/>
      <c r="Z17" s="301" t="s">
        <v>4850</v>
      </c>
      <c r="AA17" s="237" t="s">
        <v>5010</v>
      </c>
      <c r="AB17" s="229" t="s">
        <v>5014</v>
      </c>
      <c r="AC17" s="229" t="s">
        <v>5011</v>
      </c>
      <c r="AD17" s="346" t="s">
        <v>5012</v>
      </c>
      <c r="AE17" s="237" t="s">
        <v>5013</v>
      </c>
      <c r="AF17" s="229"/>
      <c r="AG17" s="234"/>
      <c r="AH17" s="259"/>
      <c r="AJ17" s="299"/>
    </row>
    <row r="18" spans="1:36" ht="21">
      <c r="A18" s="222">
        <f t="shared" si="0"/>
        <v>8</v>
      </c>
      <c r="B18" s="222" t="s">
        <v>5164</v>
      </c>
      <c r="C18" s="223" t="s">
        <v>4827</v>
      </c>
      <c r="D18" s="224" t="s">
        <v>4851</v>
      </c>
      <c r="E18" s="224" t="s">
        <v>5009</v>
      </c>
      <c r="F18" s="227" t="s">
        <v>1302</v>
      </c>
      <c r="G18" s="228" t="s">
        <v>1231</v>
      </c>
      <c r="H18" s="228" t="s">
        <v>1045</v>
      </c>
      <c r="I18" s="229" t="s">
        <v>1258</v>
      </c>
      <c r="J18" s="230" t="s">
        <v>4984</v>
      </c>
      <c r="K18" s="231">
        <v>42736</v>
      </c>
      <c r="L18" s="231">
        <v>43100</v>
      </c>
      <c r="M18" s="231"/>
      <c r="N18" s="231"/>
      <c r="O18" s="98">
        <f t="shared" ca="1" si="1"/>
        <v>264.84127800926217</v>
      </c>
      <c r="P18" s="77" t="str">
        <f t="shared" ca="1" si="2"/>
        <v>ACTIVE</v>
      </c>
      <c r="Q18" s="230">
        <v>4025000</v>
      </c>
      <c r="R18" s="230">
        <v>200000</v>
      </c>
      <c r="S18" s="230"/>
      <c r="T18" s="230">
        <v>500000</v>
      </c>
      <c r="U18" s="230">
        <v>250000</v>
      </c>
      <c r="V18" s="230"/>
      <c r="W18" s="230" t="s">
        <v>4860</v>
      </c>
      <c r="X18" s="230" t="s">
        <v>6703</v>
      </c>
      <c r="Y18" s="230"/>
      <c r="Z18" s="301" t="s">
        <v>4850</v>
      </c>
      <c r="AA18" s="237" t="s">
        <v>4976</v>
      </c>
      <c r="AB18" s="229" t="s">
        <v>4977</v>
      </c>
      <c r="AC18" s="229" t="s">
        <v>4978</v>
      </c>
      <c r="AD18" s="346" t="s">
        <v>4980</v>
      </c>
      <c r="AE18" s="346" t="s">
        <v>4979</v>
      </c>
      <c r="AF18" s="229"/>
      <c r="AG18" s="7" t="s">
        <v>4981</v>
      </c>
      <c r="AH18" s="259"/>
      <c r="AJ18" s="299"/>
    </row>
    <row r="19" spans="1:36" ht="21">
      <c r="A19" s="222">
        <f t="shared" si="0"/>
        <v>9</v>
      </c>
      <c r="B19" s="222" t="s">
        <v>5165</v>
      </c>
      <c r="C19" s="223" t="s">
        <v>4852</v>
      </c>
      <c r="D19" s="224" t="s">
        <v>4853</v>
      </c>
      <c r="E19" s="224" t="s">
        <v>2982</v>
      </c>
      <c r="F19" s="227" t="s">
        <v>1060</v>
      </c>
      <c r="G19" s="228" t="s">
        <v>4422</v>
      </c>
      <c r="H19" s="228" t="s">
        <v>1045</v>
      </c>
      <c r="I19" s="229" t="s">
        <v>4855</v>
      </c>
      <c r="J19" s="230"/>
      <c r="K19" s="231">
        <v>42736</v>
      </c>
      <c r="L19" s="231">
        <v>43100</v>
      </c>
      <c r="M19" s="231"/>
      <c r="N19" s="231"/>
      <c r="O19" s="98">
        <f t="shared" ca="1" si="1"/>
        <v>264.84127800926217</v>
      </c>
      <c r="P19" s="77" t="str">
        <f t="shared" ca="1" si="2"/>
        <v>ACTIVE</v>
      </c>
      <c r="Q19" s="230">
        <v>5000000</v>
      </c>
      <c r="R19" s="230">
        <v>300000</v>
      </c>
      <c r="S19" s="230">
        <v>225000</v>
      </c>
      <c r="T19" s="230"/>
      <c r="U19" s="230">
        <v>250000</v>
      </c>
      <c r="V19" s="230"/>
      <c r="W19" s="230" t="s">
        <v>1314</v>
      </c>
      <c r="X19" s="230" t="s">
        <v>6886</v>
      </c>
      <c r="Y19" s="230"/>
      <c r="Z19" s="301" t="s">
        <v>4854</v>
      </c>
      <c r="AA19" s="237" t="s">
        <v>5015</v>
      </c>
      <c r="AB19" s="229" t="s">
        <v>5016</v>
      </c>
      <c r="AC19" s="229" t="s">
        <v>5017</v>
      </c>
      <c r="AD19" s="346" t="s">
        <v>5018</v>
      </c>
      <c r="AE19" s="237"/>
      <c r="AF19" s="229"/>
      <c r="AG19" s="7" t="s">
        <v>5019</v>
      </c>
      <c r="AH19" s="259"/>
      <c r="AJ19" s="299"/>
    </row>
    <row r="20" spans="1:36" ht="21">
      <c r="A20" s="222">
        <f t="shared" si="0"/>
        <v>10</v>
      </c>
      <c r="B20" s="222" t="s">
        <v>5166</v>
      </c>
      <c r="C20" s="259" t="s">
        <v>5068</v>
      </c>
      <c r="D20" s="224" t="s">
        <v>5060</v>
      </c>
      <c r="E20" s="224" t="s">
        <v>5061</v>
      </c>
      <c r="F20" s="227" t="s">
        <v>1060</v>
      </c>
      <c r="G20" s="228" t="s">
        <v>1231</v>
      </c>
      <c r="H20" s="228" t="s">
        <v>1045</v>
      </c>
      <c r="I20" s="270" t="s">
        <v>5039</v>
      </c>
      <c r="J20" s="260" t="s">
        <v>5040</v>
      </c>
      <c r="K20" s="257">
        <v>42742</v>
      </c>
      <c r="L20" s="257">
        <v>43100</v>
      </c>
      <c r="M20" s="266"/>
      <c r="N20" s="266"/>
      <c r="O20" s="98">
        <f t="shared" ca="1" si="1"/>
        <v>264.84127800926217</v>
      </c>
      <c r="P20" s="77" t="str">
        <f t="shared" ca="1" si="2"/>
        <v>ACTIVE</v>
      </c>
      <c r="Q20" s="274">
        <v>18457500</v>
      </c>
      <c r="R20" s="274">
        <v>500000</v>
      </c>
      <c r="S20" s="260">
        <v>225000</v>
      </c>
      <c r="T20" s="274">
        <v>2000000</v>
      </c>
      <c r="U20" s="260">
        <v>250000</v>
      </c>
      <c r="V20" s="260"/>
      <c r="W20" s="230" t="s">
        <v>1314</v>
      </c>
      <c r="X20" s="230" t="s">
        <v>6886</v>
      </c>
      <c r="Y20" s="260"/>
      <c r="Z20" s="644" t="s">
        <v>5066</v>
      </c>
      <c r="AA20" s="237" t="s">
        <v>5062</v>
      </c>
      <c r="AB20" s="229" t="s">
        <v>5063</v>
      </c>
      <c r="AC20" s="229" t="s">
        <v>5064</v>
      </c>
      <c r="AD20" s="237" t="s">
        <v>5065</v>
      </c>
      <c r="AE20" s="237" t="s">
        <v>5067</v>
      </c>
      <c r="AF20" s="229"/>
      <c r="AG20" s="7" t="s">
        <v>5045</v>
      </c>
      <c r="AH20" s="301"/>
      <c r="AJ20" s="299"/>
    </row>
    <row r="21" spans="1:36" ht="14.25" customHeight="1">
      <c r="A21" s="222">
        <f t="shared" si="0"/>
        <v>11</v>
      </c>
      <c r="B21" s="222" t="s">
        <v>5167</v>
      </c>
      <c r="C21" s="253" t="s">
        <v>5055</v>
      </c>
      <c r="D21" s="224" t="s">
        <v>5048</v>
      </c>
      <c r="E21" s="224"/>
      <c r="F21" s="227" t="s">
        <v>1302</v>
      </c>
      <c r="G21" s="228" t="s">
        <v>1358</v>
      </c>
      <c r="H21" s="228" t="s">
        <v>1045</v>
      </c>
      <c r="I21" s="270" t="s">
        <v>5041</v>
      </c>
      <c r="J21" s="258" t="s">
        <v>5043</v>
      </c>
      <c r="K21" s="257">
        <v>42740</v>
      </c>
      <c r="L21" s="257">
        <v>43100</v>
      </c>
      <c r="M21" s="253"/>
      <c r="N21" s="253"/>
      <c r="O21" s="98">
        <f t="shared" ca="1" si="1"/>
        <v>264.84127800926217</v>
      </c>
      <c r="P21" s="77" t="str">
        <f t="shared" ca="1" si="2"/>
        <v>ACTIVE</v>
      </c>
      <c r="Q21" s="274">
        <v>6500000</v>
      </c>
      <c r="R21" s="274">
        <v>500000</v>
      </c>
      <c r="S21" s="260">
        <v>225000</v>
      </c>
      <c r="T21" s="274">
        <v>2000000</v>
      </c>
      <c r="U21" s="260">
        <v>250000</v>
      </c>
      <c r="V21" s="258"/>
      <c r="W21" s="230" t="s">
        <v>1314</v>
      </c>
      <c r="X21" s="230" t="s">
        <v>6703</v>
      </c>
      <c r="Y21" s="253"/>
      <c r="Z21" s="253" t="s">
        <v>5049</v>
      </c>
      <c r="AA21" s="253"/>
      <c r="AB21" s="258" t="s">
        <v>5050</v>
      </c>
      <c r="AC21" s="253"/>
      <c r="AD21" s="340" t="s">
        <v>5051</v>
      </c>
      <c r="AE21" s="387" t="s">
        <v>5221</v>
      </c>
      <c r="AF21" s="253"/>
      <c r="AG21" s="7" t="s">
        <v>5046</v>
      </c>
      <c r="AH21" s="259"/>
      <c r="AJ21" s="299"/>
    </row>
    <row r="22" spans="1:36" ht="14.25" customHeight="1">
      <c r="A22" s="222">
        <f t="shared" si="0"/>
        <v>12</v>
      </c>
      <c r="B22" s="222" t="s">
        <v>5168</v>
      </c>
      <c r="C22" s="253" t="s">
        <v>5038</v>
      </c>
      <c r="D22" s="224" t="s">
        <v>5208</v>
      </c>
      <c r="E22" s="224"/>
      <c r="F22" s="227" t="s">
        <v>1302</v>
      </c>
      <c r="G22" s="496" t="s">
        <v>1358</v>
      </c>
      <c r="H22" s="228" t="s">
        <v>1045</v>
      </c>
      <c r="I22" s="258" t="s">
        <v>5042</v>
      </c>
      <c r="J22" s="258" t="s">
        <v>5044</v>
      </c>
      <c r="K22" s="257">
        <v>42770</v>
      </c>
      <c r="L22" s="257">
        <v>43100</v>
      </c>
      <c r="M22" s="253"/>
      <c r="N22" s="253"/>
      <c r="O22" s="98">
        <f t="shared" ca="1" si="1"/>
        <v>264.84127800926217</v>
      </c>
      <c r="P22" s="77" t="str">
        <f t="shared" ca="1" si="2"/>
        <v>ACTIVE</v>
      </c>
      <c r="Q22" s="274">
        <v>6600000</v>
      </c>
      <c r="R22" s="274">
        <v>500000</v>
      </c>
      <c r="S22" s="260">
        <v>225000</v>
      </c>
      <c r="T22" s="274">
        <v>2000000</v>
      </c>
      <c r="U22" s="260">
        <v>250000</v>
      </c>
      <c r="V22" s="258"/>
      <c r="W22" s="230" t="s">
        <v>1314</v>
      </c>
      <c r="X22" s="230" t="s">
        <v>6703</v>
      </c>
      <c r="Y22" s="253"/>
      <c r="Z22" s="253" t="s">
        <v>5209</v>
      </c>
      <c r="AA22" s="253" t="s">
        <v>5210</v>
      </c>
      <c r="AB22" s="253" t="s">
        <v>5979</v>
      </c>
      <c r="AC22" s="253" t="s">
        <v>5211</v>
      </c>
      <c r="AD22" s="340" t="s">
        <v>5212</v>
      </c>
      <c r="AE22" s="340" t="s">
        <v>5213</v>
      </c>
      <c r="AF22" s="253"/>
      <c r="AG22" s="7" t="s">
        <v>5047</v>
      </c>
      <c r="AH22" s="259"/>
      <c r="AJ22" s="299"/>
    </row>
    <row r="23" spans="1:36" ht="14.25">
      <c r="A23" s="222">
        <f t="shared" si="0"/>
        <v>13</v>
      </c>
      <c r="B23" s="222"/>
      <c r="C23" s="253" t="s">
        <v>6493</v>
      </c>
      <c r="D23" s="224" t="s">
        <v>6494</v>
      </c>
      <c r="E23" s="224" t="s">
        <v>6502</v>
      </c>
      <c r="F23" s="227" t="s">
        <v>1302</v>
      </c>
      <c r="G23" s="228" t="s">
        <v>1231</v>
      </c>
      <c r="H23" s="228" t="s">
        <v>1045</v>
      </c>
      <c r="I23" s="258" t="s">
        <v>6496</v>
      </c>
      <c r="J23" s="258"/>
      <c r="K23" s="257">
        <v>42786</v>
      </c>
      <c r="L23" s="257">
        <v>43150</v>
      </c>
      <c r="M23" s="253"/>
      <c r="N23" s="253"/>
      <c r="O23" s="98">
        <f t="shared" ref="O23:O24" ca="1" si="3">SUM(L23-NOW())</f>
        <v>314.84127800926217</v>
      </c>
      <c r="P23" s="77" t="str">
        <f t="shared" ref="P23:P24" ca="1" si="4">IF(O23&lt;=40,"WARNING","ACTIVE")</f>
        <v>ACTIVE</v>
      </c>
      <c r="Q23" s="274">
        <v>14000000</v>
      </c>
      <c r="R23" s="274">
        <v>500000</v>
      </c>
      <c r="S23" s="260">
        <v>250000</v>
      </c>
      <c r="T23" s="274">
        <v>500000</v>
      </c>
      <c r="U23" s="260">
        <v>250000</v>
      </c>
      <c r="V23" s="258" t="s">
        <v>1324</v>
      </c>
      <c r="W23" s="230" t="s">
        <v>1314</v>
      </c>
      <c r="X23" s="230" t="s">
        <v>6703</v>
      </c>
      <c r="Y23" s="253"/>
      <c r="Z23" s="253" t="s">
        <v>6495</v>
      </c>
      <c r="AA23" s="253" t="s">
        <v>6500</v>
      </c>
      <c r="AB23" s="253" t="s">
        <v>6497</v>
      </c>
      <c r="AC23" s="253" t="s">
        <v>6498</v>
      </c>
      <c r="AD23" s="340" t="s">
        <v>6499</v>
      </c>
      <c r="AE23" s="340"/>
      <c r="AF23" s="253"/>
      <c r="AG23" s="7" t="s">
        <v>6501</v>
      </c>
      <c r="AH23" s="259"/>
    </row>
    <row r="24" spans="1:36" ht="15.95" customHeight="1">
      <c r="A24" s="222"/>
      <c r="B24" s="222"/>
      <c r="C24" s="253" t="s">
        <v>6770</v>
      </c>
      <c r="D24" s="224" t="s">
        <v>5396</v>
      </c>
      <c r="E24" s="224"/>
      <c r="F24" s="227" t="s">
        <v>1060</v>
      </c>
      <c r="G24" s="228" t="s">
        <v>1231</v>
      </c>
      <c r="H24" s="228" t="s">
        <v>1045</v>
      </c>
      <c r="I24" s="258" t="s">
        <v>6883</v>
      </c>
      <c r="J24" s="258"/>
      <c r="K24" s="257" t="s">
        <v>6771</v>
      </c>
      <c r="L24" s="257">
        <v>43100</v>
      </c>
      <c r="M24" s="253"/>
      <c r="N24" s="253"/>
      <c r="O24" s="98">
        <f t="shared" ca="1" si="3"/>
        <v>264.84127800926217</v>
      </c>
      <c r="P24" s="77" t="str">
        <f t="shared" ca="1" si="4"/>
        <v>ACTIVE</v>
      </c>
      <c r="Q24" s="274">
        <v>6555000</v>
      </c>
      <c r="R24" s="274">
        <v>300000</v>
      </c>
      <c r="S24" s="260">
        <v>225000</v>
      </c>
      <c r="T24" s="274" t="s">
        <v>1324</v>
      </c>
      <c r="U24" s="260">
        <v>250000</v>
      </c>
      <c r="V24" s="258" t="s">
        <v>1324</v>
      </c>
      <c r="W24" s="230" t="s">
        <v>1314</v>
      </c>
      <c r="X24" s="230" t="s">
        <v>6886</v>
      </c>
      <c r="Y24" s="253"/>
      <c r="Z24" s="253" t="s">
        <v>6866</v>
      </c>
      <c r="AA24" s="253" t="s">
        <v>6864</v>
      </c>
      <c r="AB24" s="253" t="s">
        <v>6861</v>
      </c>
      <c r="AC24" s="253" t="s">
        <v>6862</v>
      </c>
      <c r="AD24" s="340" t="s">
        <v>6863</v>
      </c>
      <c r="AE24" s="340"/>
      <c r="AF24" s="253"/>
      <c r="AG24" s="7" t="s">
        <v>6865</v>
      </c>
      <c r="AH24" s="259"/>
    </row>
  </sheetData>
  <mergeCells count="34">
    <mergeCell ref="A1:C1"/>
    <mergeCell ref="A2:C2"/>
    <mergeCell ref="A3:C3"/>
    <mergeCell ref="P9:P10"/>
    <mergeCell ref="A9:A10"/>
    <mergeCell ref="B9:B10"/>
    <mergeCell ref="C9:C10"/>
    <mergeCell ref="D9:D10"/>
    <mergeCell ref="F9:F10"/>
    <mergeCell ref="G9:G10"/>
    <mergeCell ref="H9:H10"/>
    <mergeCell ref="I9:I10"/>
    <mergeCell ref="J9:J10"/>
    <mergeCell ref="K9:L9"/>
    <mergeCell ref="M9:N9"/>
    <mergeCell ref="O9:O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AG9:AG10"/>
    <mergeCell ref="Z9:Z10"/>
    <mergeCell ref="AH9:AH10"/>
    <mergeCell ref="AA9:AA10"/>
    <mergeCell ref="AB9:AB10"/>
    <mergeCell ref="AC9:AC10"/>
    <mergeCell ref="AD9:AD10"/>
    <mergeCell ref="AE9:AE10"/>
    <mergeCell ref="AF9:AF10"/>
  </mergeCells>
  <conditionalFormatting sqref="O11:P22">
    <cfRule type="expression" dxfId="63" priority="7199" stopIfTrue="1">
      <formula>IF($P11="warning",TRUE,FALSE)</formula>
    </cfRule>
  </conditionalFormatting>
  <conditionalFormatting sqref="X11:X24">
    <cfRule type="expression" dxfId="62" priority="7198" stopIfTrue="1">
      <formula>IF(OR($BL11="not",$BL11="resign",$BL11="resign",$BL11="end",$BL11="terminated",$BL11="permanent"),"TRUE","FALSE")</formula>
    </cfRule>
  </conditionalFormatting>
  <conditionalFormatting sqref="X13">
    <cfRule type="expression" dxfId="61" priority="7197" stopIfTrue="1">
      <formula>IF(OR($BL13="not",$BL13="resign",$BL13="resign",$BL13="end",$BL13="terminated",$BL13="permanent"),"TRUE","FALSE")</formula>
    </cfRule>
  </conditionalFormatting>
  <conditionalFormatting sqref="X13">
    <cfRule type="expression" dxfId="60" priority="7196" stopIfTrue="1">
      <formula>IF(OR($BL13="not",$BL13="resign",$BL13="resign",$BL13="end",$BL13="terminated",$BL13="permanent"),"TRUE","FALSE")</formula>
    </cfRule>
  </conditionalFormatting>
  <conditionalFormatting sqref="X13">
    <cfRule type="expression" dxfId="59" priority="7195" stopIfTrue="1">
      <formula>IF(OR($BL13="not",$BL13="resign",$BL13="resign",$BL13="end",$BL13="terminated",$BL13="permanent"),"TRUE","FALSE")</formula>
    </cfRule>
  </conditionalFormatting>
  <conditionalFormatting sqref="X13">
    <cfRule type="expression" dxfId="58" priority="7194" stopIfTrue="1">
      <formula>IF(OR($BL13="not",$BL13="resign",$BL13="resign",$BL13="end",$BL13="terminated",$BL13="permanent"),"TRUE","FALSE")</formula>
    </cfRule>
  </conditionalFormatting>
  <conditionalFormatting sqref="X13">
    <cfRule type="expression" dxfId="57" priority="7193" stopIfTrue="1">
      <formula>IF(OR($BL13="not",$BL13="resign",$BL13="resign",$BL13="end",$BL13="terminated",$BL13="permanent"),"TRUE","FALSE")</formula>
    </cfRule>
  </conditionalFormatting>
  <conditionalFormatting sqref="X13">
    <cfRule type="expression" dxfId="56" priority="7192" stopIfTrue="1">
      <formula>IF(OR($BL13="not",$BL13="resign",$BL13="resign",$BL13="end",$BL13="terminated",$BL13="permanent"),"TRUE","FALSE")</formula>
    </cfRule>
  </conditionalFormatting>
  <conditionalFormatting sqref="X13">
    <cfRule type="expression" dxfId="55" priority="7191" stopIfTrue="1">
      <formula>IF(OR($BL13="not",$BL13="resign",$BL13="resign",$BL13="end",$BL13="terminated",$BL13="permanent"),"TRUE","FALSE")</formula>
    </cfRule>
  </conditionalFormatting>
  <conditionalFormatting sqref="X13">
    <cfRule type="expression" dxfId="54" priority="7190" stopIfTrue="1">
      <formula>IF(OR($BL13="not",$BL13="resign",$BL13="resign",$BL13="end",$BL13="terminated",$BL13="permanent"),"TRUE","FALSE")</formula>
    </cfRule>
  </conditionalFormatting>
  <conditionalFormatting sqref="X13">
    <cfRule type="expression" dxfId="53" priority="7189" stopIfTrue="1">
      <formula>IF(OR($BL13="not",$BL13="resign",$BL13="resign",$BL13="end",$BL13="terminated",$BL13="permanent"),"TRUE","FALSE")</formula>
    </cfRule>
  </conditionalFormatting>
  <conditionalFormatting sqref="X13">
    <cfRule type="expression" dxfId="52" priority="7188" stopIfTrue="1">
      <formula>IF(OR($BL13="not",$BL13="resign",$BL13="resign",$BL13="end",$BL13="terminated",$BL13="permanent"),"TRUE","FALSE")</formula>
    </cfRule>
  </conditionalFormatting>
  <conditionalFormatting sqref="X13">
    <cfRule type="expression" dxfId="51" priority="7187" stopIfTrue="1">
      <formula>IF(OR($BL13="not",$BL13="resign",$BL13="resign",$BL13="end",$BL13="terminated",$BL13="permanent"),"TRUE","FALSE")</formula>
    </cfRule>
  </conditionalFormatting>
  <conditionalFormatting sqref="X13">
    <cfRule type="expression" dxfId="50" priority="7186" stopIfTrue="1">
      <formula>IF(OR($BL13="not",$BL13="resign",$BL13="resign",$BL13="end",$BL13="terminated",$BL13="permanent"),"TRUE","FALSE")</formula>
    </cfRule>
  </conditionalFormatting>
  <conditionalFormatting sqref="AA14:AA19 X14:X19 S15:T19 S14 V14:V19 O14:P20">
    <cfRule type="expression" dxfId="49" priority="7185" stopIfTrue="1">
      <formula>IF(OR($AY14="not",$AY14="resign",$AY14="resign",$AY14="end",$AY14="terminated",$AY14="permanent"),"TRUE","FALSE")</formula>
    </cfRule>
  </conditionalFormatting>
  <conditionalFormatting sqref="X19">
    <cfRule type="expression" dxfId="48" priority="7178" stopIfTrue="1">
      <formula>IF(OR($BL19="not",$BL19="resign",$BL19="resign",$BL19="end",$BL19="terminated",$BL19="permanent"),"TRUE","FALSE")</formula>
    </cfRule>
  </conditionalFormatting>
  <conditionalFormatting sqref="X19">
    <cfRule type="expression" dxfId="47" priority="7177" stopIfTrue="1">
      <formula>IF(OR($AY19="not",$AY19="resign",$AY19="resign",$AY19="end",$AY19="terminated",$AY19="permanent"),"TRUE","FALSE")</formula>
    </cfRule>
  </conditionalFormatting>
  <conditionalFormatting sqref="X19">
    <cfRule type="expression" dxfId="46" priority="7176" stopIfTrue="1">
      <formula>IF(OR($BL19="not",$BL19="resign",$BL19="resign",$BL19="end",$BL19="terminated",$BL19="permanent"),"TRUE","FALSE")</formula>
    </cfRule>
  </conditionalFormatting>
  <conditionalFormatting sqref="X19">
    <cfRule type="expression" dxfId="45" priority="7175" stopIfTrue="1">
      <formula>IF(OR($AY19="not",$AY19="resign",$AY19="resign",$AY19="end",$AY19="terminated",$AY19="permanent"),"TRUE","FALSE")</formula>
    </cfRule>
  </conditionalFormatting>
  <conditionalFormatting sqref="X18">
    <cfRule type="expression" dxfId="44" priority="7174" stopIfTrue="1">
      <formula>IF(OR($BL18="not",$BL18="resign",$BL18="resign",$BL18="end",$BL18="terminated",$BL18="permanent"),"TRUE","FALSE")</formula>
    </cfRule>
  </conditionalFormatting>
  <conditionalFormatting sqref="X18">
    <cfRule type="expression" dxfId="43" priority="7173" stopIfTrue="1">
      <formula>IF(OR($AY18="not",$AY18="resign",$AY18="resign",$AY18="end",$AY18="terminated",$AY18="permanent"),"TRUE","FALSE")</formula>
    </cfRule>
  </conditionalFormatting>
  <conditionalFormatting sqref="X18">
    <cfRule type="expression" dxfId="42" priority="7172" stopIfTrue="1">
      <formula>IF(OR($BL18="not",$BL18="resign",$BL18="resign",$BL18="end",$BL18="terminated",$BL18="permanent"),"TRUE","FALSE")</formula>
    </cfRule>
  </conditionalFormatting>
  <conditionalFormatting sqref="X18">
    <cfRule type="expression" dxfId="41" priority="7171" stopIfTrue="1">
      <formula>IF(OR($AY18="not",$AY18="resign",$AY18="resign",$AY18="end",$AY18="terminated",$AY18="permanent"),"TRUE","FALSE")</formula>
    </cfRule>
  </conditionalFormatting>
  <conditionalFormatting sqref="X17">
    <cfRule type="expression" dxfId="40" priority="7170" stopIfTrue="1">
      <formula>IF(OR($BL17="not",$BL17="resign",$BL17="resign",$BL17="end",$BL17="terminated",$BL17="permanent"),"TRUE","FALSE")</formula>
    </cfRule>
  </conditionalFormatting>
  <conditionalFormatting sqref="X17">
    <cfRule type="expression" dxfId="39" priority="7169" stopIfTrue="1">
      <formula>IF(OR($AY17="not",$AY17="resign",$AY17="resign",$AY17="end",$AY17="terminated",$AY17="permanent"),"TRUE","FALSE")</formula>
    </cfRule>
  </conditionalFormatting>
  <conditionalFormatting sqref="X17">
    <cfRule type="expression" dxfId="38" priority="7168" stopIfTrue="1">
      <formula>IF(OR($BL17="not",$BL17="resign",$BL17="resign",$BL17="end",$BL17="terminated",$BL17="permanent"),"TRUE","FALSE")</formula>
    </cfRule>
  </conditionalFormatting>
  <conditionalFormatting sqref="X17">
    <cfRule type="expression" dxfId="37" priority="7167" stopIfTrue="1">
      <formula>IF(OR($AY17="not",$AY17="resign",$AY17="resign",$AY17="end",$AY17="terminated",$AY17="permanent"),"TRUE","FALSE")</formula>
    </cfRule>
  </conditionalFormatting>
  <conditionalFormatting sqref="X17">
    <cfRule type="expression" dxfId="36" priority="7159" stopIfTrue="1">
      <formula>IF(OR($AP17="not",$AP17="resign",$AP17="resign",$AP17="end",$AP17="terminated",$AP17="permanent"),"TRUE","FALSE")</formula>
    </cfRule>
  </conditionalFormatting>
  <conditionalFormatting sqref="X17">
    <cfRule type="expression" dxfId="35" priority="7158" stopIfTrue="1">
      <formula>IF(OR($AB17="not",$AB17="resign",$AB17="resign",$AB17="end",$AB17="terminated",$AB17="permanent"),"TRUE","FALSE")</formula>
    </cfRule>
  </conditionalFormatting>
  <conditionalFormatting sqref="X17">
    <cfRule type="expression" dxfId="34" priority="7157" stopIfTrue="1">
      <formula>IF(OR($AP17="not",$AP17="resign",$AP17="resign",$AP17="end",$AP17="terminated",$AP17="permanent"),"TRUE","FALSE")</formula>
    </cfRule>
  </conditionalFormatting>
  <conditionalFormatting sqref="X17">
    <cfRule type="expression" dxfId="33" priority="7156" stopIfTrue="1">
      <formula>IF(OR($AB17="not",$AB17="resign",$AB17="resign",$AB17="end",$AB17="terminated",$AB17="permanent"),"TRUE","FALSE")</formula>
    </cfRule>
  </conditionalFormatting>
  <conditionalFormatting sqref="X17">
    <cfRule type="expression" dxfId="32" priority="7155" stopIfTrue="1">
      <formula>IF(OR($AP17="not",$AP17="resign",$AP17="resign",$AP17="end",$AP17="terminated",$AP17="permanent"),"TRUE","FALSE")</formula>
    </cfRule>
  </conditionalFormatting>
  <conditionalFormatting sqref="X17">
    <cfRule type="expression" dxfId="31" priority="7154" stopIfTrue="1">
      <formula>IF(OR($AB17="not",$AB17="resign",$AB17="resign",$AB17="end",$AB17="terminated",$AB17="permanent"),"TRUE","FALSE")</formula>
    </cfRule>
  </conditionalFormatting>
  <conditionalFormatting sqref="X18">
    <cfRule type="expression" dxfId="30" priority="7153" stopIfTrue="1">
      <formula>IF(OR($AP18="not",$AP18="resign",$AP18="resign",$AP18="end",$AP18="terminated",$AP18="permanent"),"TRUE","FALSE")</formula>
    </cfRule>
  </conditionalFormatting>
  <conditionalFormatting sqref="X18">
    <cfRule type="expression" dxfId="29" priority="7152" stopIfTrue="1">
      <formula>IF(OR($AB18="not",$AB18="resign",$AB18="resign",$AB18="end",$AB18="terminated",$AB18="permanent"),"TRUE","FALSE")</formula>
    </cfRule>
  </conditionalFormatting>
  <conditionalFormatting sqref="X18">
    <cfRule type="expression" dxfId="28" priority="7151" stopIfTrue="1">
      <formula>IF(OR($AP18="not",$AP18="resign",$AP18="resign",$AP18="end",$AP18="terminated",$AP18="permanent"),"TRUE","FALSE")</formula>
    </cfRule>
  </conditionalFormatting>
  <conditionalFormatting sqref="X18">
    <cfRule type="expression" dxfId="27" priority="7150" stopIfTrue="1">
      <formula>IF(OR($AB18="not",$AB18="resign",$AB18="resign",$AB18="end",$AB18="terminated",$AB18="permanent"),"TRUE","FALSE")</formula>
    </cfRule>
  </conditionalFormatting>
  <conditionalFormatting sqref="X18">
    <cfRule type="expression" dxfId="26" priority="7149" stopIfTrue="1">
      <formula>IF(OR($AP18="not",$AP18="resign",$AP18="resign",$AP18="end",$AP18="terminated",$AP18="permanent"),"TRUE","FALSE")</formula>
    </cfRule>
  </conditionalFormatting>
  <conditionalFormatting sqref="X18">
    <cfRule type="expression" dxfId="25" priority="7148" stopIfTrue="1">
      <formula>IF(OR($AB18="not",$AB18="resign",$AB18="resign",$AB18="end",$AB18="terminated",$AB18="permanent"),"TRUE","FALSE")</formula>
    </cfRule>
  </conditionalFormatting>
  <conditionalFormatting sqref="X20">
    <cfRule type="expression" dxfId="24" priority="18" stopIfTrue="1">
      <formula>IF(OR($BL20="not",$BL20="resign",$BL20="resign",$BL20="end",$BL20="terminated",$BL20="permanent"),"TRUE","FALSE")</formula>
    </cfRule>
  </conditionalFormatting>
  <conditionalFormatting sqref="X20:Y20">
    <cfRule type="expression" dxfId="23" priority="17" stopIfTrue="1">
      <formula>IF(OR($AY20="not",$AY20="resign",$AY20="resign",$AY20="end",$AY20="terminated",$AY20="permanent"),"TRUE","FALSE")</formula>
    </cfRule>
  </conditionalFormatting>
  <conditionalFormatting sqref="X20">
    <cfRule type="expression" dxfId="22" priority="16" stopIfTrue="1">
      <formula>IF(OR($AP20="not",$AP20="resign",$AP20="resign",$AP20="end",$AP20="terminated",$AP20="permanent"),"TRUE","FALSE")</formula>
    </cfRule>
  </conditionalFormatting>
  <conditionalFormatting sqref="X20">
    <cfRule type="expression" dxfId="21" priority="15" stopIfTrue="1">
      <formula>IF(OR($AB20="not",$AB20="resign",$AB20="resign",$AB20="end",$AB20="terminated",$AB20="permanent"),"TRUE","FALSE")</formula>
    </cfRule>
  </conditionalFormatting>
  <conditionalFormatting sqref="J20">
    <cfRule type="expression" dxfId="20" priority="14" stopIfTrue="1">
      <formula>IF(OR($BG17="not",$BG17="resign",$BG17="resign",$BG17="end",$BG17="terminated",$BG17="permanent"),"TRUE","FALSE")</formula>
    </cfRule>
  </conditionalFormatting>
  <conditionalFormatting sqref="J20">
    <cfRule type="expression" dxfId="19" priority="13" stopIfTrue="1">
      <formula>IF(OR($AT17="not",$AT17="resign",$AT17="resign",$AT17="end",$AT17="terminated",$AT17="permanent"),"TRUE","FALSE")</formula>
    </cfRule>
  </conditionalFormatting>
  <conditionalFormatting sqref="J20">
    <cfRule type="expression" dxfId="18" priority="12" stopIfTrue="1">
      <formula>IF(OR($AK17="not",$AK17="resign",$AK17="resign",$AK17="end",$AK17="terminated",$AK17="permanent"),"TRUE","FALSE")</formula>
    </cfRule>
  </conditionalFormatting>
  <conditionalFormatting sqref="J20">
    <cfRule type="expression" dxfId="17" priority="11" stopIfTrue="1">
      <formula>IF(OR($V17="not",$V17="resign",$V17="resign",$V17="end",$V17="terminated",$V17="permanent"),"TRUE","FALSE")</formula>
    </cfRule>
  </conditionalFormatting>
  <conditionalFormatting sqref="S20">
    <cfRule type="expression" dxfId="16" priority="10" stopIfTrue="1">
      <formula>IF(OR($AY20="not",$AY20="resign",$AY20="resign",$AY20="end",$AY20="terminated",$AY20="permanent"),"TRUE","FALSE")</formula>
    </cfRule>
  </conditionalFormatting>
  <conditionalFormatting sqref="S21:S22">
    <cfRule type="expression" dxfId="15" priority="9" stopIfTrue="1">
      <formula>IF(OR($AY21="not",$AY21="resign",$AY21="resign",$AY21="end",$AY21="terminated",$AY21="permanent"),"TRUE","FALSE")</formula>
    </cfRule>
  </conditionalFormatting>
  <conditionalFormatting sqref="O23:P24">
    <cfRule type="expression" dxfId="14" priority="6" stopIfTrue="1">
      <formula>IF($P23="warning",TRUE,FALSE)</formula>
    </cfRule>
  </conditionalFormatting>
  <conditionalFormatting sqref="S23">
    <cfRule type="expression" dxfId="13" priority="5" stopIfTrue="1">
      <formula>IF(OR($AY23="not",$AY23="resign",$AY23="resign",$AY23="end",$AY23="terminated",$AY23="permanent"),"TRUE","FALSE")</formula>
    </cfRule>
  </conditionalFormatting>
  <conditionalFormatting sqref="O23:P24">
    <cfRule type="expression" dxfId="12" priority="4" stopIfTrue="1">
      <formula>IF($P23="warning",TRUE,FALSE)</formula>
    </cfRule>
  </conditionalFormatting>
  <conditionalFormatting sqref="O24:P24">
    <cfRule type="expression" dxfId="11" priority="3" stopIfTrue="1">
      <formula>IF($P24="warning",TRUE,FALSE)</formula>
    </cfRule>
  </conditionalFormatting>
  <conditionalFormatting sqref="S24">
    <cfRule type="expression" dxfId="10" priority="2" stopIfTrue="1">
      <formula>IF(OR($AY24="not",$AY24="resign",$AY24="resign",$AY24="end",$AY24="terminated",$AY24="permanent"),"TRUE","FALSE")</formula>
    </cfRule>
  </conditionalFormatting>
  <conditionalFormatting sqref="O24:P24">
    <cfRule type="expression" dxfId="9" priority="1" stopIfTrue="1">
      <formula>IF($P24="warning",TRUE,FALSE)</formula>
    </cfRule>
  </conditionalFormatting>
  <hyperlinks>
    <hyperlink ref="AG18" r:id="rId1"/>
    <hyperlink ref="AG12" r:id="rId2" display="marina_ratnasari1989@yahoo.com"/>
    <hyperlink ref="AG13" r:id="rId3" display="ardyanto60@gmail.com"/>
    <hyperlink ref="AG15" r:id="rId4" display="dewi_rahmawati87@yahoo.co.id"/>
    <hyperlink ref="AG19" r:id="rId5"/>
    <hyperlink ref="AG14" r:id="rId6"/>
    <hyperlink ref="AG20" r:id="rId7"/>
    <hyperlink ref="AG21" r:id="rId8"/>
    <hyperlink ref="AG22" r:id="rId9"/>
    <hyperlink ref="AG11" r:id="rId10"/>
    <hyperlink ref="AG23" r:id="rId11"/>
    <hyperlink ref="AG24" r:id="rId12"/>
  </hyperlinks>
  <printOptions horizontalCentered="1"/>
  <pageMargins left="0.25" right="0.25" top="1" bottom="1" header="0.5" footer="0.5"/>
  <pageSetup paperSize="9" scale="67" fitToWidth="4" orientation="landscape" r:id="rId13"/>
  <headerFooter alignWithMargins="0"/>
  <drawing r:id="rId14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21">
    <tabColor theme="7" tint="0.39997558519241921"/>
  </sheetPr>
  <dimension ref="A1:Y22"/>
  <sheetViews>
    <sheetView showGridLines="0" topLeftCell="A10" workbookViewId="0">
      <pane xSplit="3" ySplit="4" topLeftCell="R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Y13"/>
    </sheetView>
  </sheetViews>
  <sheetFormatPr defaultRowHeight="12.95" customHeight="1"/>
  <cols>
    <col min="1" max="1" width="5.42578125" style="27" customWidth="1"/>
    <col min="2" max="2" width="9.42578125" style="27" bestFit="1" customWidth="1"/>
    <col min="3" max="3" width="12.140625" style="27" customWidth="1"/>
    <col min="4" max="4" width="11.140625" style="27" bestFit="1" customWidth="1"/>
    <col min="5" max="5" width="8.140625" style="27" bestFit="1" customWidth="1"/>
    <col min="6" max="6" width="13.7109375" style="27" customWidth="1"/>
    <col min="7" max="7" width="9.7109375" style="27" bestFit="1" customWidth="1"/>
    <col min="8" max="8" width="10.140625" style="27" bestFit="1" customWidth="1"/>
    <col min="9" max="10" width="8.85546875" style="27" bestFit="1" customWidth="1"/>
    <col min="11" max="11" width="6.85546875" style="27" customWidth="1"/>
    <col min="12" max="12" width="10.5703125" style="27" customWidth="1"/>
    <col min="13" max="13" width="8.85546875" style="27" bestFit="1" customWidth="1"/>
    <col min="14" max="14" width="9.85546875" style="27" bestFit="1" customWidth="1"/>
    <col min="15" max="15" width="10.140625" style="27" bestFit="1" customWidth="1"/>
    <col min="16" max="16" width="17.7109375" style="27" customWidth="1"/>
    <col min="17" max="17" width="27.140625" style="27" customWidth="1"/>
    <col min="18" max="18" width="11.85546875" style="27" customWidth="1"/>
    <col min="19" max="20" width="15" style="27" customWidth="1"/>
    <col min="21" max="21" width="21.28515625" style="27" customWidth="1"/>
    <col min="22" max="23" width="15" style="27" customWidth="1"/>
    <col min="24" max="24" width="24.42578125" style="27" customWidth="1"/>
    <col min="25" max="25" width="19.28515625" style="27" bestFit="1" customWidth="1"/>
    <col min="26" max="16384" width="9.140625" style="27"/>
  </cols>
  <sheetData>
    <row r="1" spans="1:25" s="18" customFormat="1" ht="12.95" customHeight="1">
      <c r="A1" s="1187"/>
      <c r="B1" s="1187"/>
      <c r="C1" s="1187"/>
      <c r="D1" s="17"/>
      <c r="E1" s="17"/>
      <c r="X1" s="4" t="s">
        <v>1316</v>
      </c>
    </row>
    <row r="2" spans="1:25" s="18" customFormat="1" ht="12.95" customHeight="1">
      <c r="A2" s="1187"/>
      <c r="B2" s="1187"/>
      <c r="C2" s="1187"/>
      <c r="D2" s="17"/>
      <c r="E2" s="17"/>
      <c r="X2" s="5" t="s">
        <v>1235</v>
      </c>
    </row>
    <row r="3" spans="1:25" s="18" customFormat="1" ht="12.95" customHeight="1">
      <c r="A3" s="1187"/>
      <c r="B3" s="1187"/>
      <c r="C3" s="1187"/>
      <c r="D3" s="17"/>
      <c r="E3" s="17"/>
      <c r="X3" s="5" t="s">
        <v>1236</v>
      </c>
    </row>
    <row r="4" spans="1:25" s="18" customFormat="1" ht="12.95" customHeight="1">
      <c r="A4" s="17"/>
      <c r="B4" s="17"/>
      <c r="C4" s="17"/>
      <c r="D4" s="17"/>
      <c r="E4" s="17"/>
      <c r="X4" s="5" t="s">
        <v>1237</v>
      </c>
    </row>
    <row r="5" spans="1:25" s="18" customFormat="1" ht="12.95" customHeight="1">
      <c r="A5" s="17"/>
      <c r="B5" s="17"/>
      <c r="C5" s="17"/>
      <c r="D5" s="17"/>
      <c r="E5" s="17"/>
    </row>
    <row r="6" spans="1:25" s="18" customFormat="1" ht="12.95" customHeight="1">
      <c r="A6" s="1187"/>
      <c r="B6" s="1187"/>
      <c r="C6" s="1187"/>
      <c r="D6" s="17"/>
      <c r="E6" s="17"/>
      <c r="O6" s="1188"/>
      <c r="P6" s="1188"/>
    </row>
    <row r="7" spans="1:25" s="18" customFormat="1" ht="12.95" customHeight="1">
      <c r="C7" s="17"/>
      <c r="D7" s="17"/>
      <c r="E7" s="17"/>
    </row>
    <row r="8" spans="1:25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</row>
    <row r="9" spans="1:25" s="18" customFormat="1" ht="12.95" customHeight="1">
      <c r="A9" s="1186" t="s">
        <v>1292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</row>
    <row r="10" spans="1:25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25" s="18" customFormat="1" ht="12.95" customHeight="1">
      <c r="C11" s="17"/>
      <c r="D11" s="17"/>
      <c r="E11" s="17"/>
    </row>
    <row r="12" spans="1:25" s="18" customFormat="1" ht="12.95" customHeight="1">
      <c r="A12" s="1204" t="s">
        <v>1351</v>
      </c>
      <c r="B12" s="1204" t="s">
        <v>1352</v>
      </c>
      <c r="C12" s="1204" t="s">
        <v>1353</v>
      </c>
      <c r="D12" s="1204" t="s">
        <v>1354</v>
      </c>
      <c r="E12" s="1204" t="s">
        <v>1355</v>
      </c>
      <c r="F12" s="1204" t="s">
        <v>1356</v>
      </c>
      <c r="G12" s="1204" t="s">
        <v>1247</v>
      </c>
      <c r="H12" s="1204"/>
      <c r="I12" s="1204"/>
      <c r="J12" s="1204"/>
      <c r="K12" s="1204" t="s">
        <v>1259</v>
      </c>
      <c r="L12" s="1204"/>
      <c r="M12" s="1204" t="s">
        <v>1260</v>
      </c>
      <c r="N12" s="1204" t="s">
        <v>1251</v>
      </c>
      <c r="O12" s="1204" t="s">
        <v>1248</v>
      </c>
      <c r="P12" s="1204" t="s">
        <v>1261</v>
      </c>
      <c r="Q12" s="1205" t="s">
        <v>1253</v>
      </c>
      <c r="R12" s="1205" t="s">
        <v>1230</v>
      </c>
      <c r="S12" s="1205" t="s">
        <v>1272</v>
      </c>
      <c r="T12" s="1205" t="s">
        <v>673</v>
      </c>
      <c r="U12" s="1205" t="s">
        <v>1202</v>
      </c>
      <c r="V12" s="1205" t="s">
        <v>2389</v>
      </c>
      <c r="W12" s="1205" t="s">
        <v>3030</v>
      </c>
      <c r="X12" s="1205" t="s">
        <v>2390</v>
      </c>
      <c r="Y12" s="1205" t="s">
        <v>811</v>
      </c>
    </row>
    <row r="13" spans="1:25" s="18" customFormat="1" ht="12.95" customHeight="1">
      <c r="A13" s="1204"/>
      <c r="B13" s="1204"/>
      <c r="C13" s="1204"/>
      <c r="D13" s="1204"/>
      <c r="E13" s="1204"/>
      <c r="F13" s="1204"/>
      <c r="G13" s="175" t="s">
        <v>1256</v>
      </c>
      <c r="H13" s="175" t="s">
        <v>1257</v>
      </c>
      <c r="I13" s="175">
        <v>1</v>
      </c>
      <c r="J13" s="175">
        <v>2</v>
      </c>
      <c r="K13" s="726" t="s">
        <v>1256</v>
      </c>
      <c r="L13" s="726" t="s">
        <v>1257</v>
      </c>
      <c r="M13" s="1204"/>
      <c r="N13" s="1206"/>
      <c r="O13" s="1204"/>
      <c r="P13" s="1206"/>
      <c r="Q13" s="1205"/>
      <c r="R13" s="1205"/>
      <c r="S13" s="1205"/>
      <c r="T13" s="1205"/>
      <c r="U13" s="1205"/>
      <c r="V13" s="1205"/>
      <c r="W13" s="1205"/>
      <c r="X13" s="1205"/>
      <c r="Y13" s="1205"/>
    </row>
    <row r="14" spans="1:25" s="57" customFormat="1" ht="45">
      <c r="A14" s="2">
        <v>1</v>
      </c>
      <c r="B14" s="98" t="s">
        <v>2928</v>
      </c>
      <c r="C14" s="98" t="s">
        <v>2924</v>
      </c>
      <c r="D14" s="98" t="s">
        <v>2925</v>
      </c>
      <c r="E14" s="98" t="s">
        <v>2620</v>
      </c>
      <c r="F14" s="98" t="s">
        <v>1267</v>
      </c>
      <c r="G14" s="77">
        <v>42461</v>
      </c>
      <c r="H14" s="77">
        <v>42821</v>
      </c>
      <c r="I14" s="2"/>
      <c r="J14" s="2"/>
      <c r="K14" s="2"/>
      <c r="L14" s="2"/>
      <c r="M14" s="98">
        <f ca="1">SUM(H14-NOW())</f>
        <v>-14.158721990737831</v>
      </c>
      <c r="N14" s="77" t="str">
        <f ca="1">IF(M14&lt;=40,"WARNING","ACTIVE")</f>
        <v>WARNING</v>
      </c>
      <c r="O14" s="180">
        <v>4193459</v>
      </c>
      <c r="P14" s="2" t="s">
        <v>6700</v>
      </c>
      <c r="Q14" s="179" t="s">
        <v>2926</v>
      </c>
      <c r="R14" s="16" t="s">
        <v>2929</v>
      </c>
      <c r="S14" s="2" t="s">
        <v>2930</v>
      </c>
      <c r="T14" s="16" t="s">
        <v>3307</v>
      </c>
      <c r="U14" s="2" t="s">
        <v>3308</v>
      </c>
      <c r="V14" s="2"/>
      <c r="W14" s="16" t="s">
        <v>4513</v>
      </c>
      <c r="X14" s="7" t="s">
        <v>3309</v>
      </c>
      <c r="Y14" s="2"/>
    </row>
    <row r="15" spans="1:25" ht="12.95" customHeight="1">
      <c r="I15" s="88"/>
    </row>
    <row r="16" spans="1:25" ht="12.95" customHeight="1">
      <c r="I16" s="88"/>
    </row>
    <row r="17" spans="1:18" ht="12.95" customHeight="1">
      <c r="I17" s="88"/>
      <c r="O17" s="27">
        <v>6000000</v>
      </c>
      <c r="P17" s="27" t="s">
        <v>6639</v>
      </c>
    </row>
    <row r="18" spans="1:18" ht="12.95" customHeight="1">
      <c r="I18" s="88"/>
    </row>
    <row r="19" spans="1:18" ht="12.95" customHeight="1" thickBot="1"/>
    <row r="20" spans="1:18" ht="12.95" customHeight="1" thickBot="1">
      <c r="A20" s="30" t="s">
        <v>1365</v>
      </c>
      <c r="B20" s="56"/>
    </row>
    <row r="22" spans="1:18" ht="12.95" customHeight="1">
      <c r="R22" s="83"/>
    </row>
  </sheetData>
  <mergeCells count="29">
    <mergeCell ref="Y12:Y13"/>
    <mergeCell ref="K12:L12"/>
    <mergeCell ref="N12:N13"/>
    <mergeCell ref="S12:S13"/>
    <mergeCell ref="X12:X13"/>
    <mergeCell ref="Q12:Q13"/>
    <mergeCell ref="U12:U13"/>
    <mergeCell ref="V12:V13"/>
    <mergeCell ref="W12:W13"/>
    <mergeCell ref="T12:T13"/>
    <mergeCell ref="A8:R8"/>
    <mergeCell ref="A9:R9"/>
    <mergeCell ref="G12:H12"/>
    <mergeCell ref="I12:J12"/>
    <mergeCell ref="F12:F13"/>
    <mergeCell ref="A12:A13"/>
    <mergeCell ref="B12:B13"/>
    <mergeCell ref="C12:C13"/>
    <mergeCell ref="D12:D13"/>
    <mergeCell ref="E12:E13"/>
    <mergeCell ref="R12:R13"/>
    <mergeCell ref="M12:M13"/>
    <mergeCell ref="P12:P13"/>
    <mergeCell ref="O12:O13"/>
    <mergeCell ref="O6:P6"/>
    <mergeCell ref="A1:C1"/>
    <mergeCell ref="A2:C2"/>
    <mergeCell ref="A3:C3"/>
    <mergeCell ref="A6:C6"/>
  </mergeCells>
  <phoneticPr fontId="4" type="noConversion"/>
  <conditionalFormatting sqref="M15:N20">
    <cfRule type="expression" dxfId="8" priority="5" stopIfTrue="1">
      <formula>IF($N15="warning",TRUE,FALSE)</formula>
    </cfRule>
  </conditionalFormatting>
  <hyperlinks>
    <hyperlink ref="X14" r:id="rId1"/>
  </hyperlinks>
  <printOptions horizontalCentered="1"/>
  <pageMargins left="0.25" right="0.25" top="1" bottom="1" header="0.5" footer="0.5"/>
  <pageSetup paperSize="9" scale="75" orientation="landscape" r:id="rId2"/>
  <headerFooter alignWithMargins="0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5">
    <tabColor theme="7" tint="0.39997558519241921"/>
    <pageSetUpPr fitToPage="1"/>
  </sheetPr>
  <dimension ref="A1:Y39"/>
  <sheetViews>
    <sheetView showGridLines="0" topLeftCell="A7" workbookViewId="0">
      <pane xSplit="3" ySplit="5" topLeftCell="U12" activePane="bottomRight" state="frozen"/>
      <selection activeCell="AR3" sqref="AR3"/>
      <selection pane="topRight" activeCell="AR3" sqref="AR3"/>
      <selection pane="bottomLeft" activeCell="AR3" sqref="AR3"/>
      <selection pane="bottomRight" activeCell="A10" sqref="A10:Y11"/>
    </sheetView>
  </sheetViews>
  <sheetFormatPr defaultRowHeight="12.95" customHeight="1"/>
  <cols>
    <col min="1" max="1" width="5.42578125" style="21" customWidth="1"/>
    <col min="2" max="2" width="11.140625" style="21" customWidth="1"/>
    <col min="3" max="3" width="29.140625" style="21" bestFit="1" customWidth="1"/>
    <col min="4" max="4" width="13.28515625" style="21" customWidth="1"/>
    <col min="5" max="5" width="8.42578125" style="21" customWidth="1"/>
    <col min="6" max="6" width="16.42578125" style="21" customWidth="1"/>
    <col min="7" max="7" width="10.7109375" style="21" customWidth="1"/>
    <col min="8" max="8" width="10.42578125" style="21" customWidth="1"/>
    <col min="9" max="9" width="10.5703125" style="21" customWidth="1"/>
    <col min="10" max="14" width="10.85546875" style="21" customWidth="1"/>
    <col min="15" max="16" width="14.28515625" style="21" customWidth="1"/>
    <col min="17" max="17" width="13.42578125" style="21" customWidth="1"/>
    <col min="18" max="18" width="47" style="21" customWidth="1"/>
    <col min="19" max="19" width="28.85546875" style="21" customWidth="1"/>
    <col min="20" max="21" width="27.42578125" style="21" customWidth="1"/>
    <col min="22" max="22" width="25.28515625" style="21" bestFit="1" customWidth="1"/>
    <col min="23" max="23" width="25.28515625" style="21" customWidth="1"/>
    <col min="24" max="24" width="36.7109375" style="28" bestFit="1" customWidth="1"/>
    <col min="25" max="25" width="23.85546875" style="28" bestFit="1" customWidth="1"/>
    <col min="26" max="16384" width="9.140625" style="21"/>
  </cols>
  <sheetData>
    <row r="1" spans="1:25" s="18" customFormat="1" ht="12.95" customHeight="1">
      <c r="A1" s="1187"/>
      <c r="B1" s="1187"/>
      <c r="C1" s="1187"/>
      <c r="D1" s="17"/>
      <c r="E1" s="17"/>
      <c r="S1" s="19"/>
      <c r="X1" s="78" t="s">
        <v>1316</v>
      </c>
    </row>
    <row r="2" spans="1:25" s="18" customFormat="1" ht="12.95" customHeight="1">
      <c r="A2" s="1187"/>
      <c r="B2" s="1187"/>
      <c r="C2" s="1187"/>
      <c r="D2" s="17"/>
      <c r="E2" s="17"/>
      <c r="S2" s="19"/>
      <c r="X2" s="79" t="s">
        <v>1235</v>
      </c>
    </row>
    <row r="3" spans="1:25" s="18" customFormat="1" ht="12.95" customHeight="1">
      <c r="A3" s="1187"/>
      <c r="B3" s="1187"/>
      <c r="C3" s="1187"/>
      <c r="D3" s="17"/>
      <c r="E3" s="17"/>
      <c r="S3" s="19"/>
      <c r="X3" s="79" t="s">
        <v>1236</v>
      </c>
    </row>
    <row r="4" spans="1:25" s="18" customFormat="1" ht="12.95" customHeight="1">
      <c r="A4" s="17"/>
      <c r="B4" s="17"/>
      <c r="C4" s="17"/>
      <c r="D4" s="17"/>
      <c r="E4" s="17"/>
      <c r="S4" s="19"/>
      <c r="X4" s="79" t="s">
        <v>1237</v>
      </c>
    </row>
    <row r="5" spans="1:25" s="18" customFormat="1" ht="12.95" customHeight="1">
      <c r="A5" s="17"/>
      <c r="B5" s="17"/>
      <c r="C5" s="17"/>
      <c r="D5" s="17"/>
      <c r="E5" s="17"/>
    </row>
    <row r="6" spans="1:25" s="18" customFormat="1" ht="12.95" customHeight="1">
      <c r="A6" s="1187"/>
      <c r="B6" s="1187"/>
      <c r="C6" s="1187"/>
      <c r="D6" s="17"/>
      <c r="E6" s="17"/>
      <c r="O6" s="1188"/>
      <c r="P6" s="1188"/>
      <c r="Q6" s="1188"/>
    </row>
    <row r="7" spans="1:25" s="18" customFormat="1" ht="12.95" customHeight="1">
      <c r="C7" s="17"/>
      <c r="D7" s="17"/>
      <c r="E7" s="17"/>
    </row>
    <row r="8" spans="1:25" s="18" customFormat="1" ht="12.95" customHeight="1">
      <c r="A8" s="1186" t="s">
        <v>1365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</row>
    <row r="9" spans="1:25" s="18" customFormat="1" ht="12.95" customHeight="1" thickBot="1">
      <c r="A9" s="1186" t="s">
        <v>1241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</row>
    <row r="10" spans="1:25" s="18" customFormat="1" ht="12.95" customHeight="1" thickTop="1" thickBot="1">
      <c r="A10" s="1180" t="s">
        <v>1351</v>
      </c>
      <c r="B10" s="1180" t="s">
        <v>1352</v>
      </c>
      <c r="C10" s="1180" t="s">
        <v>1353</v>
      </c>
      <c r="D10" s="1180" t="s">
        <v>1354</v>
      </c>
      <c r="E10" s="1180" t="s">
        <v>1355</v>
      </c>
      <c r="F10" s="1180" t="s">
        <v>1356</v>
      </c>
      <c r="G10" s="1168" t="s">
        <v>1247</v>
      </c>
      <c r="H10" s="1168"/>
      <c r="I10" s="1178" t="s">
        <v>1259</v>
      </c>
      <c r="J10" s="1179"/>
      <c r="K10" s="1178" t="s">
        <v>1259</v>
      </c>
      <c r="L10" s="1179"/>
      <c r="M10" s="1180" t="s">
        <v>1260</v>
      </c>
      <c r="N10" s="1168" t="s">
        <v>1251</v>
      </c>
      <c r="O10" s="1180" t="s">
        <v>1213</v>
      </c>
      <c r="P10" s="1180" t="s">
        <v>1251</v>
      </c>
      <c r="Q10" s="1180" t="s">
        <v>1261</v>
      </c>
      <c r="R10" s="1176" t="s">
        <v>1253</v>
      </c>
      <c r="S10" s="1176" t="s">
        <v>1254</v>
      </c>
      <c r="T10" s="1189" t="s">
        <v>1100</v>
      </c>
      <c r="U10" s="1172" t="s">
        <v>673</v>
      </c>
      <c r="V10" s="1170" t="s">
        <v>1202</v>
      </c>
      <c r="W10" s="1172" t="s">
        <v>2389</v>
      </c>
      <c r="X10" s="1172" t="s">
        <v>2390</v>
      </c>
      <c r="Y10" s="1172" t="s">
        <v>811</v>
      </c>
    </row>
    <row r="11" spans="1:25" s="18" customFormat="1" ht="12.95" customHeight="1" thickTop="1">
      <c r="A11" s="1207"/>
      <c r="B11" s="1207"/>
      <c r="C11" s="1207"/>
      <c r="D11" s="1207"/>
      <c r="E11" s="1207"/>
      <c r="F11" s="1207"/>
      <c r="G11" s="61" t="s">
        <v>1256</v>
      </c>
      <c r="H11" s="61" t="s">
        <v>1257</v>
      </c>
      <c r="I11" s="61" t="s">
        <v>1256</v>
      </c>
      <c r="J11" s="61" t="s">
        <v>1257</v>
      </c>
      <c r="K11" s="61" t="s">
        <v>1256</v>
      </c>
      <c r="L11" s="61" t="s">
        <v>1257</v>
      </c>
      <c r="M11" s="1207"/>
      <c r="N11" s="1211"/>
      <c r="O11" s="1209"/>
      <c r="P11" s="1207"/>
      <c r="Q11" s="1209"/>
      <c r="R11" s="1208"/>
      <c r="S11" s="1208"/>
      <c r="T11" s="1213"/>
      <c r="U11" s="1210"/>
      <c r="V11" s="1212"/>
      <c r="W11" s="1210"/>
      <c r="X11" s="1210"/>
      <c r="Y11" s="1210"/>
    </row>
    <row r="12" spans="1:25" s="695" customFormat="1" ht="34.5" customHeight="1">
      <c r="A12" s="9">
        <v>1</v>
      </c>
      <c r="B12" s="3"/>
      <c r="C12" s="698" t="s">
        <v>6557</v>
      </c>
      <c r="D12" s="1" t="s">
        <v>6558</v>
      </c>
      <c r="E12" s="1" t="s">
        <v>1276</v>
      </c>
      <c r="F12" s="699" t="s">
        <v>1011</v>
      </c>
      <c r="G12" s="700" t="s">
        <v>6560</v>
      </c>
      <c r="H12" s="700" t="s">
        <v>6561</v>
      </c>
      <c r="I12" s="91"/>
      <c r="J12" s="91"/>
      <c r="K12" s="91"/>
      <c r="L12" s="91"/>
      <c r="M12" s="98"/>
      <c r="N12" s="2"/>
      <c r="O12" s="701">
        <v>8014300</v>
      </c>
      <c r="P12" s="702"/>
      <c r="Q12" s="703"/>
      <c r="R12" s="2" t="s">
        <v>6559</v>
      </c>
      <c r="S12" s="2">
        <v>89603005236</v>
      </c>
      <c r="T12" s="2" t="s">
        <v>6567</v>
      </c>
      <c r="U12" s="2"/>
      <c r="V12" s="2" t="s">
        <v>6568</v>
      </c>
      <c r="W12" s="2"/>
      <c r="X12" s="705" t="s">
        <v>6572</v>
      </c>
      <c r="Y12" s="704"/>
    </row>
    <row r="13" spans="1:25" s="695" customFormat="1" ht="34.5" customHeight="1">
      <c r="A13" s="9">
        <v>2</v>
      </c>
      <c r="B13" s="3"/>
      <c r="C13" s="698" t="s">
        <v>6562</v>
      </c>
      <c r="D13" s="1" t="s">
        <v>6563</v>
      </c>
      <c r="E13" s="1" t="s">
        <v>1302</v>
      </c>
      <c r="F13" s="699" t="s">
        <v>1011</v>
      </c>
      <c r="G13" s="700" t="s">
        <v>6565</v>
      </c>
      <c r="H13" s="700" t="s">
        <v>6566</v>
      </c>
      <c r="I13" s="91"/>
      <c r="J13" s="91"/>
      <c r="K13" s="91"/>
      <c r="L13" s="91"/>
      <c r="M13" s="98"/>
      <c r="N13" s="2"/>
      <c r="O13" s="701">
        <v>8014300</v>
      </c>
      <c r="P13" s="702"/>
      <c r="Q13" s="703"/>
      <c r="R13" s="2" t="s">
        <v>6564</v>
      </c>
      <c r="S13" s="2">
        <v>89603015001</v>
      </c>
      <c r="T13" s="2" t="s">
        <v>6569</v>
      </c>
      <c r="U13" s="2"/>
      <c r="V13" s="2" t="s">
        <v>6570</v>
      </c>
      <c r="W13" s="2"/>
      <c r="X13" s="705" t="s">
        <v>6571</v>
      </c>
      <c r="Y13" s="704"/>
    </row>
    <row r="14" spans="1:25" s="18" customFormat="1" ht="15.95" customHeight="1">
      <c r="A14" s="92"/>
      <c r="B14" s="115"/>
      <c r="C14" s="115"/>
      <c r="D14" s="115"/>
      <c r="E14" s="115"/>
      <c r="F14" s="115"/>
      <c r="G14" s="115"/>
      <c r="H14" s="115"/>
      <c r="I14" s="115"/>
      <c r="J14" s="115"/>
      <c r="K14" s="92"/>
      <c r="L14" s="92"/>
      <c r="M14" s="92"/>
      <c r="N14" s="92"/>
      <c r="O14" s="64"/>
      <c r="P14" s="92"/>
      <c r="Q14" s="64"/>
      <c r="R14" s="93"/>
      <c r="S14" s="93"/>
      <c r="T14" s="93"/>
      <c r="U14" s="93"/>
      <c r="V14" s="93"/>
      <c r="W14" s="93"/>
      <c r="X14" s="93"/>
      <c r="Y14" s="93"/>
    </row>
    <row r="15" spans="1:25" s="695" customFormat="1" ht="15.95" customHeight="1">
      <c r="A15" s="92"/>
      <c r="B15" s="115"/>
      <c r="C15" s="115"/>
      <c r="D15" s="115"/>
      <c r="E15" s="115"/>
      <c r="F15" s="115"/>
      <c r="G15" s="115"/>
      <c r="H15" s="115"/>
      <c r="I15" s="115"/>
      <c r="J15" s="115"/>
      <c r="K15" s="92"/>
      <c r="L15" s="92"/>
      <c r="M15" s="92"/>
      <c r="N15" s="92"/>
      <c r="O15" s="64"/>
      <c r="P15" s="92"/>
      <c r="Q15" s="64"/>
      <c r="R15" s="93"/>
      <c r="S15" s="93"/>
      <c r="T15" s="93"/>
      <c r="U15" s="93"/>
      <c r="V15" s="93"/>
      <c r="W15" s="93"/>
      <c r="X15" s="93"/>
      <c r="Y15" s="93"/>
    </row>
    <row r="16" spans="1:25" s="695" customFormat="1" ht="15.95" customHeight="1">
      <c r="A16" s="92"/>
      <c r="B16" s="115"/>
      <c r="C16" s="115"/>
      <c r="D16" s="115"/>
      <c r="E16" s="115"/>
      <c r="F16" s="115"/>
      <c r="G16" s="115"/>
      <c r="H16" s="115"/>
      <c r="I16" s="115"/>
      <c r="J16" s="115"/>
      <c r="K16" s="92"/>
      <c r="L16" s="92"/>
      <c r="M16" s="92"/>
      <c r="N16" s="92"/>
      <c r="O16" s="64"/>
      <c r="P16" s="92"/>
      <c r="Q16" s="64"/>
      <c r="R16" s="93"/>
      <c r="S16" s="93"/>
      <c r="T16" s="93"/>
      <c r="U16" s="93"/>
      <c r="V16" s="93"/>
      <c r="W16" s="93"/>
      <c r="X16" s="93"/>
      <c r="Y16" s="93"/>
    </row>
    <row r="17" spans="1:25" s="695" customFormat="1" ht="15.95" customHeight="1">
      <c r="A17" s="92"/>
      <c r="B17" s="115"/>
      <c r="C17" s="115"/>
      <c r="D17" s="115"/>
      <c r="E17" s="115"/>
      <c r="F17" s="115"/>
      <c r="G17" s="115"/>
      <c r="H17" s="115"/>
      <c r="I17" s="115"/>
      <c r="J17" s="115"/>
      <c r="K17" s="92"/>
      <c r="L17" s="92"/>
      <c r="M17" s="92"/>
      <c r="N17" s="92"/>
      <c r="O17" s="64"/>
      <c r="P17" s="92"/>
      <c r="Q17" s="64"/>
      <c r="R17" s="93"/>
      <c r="S17" s="93"/>
      <c r="T17" s="93"/>
      <c r="U17" s="93"/>
      <c r="V17" s="93"/>
      <c r="W17" s="93"/>
      <c r="X17" s="93"/>
      <c r="Y17" s="93"/>
    </row>
    <row r="18" spans="1:25" s="695" customFormat="1" ht="15.95" customHeight="1" thickBot="1">
      <c r="A18" s="92"/>
      <c r="B18" s="115"/>
      <c r="C18" s="115"/>
      <c r="D18" s="115"/>
      <c r="E18" s="115"/>
      <c r="F18" s="115"/>
      <c r="G18" s="115"/>
      <c r="H18" s="115"/>
      <c r="I18" s="115"/>
      <c r="J18" s="115"/>
      <c r="K18" s="92"/>
      <c r="L18" s="92"/>
      <c r="M18" s="92"/>
      <c r="N18" s="92"/>
      <c r="O18" s="64"/>
      <c r="P18" s="92"/>
      <c r="Q18" s="64"/>
      <c r="R18" s="93"/>
      <c r="S18" s="93"/>
      <c r="T18" s="93"/>
      <c r="U18" s="93"/>
      <c r="V18" s="93"/>
      <c r="W18" s="93"/>
      <c r="X18" s="93"/>
      <c r="Y18" s="93"/>
    </row>
    <row r="19" spans="1:25" s="18" customFormat="1" ht="12.95" customHeight="1" thickBot="1">
      <c r="A19" s="94" t="s">
        <v>1365</v>
      </c>
      <c r="B19" s="95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64"/>
      <c r="P19" s="92"/>
      <c r="Q19" s="64"/>
      <c r="R19" s="93"/>
      <c r="S19" s="93"/>
      <c r="T19" s="93"/>
      <c r="U19" s="93"/>
      <c r="V19" s="93"/>
      <c r="W19" s="93"/>
      <c r="X19" s="93"/>
      <c r="Y19" s="93"/>
    </row>
    <row r="20" spans="1:25" s="168" customFormat="1" ht="15.95" customHeight="1">
      <c r="A20" s="125">
        <v>1</v>
      </c>
      <c r="B20" s="126" t="s">
        <v>1836</v>
      </c>
      <c r="C20" s="127" t="s">
        <v>1822</v>
      </c>
      <c r="D20" s="128" t="s">
        <v>1823</v>
      </c>
      <c r="E20" s="128" t="s">
        <v>1302</v>
      </c>
      <c r="F20" s="129" t="s">
        <v>1825</v>
      </c>
      <c r="G20" s="130">
        <v>42361</v>
      </c>
      <c r="H20" s="130">
        <v>42391</v>
      </c>
      <c r="I20" s="131"/>
      <c r="J20" s="131"/>
      <c r="K20" s="131"/>
      <c r="L20" s="131"/>
      <c r="M20" s="151">
        <f ca="1">SUM(H20-NOW())</f>
        <v>-444.15872199073783</v>
      </c>
      <c r="N20" s="135" t="str">
        <f ca="1">IF(M20&lt;=35,"WARNING","ACTIVE")</f>
        <v>WARNING</v>
      </c>
      <c r="O20" s="132">
        <v>13543569</v>
      </c>
      <c r="P20" s="133"/>
      <c r="Q20" s="141"/>
      <c r="R20" s="135" t="s">
        <v>1824</v>
      </c>
      <c r="S20" s="135" t="s">
        <v>1845</v>
      </c>
      <c r="T20" s="135" t="s">
        <v>1843</v>
      </c>
      <c r="U20" s="135"/>
      <c r="V20" s="135" t="s">
        <v>1844</v>
      </c>
      <c r="W20" s="135"/>
      <c r="X20" s="137" t="s">
        <v>1846</v>
      </c>
      <c r="Y20" s="172" t="s">
        <v>1299</v>
      </c>
    </row>
    <row r="21" spans="1:25" s="168" customFormat="1" ht="15.95" customHeight="1">
      <c r="A21" s="125">
        <v>2</v>
      </c>
      <c r="B21" s="126" t="s">
        <v>1837</v>
      </c>
      <c r="C21" s="590" t="s">
        <v>1826</v>
      </c>
      <c r="D21" s="128" t="s">
        <v>1827</v>
      </c>
      <c r="E21" s="128" t="s">
        <v>1302</v>
      </c>
      <c r="F21" s="129" t="s">
        <v>1246</v>
      </c>
      <c r="G21" s="130">
        <v>42355</v>
      </c>
      <c r="H21" s="130">
        <v>42385</v>
      </c>
      <c r="I21" s="131"/>
      <c r="J21" s="131"/>
      <c r="K21" s="131"/>
      <c r="L21" s="131"/>
      <c r="M21" s="151">
        <f ca="1">SUM(H21-NOW())</f>
        <v>-450.15872199073783</v>
      </c>
      <c r="N21" s="135" t="str">
        <f ca="1">IF(M21&lt;=35,"WARNING","ACTIVE")</f>
        <v>WARNING</v>
      </c>
      <c r="O21" s="132">
        <v>6432313</v>
      </c>
      <c r="P21" s="133"/>
      <c r="Q21" s="141"/>
      <c r="R21" s="135" t="s">
        <v>1828</v>
      </c>
      <c r="S21" s="136"/>
      <c r="T21" s="135" t="s">
        <v>1847</v>
      </c>
      <c r="U21" s="135"/>
      <c r="V21" s="135" t="s">
        <v>1848</v>
      </c>
      <c r="W21" s="135"/>
      <c r="X21" s="137" t="s">
        <v>1849</v>
      </c>
      <c r="Y21" s="172" t="s">
        <v>1299</v>
      </c>
    </row>
    <row r="22" spans="1:25" ht="15.95" customHeight="1">
      <c r="A22" s="125">
        <v>1</v>
      </c>
      <c r="B22" s="126" t="s">
        <v>2078</v>
      </c>
      <c r="C22" s="590" t="s">
        <v>2073</v>
      </c>
      <c r="D22" s="128" t="s">
        <v>2074</v>
      </c>
      <c r="E22" s="128"/>
      <c r="F22" s="129" t="s">
        <v>2076</v>
      </c>
      <c r="G22" s="130">
        <v>42389</v>
      </c>
      <c r="H22" s="130">
        <v>42419</v>
      </c>
      <c r="I22" s="131"/>
      <c r="J22" s="131"/>
      <c r="K22" s="131"/>
      <c r="L22" s="131"/>
      <c r="M22" s="151"/>
      <c r="N22" s="135"/>
      <c r="O22" s="132">
        <v>13492938</v>
      </c>
      <c r="P22" s="133"/>
      <c r="Q22" s="141"/>
      <c r="R22" s="135" t="s">
        <v>2075</v>
      </c>
      <c r="S22" s="136"/>
      <c r="T22" s="135"/>
      <c r="U22" s="135"/>
      <c r="V22" s="135"/>
      <c r="W22" s="135"/>
      <c r="X22" s="137"/>
      <c r="Y22" s="172" t="s">
        <v>1299</v>
      </c>
    </row>
    <row r="23" spans="1:25" ht="15.95" customHeight="1">
      <c r="A23" s="125">
        <v>2</v>
      </c>
      <c r="B23" s="142" t="s">
        <v>2752</v>
      </c>
      <c r="C23" s="591" t="s">
        <v>2753</v>
      </c>
      <c r="D23" s="176" t="s">
        <v>2621</v>
      </c>
      <c r="E23" s="177" t="s">
        <v>2620</v>
      </c>
      <c r="F23" s="129" t="s">
        <v>1246</v>
      </c>
      <c r="G23" s="178">
        <v>42404</v>
      </c>
      <c r="H23" s="178">
        <v>42432</v>
      </c>
      <c r="I23" s="177"/>
      <c r="J23" s="177"/>
      <c r="K23" s="126"/>
      <c r="L23" s="126"/>
      <c r="M23" s="140"/>
      <c r="N23" s="126"/>
      <c r="O23" s="132">
        <v>6420000</v>
      </c>
      <c r="P23" s="126"/>
      <c r="Q23" s="132"/>
      <c r="R23" s="135" t="s">
        <v>2622</v>
      </c>
      <c r="S23" s="126"/>
      <c r="T23" s="135" t="s">
        <v>2618</v>
      </c>
      <c r="U23" s="135"/>
      <c r="V23" s="126" t="s">
        <v>2619</v>
      </c>
      <c r="W23" s="126"/>
      <c r="X23" s="174"/>
      <c r="Y23" s="172" t="s">
        <v>1299</v>
      </c>
    </row>
    <row r="24" spans="1:25" ht="15.95" customHeight="1">
      <c r="A24" s="176">
        <v>1</v>
      </c>
      <c r="B24" s="181" t="s">
        <v>2854</v>
      </c>
      <c r="C24" s="591" t="s">
        <v>2776</v>
      </c>
      <c r="D24" s="176" t="s">
        <v>2777</v>
      </c>
      <c r="E24" s="176" t="s">
        <v>1302</v>
      </c>
      <c r="F24" s="176" t="s">
        <v>1011</v>
      </c>
      <c r="G24" s="187">
        <v>42433</v>
      </c>
      <c r="H24" s="187">
        <v>42463</v>
      </c>
      <c r="I24" s="126"/>
      <c r="J24" s="177"/>
      <c r="K24" s="126"/>
      <c r="L24" s="126"/>
      <c r="M24" s="151">
        <f t="shared" ref="M24:M29" ca="1" si="0">SUM(H24-NOW())</f>
        <v>-372.15872199073783</v>
      </c>
      <c r="N24" s="135" t="str">
        <f t="shared" ref="N24:N32" ca="1" si="1">IF(M24&lt;=35,"WARNING","ACTIVE")</f>
        <v>WARNING</v>
      </c>
      <c r="O24" s="188">
        <v>7825523</v>
      </c>
      <c r="P24" s="126"/>
      <c r="Q24" s="132"/>
      <c r="R24" s="176" t="s">
        <v>2778</v>
      </c>
      <c r="S24" s="125" t="s">
        <v>2862</v>
      </c>
      <c r="T24" s="135" t="s">
        <v>2859</v>
      </c>
      <c r="U24" s="135"/>
      <c r="V24" s="135" t="s">
        <v>2858</v>
      </c>
      <c r="W24" s="135"/>
      <c r="X24" s="174" t="s">
        <v>2860</v>
      </c>
      <c r="Y24" s="172" t="s">
        <v>1299</v>
      </c>
    </row>
    <row r="25" spans="1:25" ht="15.95" customHeight="1">
      <c r="A25" s="176">
        <v>2</v>
      </c>
      <c r="B25" s="181" t="s">
        <v>2855</v>
      </c>
      <c r="C25" s="591" t="s">
        <v>2779</v>
      </c>
      <c r="D25" s="176" t="s">
        <v>2780</v>
      </c>
      <c r="E25" s="176" t="s">
        <v>1302</v>
      </c>
      <c r="F25" s="176" t="s">
        <v>1010</v>
      </c>
      <c r="G25" s="187">
        <v>42446</v>
      </c>
      <c r="H25" s="187">
        <v>42476</v>
      </c>
      <c r="I25" s="126"/>
      <c r="J25" s="177"/>
      <c r="K25" s="126"/>
      <c r="L25" s="126"/>
      <c r="M25" s="151">
        <f t="shared" ca="1" si="0"/>
        <v>-359.15872199073783</v>
      </c>
      <c r="N25" s="135" t="str">
        <f t="shared" ca="1" si="1"/>
        <v>WARNING</v>
      </c>
      <c r="O25" s="188">
        <v>6513224</v>
      </c>
      <c r="P25" s="126"/>
      <c r="Q25" s="132"/>
      <c r="R25" s="176" t="s">
        <v>2781</v>
      </c>
      <c r="S25" s="125" t="s">
        <v>2861</v>
      </c>
      <c r="T25" s="135" t="s">
        <v>2863</v>
      </c>
      <c r="U25" s="135"/>
      <c r="V25" s="135" t="s">
        <v>2864</v>
      </c>
      <c r="W25" s="135"/>
      <c r="X25" s="174" t="s">
        <v>2865</v>
      </c>
      <c r="Y25" s="172" t="s">
        <v>1299</v>
      </c>
    </row>
    <row r="26" spans="1:25" ht="15.95" customHeight="1">
      <c r="A26" s="176">
        <v>3</v>
      </c>
      <c r="B26" s="181" t="s">
        <v>2856</v>
      </c>
      <c r="C26" s="591" t="s">
        <v>2782</v>
      </c>
      <c r="D26" s="176" t="s">
        <v>2783</v>
      </c>
      <c r="E26" s="176" t="s">
        <v>1276</v>
      </c>
      <c r="F26" s="176" t="s">
        <v>2785</v>
      </c>
      <c r="G26" s="187">
        <v>42432</v>
      </c>
      <c r="H26" s="187">
        <v>42462</v>
      </c>
      <c r="I26" s="126"/>
      <c r="J26" s="177"/>
      <c r="K26" s="126"/>
      <c r="L26" s="126"/>
      <c r="M26" s="151">
        <f t="shared" ca="1" si="0"/>
        <v>-373.15872199073783</v>
      </c>
      <c r="N26" s="135" t="str">
        <f t="shared" ca="1" si="1"/>
        <v>WARNING</v>
      </c>
      <c r="O26" s="188">
        <v>10332100</v>
      </c>
      <c r="P26" s="126"/>
      <c r="Q26" s="132"/>
      <c r="R26" s="176" t="s">
        <v>2784</v>
      </c>
      <c r="S26" s="126"/>
      <c r="T26" s="135" t="s">
        <v>2866</v>
      </c>
      <c r="U26" s="135"/>
      <c r="V26" s="126" t="s">
        <v>2867</v>
      </c>
      <c r="W26" s="126"/>
      <c r="X26" s="174" t="s">
        <v>2868</v>
      </c>
      <c r="Y26" s="172" t="s">
        <v>1299</v>
      </c>
    </row>
    <row r="27" spans="1:25" ht="15.95" customHeight="1">
      <c r="A27" s="176">
        <v>4</v>
      </c>
      <c r="B27" s="181" t="s">
        <v>2904</v>
      </c>
      <c r="C27" s="591" t="s">
        <v>2877</v>
      </c>
      <c r="D27" s="176" t="s">
        <v>2878</v>
      </c>
      <c r="E27" s="176"/>
      <c r="F27" s="176" t="s">
        <v>1011</v>
      </c>
      <c r="G27" s="187">
        <v>42446</v>
      </c>
      <c r="H27" s="187">
        <v>42476</v>
      </c>
      <c r="I27" s="135"/>
      <c r="J27" s="176"/>
      <c r="K27" s="135"/>
      <c r="L27" s="135"/>
      <c r="M27" s="151">
        <f t="shared" ca="1" si="0"/>
        <v>-359.15872199073783</v>
      </c>
      <c r="N27" s="135" t="str">
        <f t="shared" ca="1" si="1"/>
        <v>WARNING</v>
      </c>
      <c r="O27" s="188">
        <v>7811811</v>
      </c>
      <c r="P27" s="135"/>
      <c r="Q27" s="141"/>
      <c r="R27" s="176" t="s">
        <v>2879</v>
      </c>
      <c r="S27" s="135"/>
      <c r="T27" s="135" t="s">
        <v>2913</v>
      </c>
      <c r="U27" s="135"/>
      <c r="V27" s="136" t="s">
        <v>2914</v>
      </c>
      <c r="W27" s="136"/>
      <c r="X27" s="145" t="s">
        <v>2915</v>
      </c>
      <c r="Y27" s="172" t="s">
        <v>1299</v>
      </c>
    </row>
    <row r="28" spans="1:25" ht="15.95" customHeight="1">
      <c r="A28" s="176"/>
      <c r="B28" s="181" t="s">
        <v>2936</v>
      </c>
      <c r="C28" s="591" t="s">
        <v>2880</v>
      </c>
      <c r="D28" s="176" t="s">
        <v>2934</v>
      </c>
      <c r="E28" s="176" t="s">
        <v>1302</v>
      </c>
      <c r="F28" s="176" t="s">
        <v>1011</v>
      </c>
      <c r="G28" s="187">
        <v>42461</v>
      </c>
      <c r="H28" s="187">
        <v>42490</v>
      </c>
      <c r="I28" s="135"/>
      <c r="J28" s="176"/>
      <c r="K28" s="135"/>
      <c r="L28" s="135"/>
      <c r="M28" s="151">
        <f t="shared" ca="1" si="0"/>
        <v>-345.15872199073783</v>
      </c>
      <c r="N28" s="135" t="str">
        <f t="shared" ca="1" si="1"/>
        <v>WARNING</v>
      </c>
      <c r="O28" s="188">
        <v>7795988</v>
      </c>
      <c r="P28" s="135"/>
      <c r="Q28" s="141"/>
      <c r="R28" s="176" t="s">
        <v>2935</v>
      </c>
      <c r="S28" s="135"/>
      <c r="T28" s="135" t="s">
        <v>2932</v>
      </c>
      <c r="U28" s="135"/>
      <c r="V28" s="136" t="s">
        <v>2931</v>
      </c>
      <c r="W28" s="136"/>
      <c r="X28" s="145" t="s">
        <v>2933</v>
      </c>
      <c r="Y28" s="172" t="s">
        <v>1299</v>
      </c>
    </row>
    <row r="29" spans="1:25" ht="15.95" customHeight="1">
      <c r="A29" s="135"/>
      <c r="B29" s="181" t="s">
        <v>3017</v>
      </c>
      <c r="C29" s="591" t="s">
        <v>3014</v>
      </c>
      <c r="D29" s="176" t="s">
        <v>3015</v>
      </c>
      <c r="E29" s="176" t="s">
        <v>1302</v>
      </c>
      <c r="F29" s="176" t="s">
        <v>1011</v>
      </c>
      <c r="G29" s="187">
        <v>42467</v>
      </c>
      <c r="H29" s="187">
        <v>42496</v>
      </c>
      <c r="I29" s="176"/>
      <c r="J29" s="176"/>
      <c r="K29" s="135"/>
      <c r="L29" s="135"/>
      <c r="M29" s="151">
        <f t="shared" ca="1" si="0"/>
        <v>-339.15872199073783</v>
      </c>
      <c r="N29" s="135" t="str">
        <f t="shared" ca="1" si="1"/>
        <v>WARNING</v>
      </c>
      <c r="O29" s="188">
        <v>6494755</v>
      </c>
      <c r="P29" s="135"/>
      <c r="Q29" s="135"/>
      <c r="R29" s="176" t="s">
        <v>3016</v>
      </c>
      <c r="S29" s="136" t="s">
        <v>3019</v>
      </c>
      <c r="T29" s="135" t="s">
        <v>3569</v>
      </c>
      <c r="U29" s="135"/>
      <c r="V29" s="136" t="s">
        <v>3018</v>
      </c>
      <c r="W29" s="136"/>
      <c r="X29" s="145" t="s">
        <v>3020</v>
      </c>
      <c r="Y29" s="172" t="s">
        <v>1299</v>
      </c>
    </row>
    <row r="30" spans="1:25" ht="12.95" customHeight="1">
      <c r="A30" s="125" t="s">
        <v>1164</v>
      </c>
      <c r="B30" s="126"/>
      <c r="C30" s="143" t="s">
        <v>3673</v>
      </c>
      <c r="D30" s="135" t="s">
        <v>3698</v>
      </c>
      <c r="E30" s="126" t="s">
        <v>1302</v>
      </c>
      <c r="F30" s="126" t="s">
        <v>1011</v>
      </c>
      <c r="G30" s="139">
        <v>42523</v>
      </c>
      <c r="H30" s="139">
        <v>42552</v>
      </c>
      <c r="I30" s="126"/>
      <c r="J30" s="126"/>
      <c r="K30" s="126"/>
      <c r="L30" s="126"/>
      <c r="M30" s="151">
        <f t="shared" ref="M30:M35" ca="1" si="2">SUM(H30-NOW())</f>
        <v>-283.15872199073783</v>
      </c>
      <c r="N30" s="135" t="str">
        <f t="shared" ca="1" si="1"/>
        <v>WARNING</v>
      </c>
      <c r="O30" s="148">
        <v>7730590</v>
      </c>
      <c r="P30" s="126"/>
      <c r="Q30" s="126"/>
      <c r="R30" s="135" t="s">
        <v>3699</v>
      </c>
      <c r="S30" s="126">
        <v>8811210655</v>
      </c>
      <c r="T30" s="135" t="s">
        <v>3817</v>
      </c>
      <c r="U30" s="126"/>
      <c r="V30" s="126" t="s">
        <v>3818</v>
      </c>
      <c r="W30" s="126"/>
      <c r="X30" s="174" t="s">
        <v>3825</v>
      </c>
      <c r="Y30" s="172" t="s">
        <v>1299</v>
      </c>
    </row>
    <row r="31" spans="1:25" s="169" customFormat="1" ht="12.95" customHeight="1">
      <c r="A31" s="125" t="s">
        <v>1165</v>
      </c>
      <c r="B31" s="126"/>
      <c r="C31" s="143" t="s">
        <v>3674</v>
      </c>
      <c r="D31" s="135" t="s">
        <v>3700</v>
      </c>
      <c r="E31" s="126" t="s">
        <v>1231</v>
      </c>
      <c r="F31" s="126" t="s">
        <v>2171</v>
      </c>
      <c r="G31" s="139">
        <v>42537</v>
      </c>
      <c r="H31" s="139">
        <v>42566</v>
      </c>
      <c r="I31" s="126"/>
      <c r="J31" s="126"/>
      <c r="K31" s="126"/>
      <c r="L31" s="126"/>
      <c r="M31" s="151">
        <f t="shared" ca="1" si="2"/>
        <v>-269.15872199073783</v>
      </c>
      <c r="N31" s="135" t="str">
        <f t="shared" ca="1" si="1"/>
        <v>WARNING</v>
      </c>
      <c r="O31" s="148">
        <v>6613562</v>
      </c>
      <c r="P31" s="126"/>
      <c r="Q31" s="126"/>
      <c r="R31" s="135" t="s">
        <v>3701</v>
      </c>
      <c r="S31" s="126">
        <v>81280499986</v>
      </c>
      <c r="T31" s="126" t="s">
        <v>3820</v>
      </c>
      <c r="U31" s="126"/>
      <c r="V31" s="126" t="s">
        <v>3819</v>
      </c>
      <c r="W31" s="126"/>
      <c r="X31" s="174" t="s">
        <v>3821</v>
      </c>
      <c r="Y31" s="172" t="s">
        <v>1299</v>
      </c>
    </row>
    <row r="32" spans="1:25" ht="12.95" customHeight="1">
      <c r="A32" s="125" t="s">
        <v>1166</v>
      </c>
      <c r="B32" s="126"/>
      <c r="C32" s="143" t="s">
        <v>957</v>
      </c>
      <c r="D32" s="135" t="s">
        <v>3702</v>
      </c>
      <c r="E32" s="126" t="s">
        <v>1302</v>
      </c>
      <c r="F32" s="126" t="s">
        <v>3675</v>
      </c>
      <c r="G32" s="139">
        <v>42525</v>
      </c>
      <c r="H32" s="139">
        <v>42554</v>
      </c>
      <c r="I32" s="126"/>
      <c r="J32" s="126"/>
      <c r="K32" s="126"/>
      <c r="L32" s="126"/>
      <c r="M32" s="151">
        <f t="shared" ca="1" si="2"/>
        <v>-281.15872199073783</v>
      </c>
      <c r="N32" s="135" t="str">
        <f t="shared" ca="1" si="1"/>
        <v>WARNING</v>
      </c>
      <c r="O32" s="148">
        <v>4968309</v>
      </c>
      <c r="P32" s="126"/>
      <c r="Q32" s="126"/>
      <c r="R32" s="135" t="s">
        <v>3703</v>
      </c>
      <c r="S32" s="126">
        <v>8568747580</v>
      </c>
      <c r="T32" s="126" t="s">
        <v>3823</v>
      </c>
      <c r="U32" s="126"/>
      <c r="V32" s="126" t="s">
        <v>3824</v>
      </c>
      <c r="W32" s="126"/>
      <c r="X32" s="174" t="s">
        <v>3822</v>
      </c>
      <c r="Y32" s="172" t="s">
        <v>1299</v>
      </c>
    </row>
    <row r="33" spans="1:25" s="168" customFormat="1" ht="28.5">
      <c r="A33" s="125" t="s">
        <v>1164</v>
      </c>
      <c r="B33" s="126" t="s">
        <v>4154</v>
      </c>
      <c r="C33" s="143" t="s">
        <v>3940</v>
      </c>
      <c r="D33" s="135" t="s">
        <v>3941</v>
      </c>
      <c r="E33" s="126"/>
      <c r="F33" s="126" t="s">
        <v>3946</v>
      </c>
      <c r="G33" s="139">
        <v>42572</v>
      </c>
      <c r="H33" s="139">
        <v>42602</v>
      </c>
      <c r="I33" s="126"/>
      <c r="J33" s="126"/>
      <c r="K33" s="126"/>
      <c r="L33" s="126"/>
      <c r="M33" s="151">
        <f t="shared" ca="1" si="2"/>
        <v>-233.15872199073783</v>
      </c>
      <c r="N33" s="135" t="str">
        <f ca="1">IF(M33&lt;=35,"WARNING","ACTIVE")</f>
        <v>WARNING</v>
      </c>
      <c r="O33" s="148">
        <v>5055750</v>
      </c>
      <c r="P33" s="126"/>
      <c r="Q33" s="126"/>
      <c r="R33" s="135" t="s">
        <v>3942</v>
      </c>
      <c r="S33" s="125" t="s">
        <v>3947</v>
      </c>
      <c r="T33" s="135" t="s">
        <v>3943</v>
      </c>
      <c r="U33" s="126"/>
      <c r="V33" s="126" t="s">
        <v>3944</v>
      </c>
      <c r="W33" s="126"/>
      <c r="X33" s="174" t="s">
        <v>3945</v>
      </c>
      <c r="Y33" s="172" t="s">
        <v>1299</v>
      </c>
    </row>
    <row r="34" spans="1:25" ht="12.95" customHeight="1">
      <c r="A34" s="125" t="s">
        <v>1164</v>
      </c>
      <c r="B34" s="126" t="s">
        <v>4478</v>
      </c>
      <c r="C34" s="143" t="s">
        <v>4249</v>
      </c>
      <c r="D34" s="135" t="s">
        <v>4250</v>
      </c>
      <c r="E34" s="126" t="s">
        <v>1302</v>
      </c>
      <c r="F34" s="126" t="s">
        <v>1246</v>
      </c>
      <c r="G34" s="139">
        <v>42635</v>
      </c>
      <c r="H34" s="139">
        <v>42664</v>
      </c>
      <c r="I34" s="126"/>
      <c r="J34" s="126"/>
      <c r="K34" s="126"/>
      <c r="L34" s="126"/>
      <c r="M34" s="151">
        <f t="shared" ca="1" si="2"/>
        <v>-171.15872199073783</v>
      </c>
      <c r="N34" s="135" t="str">
        <f ca="1">IF(M34&lt;=35,"WARNING","ACTIVE")</f>
        <v>WARNING</v>
      </c>
      <c r="O34" s="148">
        <v>6837300</v>
      </c>
      <c r="P34" s="126"/>
      <c r="Q34" s="126"/>
      <c r="R34" s="135" t="s">
        <v>4251</v>
      </c>
      <c r="S34" s="125" t="s">
        <v>4252</v>
      </c>
      <c r="T34" s="135" t="s">
        <v>4253</v>
      </c>
      <c r="U34" s="126"/>
      <c r="V34" s="126" t="s">
        <v>4254</v>
      </c>
      <c r="W34" s="126"/>
      <c r="X34" s="174" t="s">
        <v>4255</v>
      </c>
      <c r="Y34" s="126" t="s">
        <v>1299</v>
      </c>
    </row>
    <row r="35" spans="1:25" s="57" customFormat="1" ht="12.75" customHeight="1">
      <c r="A35" s="125" t="s">
        <v>1164</v>
      </c>
      <c r="B35" s="126" t="s">
        <v>4479</v>
      </c>
      <c r="C35" s="143" t="s">
        <v>4417</v>
      </c>
      <c r="D35" s="135" t="s">
        <v>4418</v>
      </c>
      <c r="E35" s="126" t="s">
        <v>4422</v>
      </c>
      <c r="F35" s="126" t="s">
        <v>4425</v>
      </c>
      <c r="G35" s="139">
        <v>42659</v>
      </c>
      <c r="H35" s="154">
        <v>42689</v>
      </c>
      <c r="I35" s="126"/>
      <c r="J35" s="126"/>
      <c r="K35" s="126"/>
      <c r="L35" s="126"/>
      <c r="M35" s="151">
        <f t="shared" ca="1" si="2"/>
        <v>-146.15872199073783</v>
      </c>
      <c r="N35" s="135" t="str">
        <f ca="1">IF(M35&lt;=35,"WARNING","ACTIVE")</f>
        <v>WARNING</v>
      </c>
      <c r="O35" s="148">
        <v>4558200</v>
      </c>
      <c r="P35" s="126"/>
      <c r="Q35" s="126"/>
      <c r="R35" s="135" t="s">
        <v>4419</v>
      </c>
      <c r="S35" s="125" t="s">
        <v>4426</v>
      </c>
      <c r="T35" s="135" t="s">
        <v>4420</v>
      </c>
      <c r="U35" s="126"/>
      <c r="V35" s="126" t="s">
        <v>4421</v>
      </c>
      <c r="W35" s="126"/>
      <c r="X35" s="174" t="s">
        <v>4427</v>
      </c>
      <c r="Y35" s="126" t="s">
        <v>1299</v>
      </c>
    </row>
    <row r="36" spans="1:25" ht="12.95" customHeight="1">
      <c r="A36" s="125" t="s">
        <v>1164</v>
      </c>
      <c r="B36" s="126"/>
      <c r="C36" s="143" t="s">
        <v>516</v>
      </c>
      <c r="D36" s="135" t="s">
        <v>4607</v>
      </c>
      <c r="E36" s="126" t="s">
        <v>1276</v>
      </c>
      <c r="F36" s="126" t="s">
        <v>4611</v>
      </c>
      <c r="G36" s="139">
        <v>42705</v>
      </c>
      <c r="H36" s="154">
        <v>42735</v>
      </c>
      <c r="I36" s="126"/>
      <c r="J36" s="126"/>
      <c r="K36" s="126"/>
      <c r="L36" s="126"/>
      <c r="M36" s="151">
        <v>-3.6549278935199254</v>
      </c>
      <c r="N36" s="135" t="s">
        <v>1099</v>
      </c>
      <c r="O36" s="148">
        <v>11572050</v>
      </c>
      <c r="P36" s="126"/>
      <c r="Q36" s="126"/>
      <c r="R36" s="135" t="s">
        <v>4608</v>
      </c>
      <c r="S36" s="125" t="s">
        <v>4612</v>
      </c>
      <c r="T36" s="135" t="s">
        <v>517</v>
      </c>
      <c r="U36" s="126"/>
      <c r="V36" s="126" t="s">
        <v>4609</v>
      </c>
      <c r="W36" s="126"/>
      <c r="X36" s="174" t="s">
        <v>4610</v>
      </c>
      <c r="Y36" s="126" t="s">
        <v>1299</v>
      </c>
    </row>
    <row r="37" spans="1:25" ht="12.95" customHeight="1">
      <c r="A37" s="125" t="s">
        <v>4801</v>
      </c>
      <c r="B37" s="126"/>
      <c r="C37" s="143" t="s">
        <v>4647</v>
      </c>
      <c r="D37" s="135" t="s">
        <v>4648</v>
      </c>
      <c r="E37" s="126" t="s">
        <v>1302</v>
      </c>
      <c r="F37" s="126" t="s">
        <v>397</v>
      </c>
      <c r="G37" s="139">
        <v>42693</v>
      </c>
      <c r="H37" s="154">
        <v>42722</v>
      </c>
      <c r="I37" s="126"/>
      <c r="J37" s="126"/>
      <c r="K37" s="126"/>
      <c r="L37" s="126"/>
      <c r="M37" s="151">
        <v>-16.654927893519925</v>
      </c>
      <c r="N37" s="135" t="s">
        <v>1099</v>
      </c>
      <c r="O37" s="148">
        <v>10316362</v>
      </c>
      <c r="P37" s="126"/>
      <c r="Q37" s="126"/>
      <c r="R37" s="135" t="s">
        <v>4649</v>
      </c>
      <c r="S37" s="125" t="s">
        <v>4653</v>
      </c>
      <c r="T37" s="135" t="s">
        <v>4650</v>
      </c>
      <c r="U37" s="126"/>
      <c r="V37" s="126" t="s">
        <v>4651</v>
      </c>
      <c r="W37" s="126"/>
      <c r="X37" s="174" t="s">
        <v>4652</v>
      </c>
      <c r="Y37" s="126" t="s">
        <v>1299</v>
      </c>
    </row>
    <row r="38" spans="1:25" ht="12.95" customHeight="1">
      <c r="A38" s="592" t="s">
        <v>1164</v>
      </c>
      <c r="B38" s="592"/>
      <c r="C38" s="592" t="s">
        <v>516</v>
      </c>
      <c r="D38" s="592" t="s">
        <v>4607</v>
      </c>
      <c r="E38" s="592" t="s">
        <v>1276</v>
      </c>
      <c r="F38" s="592" t="s">
        <v>4611</v>
      </c>
      <c r="G38" s="139">
        <v>42705</v>
      </c>
      <c r="H38" s="154">
        <v>42735</v>
      </c>
      <c r="I38" s="592"/>
      <c r="J38" s="592"/>
      <c r="K38" s="592"/>
      <c r="L38" s="592"/>
      <c r="M38" s="592">
        <v>-3.6575384259267594</v>
      </c>
      <c r="N38" s="592" t="s">
        <v>1099</v>
      </c>
      <c r="O38" s="592">
        <v>11572050</v>
      </c>
      <c r="P38" s="592"/>
      <c r="Q38" s="592"/>
      <c r="R38" s="592" t="s">
        <v>4608</v>
      </c>
      <c r="S38" s="592" t="s">
        <v>4612</v>
      </c>
      <c r="T38" s="592" t="s">
        <v>517</v>
      </c>
      <c r="U38" s="592"/>
      <c r="V38" s="592" t="s">
        <v>4609</v>
      </c>
      <c r="W38" s="592"/>
      <c r="X38" s="593" t="s">
        <v>4610</v>
      </c>
      <c r="Y38" s="593" t="s">
        <v>1299</v>
      </c>
    </row>
    <row r="39" spans="1:25" ht="12.95" customHeight="1">
      <c r="A39" s="125" t="s">
        <v>1164</v>
      </c>
      <c r="B39" s="126" t="s">
        <v>5156</v>
      </c>
      <c r="C39" s="126" t="s">
        <v>516</v>
      </c>
      <c r="D39" s="135" t="s">
        <v>4607</v>
      </c>
      <c r="E39" s="126" t="s">
        <v>1276</v>
      </c>
      <c r="F39" s="135" t="s">
        <v>4611</v>
      </c>
      <c r="G39" s="139">
        <v>42705</v>
      </c>
      <c r="H39" s="154">
        <v>42735</v>
      </c>
      <c r="I39" s="126"/>
      <c r="J39" s="126"/>
      <c r="K39" s="126"/>
      <c r="L39" s="126"/>
      <c r="M39" s="151">
        <f ca="1">SUM(H39-NOW())</f>
        <v>-100.15872199073783</v>
      </c>
      <c r="N39" s="135" t="str">
        <f ca="1">IF(M39&lt;=35,"WARNING","ACTIVE")</f>
        <v>WARNING</v>
      </c>
      <c r="O39" s="148">
        <v>11572050</v>
      </c>
      <c r="P39" s="126"/>
      <c r="Q39" s="126"/>
      <c r="R39" s="135" t="s">
        <v>4608</v>
      </c>
      <c r="S39" s="125" t="s">
        <v>4612</v>
      </c>
      <c r="T39" s="135" t="s">
        <v>517</v>
      </c>
      <c r="U39" s="126"/>
      <c r="V39" s="126" t="s">
        <v>4609</v>
      </c>
      <c r="W39" s="126"/>
      <c r="X39" s="174" t="s">
        <v>4610</v>
      </c>
      <c r="Y39" s="126" t="s">
        <v>1299</v>
      </c>
    </row>
  </sheetData>
  <mergeCells count="29">
    <mergeCell ref="X10:X11"/>
    <mergeCell ref="R10:R11"/>
    <mergeCell ref="N10:N11"/>
    <mergeCell ref="B10:B11"/>
    <mergeCell ref="Y10:Y11"/>
    <mergeCell ref="C10:C11"/>
    <mergeCell ref="D10:D11"/>
    <mergeCell ref="G10:H10"/>
    <mergeCell ref="I10:J10"/>
    <mergeCell ref="F10:F11"/>
    <mergeCell ref="W10:W11"/>
    <mergeCell ref="V10:V11"/>
    <mergeCell ref="T10:T11"/>
    <mergeCell ref="U10:U11"/>
    <mergeCell ref="A1:C1"/>
    <mergeCell ref="A2:C2"/>
    <mergeCell ref="A3:C3"/>
    <mergeCell ref="A6:C6"/>
    <mergeCell ref="A10:A11"/>
    <mergeCell ref="O6:Q6"/>
    <mergeCell ref="A8:S8"/>
    <mergeCell ref="A9:S9"/>
    <mergeCell ref="K10:L10"/>
    <mergeCell ref="E10:E11"/>
    <mergeCell ref="M10:M11"/>
    <mergeCell ref="S10:S11"/>
    <mergeCell ref="O10:O11"/>
    <mergeCell ref="Q10:Q11"/>
    <mergeCell ref="P10:P11"/>
  </mergeCells>
  <phoneticPr fontId="4" type="noConversion"/>
  <hyperlinks>
    <hyperlink ref="X20" r:id="rId1"/>
    <hyperlink ref="X21" r:id="rId2"/>
    <hyperlink ref="X24" r:id="rId3"/>
    <hyperlink ref="X25" r:id="rId4"/>
    <hyperlink ref="X26" r:id="rId5"/>
    <hyperlink ref="X27" r:id="rId6"/>
    <hyperlink ref="X28" r:id="rId7"/>
    <hyperlink ref="X29" r:id="rId8"/>
    <hyperlink ref="X31" r:id="rId9"/>
    <hyperlink ref="X32" r:id="rId10"/>
    <hyperlink ref="X30" r:id="rId11"/>
    <hyperlink ref="X33" r:id="rId12"/>
    <hyperlink ref="X34" r:id="rId13"/>
    <hyperlink ref="X39" r:id="rId14"/>
    <hyperlink ref="X35" r:id="rId15"/>
    <hyperlink ref="X13" r:id="rId16"/>
    <hyperlink ref="X12" r:id="rId17"/>
  </hyperlinks>
  <printOptions horizontalCentered="1"/>
  <pageMargins left="0" right="0" top="0" bottom="0" header="0.5" footer="0.5"/>
  <pageSetup paperSize="9" scale="32" orientation="landscape" r:id="rId18"/>
  <headerFooter alignWithMargins="0"/>
  <drawing r:id="rId19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41">
    <tabColor rgb="FFFF0000"/>
  </sheetPr>
  <dimension ref="A1:AF19"/>
  <sheetViews>
    <sheetView showGridLines="0" workbookViewId="0">
      <pane xSplit="3" ySplit="13" topLeftCell="X14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AE13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4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8" width="10" style="27" bestFit="1" customWidth="1"/>
    <col min="9" max="9" width="9.7109375" style="27" bestFit="1" customWidth="1"/>
    <col min="10" max="13" width="11.42578125" style="27" customWidth="1"/>
    <col min="14" max="15" width="8.5703125" style="27" customWidth="1"/>
    <col min="16" max="16" width="8.85546875" style="27" bestFit="1" customWidth="1"/>
    <col min="17" max="17" width="9.85546875" style="27" bestFit="1" customWidth="1"/>
    <col min="18" max="18" width="10.140625" style="27" bestFit="1" customWidth="1"/>
    <col min="19" max="20" width="10.140625" style="27" customWidth="1"/>
    <col min="21" max="21" width="11.42578125" style="27" bestFit="1" customWidth="1"/>
    <col min="22" max="22" width="38.7109375" style="27" customWidth="1"/>
    <col min="23" max="23" width="35" style="27" customWidth="1"/>
    <col min="24" max="24" width="13.140625" style="27" bestFit="1" customWidth="1"/>
    <col min="25" max="25" width="20.7109375" style="27" customWidth="1"/>
    <col min="26" max="26" width="17.28515625" style="27" customWidth="1"/>
    <col min="27" max="27" width="15" style="27" customWidth="1"/>
    <col min="28" max="28" width="10.42578125" style="27" bestFit="1" customWidth="1"/>
    <col min="29" max="29" width="12.140625" style="27" bestFit="1" customWidth="1"/>
    <col min="30" max="30" width="28.5703125" style="27" customWidth="1"/>
    <col min="31" max="31" width="19.28515625" style="27" bestFit="1" customWidth="1"/>
    <col min="32" max="16384" width="9.140625" style="27"/>
  </cols>
  <sheetData>
    <row r="1" spans="1:31" s="18" customFormat="1" ht="12.95" customHeight="1">
      <c r="A1" s="1187"/>
      <c r="B1" s="1187"/>
      <c r="C1" s="1187"/>
      <c r="D1" s="17"/>
      <c r="E1" s="17"/>
      <c r="F1" s="17"/>
      <c r="Z1" s="4" t="s">
        <v>1316</v>
      </c>
      <c r="AA1" s="4"/>
      <c r="AB1" s="4"/>
      <c r="AC1" s="4"/>
      <c r="AD1" s="4"/>
    </row>
    <row r="2" spans="1:31" s="18" customFormat="1" ht="12.95" customHeight="1">
      <c r="A2" s="1187"/>
      <c r="B2" s="1187"/>
      <c r="C2" s="1187"/>
      <c r="D2" s="17"/>
      <c r="E2" s="17"/>
      <c r="F2" s="17"/>
      <c r="Z2" s="5" t="s">
        <v>1235</v>
      </c>
      <c r="AA2" s="5"/>
      <c r="AB2" s="5"/>
      <c r="AC2" s="5"/>
      <c r="AD2" s="5"/>
    </row>
    <row r="3" spans="1:31" s="18" customFormat="1" ht="12.95" customHeight="1">
      <c r="A3" s="1187"/>
      <c r="B3" s="1187"/>
      <c r="C3" s="1187"/>
      <c r="D3" s="17"/>
      <c r="E3" s="17"/>
      <c r="F3" s="17"/>
      <c r="P3" s="90"/>
      <c r="Z3" s="5" t="s">
        <v>1236</v>
      </c>
      <c r="AA3" s="5"/>
      <c r="AB3" s="5"/>
      <c r="AC3" s="5"/>
      <c r="AD3" s="5"/>
    </row>
    <row r="4" spans="1:31" s="18" customFormat="1" ht="12.95" customHeight="1">
      <c r="A4" s="17"/>
      <c r="B4" s="17"/>
      <c r="C4" s="17"/>
      <c r="D4" s="17"/>
      <c r="E4" s="17"/>
      <c r="F4" s="17"/>
      <c r="Z4" s="5" t="s">
        <v>1237</v>
      </c>
      <c r="AA4" s="5"/>
      <c r="AB4" s="5"/>
      <c r="AC4" s="5"/>
      <c r="AD4" s="5"/>
    </row>
    <row r="5" spans="1:31" s="18" customFormat="1" ht="12.95" customHeight="1">
      <c r="A5" s="17"/>
      <c r="B5" s="17"/>
      <c r="C5" s="17"/>
      <c r="D5" s="17"/>
      <c r="E5" s="17"/>
      <c r="F5" s="17"/>
    </row>
    <row r="6" spans="1:31" s="18" customFormat="1" ht="12.95" customHeight="1">
      <c r="A6" s="1187"/>
      <c r="B6" s="1187"/>
      <c r="C6" s="1187"/>
      <c r="D6" s="17"/>
      <c r="E6" s="17"/>
      <c r="F6" s="17"/>
      <c r="R6" s="1188"/>
      <c r="S6" s="1188"/>
      <c r="T6" s="1188"/>
      <c r="U6" s="1188"/>
    </row>
    <row r="7" spans="1:31" s="18" customFormat="1" ht="12.95" customHeight="1">
      <c r="C7" s="17"/>
      <c r="D7" s="17"/>
      <c r="E7" s="17"/>
      <c r="F7" s="17"/>
    </row>
    <row r="8" spans="1:31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W8" s="1186"/>
      <c r="X8" s="1186"/>
    </row>
    <row r="9" spans="1:31" s="18" customFormat="1" ht="12.95" customHeight="1">
      <c r="A9" s="1186" t="s">
        <v>304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</row>
    <row r="10" spans="1:31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 spans="1:31" s="18" customFormat="1" ht="12.95" customHeight="1" thickBot="1">
      <c r="C11" s="17"/>
      <c r="D11" s="17"/>
      <c r="E11" s="17"/>
      <c r="F11" s="17"/>
    </row>
    <row r="12" spans="1:31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1059</v>
      </c>
      <c r="F12" s="1180" t="s">
        <v>1355</v>
      </c>
      <c r="G12" s="1180" t="s">
        <v>1356</v>
      </c>
      <c r="H12" s="1178" t="s">
        <v>1247</v>
      </c>
      <c r="I12" s="1179"/>
      <c r="J12" s="58" t="s">
        <v>323</v>
      </c>
      <c r="K12" s="101"/>
      <c r="L12" s="101"/>
      <c r="M12" s="101"/>
      <c r="N12" s="1178" t="s">
        <v>1357</v>
      </c>
      <c r="O12" s="1179"/>
      <c r="P12" s="1180" t="s">
        <v>1260</v>
      </c>
      <c r="Q12" s="1168" t="s">
        <v>1251</v>
      </c>
      <c r="R12" s="1180" t="s">
        <v>970</v>
      </c>
      <c r="S12" s="1180" t="s">
        <v>728</v>
      </c>
      <c r="T12" s="1180" t="s">
        <v>729</v>
      </c>
      <c r="U12" s="1180" t="s">
        <v>1261</v>
      </c>
      <c r="V12" s="1180" t="s">
        <v>1251</v>
      </c>
      <c r="W12" s="1176" t="s">
        <v>1253</v>
      </c>
      <c r="X12" s="1189" t="s">
        <v>1230</v>
      </c>
      <c r="Y12" s="1170" t="s">
        <v>1272</v>
      </c>
      <c r="Z12" s="1174" t="s">
        <v>1202</v>
      </c>
      <c r="AA12" s="1174" t="s">
        <v>673</v>
      </c>
      <c r="AB12" s="1174" t="s">
        <v>1290</v>
      </c>
      <c r="AC12" s="1174" t="s">
        <v>3030</v>
      </c>
      <c r="AD12" s="1174" t="s">
        <v>509</v>
      </c>
      <c r="AE12" s="1172" t="s">
        <v>811</v>
      </c>
    </row>
    <row r="13" spans="1:31" s="18" customFormat="1" ht="15.75" thickTop="1" thickBot="1">
      <c r="A13" s="1181"/>
      <c r="B13" s="1181"/>
      <c r="C13" s="1181"/>
      <c r="D13" s="1181"/>
      <c r="E13" s="1181"/>
      <c r="F13" s="1181"/>
      <c r="G13" s="1181"/>
      <c r="H13" s="20" t="s">
        <v>1256</v>
      </c>
      <c r="I13" s="20" t="s">
        <v>1257</v>
      </c>
      <c r="J13" s="20">
        <v>1</v>
      </c>
      <c r="K13" s="20">
        <v>2</v>
      </c>
      <c r="L13" s="20">
        <v>3</v>
      </c>
      <c r="M13" s="20">
        <v>4</v>
      </c>
      <c r="N13" s="20" t="s">
        <v>1256</v>
      </c>
      <c r="O13" s="20" t="s">
        <v>1257</v>
      </c>
      <c r="P13" s="1181"/>
      <c r="Q13" s="1169"/>
      <c r="R13" s="1191"/>
      <c r="S13" s="1181"/>
      <c r="T13" s="1181" t="s">
        <v>729</v>
      </c>
      <c r="U13" s="1191"/>
      <c r="V13" s="1191"/>
      <c r="W13" s="1177"/>
      <c r="X13" s="1190"/>
      <c r="Y13" s="1171"/>
      <c r="Z13" s="1175"/>
      <c r="AA13" s="1175"/>
      <c r="AB13" s="1175"/>
      <c r="AC13" s="1175"/>
      <c r="AD13" s="1175"/>
      <c r="AE13" s="1173"/>
    </row>
    <row r="14" spans="1:31" s="146" customFormat="1" ht="43.5" thickTop="1">
      <c r="A14" s="136">
        <v>1</v>
      </c>
      <c r="B14" s="135" t="s">
        <v>5155</v>
      </c>
      <c r="C14" s="156" t="s">
        <v>4628</v>
      </c>
      <c r="D14" s="154" t="s">
        <v>4629</v>
      </c>
      <c r="E14" s="154" t="s">
        <v>1060</v>
      </c>
      <c r="F14" s="126" t="s">
        <v>4422</v>
      </c>
      <c r="G14" s="135" t="s">
        <v>1267</v>
      </c>
      <c r="H14" s="154">
        <v>42705</v>
      </c>
      <c r="I14" s="154">
        <v>42794</v>
      </c>
      <c r="J14" s="154">
        <v>42978</v>
      </c>
      <c r="K14" s="154"/>
      <c r="L14" s="154"/>
      <c r="M14" s="154"/>
      <c r="N14" s="135"/>
      <c r="O14" s="135" t="s">
        <v>1324</v>
      </c>
      <c r="P14" s="151">
        <f ca="1">SUM(J14-NOW())</f>
        <v>142.84127800926217</v>
      </c>
      <c r="Q14" s="135" t="str">
        <f ca="1">IF(P14&lt;=40,"WARNING","ACTIVE")</f>
        <v>ACTIVE</v>
      </c>
      <c r="R14" s="147">
        <v>3100000</v>
      </c>
      <c r="S14" s="157">
        <v>15000</v>
      </c>
      <c r="T14" s="158">
        <v>15000</v>
      </c>
      <c r="U14" s="135" t="s">
        <v>796</v>
      </c>
      <c r="V14" s="135"/>
      <c r="W14" s="135" t="s">
        <v>4630</v>
      </c>
      <c r="X14" s="135" t="s">
        <v>4631</v>
      </c>
      <c r="Y14" s="160" t="s">
        <v>4779</v>
      </c>
      <c r="Z14" s="159" t="s">
        <v>4633</v>
      </c>
      <c r="AA14" s="167" t="s">
        <v>4632</v>
      </c>
      <c r="AB14" s="162" t="s">
        <v>4634</v>
      </c>
      <c r="AC14" s="162"/>
      <c r="AD14" s="163" t="s">
        <v>4635</v>
      </c>
      <c r="AE14" s="159" t="s">
        <v>6576</v>
      </c>
    </row>
    <row r="15" spans="1:31" ht="14.25">
      <c r="A15" s="105"/>
      <c r="B15" s="64"/>
      <c r="C15" s="112"/>
      <c r="D15" s="65"/>
      <c r="E15" s="65"/>
      <c r="F15" s="23"/>
      <c r="G15" s="64"/>
      <c r="H15" s="65"/>
      <c r="I15" s="65"/>
      <c r="J15" s="65"/>
      <c r="K15" s="65"/>
      <c r="L15" s="65"/>
      <c r="M15" s="65"/>
      <c r="N15" s="64"/>
      <c r="O15" s="64"/>
      <c r="P15" s="100"/>
      <c r="Q15" s="64"/>
      <c r="R15" s="96"/>
      <c r="S15" s="96"/>
      <c r="T15" s="96"/>
      <c r="U15" s="64"/>
      <c r="V15" s="64"/>
      <c r="W15" s="64"/>
      <c r="X15" s="64"/>
      <c r="Y15" s="23"/>
      <c r="Z15" s="116"/>
      <c r="AA15" s="113"/>
      <c r="AB15" s="117"/>
      <c r="AC15" s="117"/>
      <c r="AD15" s="85"/>
      <c r="AE15" s="105"/>
    </row>
    <row r="16" spans="1:31" ht="12.95" customHeight="1">
      <c r="R16" s="27" t="s">
        <v>4899</v>
      </c>
    </row>
    <row r="17" spans="1:32" ht="12.95" customHeight="1" thickBot="1"/>
    <row r="18" spans="1:32" ht="12.95" customHeight="1" thickBot="1">
      <c r="A18" s="30" t="s">
        <v>1365</v>
      </c>
      <c r="B18" s="30"/>
    </row>
    <row r="19" spans="1:32" ht="17.25" customHeight="1">
      <c r="A19" s="136">
        <v>1</v>
      </c>
      <c r="B19" s="135" t="s">
        <v>160</v>
      </c>
      <c r="C19" s="156" t="s">
        <v>146</v>
      </c>
      <c r="D19" s="154" t="s">
        <v>148</v>
      </c>
      <c r="E19" s="154" t="s">
        <v>1060</v>
      </c>
      <c r="F19" s="126" t="s">
        <v>1276</v>
      </c>
      <c r="G19" s="135" t="s">
        <v>1267</v>
      </c>
      <c r="H19" s="154">
        <v>42110</v>
      </c>
      <c r="I19" s="154">
        <v>42200</v>
      </c>
      <c r="J19" s="154">
        <v>42292</v>
      </c>
      <c r="K19" s="154">
        <v>42474</v>
      </c>
      <c r="L19" s="154">
        <v>42565</v>
      </c>
      <c r="M19" s="154">
        <v>42715</v>
      </c>
      <c r="N19" s="135"/>
      <c r="O19" s="135" t="s">
        <v>1324</v>
      </c>
      <c r="P19" s="151">
        <f ca="1">SUM(M19-NOW())</f>
        <v>-120.15872199073783</v>
      </c>
      <c r="Q19" s="135" t="str">
        <f ca="1">IF(P19&lt;=40,"WARNING","ACTIVE")</f>
        <v>WARNING</v>
      </c>
      <c r="R19" s="147">
        <v>3100000</v>
      </c>
      <c r="S19" s="157">
        <v>15000</v>
      </c>
      <c r="T19" s="158">
        <v>15000</v>
      </c>
      <c r="U19" s="135" t="s">
        <v>796</v>
      </c>
      <c r="V19" s="135"/>
      <c r="W19" s="135" t="s">
        <v>147</v>
      </c>
      <c r="X19" s="135" t="s">
        <v>163</v>
      </c>
      <c r="Y19" s="159" t="s">
        <v>6</v>
      </c>
      <c r="Z19" s="159" t="s">
        <v>161</v>
      </c>
      <c r="AA19" s="159" t="s">
        <v>162</v>
      </c>
      <c r="AB19" s="162">
        <v>0</v>
      </c>
      <c r="AC19" s="162" t="s">
        <v>3535</v>
      </c>
      <c r="AD19" s="163" t="s">
        <v>164</v>
      </c>
      <c r="AE19" s="159" t="s">
        <v>4287</v>
      </c>
      <c r="AF19" s="27" t="s">
        <v>477</v>
      </c>
    </row>
  </sheetData>
  <mergeCells count="32">
    <mergeCell ref="A1:C1"/>
    <mergeCell ref="A2:C2"/>
    <mergeCell ref="A3:C3"/>
    <mergeCell ref="A6:C6"/>
    <mergeCell ref="H12:I12"/>
    <mergeCell ref="A8:X8"/>
    <mergeCell ref="E12:E13"/>
    <mergeCell ref="A9:X9"/>
    <mergeCell ref="R12:R13"/>
    <mergeCell ref="R6:U6"/>
    <mergeCell ref="B12:B13"/>
    <mergeCell ref="C12:C13"/>
    <mergeCell ref="A12:A13"/>
    <mergeCell ref="N12:O12"/>
    <mergeCell ref="D12:D13"/>
    <mergeCell ref="F12:F13"/>
    <mergeCell ref="G12:G13"/>
    <mergeCell ref="AE12:AE13"/>
    <mergeCell ref="T12:T13"/>
    <mergeCell ref="V12:V13"/>
    <mergeCell ref="W12:W13"/>
    <mergeCell ref="X12:X13"/>
    <mergeCell ref="Y12:Y13"/>
    <mergeCell ref="AA12:AA13"/>
    <mergeCell ref="U12:U13"/>
    <mergeCell ref="AB12:AB13"/>
    <mergeCell ref="AC12:AC13"/>
    <mergeCell ref="AD12:AD13"/>
    <mergeCell ref="Z12:Z13"/>
    <mergeCell ref="P12:P13"/>
    <mergeCell ref="Q12:Q13"/>
    <mergeCell ref="S12:S13"/>
  </mergeCells>
  <phoneticPr fontId="38" type="noConversion"/>
  <conditionalFormatting sqref="P15:Q15">
    <cfRule type="expression" dxfId="7" priority="17" stopIfTrue="1">
      <formula>IF($Q15="warning",TRUE,FALSE)</formula>
    </cfRule>
  </conditionalFormatting>
  <conditionalFormatting sqref="U15">
    <cfRule type="expression" dxfId="6" priority="11" stopIfTrue="1">
      <formula>IF(OR($BI15="not",$BI15="resign",$BI15="resign",$BI15="end",$BI15="terminated",$BI15="permanent"),"TRUE","FALSE")</formula>
    </cfRule>
  </conditionalFormatting>
  <conditionalFormatting sqref="U19">
    <cfRule type="expression" dxfId="5" priority="4" stopIfTrue="1">
      <formula>IF(OR($BI19="not",$BI19="resign",$BI19="resign",$BI19="end",$BI19="terminated",$BI19="permanent"),"TRUE","FALSE")</formula>
    </cfRule>
  </conditionalFormatting>
  <conditionalFormatting sqref="R19">
    <cfRule type="expression" dxfId="4" priority="3" stopIfTrue="1">
      <formula>IF(OR($AY19="not",$AY19="resign",$AY19="resign",$AY19="end",$AY19="terminated",$AY19="permanent"),"TRUE","FALSE")</formula>
    </cfRule>
  </conditionalFormatting>
  <conditionalFormatting sqref="U14">
    <cfRule type="expression" dxfId="3" priority="2" stopIfTrue="1">
      <formula>IF(OR($BI14="not",$BI14="resign",$BI14="resign",$BI14="end",$BI14="terminated",$BI14="permanent"),"TRUE","FALSE")</formula>
    </cfRule>
  </conditionalFormatting>
  <conditionalFormatting sqref="R14">
    <cfRule type="expression" dxfId="2" priority="1" stopIfTrue="1">
      <formula>IF(OR($AY14="not",$AY14="resign",$AY14="resign",$AY14="end",$AY14="terminated",$AY14="permanent"),"TRUE","FALSE")</formula>
    </cfRule>
  </conditionalFormatting>
  <hyperlinks>
    <hyperlink ref="AD19" r:id="rId1"/>
    <hyperlink ref="AD14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0">
    <tabColor rgb="FFFF0000"/>
  </sheetPr>
  <dimension ref="A1:AI19"/>
  <sheetViews>
    <sheetView showGridLines="0" topLeftCell="A7" workbookViewId="0">
      <pane xSplit="3" ySplit="7" topLeftCell="S17" activePane="bottomRight" state="frozen"/>
      <selection activeCell="AR3" sqref="AR3"/>
      <selection pane="topRight" activeCell="AR3" sqref="AR3"/>
      <selection pane="bottomLeft" activeCell="AR3" sqref="AR3"/>
      <selection pane="bottomRight" activeCell="A12" sqref="A12:Z13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2.7109375" style="27" bestFit="1" customWidth="1"/>
    <col min="4" max="4" width="11.140625" style="27" bestFit="1" customWidth="1"/>
    <col min="5" max="5" width="8.140625" style="27" bestFit="1" customWidth="1"/>
    <col min="6" max="6" width="12" style="27" customWidth="1"/>
    <col min="7" max="8" width="8.85546875" style="27" bestFit="1" customWidth="1"/>
    <col min="9" max="9" width="8.7109375" style="27" bestFit="1" customWidth="1"/>
    <col min="10" max="12" width="8.5703125" style="27" customWidth="1"/>
    <col min="13" max="13" width="8.85546875" style="27" bestFit="1" customWidth="1"/>
    <col min="14" max="14" width="9.85546875" style="27" bestFit="1" customWidth="1"/>
    <col min="15" max="15" width="10.140625" style="27" bestFit="1" customWidth="1"/>
    <col min="16" max="16" width="32.42578125" style="27" customWidth="1"/>
    <col min="17" max="17" width="43.28515625" style="27" customWidth="1"/>
    <col min="18" max="18" width="35" style="27" customWidth="1"/>
    <col min="19" max="19" width="26.42578125" style="27" customWidth="1"/>
    <col min="20" max="20" width="31.7109375" style="27" bestFit="1" customWidth="1"/>
    <col min="21" max="21" width="4.7109375" style="27" bestFit="1" customWidth="1"/>
    <col min="22" max="22" width="6.42578125" style="27" bestFit="1" customWidth="1"/>
    <col min="23" max="23" width="18" style="27" bestFit="1" customWidth="1"/>
    <col min="24" max="24" width="14.140625" style="27" bestFit="1" customWidth="1"/>
    <col min="25" max="25" width="21.42578125" style="27" customWidth="1"/>
    <col min="26" max="26" width="21.85546875" style="27" bestFit="1" customWidth="1"/>
    <col min="27" max="16384" width="9.140625" style="27"/>
  </cols>
  <sheetData>
    <row r="1" spans="1:35" s="18" customFormat="1" ht="12.95" customHeight="1">
      <c r="A1" s="1187"/>
      <c r="B1" s="1187"/>
      <c r="C1" s="1187"/>
      <c r="D1" s="17"/>
      <c r="E1" s="17"/>
      <c r="Y1" s="4" t="s">
        <v>1316</v>
      </c>
    </row>
    <row r="2" spans="1:35" s="18" customFormat="1" ht="12.95" customHeight="1">
      <c r="A2" s="1187"/>
      <c r="B2" s="1187"/>
      <c r="C2" s="1187"/>
      <c r="D2" s="17"/>
      <c r="E2" s="17"/>
      <c r="Y2" s="5" t="s">
        <v>1235</v>
      </c>
    </row>
    <row r="3" spans="1:35" s="18" customFormat="1" ht="12.95" customHeight="1">
      <c r="A3" s="1187"/>
      <c r="B3" s="1187"/>
      <c r="C3" s="1187"/>
      <c r="D3" s="17"/>
      <c r="E3" s="17"/>
      <c r="J3" s="18" t="s">
        <v>603</v>
      </c>
      <c r="M3" s="90" t="s">
        <v>604</v>
      </c>
      <c r="Y3" s="5" t="s">
        <v>1236</v>
      </c>
    </row>
    <row r="4" spans="1:35" s="18" customFormat="1" ht="12.95" customHeight="1">
      <c r="A4" s="17"/>
      <c r="B4" s="17"/>
      <c r="C4" s="17"/>
      <c r="D4" s="17"/>
      <c r="E4" s="17"/>
      <c r="Y4" s="5" t="s">
        <v>1237</v>
      </c>
    </row>
    <row r="5" spans="1:35" s="18" customFormat="1" ht="12.95" customHeight="1">
      <c r="A5" s="17"/>
      <c r="B5" s="17"/>
      <c r="C5" s="17"/>
      <c r="D5" s="17"/>
      <c r="E5" s="17"/>
    </row>
    <row r="6" spans="1:35" s="18" customFormat="1" ht="12.95" customHeight="1">
      <c r="A6" s="1187"/>
      <c r="B6" s="1187"/>
      <c r="C6" s="1187"/>
      <c r="D6" s="17"/>
      <c r="E6" s="17"/>
      <c r="O6" s="1188"/>
      <c r="P6" s="1188"/>
    </row>
    <row r="7" spans="1:35" s="18" customFormat="1" ht="12.95" customHeight="1">
      <c r="C7" s="17"/>
      <c r="D7" s="17"/>
      <c r="E7" s="17"/>
    </row>
    <row r="8" spans="1:35" s="18" customFormat="1" ht="12.95" customHeight="1">
      <c r="A8" s="1186" t="s">
        <v>1317</v>
      </c>
      <c r="B8" s="1186"/>
      <c r="C8" s="1186"/>
      <c r="D8" s="1186"/>
      <c r="E8" s="1186"/>
      <c r="F8" s="1186"/>
      <c r="G8" s="1186"/>
      <c r="H8" s="1186"/>
      <c r="I8" s="1186"/>
      <c r="J8" s="1186"/>
      <c r="K8" s="1186"/>
      <c r="L8" s="1186"/>
      <c r="M8" s="1186"/>
      <c r="N8" s="1186"/>
      <c r="O8" s="1186"/>
      <c r="P8" s="1186"/>
      <c r="Q8" s="1186"/>
      <c r="R8" s="1186"/>
      <c r="S8" s="1186"/>
    </row>
    <row r="9" spans="1:35" s="18" customFormat="1" ht="12.95" customHeight="1">
      <c r="A9" s="1186" t="s">
        <v>939</v>
      </c>
      <c r="B9" s="1186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</row>
    <row r="10" spans="1:35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</row>
    <row r="11" spans="1:35" s="18" customFormat="1" ht="12.95" customHeight="1" thickBot="1">
      <c r="C11" s="17"/>
      <c r="D11" s="17"/>
      <c r="E11" s="17"/>
    </row>
    <row r="12" spans="1:35" s="18" customFormat="1" ht="12.95" customHeight="1" thickTop="1" thickBot="1">
      <c r="A12" s="1180" t="s">
        <v>1351</v>
      </c>
      <c r="B12" s="1180" t="s">
        <v>1352</v>
      </c>
      <c r="C12" s="1180" t="s">
        <v>1353</v>
      </c>
      <c r="D12" s="1180" t="s">
        <v>1354</v>
      </c>
      <c r="E12" s="1180" t="s">
        <v>1355</v>
      </c>
      <c r="F12" s="1180" t="s">
        <v>1356</v>
      </c>
      <c r="G12" s="1178" t="s">
        <v>1247</v>
      </c>
      <c r="H12" s="1179"/>
      <c r="I12" s="58"/>
      <c r="J12" s="58"/>
      <c r="K12" s="1178" t="s">
        <v>1247</v>
      </c>
      <c r="L12" s="1179"/>
      <c r="M12" s="1180" t="s">
        <v>1260</v>
      </c>
      <c r="N12" s="1168" t="s">
        <v>1251</v>
      </c>
      <c r="O12" s="1180" t="s">
        <v>1248</v>
      </c>
      <c r="P12" s="1180" t="s">
        <v>1261</v>
      </c>
      <c r="Q12" s="1180" t="s">
        <v>1251</v>
      </c>
      <c r="R12" s="1176" t="s">
        <v>1253</v>
      </c>
      <c r="S12" s="1189" t="s">
        <v>1230</v>
      </c>
      <c r="T12" s="1170" t="s">
        <v>1272</v>
      </c>
      <c r="U12" s="1170" t="s">
        <v>673</v>
      </c>
      <c r="V12" s="1170" t="s">
        <v>1202</v>
      </c>
      <c r="W12" s="1170" t="s">
        <v>2389</v>
      </c>
      <c r="X12" s="1170" t="s">
        <v>3030</v>
      </c>
      <c r="Y12" s="1174" t="s">
        <v>2390</v>
      </c>
      <c r="Z12" s="1172" t="s">
        <v>811</v>
      </c>
    </row>
    <row r="13" spans="1:35" s="18" customFormat="1" ht="12.95" customHeight="1" thickTop="1" thickBot="1">
      <c r="A13" s="1181"/>
      <c r="B13" s="1181"/>
      <c r="C13" s="1181"/>
      <c r="D13" s="1181"/>
      <c r="E13" s="1181"/>
      <c r="F13" s="1181"/>
      <c r="G13" s="20" t="s">
        <v>1256</v>
      </c>
      <c r="H13" s="20" t="s">
        <v>1257</v>
      </c>
      <c r="I13" s="20" t="s">
        <v>1257</v>
      </c>
      <c r="J13" s="20" t="s">
        <v>1257</v>
      </c>
      <c r="K13" s="20" t="s">
        <v>1256</v>
      </c>
      <c r="L13" s="20" t="s">
        <v>1257</v>
      </c>
      <c r="M13" s="1181"/>
      <c r="N13" s="1169"/>
      <c r="O13" s="1181"/>
      <c r="P13" s="1191"/>
      <c r="Q13" s="1191"/>
      <c r="R13" s="1177"/>
      <c r="S13" s="1190"/>
      <c r="T13" s="1171"/>
      <c r="U13" s="1171"/>
      <c r="V13" s="1171"/>
      <c r="W13" s="1171"/>
      <c r="X13" s="1171"/>
      <c r="Y13" s="1175"/>
      <c r="Z13" s="1173"/>
    </row>
    <row r="14" spans="1:35" ht="15" thickTop="1">
      <c r="AG14" s="80">
        <v>41640</v>
      </c>
      <c r="AH14" s="80">
        <f>MAX(I19)</f>
        <v>0</v>
      </c>
      <c r="AI14" s="68">
        <f>ROUNDDOWN((AH14-AG14)/360,0)*12+ROUNDDOWN(MOD(AH14-AG14,360)/30,0)</f>
        <v>-1376</v>
      </c>
    </row>
    <row r="16" spans="1:35" ht="15" thickBot="1"/>
    <row r="17" spans="1:35" ht="12.95" customHeight="1" thickBot="1">
      <c r="A17" s="30" t="s">
        <v>1365</v>
      </c>
      <c r="B17" s="56"/>
    </row>
    <row r="18" spans="1:35" s="146" customFormat="1" ht="14.1" customHeight="1">
      <c r="A18" s="125">
        <v>1</v>
      </c>
      <c r="B18" s="125" t="s">
        <v>954</v>
      </c>
      <c r="C18" s="709" t="s">
        <v>950</v>
      </c>
      <c r="D18" s="138">
        <v>29711</v>
      </c>
      <c r="E18" s="128" t="s">
        <v>1280</v>
      </c>
      <c r="F18" s="135" t="s">
        <v>1258</v>
      </c>
      <c r="G18" s="144">
        <v>41159</v>
      </c>
      <c r="H18" s="144">
        <v>41639</v>
      </c>
      <c r="I18" s="144">
        <v>42004</v>
      </c>
      <c r="J18" s="144">
        <v>42247</v>
      </c>
      <c r="K18" s="144">
        <v>42278</v>
      </c>
      <c r="L18" s="144">
        <v>42613</v>
      </c>
      <c r="M18" s="140">
        <f ca="1">SUM(L18-NOW())</f>
        <v>-222.15872199073783</v>
      </c>
      <c r="N18" s="139" t="str">
        <f ca="1">IF(M18&lt;=40,"WARNING","ACTIVE")</f>
        <v>WARNING</v>
      </c>
      <c r="O18" s="134">
        <v>3100000</v>
      </c>
      <c r="P18" s="134" t="s">
        <v>365</v>
      </c>
      <c r="Q18" s="134" t="s">
        <v>364</v>
      </c>
      <c r="R18" s="135" t="s">
        <v>951</v>
      </c>
      <c r="S18" s="135" t="s">
        <v>476</v>
      </c>
      <c r="T18" s="135" t="s">
        <v>1529</v>
      </c>
      <c r="U18" s="135"/>
      <c r="V18" s="135"/>
      <c r="W18" s="135" t="s">
        <v>953</v>
      </c>
      <c r="X18" s="192" t="s">
        <v>3477</v>
      </c>
      <c r="Y18" s="137" t="s">
        <v>361</v>
      </c>
      <c r="Z18" s="195" t="s">
        <v>4042</v>
      </c>
      <c r="AA18" s="146" t="s">
        <v>477</v>
      </c>
      <c r="AG18" s="193">
        <v>41640</v>
      </c>
      <c r="AH18" s="193">
        <f>MAX(I18)</f>
        <v>42004</v>
      </c>
      <c r="AI18" s="194">
        <f>ROUNDDOWN((AH18-AG18)/360,0)*12+ROUNDDOWN(MOD(AH18-AG18,360)/30,0)</f>
        <v>12</v>
      </c>
    </row>
    <row r="19" spans="1:35" ht="14.1" customHeight="1">
      <c r="A19" s="125">
        <v>1</v>
      </c>
      <c r="B19" s="125" t="s">
        <v>4470</v>
      </c>
      <c r="C19" s="149" t="s">
        <v>4240</v>
      </c>
      <c r="D19" s="138">
        <v>30575</v>
      </c>
      <c r="E19" s="128" t="s">
        <v>1231</v>
      </c>
      <c r="F19" s="135" t="s">
        <v>1258</v>
      </c>
      <c r="G19" s="144">
        <v>42614</v>
      </c>
      <c r="H19" s="144">
        <v>42794</v>
      </c>
      <c r="I19" s="144"/>
      <c r="J19" s="144"/>
      <c r="K19" s="144"/>
      <c r="L19" s="144"/>
      <c r="M19" s="140">
        <f ca="1">SUM(H19-NOW())</f>
        <v>-41.158721990737831</v>
      </c>
      <c r="N19" s="139" t="str">
        <f ca="1">IF(M19&lt;=40,"WARNING","ACTIVE")</f>
        <v>WARNING</v>
      </c>
      <c r="O19" s="657">
        <v>3355750</v>
      </c>
      <c r="P19" s="134" t="s">
        <v>4241</v>
      </c>
      <c r="Q19" s="657" t="s">
        <v>4764</v>
      </c>
      <c r="R19" s="135" t="s">
        <v>4242</v>
      </c>
      <c r="S19" s="135" t="s">
        <v>4243</v>
      </c>
      <c r="T19" s="135"/>
      <c r="U19" s="135"/>
      <c r="V19" s="135"/>
      <c r="W19" s="135"/>
      <c r="X19" s="192"/>
      <c r="Y19" s="137"/>
      <c r="Z19" s="195" t="s">
        <v>5119</v>
      </c>
    </row>
  </sheetData>
  <mergeCells count="29">
    <mergeCell ref="A1:C1"/>
    <mergeCell ref="A2:C2"/>
    <mergeCell ref="A3:C3"/>
    <mergeCell ref="A6:C6"/>
    <mergeCell ref="O6:P6"/>
    <mergeCell ref="V12:V13"/>
    <mergeCell ref="W12:W13"/>
    <mergeCell ref="X12:X13"/>
    <mergeCell ref="K12:L12"/>
    <mergeCell ref="Z12:Z13"/>
    <mergeCell ref="T12:T13"/>
    <mergeCell ref="Y12:Y13"/>
    <mergeCell ref="M12:M13"/>
    <mergeCell ref="N12:N13"/>
    <mergeCell ref="O12:O13"/>
    <mergeCell ref="P12:P13"/>
    <mergeCell ref="R12:R13"/>
    <mergeCell ref="S12:S13"/>
    <mergeCell ref="Q12:Q13"/>
    <mergeCell ref="U12:U13"/>
    <mergeCell ref="A8:S8"/>
    <mergeCell ref="A9:S9"/>
    <mergeCell ref="C12:C13"/>
    <mergeCell ref="D12:D13"/>
    <mergeCell ref="A12:A13"/>
    <mergeCell ref="B12:B13"/>
    <mergeCell ref="G12:H12"/>
    <mergeCell ref="E12:E13"/>
    <mergeCell ref="F12:F13"/>
  </mergeCells>
  <phoneticPr fontId="38" type="noConversion"/>
  <conditionalFormatting sqref="M19:N19">
    <cfRule type="expression" dxfId="1" priority="3" stopIfTrue="1">
      <formula>IF($N19="warning",TRUE,FALSE)</formula>
    </cfRule>
  </conditionalFormatting>
  <conditionalFormatting sqref="M18:N18">
    <cfRule type="expression" dxfId="0" priority="1" stopIfTrue="1">
      <formula>IF($N18="warning",TRUE,FALSE)</formula>
    </cfRule>
  </conditionalFormatting>
  <hyperlinks>
    <hyperlink ref="M3" r:id="rId1"/>
    <hyperlink ref="Y18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</vt:i4>
      </vt:variant>
    </vt:vector>
  </HeadingPairs>
  <TitlesOfParts>
    <vt:vector size="40" baseType="lpstr">
      <vt:lpstr>Sheet1</vt:lpstr>
      <vt:lpstr>Project_SF TIS</vt:lpstr>
      <vt:lpstr>Project_SF NMS</vt:lpstr>
      <vt:lpstr>Project_SmartFren</vt:lpstr>
      <vt:lpstr>Project_HCPT</vt:lpstr>
      <vt:lpstr>Project_Telkomsel</vt:lpstr>
      <vt:lpstr>Project_NPO</vt:lpstr>
      <vt:lpstr>Project_Indosat</vt:lpstr>
      <vt:lpstr>Project_Support Admin</vt:lpstr>
      <vt:lpstr>Shadowing FnC</vt:lpstr>
      <vt:lpstr>Project_XL</vt:lpstr>
      <vt:lpstr>GSM TOWER</vt:lpstr>
      <vt:lpstr>FRESENIUS</vt:lpstr>
      <vt:lpstr>ESERVGLOBAL</vt:lpstr>
      <vt:lpstr>Kaltim Methanol</vt:lpstr>
      <vt:lpstr>LippoMall</vt:lpstr>
      <vt:lpstr>WINCOR</vt:lpstr>
      <vt:lpstr>BEIERS</vt:lpstr>
      <vt:lpstr>CAPROCK</vt:lpstr>
      <vt:lpstr>GTA</vt:lpstr>
      <vt:lpstr>TNS</vt:lpstr>
      <vt:lpstr>Microsoft</vt:lpstr>
      <vt:lpstr>TNS Mobile HMD</vt:lpstr>
      <vt:lpstr>PEFINDO</vt:lpstr>
      <vt:lpstr>J&amp;J</vt:lpstr>
      <vt:lpstr>Thamrin9</vt:lpstr>
      <vt:lpstr>Mondelez</vt:lpstr>
      <vt:lpstr>FJI</vt:lpstr>
      <vt:lpstr>IHI</vt:lpstr>
      <vt:lpstr>Allen &amp; Overy</vt:lpstr>
      <vt:lpstr>Samsung</vt:lpstr>
      <vt:lpstr>DNOW</vt:lpstr>
      <vt:lpstr>LENOVO</vt:lpstr>
      <vt:lpstr>Marubeni</vt:lpstr>
      <vt:lpstr>PROTEL</vt:lpstr>
      <vt:lpstr>Buanagraha</vt:lpstr>
      <vt:lpstr>CIMIGO</vt:lpstr>
      <vt:lpstr>CAPROCK!Print_Titles</vt:lpstr>
      <vt:lpstr>LENOVO!Print_Titles</vt:lpstr>
      <vt:lpstr>TNS!Print_Titles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</dc:creator>
  <cp:lastModifiedBy>Windows User</cp:lastModifiedBy>
  <cp:lastPrinted>2017-04-03T09:51:42Z</cp:lastPrinted>
  <dcterms:created xsi:type="dcterms:W3CDTF">2015-06-30T02:27:59Z</dcterms:created>
  <dcterms:modified xsi:type="dcterms:W3CDTF">2017-04-09T20:49:25Z</dcterms:modified>
</cp:coreProperties>
</file>