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7781FD8-0AD1-2243-8C68-40C4C535CFC9}" xr6:coauthVersionLast="47" xr6:coauthVersionMax="47" xr10:uidLastSave="{00000000-0000-0000-0000-000000000000}"/>
  <bookViews>
    <workbookView xWindow="0" yWindow="0" windowWidth="28800" windowHeight="18000" firstSheet="3" activeTab="7" xr2:uid="{B56B8276-BA97-754F-8036-C85A5E288C86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5" r:id="rId10"/>
    <sheet name="11" sheetId="16" r:id="rId11"/>
    <sheet name="12" sheetId="12" r:id="rId12"/>
    <sheet name="13" sheetId="13" r:id="rId13"/>
    <sheet name="14" sheetId="17" r:id="rId14"/>
    <sheet name="15" sheetId="14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2" l="1"/>
  <c r="H30" i="12"/>
  <c r="H27" i="12"/>
  <c r="H25" i="12"/>
  <c r="H24" i="12"/>
  <c r="E2" i="16"/>
  <c r="F3" i="17"/>
  <c r="P17" i="15"/>
  <c r="S13" i="15" s="1"/>
  <c r="C5" i="16"/>
  <c r="Q8" i="15"/>
  <c r="Q9" i="15"/>
  <c r="R9" i="15" s="1"/>
  <c r="Q10" i="15"/>
  <c r="Q11" i="15"/>
  <c r="R11" i="15" s="1"/>
  <c r="Q12" i="15"/>
  <c r="R12" i="15" s="1"/>
  <c r="Q13" i="15"/>
  <c r="R13" i="15" s="1"/>
  <c r="Q14" i="15"/>
  <c r="R14" i="15" s="1"/>
  <c r="Q15" i="15"/>
  <c r="R15" i="15" s="1"/>
  <c r="Q16" i="15"/>
  <c r="R16" i="15" s="1"/>
  <c r="Q7" i="15"/>
  <c r="R10" i="15"/>
  <c r="B8" i="7"/>
  <c r="S11" i="15" l="1"/>
  <c r="S15" i="15"/>
  <c r="S12" i="15"/>
  <c r="S7" i="15"/>
  <c r="S10" i="15"/>
  <c r="S9" i="15"/>
  <c r="S16" i="15"/>
  <c r="S8" i="15"/>
  <c r="S14" i="15"/>
  <c r="R7" i="15"/>
  <c r="R8" i="15"/>
  <c r="L22" i="14"/>
  <c r="L21" i="14"/>
  <c r="N16" i="14"/>
  <c r="N15" i="14"/>
  <c r="N12" i="14"/>
  <c r="N11" i="14"/>
  <c r="F25" i="14"/>
  <c r="F24" i="14"/>
  <c r="E2" i="14"/>
  <c r="F23" i="14"/>
  <c r="E25" i="7"/>
  <c r="B4" i="7"/>
  <c r="B18" i="7" s="1"/>
  <c r="E18" i="7" s="1"/>
  <c r="F18" i="7" s="1"/>
  <c r="B5" i="7"/>
  <c r="B19" i="7" s="1"/>
  <c r="E19" i="7" s="1"/>
  <c r="F19" i="7" s="1"/>
  <c r="B6" i="7"/>
  <c r="B20" i="7" s="1"/>
  <c r="E20" i="7" s="1"/>
  <c r="F20" i="7" s="1"/>
  <c r="B7" i="7"/>
  <c r="B21" i="7" s="1"/>
  <c r="E21" i="7" s="1"/>
  <c r="F21" i="7" s="1"/>
  <c r="B9" i="7"/>
  <c r="B10" i="7"/>
  <c r="B11" i="7"/>
  <c r="B3" i="7"/>
  <c r="B17" i="7" s="1"/>
  <c r="J29" i="7"/>
  <c r="C17" i="7"/>
  <c r="C18" i="7"/>
  <c r="C19" i="7"/>
  <c r="C20" i="7"/>
  <c r="C21" i="7"/>
  <c r="B22" i="7"/>
  <c r="E22" i="7" s="1"/>
  <c r="F22" i="7" s="1"/>
  <c r="G22" i="7" s="1"/>
  <c r="H22" i="7" s="1"/>
  <c r="C16" i="7"/>
  <c r="D3" i="4" a="1"/>
  <c r="D3" i="4" s="1"/>
  <c r="D22" i="14"/>
  <c r="E17" i="14"/>
  <c r="E16" i="14"/>
  <c r="E15" i="14"/>
  <c r="E14" i="14"/>
  <c r="E13" i="14"/>
  <c r="E12" i="14"/>
  <c r="F11" i="14"/>
  <c r="D11" i="14"/>
  <c r="F10" i="14"/>
  <c r="D10" i="14"/>
  <c r="A3" i="14" a="1"/>
  <c r="A3" i="14" s="1"/>
  <c r="F20" i="12"/>
  <c r="G20" i="12"/>
  <c r="H20" i="12"/>
  <c r="I20" i="12"/>
  <c r="J20" i="12"/>
  <c r="K20" i="12"/>
  <c r="L20" i="12"/>
  <c r="M20" i="12"/>
  <c r="N20" i="12"/>
  <c r="O20" i="12"/>
  <c r="O3" i="9"/>
  <c r="H22" i="12"/>
  <c r="H23" i="12"/>
  <c r="S8" i="12"/>
  <c r="R9" i="12"/>
  <c r="R10" i="12"/>
  <c r="R11" i="12"/>
  <c r="R12" i="12"/>
  <c r="R13" i="12"/>
  <c r="R14" i="12"/>
  <c r="R15" i="12"/>
  <c r="R16" i="12"/>
  <c r="R17" i="12"/>
  <c r="R8" i="12"/>
  <c r="S10" i="12"/>
  <c r="S11" i="12"/>
  <c r="S12" i="12"/>
  <c r="S13" i="12"/>
  <c r="S14" i="12"/>
  <c r="S15" i="12"/>
  <c r="S16" i="12"/>
  <c r="S17" i="12"/>
  <c r="S9" i="12"/>
  <c r="F5" i="9" a="1"/>
  <c r="F5" i="9" s="1"/>
  <c r="E6" i="9"/>
  <c r="E7" i="9"/>
  <c r="E8" i="9"/>
  <c r="E9" i="9"/>
  <c r="E10" i="9"/>
  <c r="E11" i="9"/>
  <c r="E12" i="9"/>
  <c r="E13" i="9"/>
  <c r="E14" i="9"/>
  <c r="E5" i="9"/>
  <c r="G4" i="9"/>
  <c r="H4" i="9"/>
  <c r="K4" i="9"/>
  <c r="L4" i="9"/>
  <c r="M4" i="9"/>
  <c r="N4" i="9"/>
  <c r="O4" i="9"/>
  <c r="F4" i="9"/>
  <c r="F2" i="9"/>
  <c r="G2" i="9" s="1"/>
  <c r="H2" i="9" s="1"/>
  <c r="I2" i="9" s="1"/>
  <c r="J2" i="9" s="1"/>
  <c r="K2" i="9" s="1"/>
  <c r="L2" i="9" s="1"/>
  <c r="M2" i="9" s="1"/>
  <c r="N2" i="9" s="1"/>
  <c r="O2" i="9" s="1"/>
  <c r="G3" i="9"/>
  <c r="H3" i="9" s="1"/>
  <c r="I3" i="9" s="1"/>
  <c r="J3" i="9" s="1"/>
  <c r="K3" i="9" s="1"/>
  <c r="L3" i="9" s="1"/>
  <c r="M3" i="9" s="1"/>
  <c r="N3" i="9" s="1"/>
  <c r="S21" i="15" l="1"/>
  <c r="S22" i="15"/>
  <c r="G18" i="7"/>
  <c r="H18" i="7" s="1"/>
  <c r="G19" i="7"/>
  <c r="H19" i="7" s="1"/>
  <c r="G21" i="7"/>
  <c r="H21" i="7" s="1"/>
  <c r="G20" i="7"/>
  <c r="H20" i="7" s="1"/>
  <c r="D9" i="4"/>
  <c r="D8" i="4"/>
  <c r="D7" i="4"/>
  <c r="D6" i="4"/>
  <c r="D12" i="4"/>
  <c r="D5" i="4"/>
  <c r="D10" i="4"/>
  <c r="D4" i="4"/>
  <c r="D11" i="4"/>
  <c r="S18" i="12"/>
  <c r="J4" i="9"/>
  <c r="I4" i="9"/>
  <c r="M13" i="9"/>
  <c r="G12" i="9"/>
  <c r="K10" i="9"/>
  <c r="O8" i="9"/>
  <c r="I7" i="9"/>
  <c r="M5" i="9"/>
  <c r="J14" i="9"/>
  <c r="N12" i="9"/>
  <c r="H11" i="9"/>
  <c r="L9" i="9"/>
  <c r="F8" i="9"/>
  <c r="J6" i="9"/>
  <c r="K13" i="9"/>
  <c r="O11" i="9"/>
  <c r="I10" i="9"/>
  <c r="M8" i="9"/>
  <c r="O7" i="9"/>
  <c r="I6" i="9"/>
  <c r="J13" i="9"/>
  <c r="N11" i="9"/>
  <c r="H10" i="9"/>
  <c r="L8" i="9"/>
  <c r="F7" i="9"/>
  <c r="J5" i="9"/>
  <c r="G14" i="9"/>
  <c r="K12" i="9"/>
  <c r="O10" i="9"/>
  <c r="I9" i="9"/>
  <c r="M7" i="9"/>
  <c r="I5" i="9"/>
  <c r="F14" i="9"/>
  <c r="J12" i="9"/>
  <c r="N10" i="9"/>
  <c r="H9" i="9"/>
  <c r="L7" i="9"/>
  <c r="N6" i="9"/>
  <c r="H5" i="9"/>
  <c r="M14" i="9"/>
  <c r="O13" i="9"/>
  <c r="G13" i="9"/>
  <c r="I12" i="9"/>
  <c r="K11" i="9"/>
  <c r="M10" i="9"/>
  <c r="O9" i="9"/>
  <c r="G9" i="9"/>
  <c r="I8" i="9"/>
  <c r="K7" i="9"/>
  <c r="M6" i="9"/>
  <c r="O5" i="9"/>
  <c r="G5" i="9"/>
  <c r="K14" i="9"/>
  <c r="O12" i="9"/>
  <c r="I11" i="9"/>
  <c r="M9" i="9"/>
  <c r="G8" i="9"/>
  <c r="K6" i="9"/>
  <c r="L13" i="9"/>
  <c r="F12" i="9"/>
  <c r="J10" i="9"/>
  <c r="N8" i="9"/>
  <c r="H7" i="9"/>
  <c r="L5" i="9"/>
  <c r="I14" i="9"/>
  <c r="M12" i="9"/>
  <c r="G11" i="9"/>
  <c r="K9" i="9"/>
  <c r="G7" i="9"/>
  <c r="K5" i="9"/>
  <c r="H14" i="9"/>
  <c r="L12" i="9"/>
  <c r="F11" i="9"/>
  <c r="J9" i="9"/>
  <c r="N7" i="9"/>
  <c r="H6" i="9"/>
  <c r="O14" i="9"/>
  <c r="I13" i="9"/>
  <c r="M11" i="9"/>
  <c r="G10" i="9"/>
  <c r="K8" i="9"/>
  <c r="O6" i="9"/>
  <c r="G6" i="9"/>
  <c r="N14" i="9"/>
  <c r="H13" i="9"/>
  <c r="L11" i="9"/>
  <c r="F10" i="9"/>
  <c r="J8" i="9"/>
  <c r="F6" i="9"/>
  <c r="L14" i="9"/>
  <c r="N13" i="9"/>
  <c r="F13" i="9"/>
  <c r="H12" i="9"/>
  <c r="J11" i="9"/>
  <c r="L10" i="9"/>
  <c r="N9" i="9"/>
  <c r="F9" i="9"/>
  <c r="H8" i="9"/>
  <c r="J7" i="9"/>
  <c r="L6" i="9"/>
  <c r="N5" i="9"/>
  <c r="F5" i="17" l="1"/>
  <c r="Q24" i="15"/>
  <c r="P5" i="9"/>
  <c r="N15" i="9"/>
  <c r="N16" i="9"/>
  <c r="P8" i="9"/>
  <c r="Q8" i="9"/>
  <c r="F15" i="9"/>
  <c r="F16" i="9" s="1"/>
  <c r="Q6" i="9"/>
  <c r="P12" i="9"/>
  <c r="Q12" i="9" s="1"/>
  <c r="O15" i="9"/>
  <c r="O16" i="9" s="1"/>
  <c r="J15" i="9"/>
  <c r="J16" i="9" s="1"/>
  <c r="L15" i="9"/>
  <c r="L16" i="9" s="1"/>
  <c r="I15" i="9"/>
  <c r="I16" i="9" s="1"/>
  <c r="M15" i="9"/>
  <c r="M16" i="9" s="1"/>
  <c r="H15" i="9"/>
  <c r="H16" i="9" s="1"/>
  <c r="P13" i="9"/>
  <c r="Q13" i="9" s="1"/>
  <c r="G15" i="9"/>
  <c r="G16" i="9" s="1"/>
  <c r="P9" i="9"/>
  <c r="Q9" i="9" s="1"/>
  <c r="P6" i="9"/>
  <c r="P11" i="9"/>
  <c r="Q11" i="9" s="1"/>
  <c r="P14" i="9"/>
  <c r="Q14" i="9" s="1"/>
  <c r="P7" i="9"/>
  <c r="Q7" i="9" s="1"/>
  <c r="P10" i="9"/>
  <c r="Q10" i="9" s="1"/>
  <c r="K15" i="9"/>
  <c r="K16" i="9" s="1"/>
  <c r="Q5" i="9" l="1"/>
  <c r="P15" i="9"/>
  <c r="I30" i="6"/>
  <c r="I31" i="6"/>
  <c r="I32" i="6"/>
  <c r="I33" i="6"/>
  <c r="I34" i="6"/>
  <c r="I35" i="6"/>
  <c r="I36" i="6"/>
  <c r="I39" i="6" s="1"/>
  <c r="I37" i="6"/>
  <c r="I38" i="6"/>
  <c r="I29" i="6"/>
  <c r="H6" i="3"/>
  <c r="E7" i="3"/>
  <c r="E8" i="3"/>
  <c r="E9" i="3"/>
  <c r="E10" i="3"/>
  <c r="E11" i="3"/>
  <c r="E12" i="3"/>
  <c r="E13" i="3"/>
  <c r="E14" i="3"/>
  <c r="E15" i="3"/>
  <c r="E6" i="3"/>
  <c r="H27" i="6"/>
  <c r="H26" i="6"/>
  <c r="B27" i="6"/>
  <c r="B26" i="6"/>
  <c r="G10" i="6"/>
  <c r="B11" i="6"/>
  <c r="F23" i="5"/>
  <c r="F22" i="5"/>
  <c r="F21" i="5"/>
  <c r="F20" i="5"/>
  <c r="F19" i="5"/>
  <c r="F6" i="5"/>
  <c r="F5" i="5"/>
  <c r="F4" i="5"/>
  <c r="F3" i="5"/>
  <c r="F2" i="5"/>
  <c r="E4" i="4"/>
  <c r="E20" i="4"/>
  <c r="L6" i="4"/>
  <c r="E5" i="4"/>
  <c r="E6" i="4"/>
  <c r="E7" i="4"/>
  <c r="E8" i="4"/>
  <c r="E9" i="4"/>
  <c r="E10" i="4"/>
  <c r="E11" i="4"/>
  <c r="E12" i="4"/>
  <c r="E3" i="4"/>
  <c r="C20" i="4"/>
  <c r="B21" i="4" s="1"/>
  <c r="C21" i="4" s="1"/>
  <c r="D6" i="3" a="1"/>
  <c r="D6" i="3" s="1"/>
  <c r="F6" i="3" s="1"/>
  <c r="G3" i="2"/>
  <c r="B3" i="2"/>
  <c r="G2" i="2"/>
  <c r="G7" i="2" s="1"/>
  <c r="B2" i="2"/>
  <c r="E21" i="4" l="1"/>
  <c r="B22" i="4"/>
  <c r="C22" i="4" s="1"/>
  <c r="K41" i="6"/>
  <c r="I41" i="6"/>
  <c r="D10" i="3"/>
  <c r="F10" i="3" s="1"/>
  <c r="D11" i="3"/>
  <c r="F11" i="3" s="1"/>
  <c r="D9" i="3"/>
  <c r="F9" i="3" s="1"/>
  <c r="D13" i="3"/>
  <c r="F13" i="3" s="1"/>
  <c r="D8" i="3"/>
  <c r="F8" i="3" s="1"/>
  <c r="D15" i="3"/>
  <c r="F15" i="3" s="1"/>
  <c r="D7" i="3"/>
  <c r="D12" i="3"/>
  <c r="F12" i="3" s="1"/>
  <c r="D14" i="3"/>
  <c r="F14" i="3" s="1"/>
  <c r="B4" i="2"/>
  <c r="B5" i="2" s="1"/>
  <c r="G4" i="2"/>
  <c r="G5" i="2" s="1"/>
  <c r="H7" i="2" s="1"/>
  <c r="F7" i="3" l="1"/>
  <c r="G7" i="3"/>
  <c r="G8" i="2"/>
  <c r="D16" i="3"/>
  <c r="B23" i="4"/>
  <c r="C23" i="4" s="1"/>
  <c r="E22" i="4"/>
  <c r="B14" i="2"/>
  <c r="C14" i="2" s="1"/>
  <c r="B12" i="2"/>
  <c r="C12" i="2" s="1"/>
  <c r="B13" i="2"/>
  <c r="C13" i="2" s="1"/>
  <c r="B11" i="2"/>
  <c r="C11" i="2" s="1"/>
  <c r="B7" i="2"/>
  <c r="C7" i="2" s="1"/>
  <c r="B10" i="2"/>
  <c r="C10" i="2" s="1"/>
  <c r="B9" i="2"/>
  <c r="C9" i="2" s="1"/>
  <c r="B8" i="2"/>
  <c r="C8" i="2" s="1"/>
  <c r="B16" i="2"/>
  <c r="C16" i="2" s="1"/>
  <c r="B15" i="2"/>
  <c r="C15" i="2" s="1"/>
  <c r="B24" i="4" l="1"/>
  <c r="C24" i="4" s="1"/>
  <c r="E23" i="4"/>
  <c r="H8" i="2"/>
  <c r="G9" i="2"/>
  <c r="H7" i="3"/>
  <c r="G8" i="3"/>
  <c r="G9" i="3" l="1"/>
  <c r="H8" i="3"/>
  <c r="G10" i="2"/>
  <c r="H9" i="2"/>
  <c r="B25" i="4"/>
  <c r="C25" i="4" s="1"/>
  <c r="E24" i="4"/>
  <c r="L23" i="4" l="1"/>
  <c r="B26" i="4"/>
  <c r="C26" i="4" s="1"/>
  <c r="E25" i="4"/>
  <c r="G11" i="2"/>
  <c r="H10" i="2"/>
  <c r="H9" i="3"/>
  <c r="G10" i="3"/>
  <c r="H11" i="2" l="1"/>
  <c r="G12" i="2"/>
  <c r="B27" i="4"/>
  <c r="C27" i="4" s="1"/>
  <c r="E26" i="4"/>
  <c r="H10" i="3"/>
  <c r="G11" i="3"/>
  <c r="G13" i="2" l="1"/>
  <c r="H12" i="2"/>
  <c r="H11" i="3"/>
  <c r="G12" i="3"/>
  <c r="B28" i="4"/>
  <c r="C28" i="4" s="1"/>
  <c r="E27" i="4"/>
  <c r="B29" i="4" l="1"/>
  <c r="C29" i="4" s="1"/>
  <c r="E28" i="4"/>
  <c r="H12" i="3"/>
  <c r="G13" i="3"/>
  <c r="H13" i="2"/>
  <c r="G14" i="2"/>
  <c r="H13" i="3" l="1"/>
  <c r="G14" i="3"/>
  <c r="H14" i="2"/>
  <c r="G15" i="2"/>
  <c r="E29" i="4"/>
  <c r="D20" i="4" a="1"/>
  <c r="F6" i="4" l="1"/>
  <c r="G6" i="4" s="1"/>
  <c r="H14" i="3"/>
  <c r="G15" i="3"/>
  <c r="H15" i="3" s="1"/>
  <c r="D20" i="4"/>
  <c r="F20" i="4" s="1"/>
  <c r="D25" i="4"/>
  <c r="F25" i="4" s="1"/>
  <c r="G25" i="4" s="1"/>
  <c r="D23" i="4"/>
  <c r="F23" i="4" s="1"/>
  <c r="G23" i="4" s="1"/>
  <c r="D22" i="4"/>
  <c r="F22" i="4" s="1"/>
  <c r="G22" i="4" s="1"/>
  <c r="D27" i="4"/>
  <c r="F27" i="4" s="1"/>
  <c r="G27" i="4" s="1"/>
  <c r="D29" i="4"/>
  <c r="F29" i="4" s="1"/>
  <c r="G29" i="4" s="1"/>
  <c r="D21" i="4"/>
  <c r="F21" i="4" s="1"/>
  <c r="G21" i="4" s="1"/>
  <c r="D24" i="4"/>
  <c r="F24" i="4" s="1"/>
  <c r="G24" i="4" s="1"/>
  <c r="D28" i="4"/>
  <c r="F28" i="4" s="1"/>
  <c r="G28" i="4" s="1"/>
  <c r="D26" i="4"/>
  <c r="F26" i="4" s="1"/>
  <c r="G26" i="4" s="1"/>
  <c r="H15" i="2"/>
  <c r="G16" i="2"/>
  <c r="H16" i="2" s="1"/>
  <c r="G20" i="4" l="1"/>
  <c r="P19" i="4" s="1"/>
  <c r="L19" i="4"/>
  <c r="F10" i="4"/>
  <c r="G10" i="4" s="1"/>
  <c r="F11" i="4"/>
  <c r="G11" i="4" s="1"/>
  <c r="F4" i="4"/>
  <c r="F9" i="4"/>
  <c r="G9" i="4" s="1"/>
  <c r="D13" i="4"/>
  <c r="F3" i="4"/>
  <c r="G3" i="4" s="1"/>
  <c r="F12" i="4"/>
  <c r="G12" i="4" s="1"/>
  <c r="F8" i="4"/>
  <c r="G8" i="4" s="1"/>
  <c r="F7" i="4"/>
  <c r="G7" i="4" s="1"/>
  <c r="F5" i="4"/>
  <c r="G5" i="4" s="1"/>
  <c r="L2" i="4" l="1"/>
  <c r="G4" i="4"/>
  <c r="P2" i="4" s="1"/>
  <c r="L3" i="4" s="1"/>
  <c r="L20" i="4"/>
  <c r="L21" i="4" s="1"/>
  <c r="L22" i="4" s="1"/>
  <c r="C1" i="6" l="1"/>
  <c r="L4" i="4"/>
  <c r="C2" i="6"/>
  <c r="H2" i="7" s="1"/>
  <c r="E20" i="6"/>
  <c r="H1" i="7"/>
  <c r="C20" i="6"/>
  <c r="L5" i="4" l="1"/>
  <c r="C4" i="6" s="1"/>
  <c r="C3" i="6"/>
  <c r="C4" i="13" l="1"/>
  <c r="C12" i="13"/>
  <c r="C8" i="13"/>
  <c r="C10" i="13"/>
  <c r="C5" i="13"/>
  <c r="C3" i="13"/>
  <c r="C7" i="13"/>
  <c r="C9" i="13"/>
  <c r="C6" i="13"/>
  <c r="C11" i="13"/>
  <c r="H3" i="7"/>
  <c r="E32" i="6"/>
  <c r="C32" i="6"/>
  <c r="H4" i="7"/>
  <c r="K20" i="6"/>
  <c r="I20" i="6"/>
  <c r="E17" i="7" l="1"/>
  <c r="F17" i="7" l="1"/>
  <c r="G17" i="7" s="1"/>
  <c r="H17" i="7" s="1"/>
  <c r="G16" i="7" l="1"/>
  <c r="H16" i="7" s="1"/>
  <c r="D2" i="7" a="1"/>
  <c r="D4" i="7" s="1"/>
  <c r="D18" i="7" s="1"/>
  <c r="I18" i="7" s="1"/>
  <c r="J18" i="7" s="1"/>
  <c r="D3" i="7" l="1"/>
  <c r="D17" i="7" s="1"/>
  <c r="I17" i="7" s="1"/>
  <c r="J17" i="7" s="1"/>
  <c r="D11" i="7"/>
  <c r="D10" i="7"/>
  <c r="D7" i="7"/>
  <c r="D21" i="7" s="1"/>
  <c r="I21" i="7" s="1"/>
  <c r="J21" i="7" s="1"/>
  <c r="D2" i="7"/>
  <c r="D16" i="7" s="1"/>
  <c r="D9" i="7"/>
  <c r="D5" i="7"/>
  <c r="D19" i="7" s="1"/>
  <c r="I19" i="7" s="1"/>
  <c r="J19" i="7" s="1"/>
  <c r="D8" i="7"/>
  <c r="D22" i="7" s="1"/>
  <c r="I22" i="7" s="1"/>
  <c r="J22" i="7" s="1"/>
  <c r="D6" i="7"/>
  <c r="D20" i="7" s="1"/>
  <c r="I20" i="7" s="1"/>
  <c r="J20" i="7" s="1"/>
  <c r="I16" i="7" l="1"/>
  <c r="J16" i="7" s="1"/>
  <c r="J23" i="7" s="1"/>
  <c r="C25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<sst xmlns="http://schemas.openxmlformats.org/spreadsheetml/2006/main" count="258" uniqueCount="137">
  <si>
    <t>№</t>
  </si>
  <si>
    <t>Рост</t>
  </si>
  <si>
    <t>Вес</t>
  </si>
  <si>
    <t>Исходные данные</t>
  </si>
  <si>
    <t>Сортед по росту</t>
  </si>
  <si>
    <t>Сортед по весу</t>
  </si>
  <si>
    <t>min</t>
  </si>
  <si>
    <t>max</t>
  </si>
  <si>
    <t>Размер выборки</t>
  </si>
  <si>
    <t>От</t>
  </si>
  <si>
    <t>До</t>
  </si>
  <si>
    <t>I</t>
  </si>
  <si>
    <t>Частота</t>
  </si>
  <si>
    <t>Среднее</t>
  </si>
  <si>
    <t>Сумма ряда</t>
  </si>
  <si>
    <t>Среднее * Частота</t>
  </si>
  <si>
    <t>Выборочное среднее</t>
  </si>
  <si>
    <t>X^2 * Частоту</t>
  </si>
  <si>
    <t>Выборочная дисперсия</t>
  </si>
  <si>
    <t>Сумм (X^2 * Частоту) / 200</t>
  </si>
  <si>
    <t>Исправленная дисперсия</t>
  </si>
  <si>
    <t xml:space="preserve">S^2         = </t>
  </si>
  <si>
    <t>Мода</t>
  </si>
  <si>
    <t>(чаще встр)</t>
  </si>
  <si>
    <t>Испр средне квадр откл</t>
  </si>
  <si>
    <t>S             =</t>
  </si>
  <si>
    <t>Рост:</t>
  </si>
  <si>
    <t>Медиана</t>
  </si>
  <si>
    <t>Надежность</t>
  </si>
  <si>
    <t>а)</t>
  </si>
  <si>
    <t>считая известным  параметр </t>
  </si>
  <si>
    <t>σ</t>
  </si>
  <si>
    <t>t_y</t>
  </si>
  <si>
    <t>от</t>
  </si>
  <si>
    <t>Ответ =</t>
  </si>
  <si>
    <t>до</t>
  </si>
  <si>
    <t>б)</t>
  </si>
  <si>
    <t>Доверительный интервал параметра “а”, считая неизвестным  параметр </t>
  </si>
  <si>
    <t>в)</t>
  </si>
  <si>
    <t xml:space="preserve">Доверительный интервал параметра “а”, </t>
  </si>
  <si>
    <t>считая неизвестным  параметр </t>
  </si>
  <si>
    <t>г)</t>
  </si>
  <si>
    <t xml:space="preserve">Доверительный интервал параметра , </t>
  </si>
  <si>
    <t xml:space="preserve">Доверительный интервал параметра </t>
  </si>
  <si>
    <t>известным  параметр </t>
  </si>
  <si>
    <t xml:space="preserve">считая </t>
  </si>
  <si>
    <t>hi1</t>
  </si>
  <si>
    <t>hi2</t>
  </si>
  <si>
    <t>Плотность</t>
  </si>
  <si>
    <t>Накопленная частота</t>
  </si>
  <si>
    <t>Частота * (Среднее - a) ^ 2</t>
  </si>
  <si>
    <t>a</t>
  </si>
  <si>
    <t xml:space="preserve">Ответ = </t>
  </si>
  <si>
    <t>Для Сигма ^ 2</t>
  </si>
  <si>
    <t>Сгруппируем интервалы чтобы частота была не слишком маленькая</t>
  </si>
  <si>
    <t>-inf</t>
  </si>
  <si>
    <t>+inf</t>
  </si>
  <si>
    <t>(От - Xср) / S</t>
  </si>
  <si>
    <t>F(i)</t>
  </si>
  <si>
    <t>p(i)</t>
  </si>
  <si>
    <t>Частота*</t>
  </si>
  <si>
    <t>Частота*-Частота</t>
  </si>
  <si>
    <t>Разность частот^2 / Частота*</t>
  </si>
  <si>
    <t>хи^2</t>
  </si>
  <si>
    <t>nx</t>
  </si>
  <si>
    <t>ny</t>
  </si>
  <si>
    <t>Можем заметить зависимость роста от веса и наоборот, соответственно есть явная корреляция</t>
  </si>
  <si>
    <t>Усл.ср.рост</t>
  </si>
  <si>
    <t>Среднее веса * на частоту * на фиксированный рост / 200</t>
  </si>
  <si>
    <t>Сигма(рост)</t>
  </si>
  <si>
    <t>Сигма(вес)</t>
  </si>
  <si>
    <t>Сумм</t>
  </si>
  <si>
    <t>Ср.знач(рост)</t>
  </si>
  <si>
    <t>Ср.знач(вес)</t>
  </si>
  <si>
    <t xml:space="preserve">   Принадлежит интервалу (0,5; 0,7) -&gt; Связь сильная</t>
  </si>
  <si>
    <t>уравнение a + b * x</t>
  </si>
  <si>
    <t>b</t>
  </si>
  <si>
    <t>Получаем уравнение</t>
  </si>
  <si>
    <t>x</t>
  </si>
  <si>
    <t>y</t>
  </si>
  <si>
    <t>усл.ср.вес+'13'!</t>
  </si>
  <si>
    <t>рост</t>
  </si>
  <si>
    <t>вес</t>
  </si>
  <si>
    <t>x(усл)</t>
  </si>
  <si>
    <t>y(усл)</t>
  </si>
  <si>
    <t>Результат функции Линейн</t>
  </si>
  <si>
    <t>Станд. Ош.b</t>
  </si>
  <si>
    <t>Коэф. Детерм</t>
  </si>
  <si>
    <t>Станд. Ош. Регрессии</t>
  </si>
  <si>
    <t>F статистика</t>
  </si>
  <si>
    <t>Степень свободы</t>
  </si>
  <si>
    <t>Дисперсия. Расч. Знач.</t>
  </si>
  <si>
    <t>Дисперсия остатка</t>
  </si>
  <si>
    <t>Уравнение линейной регрессии</t>
  </si>
  <si>
    <t>Прогноз веса</t>
  </si>
  <si>
    <t>&lt;</t>
  </si>
  <si>
    <t>Степеней свободы</t>
  </si>
  <si>
    <t>Значит принимаем гипотезу о том, что распределение нормальное</t>
  </si>
  <si>
    <t>z(y) = -33,13657 + 0,5828681x</t>
  </si>
  <si>
    <t>Стандартная ошибка прогноза</t>
  </si>
  <si>
    <t>Доверительный интервал</t>
  </si>
  <si>
    <t>Доверительный интервал для a</t>
  </si>
  <si>
    <t>Доверительный интервал для b</t>
  </si>
  <si>
    <t>F</t>
  </si>
  <si>
    <t>t</t>
  </si>
  <si>
    <t>t &lt; F</t>
  </si>
  <si>
    <t>Значит уравнение статистически значимо</t>
  </si>
  <si>
    <t>Станд. Ош.a</t>
  </si>
  <si>
    <t>усл сред вес</t>
  </si>
  <si>
    <t>усл сред рост</t>
  </si>
  <si>
    <t>y^2(j)</t>
  </si>
  <si>
    <t>d(j)</t>
  </si>
  <si>
    <t>Внутригрупповая дисперсия</t>
  </si>
  <si>
    <t>(y(j) - y) ^ 2</t>
  </si>
  <si>
    <t>= D0</t>
  </si>
  <si>
    <t>Значит теорема о разложении дисперсии соблюдается</t>
  </si>
  <si>
    <t>Сумма внутренней и межгрупповой</t>
  </si>
  <si>
    <t>(равно общей)</t>
  </si>
  <si>
    <t>t (кр)</t>
  </si>
  <si>
    <t xml:space="preserve">Межгрупповая дисперсия </t>
  </si>
  <si>
    <t>k &gt; t(кр)</t>
  </si>
  <si>
    <t>значит отклоняем нулевую гипотезу и получаем что есть связь между ростом и весом</t>
  </si>
  <si>
    <t>Выборочное корреляционное соотношение</t>
  </si>
  <si>
    <t>Коэффициент корреляции</t>
  </si>
  <si>
    <t>Выборочное корреляционное соотношение &gt; коэффициента корреляции</t>
  </si>
  <si>
    <t>Значит видимо выбранная модель линейной регрессии правильная</t>
  </si>
  <si>
    <t>S^2</t>
  </si>
  <si>
    <t>S</t>
  </si>
  <si>
    <t>Xср =</t>
  </si>
  <si>
    <t>s^2 =</t>
  </si>
  <si>
    <t>s =</t>
  </si>
  <si>
    <t>k = (n-k) / (k-1) *(Dм/Dв) =</t>
  </si>
  <si>
    <t>z(x) = -29,389711 + 0,56009954x</t>
  </si>
  <si>
    <t>r(b) =</t>
  </si>
  <si>
    <t>График прямой</t>
  </si>
  <si>
    <t>Точки</t>
  </si>
  <si>
    <t>Вес: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</si>
</sst>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₽&quot;;[Red]\-#,##0.00\ &quot;₽&quot;"/>
    <numFmt numFmtId="164" formatCode="0.0"/>
  </numFmts>
  <fonts count="11"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8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7" fillId="0" borderId="6" applyNumberFormat="0" applyFill="0" applyAlignment="0" applyProtection="0"/>
    <xf numFmtId="0" fontId="8" fillId="2" borderId="0" applyNumberFormat="0" applyBorder="0" applyAlignment="0" applyProtection="0"/>
    <xf numFmtId="0" fontId="9" fillId="3" borderId="8" applyNumberFormat="0" applyAlignment="0" applyProtection="0"/>
    <xf numFmtId="0" fontId="10" fillId="3" borderId="7" applyNumberFormat="0" applyAlignment="0" applyProtection="0"/>
    <xf numFmtId="0" fontId="6" fillId="4" borderId="9" applyNumberFormat="0" applyFont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8" fillId="2" borderId="0" xfId="2"/>
    <xf numFmtId="0" fontId="0" fillId="5" borderId="0" xfId="0" applyFill="1"/>
    <xf numFmtId="8" fontId="0" fillId="0" borderId="0" xfId="0" applyNumberFormat="1"/>
    <xf numFmtId="0" fontId="0" fillId="0" borderId="0" xfId="0" applyAlignment="1">
      <alignment horizontal="center" vertical="top"/>
    </xf>
    <xf numFmtId="0" fontId="9" fillId="3" borderId="8" xfId="3"/>
    <xf numFmtId="0" fontId="10" fillId="3" borderId="7" xfId="4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4" fillId="0" borderId="1" xfId="0" applyFont="1" applyBorder="1"/>
    <xf numFmtId="0" fontId="0" fillId="0" borderId="1" xfId="0" applyFill="1" applyBorder="1"/>
    <xf numFmtId="0" fontId="5" fillId="4" borderId="9" xfId="5" applyFont="1"/>
    <xf numFmtId="0" fontId="0" fillId="4" borderId="9" xfId="5" applyFont="1"/>
    <xf numFmtId="0" fontId="0" fillId="0" borderId="1" xfId="0" quotePrefix="1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3" borderId="7" xfId="4" quotePrefix="1"/>
    <xf numFmtId="0" fontId="10" fillId="3" borderId="7" xfId="4" applyAlignment="1">
      <alignment horizontal="left" vertical="top"/>
    </xf>
    <xf numFmtId="0" fontId="7" fillId="0" borderId="6" xfId="1"/>
    <xf numFmtId="0" fontId="9" fillId="3" borderId="12" xfId="3" applyBorder="1"/>
    <xf numFmtId="0" fontId="9" fillId="3" borderId="13" xfId="3" applyBorder="1"/>
    <xf numFmtId="0" fontId="0" fillId="0" borderId="8" xfId="0" applyBorder="1"/>
  </cellXfs>
  <cellStyles count="6">
    <cellStyle name="Вывод" xfId="3" builtinId="21"/>
    <cellStyle name="Вычисление" xfId="4" builtinId="22"/>
    <cellStyle name="Заголовок 1" xfId="1" builtinId="16"/>
    <cellStyle name="Обычный" xfId="0" builtinId="0"/>
    <cellStyle name="Примечание" xfId="5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 </a:t>
            </a:r>
            <a:r>
              <a:rPr lang="ru-RU"/>
              <a:t>а)</a:t>
            </a:r>
            <a:r>
              <a:rPr lang="ru-RU" baseline="0"/>
              <a:t> </a:t>
            </a: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02777777777777"/>
          <c:y val="9.2986293379994173E-2"/>
          <c:w val="0.88397222222222227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'3'!$F$6:$F$15</c:f>
              <c:numCache>
                <c:formatCode>General</c:formatCode>
                <c:ptCount val="10"/>
                <c:pt idx="0">
                  <c:v>1.6250000000000001E-2</c:v>
                </c:pt>
                <c:pt idx="1">
                  <c:v>3.6249999999999998E-2</c:v>
                </c:pt>
                <c:pt idx="2">
                  <c:v>5.7500000000000002E-2</c:v>
                </c:pt>
                <c:pt idx="3">
                  <c:v>7.8750000000000001E-2</c:v>
                </c:pt>
                <c:pt idx="4">
                  <c:v>3.2500000000000001E-2</c:v>
                </c:pt>
                <c:pt idx="5">
                  <c:v>1.8749999999999999E-2</c:v>
                </c:pt>
                <c:pt idx="6">
                  <c:v>2.5000000000000001E-3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2-C847-85CB-2074A086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466927"/>
        <c:axId val="325079871"/>
      </c:barChart>
      <c:catAx>
        <c:axId val="3624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5079871"/>
        <c:crosses val="autoZero"/>
        <c:auto val="1"/>
        <c:lblAlgn val="ctr"/>
        <c:lblOffset val="100"/>
        <c:noMultiLvlLbl val="0"/>
      </c:catAx>
      <c:valAx>
        <c:axId val="32507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246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б) 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'3'!$F$6:$F$15</c:f>
              <c:numCache>
                <c:formatCode>General</c:formatCode>
                <c:ptCount val="10"/>
                <c:pt idx="0">
                  <c:v>1.6250000000000001E-2</c:v>
                </c:pt>
                <c:pt idx="1">
                  <c:v>3.6249999999999998E-2</c:v>
                </c:pt>
                <c:pt idx="2">
                  <c:v>5.7500000000000002E-2</c:v>
                </c:pt>
                <c:pt idx="3">
                  <c:v>7.8750000000000001E-2</c:v>
                </c:pt>
                <c:pt idx="4">
                  <c:v>3.2500000000000001E-2</c:v>
                </c:pt>
                <c:pt idx="5">
                  <c:v>1.8749999999999999E-2</c:v>
                </c:pt>
                <c:pt idx="6">
                  <c:v>2.5000000000000001E-3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9-864B-982A-CE64A7B2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909663"/>
        <c:axId val="390911311"/>
      </c:lineChart>
      <c:catAx>
        <c:axId val="39090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911311"/>
        <c:crosses val="autoZero"/>
        <c:auto val="1"/>
        <c:lblAlgn val="ctr"/>
        <c:lblOffset val="100"/>
        <c:noMultiLvlLbl val="0"/>
      </c:catAx>
      <c:valAx>
        <c:axId val="3909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90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 Выборочная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Выборочное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'3'!$E$6:$E$15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'3'!$H$6:$H$15</c:f>
              <c:numCache>
                <c:formatCode>General</c:formatCode>
                <c:ptCount val="10"/>
                <c:pt idx="0">
                  <c:v>6.5000000000000002E-2</c:v>
                </c:pt>
                <c:pt idx="1">
                  <c:v>0.21</c:v>
                </c:pt>
                <c:pt idx="2">
                  <c:v>0.44</c:v>
                </c:pt>
                <c:pt idx="3">
                  <c:v>0.755</c:v>
                </c:pt>
                <c:pt idx="4">
                  <c:v>0.88500000000000001</c:v>
                </c:pt>
                <c:pt idx="5">
                  <c:v>0.96</c:v>
                </c:pt>
                <c:pt idx="6">
                  <c:v>0.97</c:v>
                </c:pt>
                <c:pt idx="7">
                  <c:v>0.98</c:v>
                </c:pt>
                <c:pt idx="8">
                  <c:v>0.99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4-3D4E-92C5-02EB3302C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491631"/>
        <c:axId val="386299919"/>
      </c:barChart>
      <c:catAx>
        <c:axId val="38649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299919"/>
        <c:crosses val="autoZero"/>
        <c:auto val="1"/>
        <c:lblAlgn val="ctr"/>
        <c:lblOffset val="100"/>
        <c:noMultiLvlLbl val="0"/>
      </c:catAx>
      <c:valAx>
        <c:axId val="38629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49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облако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9597535325207644E-2"/>
          <c:y val="0.13383870967741934"/>
          <c:w val="0.92841616330492938"/>
          <c:h val="0.80556438912877826"/>
        </c:manualLayout>
      </c:layout>
      <c:scatterChart>
        <c:scatterStyle val="lineMarker"/>
        <c:varyColors val="0"/>
        <c:ser>
          <c:idx val="0"/>
          <c:order val="0"/>
          <c:tx>
            <c:v>Name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'1'!$B$4:$B$203</c:f>
              <c:numCache>
                <c:formatCode>General</c:formatCode>
                <c:ptCount val="200"/>
                <c:pt idx="0">
                  <c:v>165</c:v>
                </c:pt>
                <c:pt idx="1">
                  <c:v>162</c:v>
                </c:pt>
                <c:pt idx="2">
                  <c:v>171</c:v>
                </c:pt>
                <c:pt idx="3">
                  <c:v>172</c:v>
                </c:pt>
                <c:pt idx="4">
                  <c:v>171</c:v>
                </c:pt>
                <c:pt idx="5">
                  <c:v>166</c:v>
                </c:pt>
                <c:pt idx="6">
                  <c:v>164</c:v>
                </c:pt>
                <c:pt idx="7">
                  <c:v>164</c:v>
                </c:pt>
                <c:pt idx="8">
                  <c:v>169</c:v>
                </c:pt>
                <c:pt idx="9">
                  <c:v>169</c:v>
                </c:pt>
                <c:pt idx="10">
                  <c:v>163</c:v>
                </c:pt>
                <c:pt idx="11">
                  <c:v>173</c:v>
                </c:pt>
                <c:pt idx="12">
                  <c:v>176</c:v>
                </c:pt>
                <c:pt idx="13">
                  <c:v>168</c:v>
                </c:pt>
                <c:pt idx="14">
                  <c:v>169</c:v>
                </c:pt>
                <c:pt idx="15">
                  <c:v>168</c:v>
                </c:pt>
                <c:pt idx="16">
                  <c:v>166</c:v>
                </c:pt>
                <c:pt idx="17">
                  <c:v>178</c:v>
                </c:pt>
                <c:pt idx="18">
                  <c:v>165</c:v>
                </c:pt>
                <c:pt idx="19">
                  <c:v>164</c:v>
                </c:pt>
                <c:pt idx="20">
                  <c:v>161</c:v>
                </c:pt>
                <c:pt idx="21">
                  <c:v>170</c:v>
                </c:pt>
                <c:pt idx="22">
                  <c:v>164</c:v>
                </c:pt>
                <c:pt idx="23">
                  <c:v>171</c:v>
                </c:pt>
                <c:pt idx="24">
                  <c:v>171</c:v>
                </c:pt>
                <c:pt idx="25">
                  <c:v>163</c:v>
                </c:pt>
                <c:pt idx="26">
                  <c:v>167</c:v>
                </c:pt>
                <c:pt idx="27">
                  <c:v>165</c:v>
                </c:pt>
                <c:pt idx="28">
                  <c:v>175</c:v>
                </c:pt>
                <c:pt idx="29">
                  <c:v>171</c:v>
                </c:pt>
                <c:pt idx="30">
                  <c:v>174</c:v>
                </c:pt>
                <c:pt idx="31">
                  <c:v>164</c:v>
                </c:pt>
                <c:pt idx="32">
                  <c:v>166</c:v>
                </c:pt>
                <c:pt idx="33">
                  <c:v>161</c:v>
                </c:pt>
                <c:pt idx="34">
                  <c:v>169</c:v>
                </c:pt>
                <c:pt idx="35">
                  <c:v>163</c:v>
                </c:pt>
                <c:pt idx="36">
                  <c:v>168</c:v>
                </c:pt>
                <c:pt idx="37">
                  <c:v>166</c:v>
                </c:pt>
                <c:pt idx="38">
                  <c:v>172</c:v>
                </c:pt>
                <c:pt idx="39">
                  <c:v>165</c:v>
                </c:pt>
                <c:pt idx="40">
                  <c:v>166</c:v>
                </c:pt>
                <c:pt idx="41">
                  <c:v>171</c:v>
                </c:pt>
                <c:pt idx="42">
                  <c:v>161</c:v>
                </c:pt>
                <c:pt idx="43">
                  <c:v>163</c:v>
                </c:pt>
                <c:pt idx="44">
                  <c:v>165</c:v>
                </c:pt>
                <c:pt idx="45">
                  <c:v>172</c:v>
                </c:pt>
                <c:pt idx="46">
                  <c:v>167</c:v>
                </c:pt>
                <c:pt idx="47">
                  <c:v>168</c:v>
                </c:pt>
                <c:pt idx="48">
                  <c:v>157</c:v>
                </c:pt>
                <c:pt idx="49">
                  <c:v>169</c:v>
                </c:pt>
                <c:pt idx="50">
                  <c:v>178</c:v>
                </c:pt>
                <c:pt idx="51">
                  <c:v>160</c:v>
                </c:pt>
                <c:pt idx="52">
                  <c:v>175</c:v>
                </c:pt>
                <c:pt idx="53">
                  <c:v>160</c:v>
                </c:pt>
                <c:pt idx="54">
                  <c:v>170</c:v>
                </c:pt>
                <c:pt idx="55">
                  <c:v>162</c:v>
                </c:pt>
                <c:pt idx="56">
                  <c:v>171</c:v>
                </c:pt>
                <c:pt idx="57">
                  <c:v>178</c:v>
                </c:pt>
                <c:pt idx="58">
                  <c:v>173</c:v>
                </c:pt>
                <c:pt idx="59">
                  <c:v>170</c:v>
                </c:pt>
                <c:pt idx="60">
                  <c:v>171</c:v>
                </c:pt>
                <c:pt idx="61">
                  <c:v>176</c:v>
                </c:pt>
                <c:pt idx="62">
                  <c:v>156</c:v>
                </c:pt>
                <c:pt idx="63">
                  <c:v>179</c:v>
                </c:pt>
                <c:pt idx="64">
                  <c:v>173</c:v>
                </c:pt>
                <c:pt idx="65">
                  <c:v>162</c:v>
                </c:pt>
                <c:pt idx="66">
                  <c:v>172</c:v>
                </c:pt>
                <c:pt idx="67">
                  <c:v>184</c:v>
                </c:pt>
                <c:pt idx="68">
                  <c:v>166</c:v>
                </c:pt>
                <c:pt idx="69">
                  <c:v>171</c:v>
                </c:pt>
                <c:pt idx="70">
                  <c:v>182</c:v>
                </c:pt>
                <c:pt idx="71">
                  <c:v>160</c:v>
                </c:pt>
                <c:pt idx="72">
                  <c:v>164</c:v>
                </c:pt>
                <c:pt idx="73">
                  <c:v>170</c:v>
                </c:pt>
                <c:pt idx="74">
                  <c:v>164</c:v>
                </c:pt>
                <c:pt idx="75">
                  <c:v>161</c:v>
                </c:pt>
                <c:pt idx="76">
                  <c:v>173</c:v>
                </c:pt>
                <c:pt idx="77">
                  <c:v>171</c:v>
                </c:pt>
                <c:pt idx="78">
                  <c:v>186</c:v>
                </c:pt>
                <c:pt idx="79">
                  <c:v>170</c:v>
                </c:pt>
                <c:pt idx="80">
                  <c:v>179</c:v>
                </c:pt>
                <c:pt idx="81">
                  <c:v>171</c:v>
                </c:pt>
                <c:pt idx="82">
                  <c:v>172</c:v>
                </c:pt>
                <c:pt idx="83">
                  <c:v>179</c:v>
                </c:pt>
                <c:pt idx="84">
                  <c:v>172</c:v>
                </c:pt>
                <c:pt idx="85">
                  <c:v>196</c:v>
                </c:pt>
                <c:pt idx="86">
                  <c:v>160</c:v>
                </c:pt>
                <c:pt idx="87">
                  <c:v>169</c:v>
                </c:pt>
                <c:pt idx="88">
                  <c:v>190</c:v>
                </c:pt>
                <c:pt idx="89">
                  <c:v>169</c:v>
                </c:pt>
                <c:pt idx="90">
                  <c:v>178</c:v>
                </c:pt>
                <c:pt idx="91">
                  <c:v>171</c:v>
                </c:pt>
                <c:pt idx="92">
                  <c:v>171</c:v>
                </c:pt>
                <c:pt idx="93">
                  <c:v>177</c:v>
                </c:pt>
                <c:pt idx="94">
                  <c:v>178</c:v>
                </c:pt>
                <c:pt idx="95">
                  <c:v>175</c:v>
                </c:pt>
                <c:pt idx="96">
                  <c:v>168</c:v>
                </c:pt>
                <c:pt idx="97">
                  <c:v>167</c:v>
                </c:pt>
                <c:pt idx="98">
                  <c:v>170</c:v>
                </c:pt>
                <c:pt idx="99">
                  <c:v>173</c:v>
                </c:pt>
                <c:pt idx="100">
                  <c:v>168</c:v>
                </c:pt>
                <c:pt idx="101">
                  <c:v>157</c:v>
                </c:pt>
                <c:pt idx="102">
                  <c:v>164</c:v>
                </c:pt>
                <c:pt idx="103">
                  <c:v>170</c:v>
                </c:pt>
                <c:pt idx="104">
                  <c:v>171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171</c:v>
                </c:pt>
                <c:pt idx="109">
                  <c:v>161</c:v>
                </c:pt>
                <c:pt idx="110">
                  <c:v>173</c:v>
                </c:pt>
                <c:pt idx="111">
                  <c:v>175</c:v>
                </c:pt>
                <c:pt idx="112">
                  <c:v>164</c:v>
                </c:pt>
                <c:pt idx="113">
                  <c:v>174</c:v>
                </c:pt>
                <c:pt idx="114">
                  <c:v>167</c:v>
                </c:pt>
                <c:pt idx="115">
                  <c:v>176</c:v>
                </c:pt>
                <c:pt idx="116">
                  <c:v>163</c:v>
                </c:pt>
                <c:pt idx="117">
                  <c:v>156</c:v>
                </c:pt>
                <c:pt idx="118">
                  <c:v>179</c:v>
                </c:pt>
                <c:pt idx="119">
                  <c:v>179</c:v>
                </c:pt>
                <c:pt idx="120">
                  <c:v>176</c:v>
                </c:pt>
                <c:pt idx="121">
                  <c:v>163</c:v>
                </c:pt>
                <c:pt idx="122">
                  <c:v>175</c:v>
                </c:pt>
                <c:pt idx="123">
                  <c:v>156</c:v>
                </c:pt>
                <c:pt idx="124">
                  <c:v>177</c:v>
                </c:pt>
                <c:pt idx="125">
                  <c:v>166</c:v>
                </c:pt>
                <c:pt idx="126">
                  <c:v>173</c:v>
                </c:pt>
                <c:pt idx="127">
                  <c:v>169</c:v>
                </c:pt>
                <c:pt idx="128">
                  <c:v>172</c:v>
                </c:pt>
                <c:pt idx="129">
                  <c:v>165</c:v>
                </c:pt>
                <c:pt idx="130">
                  <c:v>164</c:v>
                </c:pt>
                <c:pt idx="131">
                  <c:v>166</c:v>
                </c:pt>
                <c:pt idx="132">
                  <c:v>168</c:v>
                </c:pt>
                <c:pt idx="133">
                  <c:v>167</c:v>
                </c:pt>
                <c:pt idx="134">
                  <c:v>166</c:v>
                </c:pt>
                <c:pt idx="135">
                  <c:v>169</c:v>
                </c:pt>
                <c:pt idx="136">
                  <c:v>169</c:v>
                </c:pt>
                <c:pt idx="137">
                  <c:v>169</c:v>
                </c:pt>
                <c:pt idx="138">
                  <c:v>164</c:v>
                </c:pt>
                <c:pt idx="139">
                  <c:v>179</c:v>
                </c:pt>
                <c:pt idx="140">
                  <c:v>156</c:v>
                </c:pt>
                <c:pt idx="141">
                  <c:v>168</c:v>
                </c:pt>
                <c:pt idx="142">
                  <c:v>171</c:v>
                </c:pt>
                <c:pt idx="143">
                  <c:v>166</c:v>
                </c:pt>
                <c:pt idx="144">
                  <c:v>171</c:v>
                </c:pt>
                <c:pt idx="145">
                  <c:v>172</c:v>
                </c:pt>
                <c:pt idx="146">
                  <c:v>171</c:v>
                </c:pt>
                <c:pt idx="147">
                  <c:v>169</c:v>
                </c:pt>
                <c:pt idx="148">
                  <c:v>174</c:v>
                </c:pt>
                <c:pt idx="149">
                  <c:v>165</c:v>
                </c:pt>
                <c:pt idx="150">
                  <c:v>170</c:v>
                </c:pt>
                <c:pt idx="151">
                  <c:v>196</c:v>
                </c:pt>
                <c:pt idx="152">
                  <c:v>174</c:v>
                </c:pt>
                <c:pt idx="153">
                  <c:v>168</c:v>
                </c:pt>
                <c:pt idx="154">
                  <c:v>170</c:v>
                </c:pt>
                <c:pt idx="155">
                  <c:v>180</c:v>
                </c:pt>
                <c:pt idx="156">
                  <c:v>167</c:v>
                </c:pt>
                <c:pt idx="157">
                  <c:v>156</c:v>
                </c:pt>
                <c:pt idx="158">
                  <c:v>167</c:v>
                </c:pt>
                <c:pt idx="159">
                  <c:v>171</c:v>
                </c:pt>
                <c:pt idx="160">
                  <c:v>157</c:v>
                </c:pt>
                <c:pt idx="161">
                  <c:v>175</c:v>
                </c:pt>
                <c:pt idx="162">
                  <c:v>175</c:v>
                </c:pt>
                <c:pt idx="163">
                  <c:v>175</c:v>
                </c:pt>
                <c:pt idx="164">
                  <c:v>165</c:v>
                </c:pt>
                <c:pt idx="165">
                  <c:v>171</c:v>
                </c:pt>
                <c:pt idx="166">
                  <c:v>167</c:v>
                </c:pt>
                <c:pt idx="167">
                  <c:v>170</c:v>
                </c:pt>
                <c:pt idx="168">
                  <c:v>171</c:v>
                </c:pt>
                <c:pt idx="169">
                  <c:v>169</c:v>
                </c:pt>
                <c:pt idx="170">
                  <c:v>167</c:v>
                </c:pt>
                <c:pt idx="171">
                  <c:v>164</c:v>
                </c:pt>
                <c:pt idx="172">
                  <c:v>185</c:v>
                </c:pt>
                <c:pt idx="173">
                  <c:v>167</c:v>
                </c:pt>
                <c:pt idx="174">
                  <c:v>166</c:v>
                </c:pt>
                <c:pt idx="175">
                  <c:v>169</c:v>
                </c:pt>
                <c:pt idx="176">
                  <c:v>173</c:v>
                </c:pt>
                <c:pt idx="177">
                  <c:v>167</c:v>
                </c:pt>
                <c:pt idx="178">
                  <c:v>169</c:v>
                </c:pt>
                <c:pt idx="179">
                  <c:v>168</c:v>
                </c:pt>
                <c:pt idx="180">
                  <c:v>170</c:v>
                </c:pt>
                <c:pt idx="181">
                  <c:v>171</c:v>
                </c:pt>
                <c:pt idx="182">
                  <c:v>166</c:v>
                </c:pt>
                <c:pt idx="183">
                  <c:v>171</c:v>
                </c:pt>
                <c:pt idx="184">
                  <c:v>166</c:v>
                </c:pt>
                <c:pt idx="185">
                  <c:v>173</c:v>
                </c:pt>
                <c:pt idx="186">
                  <c:v>165</c:v>
                </c:pt>
                <c:pt idx="187">
                  <c:v>164</c:v>
                </c:pt>
                <c:pt idx="188">
                  <c:v>171</c:v>
                </c:pt>
                <c:pt idx="189">
                  <c:v>171</c:v>
                </c:pt>
                <c:pt idx="190">
                  <c:v>179</c:v>
                </c:pt>
                <c:pt idx="191">
                  <c:v>171</c:v>
                </c:pt>
                <c:pt idx="192">
                  <c:v>176</c:v>
                </c:pt>
                <c:pt idx="193">
                  <c:v>190</c:v>
                </c:pt>
                <c:pt idx="194">
                  <c:v>171</c:v>
                </c:pt>
                <c:pt idx="195">
                  <c:v>166</c:v>
                </c:pt>
                <c:pt idx="196">
                  <c:v>172</c:v>
                </c:pt>
                <c:pt idx="197">
                  <c:v>166</c:v>
                </c:pt>
                <c:pt idx="198">
                  <c:v>169</c:v>
                </c:pt>
                <c:pt idx="199">
                  <c:v>168</c:v>
                </c:pt>
              </c:numCache>
            </c:numRef>
          </c:xVal>
          <c:yVal>
            <c:numRef>
              <c:f>'1'!$C$4:$C$203</c:f>
              <c:numCache>
                <c:formatCode>General</c:formatCode>
                <c:ptCount val="200"/>
                <c:pt idx="0">
                  <c:v>67</c:v>
                </c:pt>
                <c:pt idx="1">
                  <c:v>60</c:v>
                </c:pt>
                <c:pt idx="2">
                  <c:v>60</c:v>
                </c:pt>
                <c:pt idx="3">
                  <c:v>72</c:v>
                </c:pt>
                <c:pt idx="4">
                  <c:v>65</c:v>
                </c:pt>
                <c:pt idx="5">
                  <c:v>62</c:v>
                </c:pt>
                <c:pt idx="6">
                  <c:v>56</c:v>
                </c:pt>
                <c:pt idx="7">
                  <c:v>63</c:v>
                </c:pt>
                <c:pt idx="8">
                  <c:v>65</c:v>
                </c:pt>
                <c:pt idx="9">
                  <c:v>75</c:v>
                </c:pt>
                <c:pt idx="10">
                  <c:v>54</c:v>
                </c:pt>
                <c:pt idx="11">
                  <c:v>75</c:v>
                </c:pt>
                <c:pt idx="12">
                  <c:v>67</c:v>
                </c:pt>
                <c:pt idx="13">
                  <c:v>55</c:v>
                </c:pt>
                <c:pt idx="14">
                  <c:v>66</c:v>
                </c:pt>
                <c:pt idx="15">
                  <c:v>67</c:v>
                </c:pt>
                <c:pt idx="16">
                  <c:v>64</c:v>
                </c:pt>
                <c:pt idx="17">
                  <c:v>80</c:v>
                </c:pt>
                <c:pt idx="18">
                  <c:v>62</c:v>
                </c:pt>
                <c:pt idx="19">
                  <c:v>62</c:v>
                </c:pt>
                <c:pt idx="20">
                  <c:v>51</c:v>
                </c:pt>
                <c:pt idx="21">
                  <c:v>66</c:v>
                </c:pt>
                <c:pt idx="22">
                  <c:v>53</c:v>
                </c:pt>
                <c:pt idx="23">
                  <c:v>62</c:v>
                </c:pt>
                <c:pt idx="24">
                  <c:v>67</c:v>
                </c:pt>
                <c:pt idx="25">
                  <c:v>63</c:v>
                </c:pt>
                <c:pt idx="26">
                  <c:v>64</c:v>
                </c:pt>
                <c:pt idx="27">
                  <c:v>63</c:v>
                </c:pt>
                <c:pt idx="28">
                  <c:v>66</c:v>
                </c:pt>
                <c:pt idx="29">
                  <c:v>66</c:v>
                </c:pt>
                <c:pt idx="30">
                  <c:v>67</c:v>
                </c:pt>
                <c:pt idx="31">
                  <c:v>59</c:v>
                </c:pt>
                <c:pt idx="32">
                  <c:v>78</c:v>
                </c:pt>
                <c:pt idx="33">
                  <c:v>55</c:v>
                </c:pt>
                <c:pt idx="34">
                  <c:v>64</c:v>
                </c:pt>
                <c:pt idx="35">
                  <c:v>64</c:v>
                </c:pt>
                <c:pt idx="36">
                  <c:v>58</c:v>
                </c:pt>
                <c:pt idx="37">
                  <c:v>63</c:v>
                </c:pt>
                <c:pt idx="38">
                  <c:v>69</c:v>
                </c:pt>
                <c:pt idx="39">
                  <c:v>76</c:v>
                </c:pt>
                <c:pt idx="40">
                  <c:v>71</c:v>
                </c:pt>
                <c:pt idx="41">
                  <c:v>75</c:v>
                </c:pt>
                <c:pt idx="42">
                  <c:v>56</c:v>
                </c:pt>
                <c:pt idx="43">
                  <c:v>58</c:v>
                </c:pt>
                <c:pt idx="44">
                  <c:v>72</c:v>
                </c:pt>
                <c:pt idx="45">
                  <c:v>66</c:v>
                </c:pt>
                <c:pt idx="46">
                  <c:v>57</c:v>
                </c:pt>
                <c:pt idx="47">
                  <c:v>66</c:v>
                </c:pt>
                <c:pt idx="48">
                  <c:v>60</c:v>
                </c:pt>
                <c:pt idx="49">
                  <c:v>71</c:v>
                </c:pt>
                <c:pt idx="50">
                  <c:v>73</c:v>
                </c:pt>
                <c:pt idx="51">
                  <c:v>62</c:v>
                </c:pt>
                <c:pt idx="52">
                  <c:v>64</c:v>
                </c:pt>
                <c:pt idx="53">
                  <c:v>59</c:v>
                </c:pt>
                <c:pt idx="54">
                  <c:v>62</c:v>
                </c:pt>
                <c:pt idx="55">
                  <c:v>60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61</c:v>
                </c:pt>
                <c:pt idx="60">
                  <c:v>76</c:v>
                </c:pt>
                <c:pt idx="61">
                  <c:v>70</c:v>
                </c:pt>
                <c:pt idx="62">
                  <c:v>54</c:v>
                </c:pt>
                <c:pt idx="63">
                  <c:v>77</c:v>
                </c:pt>
                <c:pt idx="64">
                  <c:v>71</c:v>
                </c:pt>
                <c:pt idx="65">
                  <c:v>58</c:v>
                </c:pt>
                <c:pt idx="66">
                  <c:v>67</c:v>
                </c:pt>
                <c:pt idx="67">
                  <c:v>68</c:v>
                </c:pt>
                <c:pt idx="68">
                  <c:v>51</c:v>
                </c:pt>
                <c:pt idx="69">
                  <c:v>65</c:v>
                </c:pt>
                <c:pt idx="70">
                  <c:v>76</c:v>
                </c:pt>
                <c:pt idx="71">
                  <c:v>50</c:v>
                </c:pt>
                <c:pt idx="72">
                  <c:v>61</c:v>
                </c:pt>
                <c:pt idx="73">
                  <c:v>61</c:v>
                </c:pt>
                <c:pt idx="74">
                  <c:v>59</c:v>
                </c:pt>
                <c:pt idx="75">
                  <c:v>61</c:v>
                </c:pt>
                <c:pt idx="76">
                  <c:v>77</c:v>
                </c:pt>
                <c:pt idx="77">
                  <c:v>60</c:v>
                </c:pt>
                <c:pt idx="78">
                  <c:v>71</c:v>
                </c:pt>
                <c:pt idx="79">
                  <c:v>68</c:v>
                </c:pt>
                <c:pt idx="80">
                  <c:v>69</c:v>
                </c:pt>
                <c:pt idx="81">
                  <c:v>64</c:v>
                </c:pt>
                <c:pt idx="82">
                  <c:v>78</c:v>
                </c:pt>
                <c:pt idx="83">
                  <c:v>77</c:v>
                </c:pt>
                <c:pt idx="84">
                  <c:v>67</c:v>
                </c:pt>
                <c:pt idx="85">
                  <c:v>60</c:v>
                </c:pt>
                <c:pt idx="86">
                  <c:v>57</c:v>
                </c:pt>
                <c:pt idx="87">
                  <c:v>68</c:v>
                </c:pt>
                <c:pt idx="88">
                  <c:v>80</c:v>
                </c:pt>
                <c:pt idx="89">
                  <c:v>74</c:v>
                </c:pt>
                <c:pt idx="90">
                  <c:v>66</c:v>
                </c:pt>
                <c:pt idx="91">
                  <c:v>75</c:v>
                </c:pt>
                <c:pt idx="92">
                  <c:v>66</c:v>
                </c:pt>
                <c:pt idx="93">
                  <c:v>67</c:v>
                </c:pt>
                <c:pt idx="94">
                  <c:v>66</c:v>
                </c:pt>
                <c:pt idx="95">
                  <c:v>80</c:v>
                </c:pt>
                <c:pt idx="96">
                  <c:v>62</c:v>
                </c:pt>
                <c:pt idx="97">
                  <c:v>64</c:v>
                </c:pt>
                <c:pt idx="98">
                  <c:v>67</c:v>
                </c:pt>
                <c:pt idx="99">
                  <c:v>64</c:v>
                </c:pt>
                <c:pt idx="100">
                  <c:v>50</c:v>
                </c:pt>
                <c:pt idx="101">
                  <c:v>59</c:v>
                </c:pt>
                <c:pt idx="102">
                  <c:v>66</c:v>
                </c:pt>
                <c:pt idx="103">
                  <c:v>63</c:v>
                </c:pt>
                <c:pt idx="104">
                  <c:v>60</c:v>
                </c:pt>
                <c:pt idx="105">
                  <c:v>62</c:v>
                </c:pt>
                <c:pt idx="106">
                  <c:v>55</c:v>
                </c:pt>
                <c:pt idx="107">
                  <c:v>65</c:v>
                </c:pt>
                <c:pt idx="108">
                  <c:v>72</c:v>
                </c:pt>
                <c:pt idx="109">
                  <c:v>55</c:v>
                </c:pt>
                <c:pt idx="110">
                  <c:v>69</c:v>
                </c:pt>
                <c:pt idx="111">
                  <c:v>80</c:v>
                </c:pt>
                <c:pt idx="112">
                  <c:v>65</c:v>
                </c:pt>
                <c:pt idx="113">
                  <c:v>67</c:v>
                </c:pt>
                <c:pt idx="114">
                  <c:v>59</c:v>
                </c:pt>
                <c:pt idx="115">
                  <c:v>81</c:v>
                </c:pt>
                <c:pt idx="116">
                  <c:v>68</c:v>
                </c:pt>
                <c:pt idx="117">
                  <c:v>59</c:v>
                </c:pt>
                <c:pt idx="118">
                  <c:v>71</c:v>
                </c:pt>
                <c:pt idx="119">
                  <c:v>69</c:v>
                </c:pt>
                <c:pt idx="120">
                  <c:v>77</c:v>
                </c:pt>
                <c:pt idx="121">
                  <c:v>65</c:v>
                </c:pt>
                <c:pt idx="122">
                  <c:v>78</c:v>
                </c:pt>
                <c:pt idx="123">
                  <c:v>52</c:v>
                </c:pt>
                <c:pt idx="124">
                  <c:v>72</c:v>
                </c:pt>
                <c:pt idx="125">
                  <c:v>67</c:v>
                </c:pt>
                <c:pt idx="126">
                  <c:v>77</c:v>
                </c:pt>
                <c:pt idx="127">
                  <c:v>61</c:v>
                </c:pt>
                <c:pt idx="128">
                  <c:v>64</c:v>
                </c:pt>
                <c:pt idx="129">
                  <c:v>56</c:v>
                </c:pt>
                <c:pt idx="130">
                  <c:v>62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67</c:v>
                </c:pt>
                <c:pt idx="135">
                  <c:v>71</c:v>
                </c:pt>
                <c:pt idx="136">
                  <c:v>66</c:v>
                </c:pt>
                <c:pt idx="137">
                  <c:v>62</c:v>
                </c:pt>
                <c:pt idx="138">
                  <c:v>65</c:v>
                </c:pt>
                <c:pt idx="139">
                  <c:v>80</c:v>
                </c:pt>
                <c:pt idx="140">
                  <c:v>59</c:v>
                </c:pt>
                <c:pt idx="141">
                  <c:v>64</c:v>
                </c:pt>
                <c:pt idx="142">
                  <c:v>66</c:v>
                </c:pt>
                <c:pt idx="143">
                  <c:v>78</c:v>
                </c:pt>
                <c:pt idx="144">
                  <c:v>70</c:v>
                </c:pt>
                <c:pt idx="145">
                  <c:v>67</c:v>
                </c:pt>
                <c:pt idx="146">
                  <c:v>67</c:v>
                </c:pt>
                <c:pt idx="147">
                  <c:v>62</c:v>
                </c:pt>
                <c:pt idx="148">
                  <c:v>74</c:v>
                </c:pt>
                <c:pt idx="149">
                  <c:v>60</c:v>
                </c:pt>
                <c:pt idx="150">
                  <c:v>62</c:v>
                </c:pt>
                <c:pt idx="151">
                  <c:v>60</c:v>
                </c:pt>
                <c:pt idx="152">
                  <c:v>74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71</c:v>
                </c:pt>
                <c:pt idx="157">
                  <c:v>56</c:v>
                </c:pt>
                <c:pt idx="158">
                  <c:v>67</c:v>
                </c:pt>
                <c:pt idx="159">
                  <c:v>62</c:v>
                </c:pt>
                <c:pt idx="160">
                  <c:v>53</c:v>
                </c:pt>
                <c:pt idx="161">
                  <c:v>67</c:v>
                </c:pt>
                <c:pt idx="162">
                  <c:v>64</c:v>
                </c:pt>
                <c:pt idx="163">
                  <c:v>67</c:v>
                </c:pt>
                <c:pt idx="164">
                  <c:v>55</c:v>
                </c:pt>
                <c:pt idx="165">
                  <c:v>65</c:v>
                </c:pt>
                <c:pt idx="166">
                  <c:v>63</c:v>
                </c:pt>
                <c:pt idx="167">
                  <c:v>61</c:v>
                </c:pt>
                <c:pt idx="168">
                  <c:v>66</c:v>
                </c:pt>
                <c:pt idx="169">
                  <c:v>62</c:v>
                </c:pt>
                <c:pt idx="170">
                  <c:v>65</c:v>
                </c:pt>
                <c:pt idx="171">
                  <c:v>57</c:v>
                </c:pt>
                <c:pt idx="172">
                  <c:v>82</c:v>
                </c:pt>
                <c:pt idx="173">
                  <c:v>64</c:v>
                </c:pt>
                <c:pt idx="174">
                  <c:v>78</c:v>
                </c:pt>
                <c:pt idx="175">
                  <c:v>70</c:v>
                </c:pt>
                <c:pt idx="176">
                  <c:v>66</c:v>
                </c:pt>
                <c:pt idx="177">
                  <c:v>61</c:v>
                </c:pt>
                <c:pt idx="178">
                  <c:v>58</c:v>
                </c:pt>
                <c:pt idx="179">
                  <c:v>59</c:v>
                </c:pt>
                <c:pt idx="180">
                  <c:v>65</c:v>
                </c:pt>
                <c:pt idx="181">
                  <c:v>62</c:v>
                </c:pt>
                <c:pt idx="182">
                  <c:v>63</c:v>
                </c:pt>
                <c:pt idx="183">
                  <c:v>65</c:v>
                </c:pt>
                <c:pt idx="184">
                  <c:v>57</c:v>
                </c:pt>
                <c:pt idx="185">
                  <c:v>69</c:v>
                </c:pt>
                <c:pt idx="186">
                  <c:v>67</c:v>
                </c:pt>
                <c:pt idx="187">
                  <c:v>66</c:v>
                </c:pt>
                <c:pt idx="188">
                  <c:v>66</c:v>
                </c:pt>
                <c:pt idx="189">
                  <c:v>64</c:v>
                </c:pt>
                <c:pt idx="190">
                  <c:v>69</c:v>
                </c:pt>
                <c:pt idx="191">
                  <c:v>65</c:v>
                </c:pt>
                <c:pt idx="192">
                  <c:v>70</c:v>
                </c:pt>
                <c:pt idx="193">
                  <c:v>80</c:v>
                </c:pt>
                <c:pt idx="194">
                  <c:v>69</c:v>
                </c:pt>
                <c:pt idx="195">
                  <c:v>62</c:v>
                </c:pt>
                <c:pt idx="196">
                  <c:v>67</c:v>
                </c:pt>
                <c:pt idx="197">
                  <c:v>78</c:v>
                </c:pt>
                <c:pt idx="198">
                  <c:v>65</c:v>
                </c:pt>
                <c:pt idx="1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C-214B-B400-DFE52CB5B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04575"/>
        <c:axId val="361727871"/>
      </c:scatterChart>
      <c:valAx>
        <c:axId val="320204575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727871"/>
        <c:crosses val="autoZero"/>
        <c:crossBetween val="midCat"/>
      </c:valAx>
      <c:valAx>
        <c:axId val="36172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20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линейной регрессии и условные точки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Линейная регрессия</c:v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</c:spPr>
          </c:marker>
          <c:xVal>
            <c:numRef>
              <c:f>'13'!$B$3:$B$12</c:f>
              <c:numCache>
                <c:formatCode>General</c:formatCode>
                <c:ptCount val="10"/>
                <c:pt idx="0">
                  <c:v>155</c:v>
                </c:pt>
                <c:pt idx="1">
                  <c:v>160</c:v>
                </c:pt>
                <c:pt idx="2">
                  <c:v>165</c:v>
                </c:pt>
                <c:pt idx="3">
                  <c:v>170</c:v>
                </c:pt>
                <c:pt idx="4">
                  <c:v>175</c:v>
                </c:pt>
                <c:pt idx="5">
                  <c:v>180</c:v>
                </c:pt>
                <c:pt idx="6">
                  <c:v>185</c:v>
                </c:pt>
                <c:pt idx="7">
                  <c:v>190</c:v>
                </c:pt>
                <c:pt idx="8">
                  <c:v>195</c:v>
                </c:pt>
                <c:pt idx="9">
                  <c:v>200</c:v>
                </c:pt>
              </c:numCache>
            </c:numRef>
          </c:xVal>
          <c:yVal>
            <c:numRef>
              <c:f>'13'!$C$3:$C$12</c:f>
              <c:numCache>
                <c:formatCode>General</c:formatCode>
                <c:ptCount val="10"/>
                <c:pt idx="0">
                  <c:v>57.425718518757606</c:v>
                </c:pt>
                <c:pt idx="1">
                  <c:v>60.22621623427932</c:v>
                </c:pt>
                <c:pt idx="2">
                  <c:v>63.026713949801035</c:v>
                </c:pt>
                <c:pt idx="3">
                  <c:v>65.82721166532275</c:v>
                </c:pt>
                <c:pt idx="4">
                  <c:v>68.627709380844465</c:v>
                </c:pt>
                <c:pt idx="5">
                  <c:v>71.428207096366194</c:v>
                </c:pt>
                <c:pt idx="6">
                  <c:v>74.228704811887908</c:v>
                </c:pt>
                <c:pt idx="7">
                  <c:v>77.029202527409623</c:v>
                </c:pt>
                <c:pt idx="8">
                  <c:v>79.829700242931338</c:v>
                </c:pt>
                <c:pt idx="9">
                  <c:v>82.630197958453053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DA-2C4E-9A91-36B3E72B579B}"/>
            </c:ext>
          </c:extLst>
        </c:ser>
        <c:ser>
          <c:idx val="0"/>
          <c:order val="1"/>
          <c:tx>
            <c:v>Условные точки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'13'!$B$15:$B$24</c:f>
              <c:numCache>
                <c:formatCode>General</c:formatCode>
                <c:ptCount val="10"/>
                <c:pt idx="0">
                  <c:v>163.142857142857</c:v>
                </c:pt>
                <c:pt idx="1">
                  <c:v>163.09090909090909</c:v>
                </c:pt>
                <c:pt idx="2">
                  <c:v>164.25</c:v>
                </c:pt>
                <c:pt idx="3">
                  <c:v>168.90909393939395</c:v>
                </c:pt>
                <c:pt idx="4">
                  <c:v>168</c:v>
                </c:pt>
                <c:pt idx="5">
                  <c:v>172</c:v>
                </c:pt>
                <c:pt idx="6">
                  <c:v>173.11111111111111</c:v>
                </c:pt>
                <c:pt idx="7">
                  <c:v>172.90909090909091</c:v>
                </c:pt>
                <c:pt idx="8">
                  <c:v>172.28571428571428</c:v>
                </c:pt>
                <c:pt idx="9">
                  <c:v>181</c:v>
                </c:pt>
              </c:numCache>
            </c:numRef>
          </c:xVal>
          <c:yVal>
            <c:numRef>
              <c:f>'13'!$C$15:$C$24</c:f>
              <c:numCache>
                <c:formatCode>General</c:formatCode>
                <c:ptCount val="10"/>
                <c:pt idx="0">
                  <c:v>56.000000000000007</c:v>
                </c:pt>
                <c:pt idx="1">
                  <c:v>59.06666666666667</c:v>
                </c:pt>
                <c:pt idx="2">
                  <c:v>64.13333333333334</c:v>
                </c:pt>
                <c:pt idx="3">
                  <c:v>65.384615384615401</c:v>
                </c:pt>
                <c:pt idx="4">
                  <c:v>70.266666667000024</c:v>
                </c:pt>
                <c:pt idx="5">
                  <c:v>72.315789474473718</c:v>
                </c:pt>
                <c:pt idx="6">
                  <c:v>75.600000000000023</c:v>
                </c:pt>
                <c:pt idx="7">
                  <c:v>72.933333335000029</c:v>
                </c:pt>
                <c:pt idx="8">
                  <c:v>80.400000005000024</c:v>
                </c:pt>
                <c:pt idx="9">
                  <c:v>61.20000000000001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DA-2C4E-9A91-36B3E72B5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05247"/>
        <c:axId val="135755919"/>
      </c:scatterChart>
      <c:valAx>
        <c:axId val="59605247"/>
        <c:scaling>
          <c:orientation val="minMax"/>
          <c:max val="200"/>
          <c:min val="1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55919"/>
        <c:crosses val="max"/>
        <c:crossBetween val="midCat"/>
      </c:valAx>
      <c:valAx>
        <c:axId val="135755919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052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2</xdr:row>
      <xdr:rowOff>38100</xdr:rowOff>
    </xdr:from>
    <xdr:to>
      <xdr:col>13</xdr:col>
      <xdr:colOff>533400</xdr:colOff>
      <xdr:row>15</xdr:row>
      <xdr:rowOff>139700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66C126-62B7-C08C-81A6-595B15C66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15</xdr:row>
      <xdr:rowOff>165100</xdr:rowOff>
    </xdr:from>
    <xdr:to>
      <xdr:col>13</xdr:col>
      <xdr:colOff>520700</xdr:colOff>
      <xdr:row>29</xdr:row>
      <xdr:rowOff>63500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CE85D0E-EA59-6C8D-7C66-DDCF58EE3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29</xdr:row>
      <xdr:rowOff>139700</xdr:rowOff>
    </xdr:from>
    <xdr:to>
      <xdr:col>13</xdr:col>
      <xdr:colOff>444500</xdr:colOff>
      <xdr:row>43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ED613A5-AAE5-9CAF-781C-D36EADCD4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711200</xdr:colOff>
      <xdr:row>15</xdr:row>
      <xdr:rowOff>82086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3796D98-A7F9-5786-D088-42FAD87B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5200"/>
          <a:ext cx="1358900" cy="8948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12700</xdr:rowOff>
    </xdr:from>
    <xdr:to>
      <xdr:col>3</xdr:col>
      <xdr:colOff>420594</xdr:colOff>
      <xdr:row>18</xdr:row>
      <xdr:rowOff>63500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725CD6F-5DC7-4C30-F79D-A530A0D8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60700"/>
          <a:ext cx="2719294" cy="660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698500</xdr:colOff>
      <xdr:row>6</xdr:row>
      <xdr:rowOff>177800</xdr:rowOff>
    </xdr:from>
    <xdr:to>
      <xdr:col>12</xdr:col>
      <xdr:colOff>63500</xdr:colOff>
      <xdr:row>8</xdr:row>
      <xdr:rowOff>25400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669E3E75-256E-6704-16C0-1E36314A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397000"/>
          <a:ext cx="190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</xdr:colOff>
      <xdr:row>11</xdr:row>
      <xdr:rowOff>114300</xdr:rowOff>
    </xdr:from>
    <xdr:to>
      <xdr:col>7</xdr:col>
      <xdr:colOff>558800</xdr:colOff>
      <xdr:row>14</xdr:row>
      <xdr:rowOff>50800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4927B92-83E3-EB67-11A5-41274C951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100" y="2349500"/>
          <a:ext cx="2184400" cy="546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8</xdr:row>
      <xdr:rowOff>0</xdr:rowOff>
    </xdr:from>
    <xdr:to>
      <xdr:col>4</xdr:col>
      <xdr:colOff>292100</xdr:colOff>
      <xdr:row>9</xdr:row>
      <xdr:rowOff>50800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29CF0397-31EC-55ED-65E7-86D4EB75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625600"/>
          <a:ext cx="635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21</xdr:row>
      <xdr:rowOff>177800</xdr:rowOff>
    </xdr:from>
    <xdr:to>
      <xdr:col>4</xdr:col>
      <xdr:colOff>342900</xdr:colOff>
      <xdr:row>23</xdr:row>
      <xdr:rowOff>25400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1590BD4F-CF42-D488-3A4A-49639E0F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4445000"/>
          <a:ext cx="190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533400</xdr:colOff>
      <xdr:row>23</xdr:row>
      <xdr:rowOff>0</xdr:rowOff>
    </xdr:from>
    <xdr:to>
      <xdr:col>3</xdr:col>
      <xdr:colOff>622300</xdr:colOff>
      <xdr:row>24</xdr:row>
      <xdr:rowOff>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69818572-C769-A48B-9327-3B489F86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100" y="4673600"/>
          <a:ext cx="8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21</xdr:row>
      <xdr:rowOff>190500</xdr:rowOff>
    </xdr:from>
    <xdr:to>
      <xdr:col>9</xdr:col>
      <xdr:colOff>342900</xdr:colOff>
      <xdr:row>23</xdr:row>
      <xdr:rowOff>38100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2625AEDB-E521-3CC0-7BE1-5F198FEE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4457700"/>
          <a:ext cx="190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23</xdr:row>
      <xdr:rowOff>76200</xdr:rowOff>
    </xdr:from>
    <xdr:to>
      <xdr:col>8</xdr:col>
      <xdr:colOff>698500</xdr:colOff>
      <xdr:row>24</xdr:row>
      <xdr:rowOff>76200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23CB8D7-EF5A-E116-880D-7BE33DE6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4749800"/>
          <a:ext cx="6223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800100</xdr:colOff>
      <xdr:row>29</xdr:row>
      <xdr:rowOff>152400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70DAA755-827D-88FF-C353-7D858C93E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4749800" cy="558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190500</xdr:rowOff>
    </xdr:from>
    <xdr:to>
      <xdr:col>10</xdr:col>
      <xdr:colOff>520700</xdr:colOff>
      <xdr:row>21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D50DA52-650A-28E3-96B6-21BCB3545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2</xdr:row>
      <xdr:rowOff>120650</xdr:rowOff>
    </xdr:from>
    <xdr:to>
      <xdr:col>11</xdr:col>
      <xdr:colOff>685800</xdr:colOff>
      <xdr:row>21</xdr:row>
      <xdr:rowOff>50800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931A45A4-DD09-CF0A-C2B6-157F7A9B3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9E45-D56E-0949-89F8-997B8F6C0979}">
  <dimension ref="A1:L203"/>
  <sheetViews>
    <sheetView workbookViewId="0">
      <selection activeCell="I22" sqref="I22"/>
    </sheetView>
  </sheetViews>
  <sheetFormatPr baseColWidth="10" defaultRowHeight="16"/>
  <sheetData>
    <row r="1" spans="1:12">
      <c r="A1" t="s">
        <v>3</v>
      </c>
      <c r="F1" s="11" t="s">
        <v>4</v>
      </c>
      <c r="J1" s="11" t="s">
        <v>5</v>
      </c>
    </row>
    <row r="3" spans="1:12">
      <c r="A3" s="1" t="s">
        <v>0</v>
      </c>
      <c r="B3" s="1" t="s">
        <v>1</v>
      </c>
      <c r="C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1:12">
      <c r="A4" s="2">
        <v>1</v>
      </c>
      <c r="B4" s="2">
        <v>165</v>
      </c>
      <c r="C4" s="2">
        <v>67</v>
      </c>
      <c r="F4" s="2">
        <v>63</v>
      </c>
      <c r="G4" s="2">
        <v>156</v>
      </c>
      <c r="H4" s="2">
        <v>54</v>
      </c>
      <c r="J4" s="2">
        <v>72</v>
      </c>
      <c r="K4" s="2">
        <v>160</v>
      </c>
      <c r="L4" s="2">
        <v>50</v>
      </c>
    </row>
    <row r="5" spans="1:12">
      <c r="A5" s="2">
        <v>2</v>
      </c>
      <c r="B5" s="2">
        <v>162</v>
      </c>
      <c r="C5" s="2">
        <v>60</v>
      </c>
      <c r="F5" s="2">
        <v>118</v>
      </c>
      <c r="G5" s="2">
        <v>156</v>
      </c>
      <c r="H5" s="2">
        <v>59</v>
      </c>
      <c r="J5" s="2">
        <v>101</v>
      </c>
      <c r="K5" s="2">
        <v>168</v>
      </c>
      <c r="L5" s="2">
        <v>50</v>
      </c>
    </row>
    <row r="6" spans="1:12">
      <c r="A6" s="2">
        <v>3</v>
      </c>
      <c r="B6" s="2">
        <v>171</v>
      </c>
      <c r="C6" s="2">
        <v>60</v>
      </c>
      <c r="F6" s="2">
        <v>124</v>
      </c>
      <c r="G6" s="2">
        <v>156</v>
      </c>
      <c r="H6" s="2">
        <v>52</v>
      </c>
      <c r="J6" s="2">
        <v>21</v>
      </c>
      <c r="K6" s="2">
        <v>161</v>
      </c>
      <c r="L6" s="2">
        <v>51</v>
      </c>
    </row>
    <row r="7" spans="1:12">
      <c r="A7" s="2">
        <v>4</v>
      </c>
      <c r="B7" s="2">
        <v>172</v>
      </c>
      <c r="C7" s="2">
        <v>72</v>
      </c>
      <c r="F7" s="2">
        <v>141</v>
      </c>
      <c r="G7" s="2">
        <v>156</v>
      </c>
      <c r="H7" s="2">
        <v>59</v>
      </c>
      <c r="J7" s="2">
        <v>69</v>
      </c>
      <c r="K7" s="2">
        <v>166</v>
      </c>
      <c r="L7" s="2">
        <v>51</v>
      </c>
    </row>
    <row r="8" spans="1:12">
      <c r="A8" s="2">
        <v>5</v>
      </c>
      <c r="B8" s="2">
        <v>171</v>
      </c>
      <c r="C8" s="2">
        <v>65</v>
      </c>
      <c r="F8" s="2">
        <v>158</v>
      </c>
      <c r="G8" s="2">
        <v>156</v>
      </c>
      <c r="H8" s="2">
        <v>56</v>
      </c>
      <c r="J8" s="2">
        <v>124</v>
      </c>
      <c r="K8" s="2">
        <v>156</v>
      </c>
      <c r="L8" s="2">
        <v>52</v>
      </c>
    </row>
    <row r="9" spans="1:12">
      <c r="A9" s="2">
        <v>6</v>
      </c>
      <c r="B9" s="2">
        <v>166</v>
      </c>
      <c r="C9" s="2">
        <v>62</v>
      </c>
      <c r="F9" s="2">
        <v>49</v>
      </c>
      <c r="G9" s="2">
        <v>157</v>
      </c>
      <c r="H9" s="2">
        <v>60</v>
      </c>
      <c r="J9" s="2">
        <v>161</v>
      </c>
      <c r="K9" s="2">
        <v>157</v>
      </c>
      <c r="L9" s="2">
        <v>53</v>
      </c>
    </row>
    <row r="10" spans="1:12">
      <c r="A10" s="2">
        <v>7</v>
      </c>
      <c r="B10" s="2">
        <v>164</v>
      </c>
      <c r="C10" s="2">
        <v>56</v>
      </c>
      <c r="F10" s="2">
        <v>102</v>
      </c>
      <c r="G10" s="2">
        <v>157</v>
      </c>
      <c r="H10" s="2">
        <v>59</v>
      </c>
      <c r="J10" s="2">
        <v>23</v>
      </c>
      <c r="K10" s="2">
        <v>164</v>
      </c>
      <c r="L10" s="2">
        <v>53</v>
      </c>
    </row>
    <row r="11" spans="1:12">
      <c r="A11" s="2">
        <v>8</v>
      </c>
      <c r="B11" s="2">
        <v>164</v>
      </c>
      <c r="C11" s="2">
        <v>63</v>
      </c>
      <c r="F11" s="2">
        <v>161</v>
      </c>
      <c r="G11" s="2">
        <v>157</v>
      </c>
      <c r="H11" s="2">
        <v>53</v>
      </c>
      <c r="J11" s="2">
        <v>63</v>
      </c>
      <c r="K11" s="2">
        <v>156</v>
      </c>
      <c r="L11" s="2">
        <v>54</v>
      </c>
    </row>
    <row r="12" spans="1:12">
      <c r="A12" s="2">
        <v>9</v>
      </c>
      <c r="B12" s="2">
        <v>169</v>
      </c>
      <c r="C12" s="2">
        <v>65</v>
      </c>
      <c r="F12" s="2">
        <v>52</v>
      </c>
      <c r="G12" s="2">
        <v>160</v>
      </c>
      <c r="H12" s="2">
        <v>62</v>
      </c>
      <c r="J12" s="2">
        <v>11</v>
      </c>
      <c r="K12" s="2">
        <v>163</v>
      </c>
      <c r="L12" s="2">
        <v>54</v>
      </c>
    </row>
    <row r="13" spans="1:12">
      <c r="A13" s="2">
        <v>10</v>
      </c>
      <c r="B13" s="2">
        <v>169</v>
      </c>
      <c r="C13" s="2">
        <v>75</v>
      </c>
      <c r="F13" s="2">
        <v>54</v>
      </c>
      <c r="G13" s="2">
        <v>160</v>
      </c>
      <c r="H13" s="2">
        <v>59</v>
      </c>
      <c r="J13" s="2">
        <v>34</v>
      </c>
      <c r="K13" s="2">
        <v>161</v>
      </c>
      <c r="L13" s="2">
        <v>55</v>
      </c>
    </row>
    <row r="14" spans="1:12">
      <c r="A14" s="2">
        <v>11</v>
      </c>
      <c r="B14" s="2">
        <v>163</v>
      </c>
      <c r="C14" s="2">
        <v>54</v>
      </c>
      <c r="F14" s="2">
        <v>72</v>
      </c>
      <c r="G14" s="2">
        <v>160</v>
      </c>
      <c r="H14" s="2">
        <v>50</v>
      </c>
      <c r="J14" s="2">
        <v>110</v>
      </c>
      <c r="K14" s="2">
        <v>161</v>
      </c>
      <c r="L14" s="2">
        <v>55</v>
      </c>
    </row>
    <row r="15" spans="1:12">
      <c r="A15" s="2">
        <v>12</v>
      </c>
      <c r="B15" s="2">
        <v>173</v>
      </c>
      <c r="C15" s="2">
        <v>75</v>
      </c>
      <c r="F15" s="2">
        <v>87</v>
      </c>
      <c r="G15" s="2">
        <v>160</v>
      </c>
      <c r="H15" s="2">
        <v>57</v>
      </c>
      <c r="J15" s="2">
        <v>107</v>
      </c>
      <c r="K15" s="2">
        <v>162</v>
      </c>
      <c r="L15" s="2">
        <v>55</v>
      </c>
    </row>
    <row r="16" spans="1:12">
      <c r="A16" s="2">
        <v>13</v>
      </c>
      <c r="B16" s="2">
        <v>176</v>
      </c>
      <c r="C16" s="2">
        <v>67</v>
      </c>
      <c r="F16" s="2">
        <v>106</v>
      </c>
      <c r="G16" s="2">
        <v>160</v>
      </c>
      <c r="H16" s="2">
        <v>62</v>
      </c>
      <c r="J16" s="2">
        <v>165</v>
      </c>
      <c r="K16" s="2">
        <v>165</v>
      </c>
      <c r="L16" s="2">
        <v>55</v>
      </c>
    </row>
    <row r="17" spans="1:12">
      <c r="A17" s="2">
        <v>14</v>
      </c>
      <c r="B17" s="2">
        <v>168</v>
      </c>
      <c r="C17" s="2">
        <v>55</v>
      </c>
      <c r="F17" s="2">
        <v>21</v>
      </c>
      <c r="G17" s="2">
        <v>161</v>
      </c>
      <c r="H17" s="2">
        <v>51</v>
      </c>
      <c r="J17" s="2">
        <v>14</v>
      </c>
      <c r="K17" s="2">
        <v>168</v>
      </c>
      <c r="L17" s="2">
        <v>55</v>
      </c>
    </row>
    <row r="18" spans="1:12">
      <c r="A18" s="2">
        <v>15</v>
      </c>
      <c r="B18" s="2">
        <v>169</v>
      </c>
      <c r="C18" s="2">
        <v>66</v>
      </c>
      <c r="F18" s="2">
        <v>34</v>
      </c>
      <c r="G18" s="2">
        <v>161</v>
      </c>
      <c r="H18" s="2">
        <v>55</v>
      </c>
      <c r="J18" s="2">
        <v>158</v>
      </c>
      <c r="K18" s="2">
        <v>156</v>
      </c>
      <c r="L18" s="2">
        <v>56</v>
      </c>
    </row>
    <row r="19" spans="1:12">
      <c r="A19" s="2">
        <v>16</v>
      </c>
      <c r="B19" s="2">
        <v>168</v>
      </c>
      <c r="C19" s="2">
        <v>67</v>
      </c>
      <c r="F19" s="2">
        <v>43</v>
      </c>
      <c r="G19" s="2">
        <v>161</v>
      </c>
      <c r="H19" s="2">
        <v>56</v>
      </c>
      <c r="J19" s="2">
        <v>43</v>
      </c>
      <c r="K19" s="2">
        <v>161</v>
      </c>
      <c r="L19" s="2">
        <v>56</v>
      </c>
    </row>
    <row r="20" spans="1:12">
      <c r="A20" s="2">
        <v>17</v>
      </c>
      <c r="B20" s="2">
        <v>166</v>
      </c>
      <c r="C20" s="2">
        <v>64</v>
      </c>
      <c r="F20" s="2">
        <v>76</v>
      </c>
      <c r="G20" s="2">
        <v>161</v>
      </c>
      <c r="H20" s="2">
        <v>61</v>
      </c>
      <c r="J20" s="2">
        <v>7</v>
      </c>
      <c r="K20" s="2">
        <v>164</v>
      </c>
      <c r="L20" s="2">
        <v>56</v>
      </c>
    </row>
    <row r="21" spans="1:12">
      <c r="A21" s="2">
        <v>18</v>
      </c>
      <c r="B21" s="2">
        <v>178</v>
      </c>
      <c r="C21" s="2">
        <v>80</v>
      </c>
      <c r="F21" s="2">
        <v>110</v>
      </c>
      <c r="G21" s="2">
        <v>161</v>
      </c>
      <c r="H21" s="2">
        <v>55</v>
      </c>
      <c r="J21" s="2">
        <v>130</v>
      </c>
      <c r="K21" s="2">
        <v>165</v>
      </c>
      <c r="L21" s="2">
        <v>56</v>
      </c>
    </row>
    <row r="22" spans="1:12">
      <c r="A22" s="2">
        <v>19</v>
      </c>
      <c r="B22" s="2">
        <v>165</v>
      </c>
      <c r="C22" s="2">
        <v>62</v>
      </c>
      <c r="F22" s="2">
        <v>2</v>
      </c>
      <c r="G22" s="2">
        <v>162</v>
      </c>
      <c r="H22" s="2">
        <v>60</v>
      </c>
      <c r="J22" s="2">
        <v>87</v>
      </c>
      <c r="K22" s="2">
        <v>160</v>
      </c>
      <c r="L22" s="2">
        <v>57</v>
      </c>
    </row>
    <row r="23" spans="1:12">
      <c r="A23" s="2">
        <v>20</v>
      </c>
      <c r="B23" s="2">
        <v>164</v>
      </c>
      <c r="C23" s="2">
        <v>62</v>
      </c>
      <c r="F23" s="2">
        <v>56</v>
      </c>
      <c r="G23" s="2">
        <v>162</v>
      </c>
      <c r="H23" s="2">
        <v>60</v>
      </c>
      <c r="J23" s="2">
        <v>172</v>
      </c>
      <c r="K23" s="2">
        <v>164</v>
      </c>
      <c r="L23" s="2">
        <v>57</v>
      </c>
    </row>
    <row r="24" spans="1:12">
      <c r="A24" s="2">
        <v>21</v>
      </c>
      <c r="B24" s="2">
        <v>161</v>
      </c>
      <c r="C24" s="2">
        <v>51</v>
      </c>
      <c r="F24" s="2">
        <v>66</v>
      </c>
      <c r="G24" s="2">
        <v>162</v>
      </c>
      <c r="H24" s="2">
        <v>58</v>
      </c>
      <c r="J24" s="2">
        <v>185</v>
      </c>
      <c r="K24" s="2">
        <v>166</v>
      </c>
      <c r="L24" s="2">
        <v>57</v>
      </c>
    </row>
    <row r="25" spans="1:12">
      <c r="A25" s="2">
        <v>22</v>
      </c>
      <c r="B25" s="2">
        <v>170</v>
      </c>
      <c r="C25" s="2">
        <v>66</v>
      </c>
      <c r="F25" s="2">
        <v>107</v>
      </c>
      <c r="G25" s="2">
        <v>162</v>
      </c>
      <c r="H25" s="2">
        <v>55</v>
      </c>
      <c r="J25" s="2">
        <v>47</v>
      </c>
      <c r="K25" s="2">
        <v>167</v>
      </c>
      <c r="L25" s="2">
        <v>57</v>
      </c>
    </row>
    <row r="26" spans="1:12">
      <c r="A26" s="2">
        <v>23</v>
      </c>
      <c r="B26" s="2">
        <v>164</v>
      </c>
      <c r="C26" s="2">
        <v>53</v>
      </c>
      <c r="F26" s="2">
        <v>11</v>
      </c>
      <c r="G26" s="2">
        <v>163</v>
      </c>
      <c r="H26" s="2">
        <v>54</v>
      </c>
      <c r="J26" s="2">
        <v>66</v>
      </c>
      <c r="K26" s="2">
        <v>162</v>
      </c>
      <c r="L26" s="2">
        <v>58</v>
      </c>
    </row>
    <row r="27" spans="1:12">
      <c r="A27" s="2">
        <v>24</v>
      </c>
      <c r="B27" s="2">
        <v>171</v>
      </c>
      <c r="C27" s="2">
        <v>62</v>
      </c>
      <c r="F27" s="2">
        <v>26</v>
      </c>
      <c r="G27" s="2">
        <v>163</v>
      </c>
      <c r="H27" s="2">
        <v>63</v>
      </c>
      <c r="J27" s="2">
        <v>44</v>
      </c>
      <c r="K27" s="2">
        <v>163</v>
      </c>
      <c r="L27" s="2">
        <v>58</v>
      </c>
    </row>
    <row r="28" spans="1:12">
      <c r="A28" s="2">
        <v>25</v>
      </c>
      <c r="B28" s="2">
        <v>171</v>
      </c>
      <c r="C28" s="2">
        <v>67</v>
      </c>
      <c r="F28" s="2">
        <v>36</v>
      </c>
      <c r="G28" s="2">
        <v>163</v>
      </c>
      <c r="H28" s="2">
        <v>64</v>
      </c>
      <c r="J28" s="2">
        <v>37</v>
      </c>
      <c r="K28" s="2">
        <v>168</v>
      </c>
      <c r="L28" s="2">
        <v>58</v>
      </c>
    </row>
    <row r="29" spans="1:12">
      <c r="A29" s="2">
        <v>26</v>
      </c>
      <c r="B29" s="2">
        <v>163</v>
      </c>
      <c r="C29" s="2">
        <v>63</v>
      </c>
      <c r="F29" s="2">
        <v>44</v>
      </c>
      <c r="G29" s="2">
        <v>163</v>
      </c>
      <c r="H29" s="2">
        <v>58</v>
      </c>
      <c r="J29" s="2">
        <v>179</v>
      </c>
      <c r="K29" s="2">
        <v>169</v>
      </c>
      <c r="L29" s="2">
        <v>58</v>
      </c>
    </row>
    <row r="30" spans="1:12">
      <c r="A30" s="2">
        <v>27</v>
      </c>
      <c r="B30" s="2">
        <v>167</v>
      </c>
      <c r="C30" s="2">
        <v>64</v>
      </c>
      <c r="F30" s="2">
        <v>108</v>
      </c>
      <c r="G30" s="2">
        <v>163</v>
      </c>
      <c r="H30" s="2">
        <v>65</v>
      </c>
      <c r="J30" s="2">
        <v>118</v>
      </c>
      <c r="K30" s="2">
        <v>156</v>
      </c>
      <c r="L30" s="2">
        <v>59</v>
      </c>
    </row>
    <row r="31" spans="1:12">
      <c r="A31" s="2">
        <v>28</v>
      </c>
      <c r="B31" s="2">
        <v>165</v>
      </c>
      <c r="C31" s="2">
        <v>63</v>
      </c>
      <c r="F31" s="2">
        <v>117</v>
      </c>
      <c r="G31" s="2">
        <v>163</v>
      </c>
      <c r="H31" s="2">
        <v>68</v>
      </c>
      <c r="J31" s="2">
        <v>141</v>
      </c>
      <c r="K31" s="2">
        <v>156</v>
      </c>
      <c r="L31" s="2">
        <v>59</v>
      </c>
    </row>
    <row r="32" spans="1:12">
      <c r="A32" s="2">
        <v>29</v>
      </c>
      <c r="B32" s="2">
        <v>175</v>
      </c>
      <c r="C32" s="2">
        <v>66</v>
      </c>
      <c r="F32" s="2">
        <v>122</v>
      </c>
      <c r="G32" s="2">
        <v>163</v>
      </c>
      <c r="H32" s="2">
        <v>65</v>
      </c>
      <c r="J32" s="2">
        <v>102</v>
      </c>
      <c r="K32" s="2">
        <v>157</v>
      </c>
      <c r="L32" s="2">
        <v>59</v>
      </c>
    </row>
    <row r="33" spans="1:12">
      <c r="A33" s="2">
        <v>30</v>
      </c>
      <c r="B33" s="2">
        <v>171</v>
      </c>
      <c r="C33" s="2">
        <v>66</v>
      </c>
      <c r="F33" s="2">
        <v>7</v>
      </c>
      <c r="G33" s="2">
        <v>164</v>
      </c>
      <c r="H33" s="2">
        <v>56</v>
      </c>
      <c r="J33" s="2">
        <v>54</v>
      </c>
      <c r="K33" s="2">
        <v>160</v>
      </c>
      <c r="L33" s="2">
        <v>59</v>
      </c>
    </row>
    <row r="34" spans="1:12">
      <c r="A34" s="2">
        <v>31</v>
      </c>
      <c r="B34" s="2">
        <v>174</v>
      </c>
      <c r="C34" s="2">
        <v>67</v>
      </c>
      <c r="F34" s="2">
        <v>8</v>
      </c>
      <c r="G34" s="2">
        <v>164</v>
      </c>
      <c r="H34" s="2">
        <v>63</v>
      </c>
      <c r="J34" s="2">
        <v>32</v>
      </c>
      <c r="K34" s="2">
        <v>164</v>
      </c>
      <c r="L34" s="2">
        <v>59</v>
      </c>
    </row>
    <row r="35" spans="1:12">
      <c r="A35" s="2">
        <v>32</v>
      </c>
      <c r="B35" s="2">
        <v>164</v>
      </c>
      <c r="C35" s="2">
        <v>59</v>
      </c>
      <c r="F35" s="2">
        <v>20</v>
      </c>
      <c r="G35" s="2">
        <v>164</v>
      </c>
      <c r="H35" s="2">
        <v>62</v>
      </c>
      <c r="J35" s="2">
        <v>75</v>
      </c>
      <c r="K35" s="2">
        <v>164</v>
      </c>
      <c r="L35" s="2">
        <v>59</v>
      </c>
    </row>
    <row r="36" spans="1:12">
      <c r="A36" s="2">
        <v>33</v>
      </c>
      <c r="B36" s="2">
        <v>166</v>
      </c>
      <c r="C36" s="2">
        <v>78</v>
      </c>
      <c r="F36" s="2">
        <v>23</v>
      </c>
      <c r="G36" s="2">
        <v>164</v>
      </c>
      <c r="H36" s="2">
        <v>53</v>
      </c>
      <c r="J36" s="2">
        <v>115</v>
      </c>
      <c r="K36" s="2">
        <v>167</v>
      </c>
      <c r="L36" s="2">
        <v>59</v>
      </c>
    </row>
    <row r="37" spans="1:12">
      <c r="A37" s="2">
        <v>34</v>
      </c>
      <c r="B37" s="2">
        <v>161</v>
      </c>
      <c r="C37" s="2">
        <v>55</v>
      </c>
      <c r="F37" s="2">
        <v>32</v>
      </c>
      <c r="G37" s="2">
        <v>164</v>
      </c>
      <c r="H37" s="2">
        <v>59</v>
      </c>
      <c r="J37" s="2">
        <v>180</v>
      </c>
      <c r="K37" s="2">
        <v>168</v>
      </c>
      <c r="L37" s="2">
        <v>59</v>
      </c>
    </row>
    <row r="38" spans="1:12">
      <c r="A38" s="2">
        <v>35</v>
      </c>
      <c r="B38" s="2">
        <v>169</v>
      </c>
      <c r="C38" s="2">
        <v>64</v>
      </c>
      <c r="F38" s="2">
        <v>73</v>
      </c>
      <c r="G38" s="2">
        <v>164</v>
      </c>
      <c r="H38" s="2">
        <v>61</v>
      </c>
      <c r="J38" s="2">
        <v>49</v>
      </c>
      <c r="K38" s="2">
        <v>157</v>
      </c>
      <c r="L38" s="2">
        <v>60</v>
      </c>
    </row>
    <row r="39" spans="1:12">
      <c r="A39" s="2">
        <v>36</v>
      </c>
      <c r="B39" s="2">
        <v>163</v>
      </c>
      <c r="C39" s="2">
        <v>64</v>
      </c>
      <c r="F39" s="2">
        <v>75</v>
      </c>
      <c r="G39" s="2">
        <v>164</v>
      </c>
      <c r="H39" s="2">
        <v>59</v>
      </c>
      <c r="J39" s="2">
        <v>2</v>
      </c>
      <c r="K39" s="2">
        <v>162</v>
      </c>
      <c r="L39" s="2">
        <v>60</v>
      </c>
    </row>
    <row r="40" spans="1:12">
      <c r="A40" s="2">
        <v>37</v>
      </c>
      <c r="B40" s="2">
        <v>168</v>
      </c>
      <c r="C40" s="2">
        <v>58</v>
      </c>
      <c r="F40" s="2">
        <v>103</v>
      </c>
      <c r="G40" s="2">
        <v>164</v>
      </c>
      <c r="H40" s="2">
        <v>66</v>
      </c>
      <c r="J40" s="2">
        <v>56</v>
      </c>
      <c r="K40" s="2">
        <v>162</v>
      </c>
      <c r="L40" s="2">
        <v>60</v>
      </c>
    </row>
    <row r="41" spans="1:12">
      <c r="A41" s="2">
        <v>38</v>
      </c>
      <c r="B41" s="2">
        <v>166</v>
      </c>
      <c r="C41" s="2">
        <v>63</v>
      </c>
      <c r="F41" s="2">
        <v>113</v>
      </c>
      <c r="G41" s="2">
        <v>164</v>
      </c>
      <c r="H41" s="2">
        <v>65</v>
      </c>
      <c r="J41" s="2">
        <v>150</v>
      </c>
      <c r="K41" s="2">
        <v>165</v>
      </c>
      <c r="L41" s="2">
        <v>60</v>
      </c>
    </row>
    <row r="42" spans="1:12">
      <c r="A42" s="2">
        <v>39</v>
      </c>
      <c r="B42" s="2">
        <v>172</v>
      </c>
      <c r="C42" s="2">
        <v>69</v>
      </c>
      <c r="F42" s="2">
        <v>131</v>
      </c>
      <c r="G42" s="2">
        <v>164</v>
      </c>
      <c r="H42" s="2">
        <v>62</v>
      </c>
      <c r="J42" s="2">
        <v>3</v>
      </c>
      <c r="K42" s="2">
        <v>171</v>
      </c>
      <c r="L42" s="2">
        <v>60</v>
      </c>
    </row>
    <row r="43" spans="1:12">
      <c r="A43" s="2">
        <v>40</v>
      </c>
      <c r="B43" s="2">
        <v>165</v>
      </c>
      <c r="C43" s="2">
        <v>76</v>
      </c>
      <c r="F43" s="2">
        <v>139</v>
      </c>
      <c r="G43" s="2">
        <v>164</v>
      </c>
      <c r="H43" s="2">
        <v>65</v>
      </c>
      <c r="J43" s="2">
        <v>78</v>
      </c>
      <c r="K43" s="2">
        <v>171</v>
      </c>
      <c r="L43" s="2">
        <v>60</v>
      </c>
    </row>
    <row r="44" spans="1:12">
      <c r="A44" s="2">
        <v>41</v>
      </c>
      <c r="B44" s="2">
        <v>166</v>
      </c>
      <c r="C44" s="2">
        <v>71</v>
      </c>
      <c r="F44" s="2">
        <v>172</v>
      </c>
      <c r="G44" s="2">
        <v>164</v>
      </c>
      <c r="H44" s="2">
        <v>57</v>
      </c>
      <c r="J44" s="2">
        <v>105</v>
      </c>
      <c r="K44" s="2">
        <v>171</v>
      </c>
      <c r="L44" s="2">
        <v>60</v>
      </c>
    </row>
    <row r="45" spans="1:12">
      <c r="A45" s="2">
        <v>42</v>
      </c>
      <c r="B45" s="2">
        <v>171</v>
      </c>
      <c r="C45" s="2">
        <v>75</v>
      </c>
      <c r="F45" s="2">
        <v>188</v>
      </c>
      <c r="G45" s="2">
        <v>164</v>
      </c>
      <c r="H45" s="2">
        <v>66</v>
      </c>
      <c r="J45" s="2">
        <v>86</v>
      </c>
      <c r="K45" s="2">
        <v>196</v>
      </c>
      <c r="L45" s="2">
        <v>60</v>
      </c>
    </row>
    <row r="46" spans="1:12">
      <c r="A46" s="2">
        <v>43</v>
      </c>
      <c r="B46" s="2">
        <v>161</v>
      </c>
      <c r="C46" s="2">
        <v>56</v>
      </c>
      <c r="F46" s="2">
        <v>1</v>
      </c>
      <c r="G46" s="2">
        <v>165</v>
      </c>
      <c r="H46" s="2">
        <v>67</v>
      </c>
      <c r="J46" s="2">
        <v>152</v>
      </c>
      <c r="K46" s="2">
        <v>196</v>
      </c>
      <c r="L46" s="2">
        <v>60</v>
      </c>
    </row>
    <row r="47" spans="1:12">
      <c r="A47" s="2">
        <v>44</v>
      </c>
      <c r="B47" s="2">
        <v>163</v>
      </c>
      <c r="C47" s="2">
        <v>58</v>
      </c>
      <c r="F47" s="2">
        <v>19</v>
      </c>
      <c r="G47" s="2">
        <v>165</v>
      </c>
      <c r="H47" s="2">
        <v>62</v>
      </c>
      <c r="J47" s="2">
        <v>76</v>
      </c>
      <c r="K47" s="2">
        <v>161</v>
      </c>
      <c r="L47" s="2">
        <v>61</v>
      </c>
    </row>
    <row r="48" spans="1:12">
      <c r="A48" s="2">
        <v>45</v>
      </c>
      <c r="B48" s="2">
        <v>165</v>
      </c>
      <c r="C48" s="2">
        <v>72</v>
      </c>
      <c r="F48" s="2">
        <v>28</v>
      </c>
      <c r="G48" s="2">
        <v>165</v>
      </c>
      <c r="H48" s="2">
        <v>63</v>
      </c>
      <c r="J48" s="2">
        <v>73</v>
      </c>
      <c r="K48" s="2">
        <v>164</v>
      </c>
      <c r="L48" s="2">
        <v>61</v>
      </c>
    </row>
    <row r="49" spans="1:12">
      <c r="A49" s="2">
        <v>46</v>
      </c>
      <c r="B49" s="2">
        <v>172</v>
      </c>
      <c r="C49" s="2">
        <v>66</v>
      </c>
      <c r="F49" s="2">
        <v>40</v>
      </c>
      <c r="G49" s="2">
        <v>165</v>
      </c>
      <c r="H49" s="2">
        <v>76</v>
      </c>
      <c r="J49" s="2">
        <v>178</v>
      </c>
      <c r="K49" s="2">
        <v>167</v>
      </c>
      <c r="L49" s="2">
        <v>61</v>
      </c>
    </row>
    <row r="50" spans="1:12">
      <c r="A50" s="2">
        <v>47</v>
      </c>
      <c r="B50" s="2">
        <v>167</v>
      </c>
      <c r="C50" s="2">
        <v>57</v>
      </c>
      <c r="F50" s="2">
        <v>45</v>
      </c>
      <c r="G50" s="2">
        <v>165</v>
      </c>
      <c r="H50" s="2">
        <v>72</v>
      </c>
      <c r="J50" s="2">
        <v>128</v>
      </c>
      <c r="K50" s="2">
        <v>169</v>
      </c>
      <c r="L50" s="2">
        <v>61</v>
      </c>
    </row>
    <row r="51" spans="1:12">
      <c r="A51" s="2">
        <v>48</v>
      </c>
      <c r="B51" s="2">
        <v>168</v>
      </c>
      <c r="C51" s="2">
        <v>66</v>
      </c>
      <c r="F51" s="2">
        <v>130</v>
      </c>
      <c r="G51" s="2">
        <v>165</v>
      </c>
      <c r="H51" s="2">
        <v>56</v>
      </c>
      <c r="J51" s="2">
        <v>60</v>
      </c>
      <c r="K51" s="2">
        <v>170</v>
      </c>
      <c r="L51" s="2">
        <v>61</v>
      </c>
    </row>
    <row r="52" spans="1:12">
      <c r="A52" s="2">
        <v>49</v>
      </c>
      <c r="B52" s="2">
        <v>157</v>
      </c>
      <c r="C52" s="2">
        <v>60</v>
      </c>
      <c r="F52" s="2">
        <v>150</v>
      </c>
      <c r="G52" s="2">
        <v>165</v>
      </c>
      <c r="H52" s="2">
        <v>60</v>
      </c>
      <c r="J52" s="2">
        <v>74</v>
      </c>
      <c r="K52" s="2">
        <v>170</v>
      </c>
      <c r="L52" s="2">
        <v>61</v>
      </c>
    </row>
    <row r="53" spans="1:12">
      <c r="A53" s="2">
        <v>50</v>
      </c>
      <c r="B53" s="2">
        <v>169</v>
      </c>
      <c r="C53" s="2">
        <v>71</v>
      </c>
      <c r="F53" s="2">
        <v>165</v>
      </c>
      <c r="G53" s="2">
        <v>165</v>
      </c>
      <c r="H53" s="2">
        <v>55</v>
      </c>
      <c r="J53" s="2">
        <v>168</v>
      </c>
      <c r="K53" s="2">
        <v>170</v>
      </c>
      <c r="L53" s="2">
        <v>61</v>
      </c>
    </row>
    <row r="54" spans="1:12">
      <c r="A54" s="2">
        <v>51</v>
      </c>
      <c r="B54" s="2">
        <v>178</v>
      </c>
      <c r="C54" s="2">
        <v>73</v>
      </c>
      <c r="F54" s="2">
        <v>187</v>
      </c>
      <c r="G54" s="2">
        <v>165</v>
      </c>
      <c r="H54" s="2">
        <v>67</v>
      </c>
      <c r="J54" s="2">
        <v>52</v>
      </c>
      <c r="K54" s="2">
        <v>160</v>
      </c>
      <c r="L54" s="2">
        <v>62</v>
      </c>
    </row>
    <row r="55" spans="1:12">
      <c r="A55" s="2">
        <v>52</v>
      </c>
      <c r="B55" s="2">
        <v>160</v>
      </c>
      <c r="C55" s="2">
        <v>62</v>
      </c>
      <c r="F55" s="2">
        <v>6</v>
      </c>
      <c r="G55" s="2">
        <v>166</v>
      </c>
      <c r="H55" s="2">
        <v>62</v>
      </c>
      <c r="J55" s="2">
        <v>106</v>
      </c>
      <c r="K55" s="2">
        <v>160</v>
      </c>
      <c r="L55" s="2">
        <v>62</v>
      </c>
    </row>
    <row r="56" spans="1:12">
      <c r="A56" s="2">
        <v>53</v>
      </c>
      <c r="B56" s="2">
        <v>175</v>
      </c>
      <c r="C56" s="2">
        <v>64</v>
      </c>
      <c r="F56" s="2">
        <v>17</v>
      </c>
      <c r="G56" s="2">
        <v>166</v>
      </c>
      <c r="H56" s="2">
        <v>64</v>
      </c>
      <c r="J56" s="2">
        <v>20</v>
      </c>
      <c r="K56" s="2">
        <v>164</v>
      </c>
      <c r="L56" s="2">
        <v>62</v>
      </c>
    </row>
    <row r="57" spans="1:12">
      <c r="A57" s="2">
        <v>54</v>
      </c>
      <c r="B57" s="2">
        <v>160</v>
      </c>
      <c r="C57" s="2">
        <v>59</v>
      </c>
      <c r="F57" s="2">
        <v>33</v>
      </c>
      <c r="G57" s="2">
        <v>166</v>
      </c>
      <c r="H57" s="2">
        <v>78</v>
      </c>
      <c r="J57" s="2">
        <v>131</v>
      </c>
      <c r="K57" s="2">
        <v>164</v>
      </c>
      <c r="L57" s="2">
        <v>62</v>
      </c>
    </row>
    <row r="58" spans="1:12">
      <c r="A58" s="2">
        <v>55</v>
      </c>
      <c r="B58" s="2">
        <v>170</v>
      </c>
      <c r="C58" s="2">
        <v>62</v>
      </c>
      <c r="F58" s="2">
        <v>38</v>
      </c>
      <c r="G58" s="2">
        <v>166</v>
      </c>
      <c r="H58" s="2">
        <v>63</v>
      </c>
      <c r="J58" s="2">
        <v>19</v>
      </c>
      <c r="K58" s="2">
        <v>165</v>
      </c>
      <c r="L58" s="2">
        <v>62</v>
      </c>
    </row>
    <row r="59" spans="1:12">
      <c r="A59" s="2">
        <v>56</v>
      </c>
      <c r="B59" s="2">
        <v>162</v>
      </c>
      <c r="C59" s="2">
        <v>60</v>
      </c>
      <c r="F59" s="2">
        <v>41</v>
      </c>
      <c r="G59" s="2">
        <v>166</v>
      </c>
      <c r="H59" s="2">
        <v>71</v>
      </c>
      <c r="J59" s="2">
        <v>6</v>
      </c>
      <c r="K59" s="2">
        <v>166</v>
      </c>
      <c r="L59" s="2">
        <v>62</v>
      </c>
    </row>
    <row r="60" spans="1:12">
      <c r="A60" s="2">
        <v>57</v>
      </c>
      <c r="B60" s="2">
        <v>171</v>
      </c>
      <c r="C60" s="2">
        <v>70</v>
      </c>
      <c r="F60" s="2">
        <v>69</v>
      </c>
      <c r="G60" s="2">
        <v>166</v>
      </c>
      <c r="H60" s="2">
        <v>51</v>
      </c>
      <c r="J60" s="2">
        <v>196</v>
      </c>
      <c r="K60" s="2">
        <v>166</v>
      </c>
      <c r="L60" s="2">
        <v>62</v>
      </c>
    </row>
    <row r="61" spans="1:12">
      <c r="A61" s="2">
        <v>58</v>
      </c>
      <c r="B61" s="2">
        <v>178</v>
      </c>
      <c r="C61" s="2">
        <v>71</v>
      </c>
      <c r="F61" s="2">
        <v>126</v>
      </c>
      <c r="G61" s="2">
        <v>166</v>
      </c>
      <c r="H61" s="2">
        <v>67</v>
      </c>
      <c r="J61" s="2">
        <v>97</v>
      </c>
      <c r="K61" s="2">
        <v>168</v>
      </c>
      <c r="L61" s="2">
        <v>62</v>
      </c>
    </row>
    <row r="62" spans="1:12">
      <c r="A62" s="2">
        <v>59</v>
      </c>
      <c r="B62" s="2">
        <v>173</v>
      </c>
      <c r="C62" s="2">
        <v>71</v>
      </c>
      <c r="F62" s="2">
        <v>132</v>
      </c>
      <c r="G62" s="2">
        <v>166</v>
      </c>
      <c r="H62" s="2">
        <v>63</v>
      </c>
      <c r="J62" s="2">
        <v>200</v>
      </c>
      <c r="K62" s="2">
        <v>168</v>
      </c>
      <c r="L62" s="2">
        <v>62</v>
      </c>
    </row>
    <row r="63" spans="1:12">
      <c r="A63" s="2">
        <v>60</v>
      </c>
      <c r="B63" s="2">
        <v>170</v>
      </c>
      <c r="C63" s="2">
        <v>61</v>
      </c>
      <c r="F63" s="2">
        <v>135</v>
      </c>
      <c r="G63" s="2">
        <v>166</v>
      </c>
      <c r="H63" s="2">
        <v>67</v>
      </c>
      <c r="J63" s="2">
        <v>138</v>
      </c>
      <c r="K63" s="2">
        <v>169</v>
      </c>
      <c r="L63" s="2">
        <v>62</v>
      </c>
    </row>
    <row r="64" spans="1:12">
      <c r="A64" s="2">
        <v>61</v>
      </c>
      <c r="B64" s="2">
        <v>171</v>
      </c>
      <c r="C64" s="2">
        <v>76</v>
      </c>
      <c r="F64" s="2">
        <v>144</v>
      </c>
      <c r="G64" s="2">
        <v>166</v>
      </c>
      <c r="H64" s="2">
        <v>78</v>
      </c>
      <c r="J64" s="2">
        <v>148</v>
      </c>
      <c r="K64" s="2">
        <v>169</v>
      </c>
      <c r="L64" s="2">
        <v>62</v>
      </c>
    </row>
    <row r="65" spans="1:12">
      <c r="A65" s="2">
        <v>62</v>
      </c>
      <c r="B65" s="2">
        <v>176</v>
      </c>
      <c r="C65" s="2">
        <v>70</v>
      </c>
      <c r="F65" s="2">
        <v>175</v>
      </c>
      <c r="G65" s="2">
        <v>166</v>
      </c>
      <c r="H65" s="2">
        <v>78</v>
      </c>
      <c r="J65" s="2">
        <v>170</v>
      </c>
      <c r="K65" s="2">
        <v>169</v>
      </c>
      <c r="L65" s="2">
        <v>62</v>
      </c>
    </row>
    <row r="66" spans="1:12">
      <c r="A66" s="2">
        <v>63</v>
      </c>
      <c r="B66" s="2">
        <v>156</v>
      </c>
      <c r="C66" s="2">
        <v>54</v>
      </c>
      <c r="F66" s="2">
        <v>183</v>
      </c>
      <c r="G66" s="2">
        <v>166</v>
      </c>
      <c r="H66" s="2">
        <v>63</v>
      </c>
      <c r="J66" s="2">
        <v>55</v>
      </c>
      <c r="K66" s="2">
        <v>170</v>
      </c>
      <c r="L66" s="2">
        <v>62</v>
      </c>
    </row>
    <row r="67" spans="1:12">
      <c r="A67" s="2">
        <v>64</v>
      </c>
      <c r="B67" s="2">
        <v>179</v>
      </c>
      <c r="C67" s="2">
        <v>77</v>
      </c>
      <c r="F67" s="2">
        <v>185</v>
      </c>
      <c r="G67" s="2">
        <v>166</v>
      </c>
      <c r="H67" s="2">
        <v>57</v>
      </c>
      <c r="J67" s="2">
        <v>151</v>
      </c>
      <c r="K67" s="2">
        <v>170</v>
      </c>
      <c r="L67" s="2">
        <v>62</v>
      </c>
    </row>
    <row r="68" spans="1:12">
      <c r="A68" s="2">
        <v>65</v>
      </c>
      <c r="B68" s="2">
        <v>173</v>
      </c>
      <c r="C68" s="2">
        <v>71</v>
      </c>
      <c r="F68" s="2">
        <v>196</v>
      </c>
      <c r="G68" s="2">
        <v>166</v>
      </c>
      <c r="H68" s="2">
        <v>62</v>
      </c>
      <c r="J68" s="2">
        <v>24</v>
      </c>
      <c r="K68" s="2">
        <v>171</v>
      </c>
      <c r="L68" s="2">
        <v>62</v>
      </c>
    </row>
    <row r="69" spans="1:12">
      <c r="A69" s="2">
        <v>66</v>
      </c>
      <c r="B69" s="2">
        <v>162</v>
      </c>
      <c r="C69" s="2">
        <v>58</v>
      </c>
      <c r="F69" s="2">
        <v>198</v>
      </c>
      <c r="G69" s="2">
        <v>166</v>
      </c>
      <c r="H69" s="2">
        <v>78</v>
      </c>
      <c r="J69" s="2">
        <v>160</v>
      </c>
      <c r="K69" s="2">
        <v>171</v>
      </c>
      <c r="L69" s="2">
        <v>62</v>
      </c>
    </row>
    <row r="70" spans="1:12">
      <c r="A70" s="2">
        <v>67</v>
      </c>
      <c r="B70" s="2">
        <v>172</v>
      </c>
      <c r="C70" s="2">
        <v>67</v>
      </c>
      <c r="F70" s="2">
        <v>27</v>
      </c>
      <c r="G70" s="2">
        <v>167</v>
      </c>
      <c r="H70" s="2">
        <v>64</v>
      </c>
      <c r="J70" s="2">
        <v>182</v>
      </c>
      <c r="K70" s="2">
        <v>171</v>
      </c>
      <c r="L70" s="2">
        <v>62</v>
      </c>
    </row>
    <row r="71" spans="1:12">
      <c r="A71" s="2">
        <v>68</v>
      </c>
      <c r="B71" s="2">
        <v>184</v>
      </c>
      <c r="C71" s="2">
        <v>68</v>
      </c>
      <c r="F71" s="2">
        <v>47</v>
      </c>
      <c r="G71" s="2">
        <v>167</v>
      </c>
      <c r="H71" s="2">
        <v>57</v>
      </c>
      <c r="J71" s="2">
        <v>26</v>
      </c>
      <c r="K71" s="2">
        <v>163</v>
      </c>
      <c r="L71" s="2">
        <v>63</v>
      </c>
    </row>
    <row r="72" spans="1:12">
      <c r="A72" s="2">
        <v>69</v>
      </c>
      <c r="B72" s="2">
        <v>166</v>
      </c>
      <c r="C72" s="2">
        <v>51</v>
      </c>
      <c r="F72" s="2">
        <v>98</v>
      </c>
      <c r="G72" s="2">
        <v>167</v>
      </c>
      <c r="H72" s="2">
        <v>64</v>
      </c>
      <c r="J72" s="2">
        <v>8</v>
      </c>
      <c r="K72" s="2">
        <v>164</v>
      </c>
      <c r="L72" s="2">
        <v>63</v>
      </c>
    </row>
    <row r="73" spans="1:12">
      <c r="A73" s="2">
        <v>70</v>
      </c>
      <c r="B73" s="2">
        <v>171</v>
      </c>
      <c r="C73" s="2">
        <v>65</v>
      </c>
      <c r="F73" s="2">
        <v>115</v>
      </c>
      <c r="G73" s="2">
        <v>167</v>
      </c>
      <c r="H73" s="2">
        <v>59</v>
      </c>
      <c r="J73" s="2">
        <v>28</v>
      </c>
      <c r="K73" s="2">
        <v>165</v>
      </c>
      <c r="L73" s="2">
        <v>63</v>
      </c>
    </row>
    <row r="74" spans="1:12">
      <c r="A74" s="2">
        <v>71</v>
      </c>
      <c r="B74" s="2">
        <v>182</v>
      </c>
      <c r="C74" s="2">
        <v>76</v>
      </c>
      <c r="F74" s="2">
        <v>134</v>
      </c>
      <c r="G74" s="2">
        <v>167</v>
      </c>
      <c r="H74" s="2">
        <v>63</v>
      </c>
      <c r="J74" s="2">
        <v>38</v>
      </c>
      <c r="K74" s="2">
        <v>166</v>
      </c>
      <c r="L74" s="2">
        <v>63</v>
      </c>
    </row>
    <row r="75" spans="1:12">
      <c r="A75" s="2">
        <v>72</v>
      </c>
      <c r="B75" s="2">
        <v>160</v>
      </c>
      <c r="C75" s="2">
        <v>50</v>
      </c>
      <c r="F75" s="2">
        <v>157</v>
      </c>
      <c r="G75" s="2">
        <v>167</v>
      </c>
      <c r="H75" s="2">
        <v>71</v>
      </c>
      <c r="J75" s="2">
        <v>132</v>
      </c>
      <c r="K75" s="2">
        <v>166</v>
      </c>
      <c r="L75" s="2">
        <v>63</v>
      </c>
    </row>
    <row r="76" spans="1:12">
      <c r="A76" s="2">
        <v>73</v>
      </c>
      <c r="B76" s="2">
        <v>164</v>
      </c>
      <c r="C76" s="2">
        <v>61</v>
      </c>
      <c r="F76" s="2">
        <v>159</v>
      </c>
      <c r="G76" s="2">
        <v>167</v>
      </c>
      <c r="H76" s="2">
        <v>67</v>
      </c>
      <c r="J76" s="2">
        <v>183</v>
      </c>
      <c r="K76" s="2">
        <v>166</v>
      </c>
      <c r="L76" s="2">
        <v>63</v>
      </c>
    </row>
    <row r="77" spans="1:12">
      <c r="A77" s="2">
        <v>74</v>
      </c>
      <c r="B77" s="2">
        <v>170</v>
      </c>
      <c r="C77" s="2">
        <v>61</v>
      </c>
      <c r="F77" s="2">
        <v>167</v>
      </c>
      <c r="G77" s="2">
        <v>167</v>
      </c>
      <c r="H77" s="2">
        <v>63</v>
      </c>
      <c r="J77" s="2">
        <v>134</v>
      </c>
      <c r="K77" s="2">
        <v>167</v>
      </c>
      <c r="L77" s="2">
        <v>63</v>
      </c>
    </row>
    <row r="78" spans="1:12">
      <c r="A78" s="2">
        <v>75</v>
      </c>
      <c r="B78" s="2">
        <v>164</v>
      </c>
      <c r="C78" s="2">
        <v>59</v>
      </c>
      <c r="F78" s="2">
        <v>171</v>
      </c>
      <c r="G78" s="2">
        <v>167</v>
      </c>
      <c r="H78" s="2">
        <v>65</v>
      </c>
      <c r="J78" s="2">
        <v>167</v>
      </c>
      <c r="K78" s="2">
        <v>167</v>
      </c>
      <c r="L78" s="2">
        <v>63</v>
      </c>
    </row>
    <row r="79" spans="1:12">
      <c r="A79" s="2">
        <v>76</v>
      </c>
      <c r="B79" s="2">
        <v>161</v>
      </c>
      <c r="C79" s="2">
        <v>61</v>
      </c>
      <c r="F79" s="2">
        <v>174</v>
      </c>
      <c r="G79" s="2">
        <v>167</v>
      </c>
      <c r="H79" s="2">
        <v>64</v>
      </c>
      <c r="J79" s="2">
        <v>133</v>
      </c>
      <c r="K79" s="2">
        <v>168</v>
      </c>
      <c r="L79" s="2">
        <v>63</v>
      </c>
    </row>
    <row r="80" spans="1:12">
      <c r="A80" s="2">
        <v>77</v>
      </c>
      <c r="B80" s="2">
        <v>173</v>
      </c>
      <c r="C80" s="2">
        <v>77</v>
      </c>
      <c r="F80" s="2">
        <v>178</v>
      </c>
      <c r="G80" s="2">
        <v>167</v>
      </c>
      <c r="H80" s="2">
        <v>61</v>
      </c>
      <c r="J80" s="2">
        <v>104</v>
      </c>
      <c r="K80" s="2">
        <v>170</v>
      </c>
      <c r="L80" s="2">
        <v>63</v>
      </c>
    </row>
    <row r="81" spans="1:12">
      <c r="A81" s="2">
        <v>78</v>
      </c>
      <c r="B81" s="2">
        <v>171</v>
      </c>
      <c r="C81" s="2">
        <v>60</v>
      </c>
      <c r="F81" s="2">
        <v>14</v>
      </c>
      <c r="G81" s="2">
        <v>168</v>
      </c>
      <c r="H81" s="2">
        <v>55</v>
      </c>
      <c r="J81" s="2">
        <v>36</v>
      </c>
      <c r="K81" s="2">
        <v>163</v>
      </c>
      <c r="L81" s="2">
        <v>64</v>
      </c>
    </row>
    <row r="82" spans="1:12">
      <c r="A82" s="2">
        <v>79</v>
      </c>
      <c r="B82" s="2">
        <v>186</v>
      </c>
      <c r="C82" s="2">
        <v>71</v>
      </c>
      <c r="F82" s="2">
        <v>16</v>
      </c>
      <c r="G82" s="2">
        <v>168</v>
      </c>
      <c r="H82" s="2">
        <v>67</v>
      </c>
      <c r="J82" s="2">
        <v>17</v>
      </c>
      <c r="K82" s="2">
        <v>166</v>
      </c>
      <c r="L82" s="2">
        <v>64</v>
      </c>
    </row>
    <row r="83" spans="1:12">
      <c r="A83" s="2">
        <v>80</v>
      </c>
      <c r="B83" s="2">
        <v>170</v>
      </c>
      <c r="C83" s="2">
        <v>68</v>
      </c>
      <c r="F83" s="2">
        <v>37</v>
      </c>
      <c r="G83" s="2">
        <v>168</v>
      </c>
      <c r="H83" s="2">
        <v>58</v>
      </c>
      <c r="J83" s="2">
        <v>27</v>
      </c>
      <c r="K83" s="2">
        <v>167</v>
      </c>
      <c r="L83" s="2">
        <v>64</v>
      </c>
    </row>
    <row r="84" spans="1:12">
      <c r="A84" s="2">
        <v>81</v>
      </c>
      <c r="B84" s="2">
        <v>179</v>
      </c>
      <c r="C84" s="2">
        <v>69</v>
      </c>
      <c r="F84" s="2">
        <v>48</v>
      </c>
      <c r="G84" s="2">
        <v>168</v>
      </c>
      <c r="H84" s="2">
        <v>66</v>
      </c>
      <c r="J84" s="2">
        <v>98</v>
      </c>
      <c r="K84" s="2">
        <v>167</v>
      </c>
      <c r="L84" s="2">
        <v>64</v>
      </c>
    </row>
    <row r="85" spans="1:12">
      <c r="A85" s="2">
        <v>82</v>
      </c>
      <c r="B85" s="2">
        <v>171</v>
      </c>
      <c r="C85" s="2">
        <v>64</v>
      </c>
      <c r="F85" s="2">
        <v>97</v>
      </c>
      <c r="G85" s="2">
        <v>168</v>
      </c>
      <c r="H85" s="2">
        <v>62</v>
      </c>
      <c r="J85" s="2">
        <v>174</v>
      </c>
      <c r="K85" s="2">
        <v>167</v>
      </c>
      <c r="L85" s="2">
        <v>64</v>
      </c>
    </row>
    <row r="86" spans="1:12">
      <c r="A86" s="2">
        <v>83</v>
      </c>
      <c r="B86" s="2">
        <v>172</v>
      </c>
      <c r="C86" s="2">
        <v>78</v>
      </c>
      <c r="F86" s="2">
        <v>101</v>
      </c>
      <c r="G86" s="2">
        <v>168</v>
      </c>
      <c r="H86" s="2">
        <v>50</v>
      </c>
      <c r="J86" s="2">
        <v>142</v>
      </c>
      <c r="K86" s="2">
        <v>168</v>
      </c>
      <c r="L86" s="2">
        <v>64</v>
      </c>
    </row>
    <row r="87" spans="1:12">
      <c r="A87" s="2">
        <v>84</v>
      </c>
      <c r="B87" s="2">
        <v>179</v>
      </c>
      <c r="C87" s="2">
        <v>77</v>
      </c>
      <c r="F87" s="2">
        <v>133</v>
      </c>
      <c r="G87" s="2">
        <v>168</v>
      </c>
      <c r="H87" s="2">
        <v>63</v>
      </c>
      <c r="J87" s="2">
        <v>35</v>
      </c>
      <c r="K87" s="2">
        <v>169</v>
      </c>
      <c r="L87" s="2">
        <v>64</v>
      </c>
    </row>
    <row r="88" spans="1:12">
      <c r="A88" s="2">
        <v>85</v>
      </c>
      <c r="B88" s="2">
        <v>172</v>
      </c>
      <c r="C88" s="2">
        <v>67</v>
      </c>
      <c r="F88" s="2">
        <v>142</v>
      </c>
      <c r="G88" s="2">
        <v>168</v>
      </c>
      <c r="H88" s="2">
        <v>64</v>
      </c>
      <c r="J88" s="2">
        <v>82</v>
      </c>
      <c r="K88" s="2">
        <v>171</v>
      </c>
      <c r="L88" s="2">
        <v>64</v>
      </c>
    </row>
    <row r="89" spans="1:12">
      <c r="A89" s="2">
        <v>86</v>
      </c>
      <c r="B89" s="2">
        <v>196</v>
      </c>
      <c r="C89" s="2">
        <v>60</v>
      </c>
      <c r="F89" s="2">
        <v>154</v>
      </c>
      <c r="G89" s="2">
        <v>168</v>
      </c>
      <c r="H89" s="2">
        <v>73</v>
      </c>
      <c r="J89" s="2">
        <v>190</v>
      </c>
      <c r="K89" s="2">
        <v>171</v>
      </c>
      <c r="L89" s="2">
        <v>64</v>
      </c>
    </row>
    <row r="90" spans="1:12">
      <c r="A90" s="2">
        <v>87</v>
      </c>
      <c r="B90" s="2">
        <v>160</v>
      </c>
      <c r="C90" s="2">
        <v>57</v>
      </c>
      <c r="F90" s="2">
        <v>180</v>
      </c>
      <c r="G90" s="2">
        <v>168</v>
      </c>
      <c r="H90" s="2">
        <v>59</v>
      </c>
      <c r="J90" s="2">
        <v>129</v>
      </c>
      <c r="K90" s="2">
        <v>172</v>
      </c>
      <c r="L90" s="2">
        <v>64</v>
      </c>
    </row>
    <row r="91" spans="1:12">
      <c r="A91" s="2">
        <v>88</v>
      </c>
      <c r="B91" s="2">
        <v>169</v>
      </c>
      <c r="C91" s="2">
        <v>68</v>
      </c>
      <c r="F91" s="2">
        <v>200</v>
      </c>
      <c r="G91" s="2">
        <v>168</v>
      </c>
      <c r="H91" s="2">
        <v>62</v>
      </c>
      <c r="J91" s="2">
        <v>100</v>
      </c>
      <c r="K91" s="2">
        <v>173</v>
      </c>
      <c r="L91" s="2">
        <v>64</v>
      </c>
    </row>
    <row r="92" spans="1:12">
      <c r="A92" s="2">
        <v>89</v>
      </c>
      <c r="B92" s="2">
        <v>190</v>
      </c>
      <c r="C92" s="2">
        <v>80</v>
      </c>
      <c r="F92" s="2">
        <v>9</v>
      </c>
      <c r="G92" s="2">
        <v>169</v>
      </c>
      <c r="H92" s="2">
        <v>65</v>
      </c>
      <c r="J92" s="2">
        <v>53</v>
      </c>
      <c r="K92" s="2">
        <v>175</v>
      </c>
      <c r="L92" s="2">
        <v>64</v>
      </c>
    </row>
    <row r="93" spans="1:12">
      <c r="A93" s="2">
        <v>90</v>
      </c>
      <c r="B93" s="2">
        <v>169</v>
      </c>
      <c r="C93" s="2">
        <v>74</v>
      </c>
      <c r="F93" s="2">
        <v>10</v>
      </c>
      <c r="G93" s="2">
        <v>169</v>
      </c>
      <c r="H93" s="2">
        <v>75</v>
      </c>
      <c r="J93" s="2">
        <v>163</v>
      </c>
      <c r="K93" s="2">
        <v>175</v>
      </c>
      <c r="L93" s="2">
        <v>64</v>
      </c>
    </row>
    <row r="94" spans="1:12">
      <c r="A94" s="2">
        <v>91</v>
      </c>
      <c r="B94" s="2">
        <v>178</v>
      </c>
      <c r="C94" s="2">
        <v>66</v>
      </c>
      <c r="F94" s="2">
        <v>15</v>
      </c>
      <c r="G94" s="2">
        <v>169</v>
      </c>
      <c r="H94" s="2">
        <v>66</v>
      </c>
      <c r="J94" s="2">
        <v>108</v>
      </c>
      <c r="K94" s="2">
        <v>163</v>
      </c>
      <c r="L94" s="2">
        <v>65</v>
      </c>
    </row>
    <row r="95" spans="1:12">
      <c r="A95" s="2">
        <v>92</v>
      </c>
      <c r="B95" s="2">
        <v>171</v>
      </c>
      <c r="C95" s="2">
        <v>75</v>
      </c>
      <c r="F95" s="2">
        <v>35</v>
      </c>
      <c r="G95" s="2">
        <v>169</v>
      </c>
      <c r="H95" s="2">
        <v>64</v>
      </c>
      <c r="J95" s="2">
        <v>122</v>
      </c>
      <c r="K95" s="2">
        <v>163</v>
      </c>
      <c r="L95" s="2">
        <v>65</v>
      </c>
    </row>
    <row r="96" spans="1:12">
      <c r="A96" s="2">
        <v>93</v>
      </c>
      <c r="B96" s="2">
        <v>171</v>
      </c>
      <c r="C96" s="2">
        <v>66</v>
      </c>
      <c r="F96" s="2">
        <v>50</v>
      </c>
      <c r="G96" s="2">
        <v>169</v>
      </c>
      <c r="H96" s="2">
        <v>71</v>
      </c>
      <c r="J96" s="2">
        <v>113</v>
      </c>
      <c r="K96" s="2">
        <v>164</v>
      </c>
      <c r="L96" s="2">
        <v>65</v>
      </c>
    </row>
    <row r="97" spans="1:12">
      <c r="A97" s="2">
        <v>94</v>
      </c>
      <c r="B97" s="2">
        <v>177</v>
      </c>
      <c r="C97" s="2">
        <v>67</v>
      </c>
      <c r="F97" s="2">
        <v>88</v>
      </c>
      <c r="G97" s="2">
        <v>169</v>
      </c>
      <c r="H97" s="2">
        <v>68</v>
      </c>
      <c r="J97" s="2">
        <v>139</v>
      </c>
      <c r="K97" s="2">
        <v>164</v>
      </c>
      <c r="L97" s="2">
        <v>65</v>
      </c>
    </row>
    <row r="98" spans="1:12">
      <c r="A98" s="2">
        <v>95</v>
      </c>
      <c r="B98" s="2">
        <v>178</v>
      </c>
      <c r="C98" s="2">
        <v>66</v>
      </c>
      <c r="F98" s="2">
        <v>90</v>
      </c>
      <c r="G98" s="2">
        <v>169</v>
      </c>
      <c r="H98" s="2">
        <v>74</v>
      </c>
      <c r="J98" s="2">
        <v>171</v>
      </c>
      <c r="K98" s="2">
        <v>167</v>
      </c>
      <c r="L98" s="2">
        <v>65</v>
      </c>
    </row>
    <row r="99" spans="1:12">
      <c r="A99" s="2">
        <v>96</v>
      </c>
      <c r="B99" s="2">
        <v>175</v>
      </c>
      <c r="C99" s="2">
        <v>80</v>
      </c>
      <c r="F99" s="2">
        <v>128</v>
      </c>
      <c r="G99" s="2">
        <v>169</v>
      </c>
      <c r="H99" s="2">
        <v>61</v>
      </c>
      <c r="J99" s="2">
        <v>9</v>
      </c>
      <c r="K99" s="2">
        <v>169</v>
      </c>
      <c r="L99" s="2">
        <v>65</v>
      </c>
    </row>
    <row r="100" spans="1:12">
      <c r="A100" s="2">
        <v>97</v>
      </c>
      <c r="B100" s="2">
        <v>168</v>
      </c>
      <c r="C100" s="2">
        <v>62</v>
      </c>
      <c r="F100" s="2">
        <v>136</v>
      </c>
      <c r="G100" s="2">
        <v>169</v>
      </c>
      <c r="H100" s="2">
        <v>71</v>
      </c>
      <c r="J100" s="2">
        <v>199</v>
      </c>
      <c r="K100" s="2">
        <v>169</v>
      </c>
      <c r="L100" s="2">
        <v>65</v>
      </c>
    </row>
    <row r="101" spans="1:12">
      <c r="A101" s="2">
        <v>98</v>
      </c>
      <c r="B101" s="2">
        <v>167</v>
      </c>
      <c r="C101" s="2">
        <v>64</v>
      </c>
      <c r="F101" s="2">
        <v>137</v>
      </c>
      <c r="G101" s="2">
        <v>169</v>
      </c>
      <c r="H101" s="2">
        <v>66</v>
      </c>
      <c r="J101" s="2">
        <v>181</v>
      </c>
      <c r="K101" s="2">
        <v>170</v>
      </c>
      <c r="L101" s="2">
        <v>65</v>
      </c>
    </row>
    <row r="102" spans="1:12">
      <c r="A102" s="2">
        <v>99</v>
      </c>
      <c r="B102" s="2">
        <v>170</v>
      </c>
      <c r="C102" s="2">
        <v>67</v>
      </c>
      <c r="F102" s="2">
        <v>138</v>
      </c>
      <c r="G102" s="2">
        <v>169</v>
      </c>
      <c r="H102" s="2">
        <v>62</v>
      </c>
      <c r="J102" s="2">
        <v>5</v>
      </c>
      <c r="K102" s="2">
        <v>171</v>
      </c>
      <c r="L102" s="2">
        <v>65</v>
      </c>
    </row>
    <row r="103" spans="1:12">
      <c r="A103" s="2">
        <v>100</v>
      </c>
      <c r="B103" s="2">
        <v>173</v>
      </c>
      <c r="C103" s="2">
        <v>64</v>
      </c>
      <c r="F103" s="2">
        <v>148</v>
      </c>
      <c r="G103" s="2">
        <v>169</v>
      </c>
      <c r="H103" s="2">
        <v>62</v>
      </c>
      <c r="J103" s="2">
        <v>70</v>
      </c>
      <c r="K103" s="2">
        <v>171</v>
      </c>
      <c r="L103" s="2">
        <v>65</v>
      </c>
    </row>
    <row r="104" spans="1:12">
      <c r="A104" s="2">
        <v>101</v>
      </c>
      <c r="B104" s="2">
        <v>168</v>
      </c>
      <c r="C104" s="2">
        <v>50</v>
      </c>
      <c r="F104" s="2">
        <v>170</v>
      </c>
      <c r="G104" s="2">
        <v>169</v>
      </c>
      <c r="H104" s="2">
        <v>62</v>
      </c>
      <c r="J104" s="2">
        <v>166</v>
      </c>
      <c r="K104" s="2">
        <v>171</v>
      </c>
      <c r="L104" s="2">
        <v>65</v>
      </c>
    </row>
    <row r="105" spans="1:12">
      <c r="A105" s="2">
        <v>102</v>
      </c>
      <c r="B105" s="2">
        <v>157</v>
      </c>
      <c r="C105" s="2">
        <v>59</v>
      </c>
      <c r="F105" s="2">
        <v>176</v>
      </c>
      <c r="G105" s="2">
        <v>169</v>
      </c>
      <c r="H105" s="2">
        <v>70</v>
      </c>
      <c r="J105" s="2">
        <v>184</v>
      </c>
      <c r="K105" s="2">
        <v>171</v>
      </c>
      <c r="L105" s="2">
        <v>65</v>
      </c>
    </row>
    <row r="106" spans="1:12">
      <c r="A106" s="2">
        <v>103</v>
      </c>
      <c r="B106" s="2">
        <v>164</v>
      </c>
      <c r="C106" s="2">
        <v>66</v>
      </c>
      <c r="F106" s="2">
        <v>179</v>
      </c>
      <c r="G106" s="2">
        <v>169</v>
      </c>
      <c r="H106" s="2">
        <v>58</v>
      </c>
      <c r="J106" s="2">
        <v>192</v>
      </c>
      <c r="K106" s="2">
        <v>171</v>
      </c>
      <c r="L106" s="2">
        <v>65</v>
      </c>
    </row>
    <row r="107" spans="1:12">
      <c r="A107" s="2">
        <v>104</v>
      </c>
      <c r="B107" s="2">
        <v>170</v>
      </c>
      <c r="C107" s="2">
        <v>63</v>
      </c>
      <c r="F107" s="2">
        <v>199</v>
      </c>
      <c r="G107" s="2">
        <v>169</v>
      </c>
      <c r="H107" s="2">
        <v>65</v>
      </c>
      <c r="J107" s="2">
        <v>103</v>
      </c>
      <c r="K107" s="2">
        <v>164</v>
      </c>
      <c r="L107" s="2">
        <v>66</v>
      </c>
    </row>
    <row r="108" spans="1:12">
      <c r="A108" s="2">
        <v>105</v>
      </c>
      <c r="B108" s="2">
        <v>171</v>
      </c>
      <c r="C108" s="2">
        <v>60</v>
      </c>
      <c r="F108" s="2">
        <v>22</v>
      </c>
      <c r="G108" s="2">
        <v>170</v>
      </c>
      <c r="H108" s="2">
        <v>66</v>
      </c>
      <c r="J108" s="2">
        <v>188</v>
      </c>
      <c r="K108" s="2">
        <v>164</v>
      </c>
      <c r="L108" s="2">
        <v>66</v>
      </c>
    </row>
    <row r="109" spans="1:12">
      <c r="A109" s="2">
        <v>106</v>
      </c>
      <c r="B109" s="2">
        <v>160</v>
      </c>
      <c r="C109" s="2">
        <v>62</v>
      </c>
      <c r="F109" s="2">
        <v>55</v>
      </c>
      <c r="G109" s="2">
        <v>170</v>
      </c>
      <c r="H109" s="2">
        <v>62</v>
      </c>
      <c r="J109" s="2">
        <v>48</v>
      </c>
      <c r="K109" s="2">
        <v>168</v>
      </c>
      <c r="L109" s="2">
        <v>66</v>
      </c>
    </row>
    <row r="110" spans="1:12">
      <c r="A110" s="2">
        <v>107</v>
      </c>
      <c r="B110" s="2">
        <v>162</v>
      </c>
      <c r="C110" s="2">
        <v>55</v>
      </c>
      <c r="F110" s="2">
        <v>60</v>
      </c>
      <c r="G110" s="2">
        <v>170</v>
      </c>
      <c r="H110" s="2">
        <v>61</v>
      </c>
      <c r="J110" s="2">
        <v>15</v>
      </c>
      <c r="K110" s="2">
        <v>169</v>
      </c>
      <c r="L110" s="2">
        <v>66</v>
      </c>
    </row>
    <row r="111" spans="1:12">
      <c r="A111" s="2">
        <v>108</v>
      </c>
      <c r="B111" s="2">
        <v>163</v>
      </c>
      <c r="C111" s="2">
        <v>65</v>
      </c>
      <c r="F111" s="2">
        <v>74</v>
      </c>
      <c r="G111" s="2">
        <v>170</v>
      </c>
      <c r="H111" s="2">
        <v>61</v>
      </c>
      <c r="J111" s="2">
        <v>137</v>
      </c>
      <c r="K111" s="2">
        <v>169</v>
      </c>
      <c r="L111" s="2">
        <v>66</v>
      </c>
    </row>
    <row r="112" spans="1:12">
      <c r="A112" s="2">
        <v>109</v>
      </c>
      <c r="B112" s="2">
        <v>171</v>
      </c>
      <c r="C112" s="2">
        <v>72</v>
      </c>
      <c r="F112" s="2">
        <v>80</v>
      </c>
      <c r="G112" s="2">
        <v>170</v>
      </c>
      <c r="H112" s="2">
        <v>68</v>
      </c>
      <c r="J112" s="2">
        <v>22</v>
      </c>
      <c r="K112" s="2">
        <v>170</v>
      </c>
      <c r="L112" s="2">
        <v>66</v>
      </c>
    </row>
    <row r="113" spans="1:12">
      <c r="A113" s="2">
        <v>110</v>
      </c>
      <c r="B113" s="2">
        <v>161</v>
      </c>
      <c r="C113" s="2">
        <v>55</v>
      </c>
      <c r="F113" s="2">
        <v>99</v>
      </c>
      <c r="G113" s="2">
        <v>170</v>
      </c>
      <c r="H113" s="2">
        <v>67</v>
      </c>
      <c r="J113" s="2">
        <v>30</v>
      </c>
      <c r="K113" s="2">
        <v>171</v>
      </c>
      <c r="L113" s="2">
        <v>66</v>
      </c>
    </row>
    <row r="114" spans="1:12">
      <c r="A114" s="2">
        <v>111</v>
      </c>
      <c r="B114" s="2">
        <v>173</v>
      </c>
      <c r="C114" s="2">
        <v>69</v>
      </c>
      <c r="F114" s="2">
        <v>104</v>
      </c>
      <c r="G114" s="2">
        <v>170</v>
      </c>
      <c r="H114" s="2">
        <v>63</v>
      </c>
      <c r="J114" s="2">
        <v>93</v>
      </c>
      <c r="K114" s="2">
        <v>171</v>
      </c>
      <c r="L114" s="2">
        <v>66</v>
      </c>
    </row>
    <row r="115" spans="1:12">
      <c r="A115" s="2">
        <v>112</v>
      </c>
      <c r="B115" s="2">
        <v>175</v>
      </c>
      <c r="C115" s="2">
        <v>80</v>
      </c>
      <c r="F115" s="2">
        <v>151</v>
      </c>
      <c r="G115" s="2">
        <v>170</v>
      </c>
      <c r="H115" s="2">
        <v>62</v>
      </c>
      <c r="J115" s="2">
        <v>143</v>
      </c>
      <c r="K115" s="2">
        <v>171</v>
      </c>
      <c r="L115" s="2">
        <v>66</v>
      </c>
    </row>
    <row r="116" spans="1:12">
      <c r="A116" s="2">
        <v>113</v>
      </c>
      <c r="B116" s="2">
        <v>164</v>
      </c>
      <c r="C116" s="2">
        <v>65</v>
      </c>
      <c r="F116" s="2">
        <v>155</v>
      </c>
      <c r="G116" s="2">
        <v>170</v>
      </c>
      <c r="H116" s="2">
        <v>74</v>
      </c>
      <c r="J116" s="2">
        <v>169</v>
      </c>
      <c r="K116" s="2">
        <v>171</v>
      </c>
      <c r="L116" s="2">
        <v>66</v>
      </c>
    </row>
    <row r="117" spans="1:12">
      <c r="A117" s="2">
        <v>114</v>
      </c>
      <c r="B117" s="2">
        <v>174</v>
      </c>
      <c r="C117" s="2">
        <v>67</v>
      </c>
      <c r="F117" s="2">
        <v>168</v>
      </c>
      <c r="G117" s="2">
        <v>170</v>
      </c>
      <c r="H117" s="2">
        <v>61</v>
      </c>
      <c r="J117" s="2">
        <v>189</v>
      </c>
      <c r="K117" s="2">
        <v>171</v>
      </c>
      <c r="L117" s="2">
        <v>66</v>
      </c>
    </row>
    <row r="118" spans="1:12">
      <c r="A118" s="2">
        <v>115</v>
      </c>
      <c r="B118" s="2">
        <v>167</v>
      </c>
      <c r="C118" s="2">
        <v>59</v>
      </c>
      <c r="F118" s="2">
        <v>181</v>
      </c>
      <c r="G118" s="2">
        <v>170</v>
      </c>
      <c r="H118" s="2">
        <v>65</v>
      </c>
      <c r="J118" s="2">
        <v>46</v>
      </c>
      <c r="K118" s="2">
        <v>172</v>
      </c>
      <c r="L118" s="2">
        <v>66</v>
      </c>
    </row>
    <row r="119" spans="1:12">
      <c r="A119" s="2">
        <v>116</v>
      </c>
      <c r="B119" s="2">
        <v>176</v>
      </c>
      <c r="C119" s="2">
        <v>81</v>
      </c>
      <c r="F119" s="2">
        <v>3</v>
      </c>
      <c r="G119" s="2">
        <v>171</v>
      </c>
      <c r="H119" s="2">
        <v>60</v>
      </c>
      <c r="J119" s="2">
        <v>177</v>
      </c>
      <c r="K119" s="2">
        <v>173</v>
      </c>
      <c r="L119" s="2">
        <v>66</v>
      </c>
    </row>
    <row r="120" spans="1:12">
      <c r="A120" s="2">
        <v>117</v>
      </c>
      <c r="B120" s="2">
        <v>163</v>
      </c>
      <c r="C120" s="2">
        <v>68</v>
      </c>
      <c r="F120" s="2">
        <v>5</v>
      </c>
      <c r="G120" s="2">
        <v>171</v>
      </c>
      <c r="H120" s="2">
        <v>65</v>
      </c>
      <c r="J120" s="2">
        <v>29</v>
      </c>
      <c r="K120" s="2">
        <v>175</v>
      </c>
      <c r="L120" s="2">
        <v>66</v>
      </c>
    </row>
    <row r="121" spans="1:12">
      <c r="A121" s="2">
        <v>118</v>
      </c>
      <c r="B121" s="2">
        <v>156</v>
      </c>
      <c r="C121" s="2">
        <v>59</v>
      </c>
      <c r="F121" s="2">
        <v>24</v>
      </c>
      <c r="G121" s="2">
        <v>171</v>
      </c>
      <c r="H121" s="2">
        <v>62</v>
      </c>
      <c r="J121" s="2">
        <v>91</v>
      </c>
      <c r="K121" s="2">
        <v>178</v>
      </c>
      <c r="L121" s="2">
        <v>66</v>
      </c>
    </row>
    <row r="122" spans="1:12">
      <c r="A122" s="2">
        <v>119</v>
      </c>
      <c r="B122" s="2">
        <v>179</v>
      </c>
      <c r="C122" s="2">
        <v>71</v>
      </c>
      <c r="F122" s="2">
        <v>25</v>
      </c>
      <c r="G122" s="2">
        <v>171</v>
      </c>
      <c r="H122" s="2">
        <v>67</v>
      </c>
      <c r="J122" s="2">
        <v>95</v>
      </c>
      <c r="K122" s="2">
        <v>178</v>
      </c>
      <c r="L122" s="2">
        <v>66</v>
      </c>
    </row>
    <row r="123" spans="1:12">
      <c r="A123" s="2">
        <v>120</v>
      </c>
      <c r="B123" s="2">
        <v>179</v>
      </c>
      <c r="C123" s="2">
        <v>69</v>
      </c>
      <c r="F123" s="2">
        <v>30</v>
      </c>
      <c r="G123" s="2">
        <v>171</v>
      </c>
      <c r="H123" s="2">
        <v>66</v>
      </c>
      <c r="J123" s="2">
        <v>1</v>
      </c>
      <c r="K123" s="2">
        <v>165</v>
      </c>
      <c r="L123" s="2">
        <v>67</v>
      </c>
    </row>
    <row r="124" spans="1:12">
      <c r="A124" s="2">
        <v>121</v>
      </c>
      <c r="B124" s="2">
        <v>176</v>
      </c>
      <c r="C124" s="2">
        <v>77</v>
      </c>
      <c r="F124" s="2">
        <v>42</v>
      </c>
      <c r="G124" s="2">
        <v>171</v>
      </c>
      <c r="H124" s="2">
        <v>75</v>
      </c>
      <c r="J124" s="2">
        <v>187</v>
      </c>
      <c r="K124" s="2">
        <v>165</v>
      </c>
      <c r="L124" s="2">
        <v>67</v>
      </c>
    </row>
    <row r="125" spans="1:12">
      <c r="A125" s="2">
        <v>122</v>
      </c>
      <c r="B125" s="2">
        <v>163</v>
      </c>
      <c r="C125" s="2">
        <v>65</v>
      </c>
      <c r="F125" s="2">
        <v>57</v>
      </c>
      <c r="G125" s="2">
        <v>171</v>
      </c>
      <c r="H125" s="2">
        <v>70</v>
      </c>
      <c r="J125" s="2">
        <v>126</v>
      </c>
      <c r="K125" s="2">
        <v>166</v>
      </c>
      <c r="L125" s="2">
        <v>67</v>
      </c>
    </row>
    <row r="126" spans="1:12">
      <c r="A126" s="2">
        <v>123</v>
      </c>
      <c r="B126" s="2">
        <v>175</v>
      </c>
      <c r="C126" s="2">
        <v>78</v>
      </c>
      <c r="F126" s="2">
        <v>61</v>
      </c>
      <c r="G126" s="2">
        <v>171</v>
      </c>
      <c r="H126" s="2">
        <v>76</v>
      </c>
      <c r="J126" s="2">
        <v>135</v>
      </c>
      <c r="K126" s="2">
        <v>166</v>
      </c>
      <c r="L126" s="2">
        <v>67</v>
      </c>
    </row>
    <row r="127" spans="1:12">
      <c r="A127" s="2">
        <v>124</v>
      </c>
      <c r="B127" s="2">
        <v>156</v>
      </c>
      <c r="C127" s="2">
        <v>52</v>
      </c>
      <c r="F127" s="2">
        <v>70</v>
      </c>
      <c r="G127" s="2">
        <v>171</v>
      </c>
      <c r="H127" s="2">
        <v>65</v>
      </c>
      <c r="J127" s="2">
        <v>159</v>
      </c>
      <c r="K127" s="2">
        <v>167</v>
      </c>
      <c r="L127" s="2">
        <v>67</v>
      </c>
    </row>
    <row r="128" spans="1:12">
      <c r="A128" s="2">
        <v>125</v>
      </c>
      <c r="B128" s="2">
        <v>177</v>
      </c>
      <c r="C128" s="2">
        <v>72</v>
      </c>
      <c r="F128" s="2">
        <v>78</v>
      </c>
      <c r="G128" s="2">
        <v>171</v>
      </c>
      <c r="H128" s="2">
        <v>60</v>
      </c>
      <c r="J128" s="2">
        <v>16</v>
      </c>
      <c r="K128" s="2">
        <v>168</v>
      </c>
      <c r="L128" s="2">
        <v>67</v>
      </c>
    </row>
    <row r="129" spans="1:12">
      <c r="A129" s="2">
        <v>126</v>
      </c>
      <c r="B129" s="2">
        <v>166</v>
      </c>
      <c r="C129" s="2">
        <v>67</v>
      </c>
      <c r="F129" s="2">
        <v>82</v>
      </c>
      <c r="G129" s="2">
        <v>171</v>
      </c>
      <c r="H129" s="2">
        <v>64</v>
      </c>
      <c r="J129" s="2">
        <v>99</v>
      </c>
      <c r="K129" s="2">
        <v>170</v>
      </c>
      <c r="L129" s="2">
        <v>67</v>
      </c>
    </row>
    <row r="130" spans="1:12">
      <c r="A130" s="2">
        <v>127</v>
      </c>
      <c r="B130" s="2">
        <v>173</v>
      </c>
      <c r="C130" s="2">
        <v>77</v>
      </c>
      <c r="F130" s="2">
        <v>92</v>
      </c>
      <c r="G130" s="2">
        <v>171</v>
      </c>
      <c r="H130" s="2">
        <v>75</v>
      </c>
      <c r="J130" s="2">
        <v>25</v>
      </c>
      <c r="K130" s="2">
        <v>171</v>
      </c>
      <c r="L130" s="2">
        <v>67</v>
      </c>
    </row>
    <row r="131" spans="1:12">
      <c r="A131" s="2">
        <v>128</v>
      </c>
      <c r="B131" s="2">
        <v>169</v>
      </c>
      <c r="C131" s="2">
        <v>61</v>
      </c>
      <c r="F131" s="2">
        <v>93</v>
      </c>
      <c r="G131" s="2">
        <v>171</v>
      </c>
      <c r="H131" s="2">
        <v>66</v>
      </c>
      <c r="J131" s="2">
        <v>147</v>
      </c>
      <c r="K131" s="2">
        <v>171</v>
      </c>
      <c r="L131" s="2">
        <v>67</v>
      </c>
    </row>
    <row r="132" spans="1:12">
      <c r="A132" s="2">
        <v>129</v>
      </c>
      <c r="B132" s="2">
        <v>172</v>
      </c>
      <c r="C132" s="2">
        <v>64</v>
      </c>
      <c r="F132" s="2">
        <v>105</v>
      </c>
      <c r="G132" s="2">
        <v>171</v>
      </c>
      <c r="H132" s="2">
        <v>60</v>
      </c>
      <c r="J132" s="2">
        <v>67</v>
      </c>
      <c r="K132" s="2">
        <v>172</v>
      </c>
      <c r="L132" s="2">
        <v>67</v>
      </c>
    </row>
    <row r="133" spans="1:12">
      <c r="A133" s="2">
        <v>130</v>
      </c>
      <c r="B133" s="2">
        <v>165</v>
      </c>
      <c r="C133" s="2">
        <v>56</v>
      </c>
      <c r="F133" s="2">
        <v>109</v>
      </c>
      <c r="G133" s="2">
        <v>171</v>
      </c>
      <c r="H133" s="2">
        <v>72</v>
      </c>
      <c r="J133" s="2">
        <v>85</v>
      </c>
      <c r="K133" s="2">
        <v>172</v>
      </c>
      <c r="L133" s="2">
        <v>67</v>
      </c>
    </row>
    <row r="134" spans="1:12">
      <c r="A134" s="2">
        <v>131</v>
      </c>
      <c r="B134" s="2">
        <v>164</v>
      </c>
      <c r="C134" s="2">
        <v>62</v>
      </c>
      <c r="F134" s="2">
        <v>143</v>
      </c>
      <c r="G134" s="2">
        <v>171</v>
      </c>
      <c r="H134" s="2">
        <v>66</v>
      </c>
      <c r="J134" s="2">
        <v>146</v>
      </c>
      <c r="K134" s="2">
        <v>172</v>
      </c>
      <c r="L134" s="2">
        <v>67</v>
      </c>
    </row>
    <row r="135" spans="1:12">
      <c r="A135" s="2">
        <v>132</v>
      </c>
      <c r="B135" s="2">
        <v>166</v>
      </c>
      <c r="C135" s="2">
        <v>63</v>
      </c>
      <c r="F135" s="2">
        <v>145</v>
      </c>
      <c r="G135" s="2">
        <v>171</v>
      </c>
      <c r="H135" s="2">
        <v>70</v>
      </c>
      <c r="J135" s="2">
        <v>197</v>
      </c>
      <c r="K135" s="2">
        <v>172</v>
      </c>
      <c r="L135" s="2">
        <v>67</v>
      </c>
    </row>
    <row r="136" spans="1:12">
      <c r="A136" s="2">
        <v>133</v>
      </c>
      <c r="B136" s="2">
        <v>168</v>
      </c>
      <c r="C136" s="2">
        <v>63</v>
      </c>
      <c r="F136" s="2">
        <v>147</v>
      </c>
      <c r="G136" s="2">
        <v>171</v>
      </c>
      <c r="H136" s="2">
        <v>67</v>
      </c>
      <c r="J136" s="2">
        <v>31</v>
      </c>
      <c r="K136" s="2">
        <v>174</v>
      </c>
      <c r="L136" s="2">
        <v>67</v>
      </c>
    </row>
    <row r="137" spans="1:12">
      <c r="A137" s="2">
        <v>134</v>
      </c>
      <c r="B137" s="2">
        <v>167</v>
      </c>
      <c r="C137" s="2">
        <v>63</v>
      </c>
      <c r="F137" s="2">
        <v>160</v>
      </c>
      <c r="G137" s="2">
        <v>171</v>
      </c>
      <c r="H137" s="2">
        <v>62</v>
      </c>
      <c r="J137" s="2">
        <v>114</v>
      </c>
      <c r="K137" s="2">
        <v>174</v>
      </c>
      <c r="L137" s="2">
        <v>67</v>
      </c>
    </row>
    <row r="138" spans="1:12">
      <c r="A138" s="2">
        <v>135</v>
      </c>
      <c r="B138" s="2">
        <v>166</v>
      </c>
      <c r="C138" s="2">
        <v>67</v>
      </c>
      <c r="F138" s="2">
        <v>166</v>
      </c>
      <c r="G138" s="2">
        <v>171</v>
      </c>
      <c r="H138" s="2">
        <v>65</v>
      </c>
      <c r="J138" s="2">
        <v>162</v>
      </c>
      <c r="K138" s="2">
        <v>175</v>
      </c>
      <c r="L138" s="2">
        <v>67</v>
      </c>
    </row>
    <row r="139" spans="1:12">
      <c r="A139" s="2">
        <v>136</v>
      </c>
      <c r="B139" s="2">
        <v>169</v>
      </c>
      <c r="C139" s="2">
        <v>71</v>
      </c>
      <c r="F139" s="2">
        <v>169</v>
      </c>
      <c r="G139" s="2">
        <v>171</v>
      </c>
      <c r="H139" s="2">
        <v>66</v>
      </c>
      <c r="J139" s="2">
        <v>164</v>
      </c>
      <c r="K139" s="2">
        <v>175</v>
      </c>
      <c r="L139" s="2">
        <v>67</v>
      </c>
    </row>
    <row r="140" spans="1:12">
      <c r="A140" s="2">
        <v>137</v>
      </c>
      <c r="B140" s="2">
        <v>169</v>
      </c>
      <c r="C140" s="2">
        <v>66</v>
      </c>
      <c r="F140" s="2">
        <v>182</v>
      </c>
      <c r="G140" s="2">
        <v>171</v>
      </c>
      <c r="H140" s="2">
        <v>62</v>
      </c>
      <c r="J140" s="2">
        <v>13</v>
      </c>
      <c r="K140" s="2">
        <v>176</v>
      </c>
      <c r="L140" s="2">
        <v>67</v>
      </c>
    </row>
    <row r="141" spans="1:12">
      <c r="A141" s="2">
        <v>138</v>
      </c>
      <c r="B141" s="2">
        <v>169</v>
      </c>
      <c r="C141" s="2">
        <v>62</v>
      </c>
      <c r="F141" s="2">
        <v>184</v>
      </c>
      <c r="G141" s="2">
        <v>171</v>
      </c>
      <c r="H141" s="2">
        <v>65</v>
      </c>
      <c r="J141" s="2">
        <v>94</v>
      </c>
      <c r="K141" s="2">
        <v>177</v>
      </c>
      <c r="L141" s="2">
        <v>67</v>
      </c>
    </row>
    <row r="142" spans="1:12">
      <c r="A142" s="2">
        <v>139</v>
      </c>
      <c r="B142" s="2">
        <v>164</v>
      </c>
      <c r="C142" s="2">
        <v>65</v>
      </c>
      <c r="F142" s="2">
        <v>189</v>
      </c>
      <c r="G142" s="2">
        <v>171</v>
      </c>
      <c r="H142" s="2">
        <v>66</v>
      </c>
      <c r="J142" s="2">
        <v>117</v>
      </c>
      <c r="K142" s="2">
        <v>163</v>
      </c>
      <c r="L142" s="2">
        <v>68</v>
      </c>
    </row>
    <row r="143" spans="1:12">
      <c r="A143" s="2">
        <v>140</v>
      </c>
      <c r="B143" s="2">
        <v>179</v>
      </c>
      <c r="C143" s="2">
        <v>80</v>
      </c>
      <c r="F143" s="2">
        <v>190</v>
      </c>
      <c r="G143" s="2">
        <v>171</v>
      </c>
      <c r="H143" s="2">
        <v>64</v>
      </c>
      <c r="J143" s="2">
        <v>88</v>
      </c>
      <c r="K143" s="2">
        <v>169</v>
      </c>
      <c r="L143" s="2">
        <v>68</v>
      </c>
    </row>
    <row r="144" spans="1:12">
      <c r="A144" s="2">
        <v>141</v>
      </c>
      <c r="B144" s="2">
        <v>156</v>
      </c>
      <c r="C144" s="2">
        <v>59</v>
      </c>
      <c r="F144" s="2">
        <v>192</v>
      </c>
      <c r="G144" s="2">
        <v>171</v>
      </c>
      <c r="H144" s="2">
        <v>65</v>
      </c>
      <c r="J144" s="2">
        <v>80</v>
      </c>
      <c r="K144" s="2">
        <v>170</v>
      </c>
      <c r="L144" s="2">
        <v>68</v>
      </c>
    </row>
    <row r="145" spans="1:12">
      <c r="A145" s="2">
        <v>142</v>
      </c>
      <c r="B145" s="2">
        <v>168</v>
      </c>
      <c r="C145" s="2">
        <v>64</v>
      </c>
      <c r="F145" s="2">
        <v>195</v>
      </c>
      <c r="G145" s="2">
        <v>171</v>
      </c>
      <c r="H145" s="2">
        <v>69</v>
      </c>
      <c r="J145" s="2">
        <v>68</v>
      </c>
      <c r="K145" s="2">
        <v>184</v>
      </c>
      <c r="L145" s="2">
        <v>68</v>
      </c>
    </row>
    <row r="146" spans="1:12">
      <c r="A146" s="2">
        <v>143</v>
      </c>
      <c r="B146" s="2">
        <v>171</v>
      </c>
      <c r="C146" s="2">
        <v>66</v>
      </c>
      <c r="F146" s="2">
        <v>4</v>
      </c>
      <c r="G146" s="2">
        <v>172</v>
      </c>
      <c r="H146" s="2">
        <v>72</v>
      </c>
      <c r="J146" s="2">
        <v>195</v>
      </c>
      <c r="K146" s="2">
        <v>171</v>
      </c>
      <c r="L146" s="2">
        <v>69</v>
      </c>
    </row>
    <row r="147" spans="1:12">
      <c r="A147" s="2">
        <v>144</v>
      </c>
      <c r="B147" s="2">
        <v>166</v>
      </c>
      <c r="C147" s="2">
        <v>78</v>
      </c>
      <c r="F147" s="2">
        <v>39</v>
      </c>
      <c r="G147" s="2">
        <v>172</v>
      </c>
      <c r="H147" s="2">
        <v>69</v>
      </c>
      <c r="J147" s="2">
        <v>39</v>
      </c>
      <c r="K147" s="2">
        <v>172</v>
      </c>
      <c r="L147" s="2">
        <v>69</v>
      </c>
    </row>
    <row r="148" spans="1:12">
      <c r="A148" s="2">
        <v>145</v>
      </c>
      <c r="B148" s="2">
        <v>171</v>
      </c>
      <c r="C148" s="2">
        <v>70</v>
      </c>
      <c r="F148" s="2">
        <v>46</v>
      </c>
      <c r="G148" s="2">
        <v>172</v>
      </c>
      <c r="H148" s="2">
        <v>66</v>
      </c>
      <c r="J148" s="2">
        <v>111</v>
      </c>
      <c r="K148" s="2">
        <v>173</v>
      </c>
      <c r="L148" s="2">
        <v>69</v>
      </c>
    </row>
    <row r="149" spans="1:12">
      <c r="A149" s="2">
        <v>146</v>
      </c>
      <c r="B149" s="2">
        <v>172</v>
      </c>
      <c r="C149" s="2">
        <v>67</v>
      </c>
      <c r="F149" s="2">
        <v>67</v>
      </c>
      <c r="G149" s="2">
        <v>172</v>
      </c>
      <c r="H149" s="2">
        <v>67</v>
      </c>
      <c r="J149" s="2">
        <v>186</v>
      </c>
      <c r="K149" s="2">
        <v>173</v>
      </c>
      <c r="L149" s="2">
        <v>69</v>
      </c>
    </row>
    <row r="150" spans="1:12">
      <c r="A150" s="2">
        <v>147</v>
      </c>
      <c r="B150" s="2">
        <v>171</v>
      </c>
      <c r="C150" s="2">
        <v>67</v>
      </c>
      <c r="F150" s="2">
        <v>83</v>
      </c>
      <c r="G150" s="2">
        <v>172</v>
      </c>
      <c r="H150" s="2">
        <v>78</v>
      </c>
      <c r="J150" s="2">
        <v>81</v>
      </c>
      <c r="K150" s="2">
        <v>179</v>
      </c>
      <c r="L150" s="2">
        <v>69</v>
      </c>
    </row>
    <row r="151" spans="1:12">
      <c r="A151" s="2">
        <v>148</v>
      </c>
      <c r="B151" s="2">
        <v>169</v>
      </c>
      <c r="C151" s="2">
        <v>62</v>
      </c>
      <c r="F151" s="2">
        <v>85</v>
      </c>
      <c r="G151" s="2">
        <v>172</v>
      </c>
      <c r="H151" s="2">
        <v>67</v>
      </c>
      <c r="J151" s="2">
        <v>120</v>
      </c>
      <c r="K151" s="2">
        <v>179</v>
      </c>
      <c r="L151" s="2">
        <v>69</v>
      </c>
    </row>
    <row r="152" spans="1:12">
      <c r="A152" s="2">
        <v>149</v>
      </c>
      <c r="B152" s="2">
        <v>174</v>
      </c>
      <c r="C152" s="2">
        <v>74</v>
      </c>
      <c r="F152" s="2">
        <v>129</v>
      </c>
      <c r="G152" s="2">
        <v>172</v>
      </c>
      <c r="H152" s="2">
        <v>64</v>
      </c>
      <c r="J152" s="2">
        <v>191</v>
      </c>
      <c r="K152" s="2">
        <v>179</v>
      </c>
      <c r="L152" s="2">
        <v>69</v>
      </c>
    </row>
    <row r="153" spans="1:12">
      <c r="A153" s="2">
        <v>150</v>
      </c>
      <c r="B153" s="2">
        <v>165</v>
      </c>
      <c r="C153" s="2">
        <v>60</v>
      </c>
      <c r="F153" s="2">
        <v>146</v>
      </c>
      <c r="G153" s="2">
        <v>172</v>
      </c>
      <c r="H153" s="2">
        <v>67</v>
      </c>
      <c r="J153" s="2">
        <v>176</v>
      </c>
      <c r="K153" s="2">
        <v>169</v>
      </c>
      <c r="L153" s="2">
        <v>70</v>
      </c>
    </row>
    <row r="154" spans="1:12">
      <c r="A154" s="2">
        <v>151</v>
      </c>
      <c r="B154" s="2">
        <v>170</v>
      </c>
      <c r="C154" s="2">
        <v>62</v>
      </c>
      <c r="F154" s="2">
        <v>197</v>
      </c>
      <c r="G154" s="2">
        <v>172</v>
      </c>
      <c r="H154" s="2">
        <v>67</v>
      </c>
      <c r="J154" s="2">
        <v>57</v>
      </c>
      <c r="K154" s="2">
        <v>171</v>
      </c>
      <c r="L154" s="2">
        <v>70</v>
      </c>
    </row>
    <row r="155" spans="1:12">
      <c r="A155" s="2">
        <v>152</v>
      </c>
      <c r="B155" s="2">
        <v>196</v>
      </c>
      <c r="C155" s="2">
        <v>60</v>
      </c>
      <c r="F155" s="2">
        <v>12</v>
      </c>
      <c r="G155" s="2">
        <v>173</v>
      </c>
      <c r="H155" s="2">
        <v>75</v>
      </c>
      <c r="J155" s="2">
        <v>145</v>
      </c>
      <c r="K155" s="2">
        <v>171</v>
      </c>
      <c r="L155" s="2">
        <v>70</v>
      </c>
    </row>
    <row r="156" spans="1:12">
      <c r="A156" s="2">
        <v>153</v>
      </c>
      <c r="B156" s="2">
        <v>174</v>
      </c>
      <c r="C156" s="2">
        <v>74</v>
      </c>
      <c r="F156" s="2">
        <v>59</v>
      </c>
      <c r="G156" s="2">
        <v>173</v>
      </c>
      <c r="H156" s="2">
        <v>71</v>
      </c>
      <c r="J156" s="2">
        <v>62</v>
      </c>
      <c r="K156" s="2">
        <v>176</v>
      </c>
      <c r="L156" s="2">
        <v>70</v>
      </c>
    </row>
    <row r="157" spans="1:12">
      <c r="A157" s="2">
        <v>154</v>
      </c>
      <c r="B157" s="2">
        <v>168</v>
      </c>
      <c r="C157" s="2">
        <v>73</v>
      </c>
      <c r="F157" s="2">
        <v>65</v>
      </c>
      <c r="G157" s="2">
        <v>173</v>
      </c>
      <c r="H157" s="2">
        <v>71</v>
      </c>
      <c r="J157" s="2">
        <v>193</v>
      </c>
      <c r="K157" s="2">
        <v>176</v>
      </c>
      <c r="L157" s="2">
        <v>70</v>
      </c>
    </row>
    <row r="158" spans="1:12">
      <c r="A158" s="2">
        <v>155</v>
      </c>
      <c r="B158" s="2">
        <v>170</v>
      </c>
      <c r="C158" s="2">
        <v>74</v>
      </c>
      <c r="F158" s="2">
        <v>77</v>
      </c>
      <c r="G158" s="2">
        <v>173</v>
      </c>
      <c r="H158" s="2">
        <v>77</v>
      </c>
      <c r="J158" s="2">
        <v>41</v>
      </c>
      <c r="K158" s="2">
        <v>166</v>
      </c>
      <c r="L158" s="2">
        <v>71</v>
      </c>
    </row>
    <row r="159" spans="1:12">
      <c r="A159" s="2">
        <v>156</v>
      </c>
      <c r="B159" s="2">
        <v>180</v>
      </c>
      <c r="C159" s="2">
        <v>75</v>
      </c>
      <c r="F159" s="2">
        <v>100</v>
      </c>
      <c r="G159" s="2">
        <v>173</v>
      </c>
      <c r="H159" s="2">
        <v>64</v>
      </c>
      <c r="J159" s="2">
        <v>157</v>
      </c>
      <c r="K159" s="2">
        <v>167</v>
      </c>
      <c r="L159" s="2">
        <v>71</v>
      </c>
    </row>
    <row r="160" spans="1:12">
      <c r="A160" s="2">
        <v>157</v>
      </c>
      <c r="B160" s="2">
        <v>167</v>
      </c>
      <c r="C160" s="2">
        <v>71</v>
      </c>
      <c r="F160" s="2">
        <v>111</v>
      </c>
      <c r="G160" s="2">
        <v>173</v>
      </c>
      <c r="H160" s="2">
        <v>69</v>
      </c>
      <c r="J160" s="2">
        <v>50</v>
      </c>
      <c r="K160" s="2">
        <v>169</v>
      </c>
      <c r="L160" s="2">
        <v>71</v>
      </c>
    </row>
    <row r="161" spans="1:12">
      <c r="A161" s="2">
        <v>158</v>
      </c>
      <c r="B161" s="2">
        <v>156</v>
      </c>
      <c r="C161" s="2">
        <v>56</v>
      </c>
      <c r="F161" s="2">
        <v>127</v>
      </c>
      <c r="G161" s="2">
        <v>173</v>
      </c>
      <c r="H161" s="2">
        <v>77</v>
      </c>
      <c r="J161" s="2">
        <v>136</v>
      </c>
      <c r="K161" s="2">
        <v>169</v>
      </c>
      <c r="L161" s="2">
        <v>71</v>
      </c>
    </row>
    <row r="162" spans="1:12">
      <c r="A162" s="2">
        <v>159</v>
      </c>
      <c r="B162" s="2">
        <v>167</v>
      </c>
      <c r="C162" s="2">
        <v>67</v>
      </c>
      <c r="F162" s="2">
        <v>177</v>
      </c>
      <c r="G162" s="2">
        <v>173</v>
      </c>
      <c r="H162" s="2">
        <v>66</v>
      </c>
      <c r="J162" s="2">
        <v>59</v>
      </c>
      <c r="K162" s="2">
        <v>173</v>
      </c>
      <c r="L162" s="2">
        <v>71</v>
      </c>
    </row>
    <row r="163" spans="1:12">
      <c r="A163" s="2">
        <v>160</v>
      </c>
      <c r="B163" s="2">
        <v>171</v>
      </c>
      <c r="C163" s="2">
        <v>62</v>
      </c>
      <c r="F163" s="2">
        <v>186</v>
      </c>
      <c r="G163" s="2">
        <v>173</v>
      </c>
      <c r="H163" s="2">
        <v>69</v>
      </c>
      <c r="J163" s="2">
        <v>65</v>
      </c>
      <c r="K163" s="2">
        <v>173</v>
      </c>
      <c r="L163" s="2">
        <v>71</v>
      </c>
    </row>
    <row r="164" spans="1:12">
      <c r="A164" s="2">
        <v>161</v>
      </c>
      <c r="B164" s="2">
        <v>157</v>
      </c>
      <c r="C164" s="2">
        <v>53</v>
      </c>
      <c r="F164" s="2">
        <v>31</v>
      </c>
      <c r="G164" s="2">
        <v>174</v>
      </c>
      <c r="H164" s="2">
        <v>67</v>
      </c>
      <c r="J164" s="2">
        <v>58</v>
      </c>
      <c r="K164" s="2">
        <v>178</v>
      </c>
      <c r="L164" s="2">
        <v>71</v>
      </c>
    </row>
    <row r="165" spans="1:12">
      <c r="A165" s="2">
        <v>162</v>
      </c>
      <c r="B165" s="2">
        <v>175</v>
      </c>
      <c r="C165" s="2">
        <v>67</v>
      </c>
      <c r="F165" s="2">
        <v>114</v>
      </c>
      <c r="G165" s="2">
        <v>174</v>
      </c>
      <c r="H165" s="2">
        <v>67</v>
      </c>
      <c r="J165" s="2">
        <v>119</v>
      </c>
      <c r="K165" s="2">
        <v>179</v>
      </c>
      <c r="L165" s="2">
        <v>71</v>
      </c>
    </row>
    <row r="166" spans="1:12">
      <c r="A166" s="2">
        <v>163</v>
      </c>
      <c r="B166" s="2">
        <v>175</v>
      </c>
      <c r="C166" s="2">
        <v>64</v>
      </c>
      <c r="F166" s="2">
        <v>149</v>
      </c>
      <c r="G166" s="2">
        <v>174</v>
      </c>
      <c r="H166" s="2">
        <v>74</v>
      </c>
      <c r="J166" s="2">
        <v>79</v>
      </c>
      <c r="K166" s="2">
        <v>186</v>
      </c>
      <c r="L166" s="2">
        <v>71</v>
      </c>
    </row>
    <row r="167" spans="1:12">
      <c r="A167" s="2">
        <v>164</v>
      </c>
      <c r="B167" s="2">
        <v>175</v>
      </c>
      <c r="C167" s="2">
        <v>67</v>
      </c>
      <c r="F167" s="2">
        <v>153</v>
      </c>
      <c r="G167" s="2">
        <v>174</v>
      </c>
      <c r="H167" s="2">
        <v>74</v>
      </c>
      <c r="J167" s="2">
        <v>45</v>
      </c>
      <c r="K167" s="2">
        <v>165</v>
      </c>
      <c r="L167" s="2">
        <v>72</v>
      </c>
    </row>
    <row r="168" spans="1:12">
      <c r="A168" s="2">
        <v>165</v>
      </c>
      <c r="B168" s="2">
        <v>165</v>
      </c>
      <c r="C168" s="2">
        <v>55</v>
      </c>
      <c r="F168" s="2">
        <v>29</v>
      </c>
      <c r="G168" s="2">
        <v>175</v>
      </c>
      <c r="H168" s="2">
        <v>66</v>
      </c>
      <c r="J168" s="2">
        <v>109</v>
      </c>
      <c r="K168" s="2">
        <v>171</v>
      </c>
      <c r="L168" s="2">
        <v>72</v>
      </c>
    </row>
    <row r="169" spans="1:12">
      <c r="A169" s="2">
        <v>166</v>
      </c>
      <c r="B169" s="2">
        <v>171</v>
      </c>
      <c r="C169" s="2">
        <v>65</v>
      </c>
      <c r="F169" s="2">
        <v>53</v>
      </c>
      <c r="G169" s="2">
        <v>175</v>
      </c>
      <c r="H169" s="2">
        <v>64</v>
      </c>
      <c r="J169" s="2">
        <v>4</v>
      </c>
      <c r="K169" s="2">
        <v>172</v>
      </c>
      <c r="L169" s="2">
        <v>72</v>
      </c>
    </row>
    <row r="170" spans="1:12">
      <c r="A170" s="2">
        <v>167</v>
      </c>
      <c r="B170" s="2">
        <v>167</v>
      </c>
      <c r="C170" s="2">
        <v>63</v>
      </c>
      <c r="F170" s="2">
        <v>96</v>
      </c>
      <c r="G170" s="2">
        <v>175</v>
      </c>
      <c r="H170" s="2">
        <v>80</v>
      </c>
      <c r="J170" s="2">
        <v>125</v>
      </c>
      <c r="K170" s="2">
        <v>177</v>
      </c>
      <c r="L170" s="2">
        <v>72</v>
      </c>
    </row>
    <row r="171" spans="1:12">
      <c r="A171" s="2">
        <v>168</v>
      </c>
      <c r="B171" s="2">
        <v>170</v>
      </c>
      <c r="C171" s="2">
        <v>61</v>
      </c>
      <c r="F171" s="2">
        <v>112</v>
      </c>
      <c r="G171" s="2">
        <v>175</v>
      </c>
      <c r="H171" s="2">
        <v>80</v>
      </c>
      <c r="J171" s="2">
        <v>154</v>
      </c>
      <c r="K171" s="2">
        <v>168</v>
      </c>
      <c r="L171" s="2">
        <v>73</v>
      </c>
    </row>
    <row r="172" spans="1:12">
      <c r="A172" s="2">
        <v>169</v>
      </c>
      <c r="B172" s="2">
        <v>171</v>
      </c>
      <c r="C172" s="2">
        <v>66</v>
      </c>
      <c r="F172" s="2">
        <v>123</v>
      </c>
      <c r="G172" s="2">
        <v>175</v>
      </c>
      <c r="H172" s="2">
        <v>78</v>
      </c>
      <c r="J172" s="2">
        <v>51</v>
      </c>
      <c r="K172" s="2">
        <v>178</v>
      </c>
      <c r="L172" s="2">
        <v>73</v>
      </c>
    </row>
    <row r="173" spans="1:12">
      <c r="A173" s="2">
        <v>170</v>
      </c>
      <c r="B173" s="2">
        <v>169</v>
      </c>
      <c r="C173" s="2">
        <v>62</v>
      </c>
      <c r="F173" s="2">
        <v>162</v>
      </c>
      <c r="G173" s="2">
        <v>175</v>
      </c>
      <c r="H173" s="2">
        <v>67</v>
      </c>
      <c r="J173" s="2">
        <v>90</v>
      </c>
      <c r="K173" s="2">
        <v>169</v>
      </c>
      <c r="L173" s="2">
        <v>74</v>
      </c>
    </row>
    <row r="174" spans="1:12">
      <c r="A174" s="2">
        <v>171</v>
      </c>
      <c r="B174" s="2">
        <v>167</v>
      </c>
      <c r="C174" s="2">
        <v>65</v>
      </c>
      <c r="F174" s="2">
        <v>163</v>
      </c>
      <c r="G174" s="2">
        <v>175</v>
      </c>
      <c r="H174" s="2">
        <v>64</v>
      </c>
      <c r="J174" s="2">
        <v>155</v>
      </c>
      <c r="K174" s="2">
        <v>170</v>
      </c>
      <c r="L174" s="2">
        <v>74</v>
      </c>
    </row>
    <row r="175" spans="1:12">
      <c r="A175" s="2">
        <v>172</v>
      </c>
      <c r="B175" s="2">
        <v>164</v>
      </c>
      <c r="C175" s="2">
        <v>57</v>
      </c>
      <c r="F175" s="2">
        <v>164</v>
      </c>
      <c r="G175" s="2">
        <v>175</v>
      </c>
      <c r="H175" s="2">
        <v>67</v>
      </c>
      <c r="J175" s="2">
        <v>149</v>
      </c>
      <c r="K175" s="2">
        <v>174</v>
      </c>
      <c r="L175" s="2">
        <v>74</v>
      </c>
    </row>
    <row r="176" spans="1:12">
      <c r="A176" s="2">
        <v>173</v>
      </c>
      <c r="B176" s="2">
        <v>185</v>
      </c>
      <c r="C176" s="2">
        <v>82</v>
      </c>
      <c r="F176" s="2">
        <v>13</v>
      </c>
      <c r="G176" s="2">
        <v>176</v>
      </c>
      <c r="H176" s="2">
        <v>67</v>
      </c>
      <c r="J176" s="2">
        <v>153</v>
      </c>
      <c r="K176" s="2">
        <v>174</v>
      </c>
      <c r="L176" s="2">
        <v>74</v>
      </c>
    </row>
    <row r="177" spans="1:12">
      <c r="A177" s="2">
        <v>174</v>
      </c>
      <c r="B177" s="2">
        <v>167</v>
      </c>
      <c r="C177" s="2">
        <v>64</v>
      </c>
      <c r="F177" s="2">
        <v>62</v>
      </c>
      <c r="G177" s="2">
        <v>176</v>
      </c>
      <c r="H177" s="2">
        <v>70</v>
      </c>
      <c r="J177" s="2">
        <v>10</v>
      </c>
      <c r="K177" s="2">
        <v>169</v>
      </c>
      <c r="L177" s="2">
        <v>75</v>
      </c>
    </row>
    <row r="178" spans="1:12">
      <c r="A178" s="2">
        <v>175</v>
      </c>
      <c r="B178" s="2">
        <v>166</v>
      </c>
      <c r="C178" s="2">
        <v>78</v>
      </c>
      <c r="F178" s="2">
        <v>116</v>
      </c>
      <c r="G178" s="2">
        <v>176</v>
      </c>
      <c r="H178" s="2">
        <v>81</v>
      </c>
      <c r="J178" s="2">
        <v>42</v>
      </c>
      <c r="K178" s="2">
        <v>171</v>
      </c>
      <c r="L178" s="2">
        <v>75</v>
      </c>
    </row>
    <row r="179" spans="1:12">
      <c r="A179" s="2">
        <v>176</v>
      </c>
      <c r="B179" s="2">
        <v>169</v>
      </c>
      <c r="C179" s="2">
        <v>70</v>
      </c>
      <c r="F179" s="2">
        <v>121</v>
      </c>
      <c r="G179" s="2">
        <v>176</v>
      </c>
      <c r="H179" s="2">
        <v>77</v>
      </c>
      <c r="J179" s="2">
        <v>92</v>
      </c>
      <c r="K179" s="2">
        <v>171</v>
      </c>
      <c r="L179" s="2">
        <v>75</v>
      </c>
    </row>
    <row r="180" spans="1:12">
      <c r="A180" s="2">
        <v>177</v>
      </c>
      <c r="B180" s="2">
        <v>173</v>
      </c>
      <c r="C180" s="2">
        <v>66</v>
      </c>
      <c r="F180" s="2">
        <v>193</v>
      </c>
      <c r="G180" s="2">
        <v>176</v>
      </c>
      <c r="H180" s="2">
        <v>70</v>
      </c>
      <c r="J180" s="2">
        <v>12</v>
      </c>
      <c r="K180" s="2">
        <v>173</v>
      </c>
      <c r="L180" s="2">
        <v>75</v>
      </c>
    </row>
    <row r="181" spans="1:12">
      <c r="A181" s="2">
        <v>178</v>
      </c>
      <c r="B181" s="2">
        <v>167</v>
      </c>
      <c r="C181" s="2">
        <v>61</v>
      </c>
      <c r="F181" s="2">
        <v>94</v>
      </c>
      <c r="G181" s="2">
        <v>177</v>
      </c>
      <c r="H181" s="2">
        <v>67</v>
      </c>
      <c r="J181" s="2">
        <v>156</v>
      </c>
      <c r="K181" s="2">
        <v>180</v>
      </c>
      <c r="L181" s="2">
        <v>75</v>
      </c>
    </row>
    <row r="182" spans="1:12">
      <c r="A182" s="2">
        <v>179</v>
      </c>
      <c r="B182" s="2">
        <v>169</v>
      </c>
      <c r="C182" s="2">
        <v>58</v>
      </c>
      <c r="F182" s="2">
        <v>125</v>
      </c>
      <c r="G182" s="2">
        <v>177</v>
      </c>
      <c r="H182" s="2">
        <v>72</v>
      </c>
      <c r="J182" s="2">
        <v>40</v>
      </c>
      <c r="K182" s="2">
        <v>165</v>
      </c>
      <c r="L182" s="2">
        <v>76</v>
      </c>
    </row>
    <row r="183" spans="1:12">
      <c r="A183" s="2">
        <v>180</v>
      </c>
      <c r="B183" s="2">
        <v>168</v>
      </c>
      <c r="C183" s="2">
        <v>59</v>
      </c>
      <c r="F183" s="2">
        <v>18</v>
      </c>
      <c r="G183" s="2">
        <v>178</v>
      </c>
      <c r="H183" s="2">
        <v>80</v>
      </c>
      <c r="J183" s="2">
        <v>61</v>
      </c>
      <c r="K183" s="2">
        <v>171</v>
      </c>
      <c r="L183" s="2">
        <v>76</v>
      </c>
    </row>
    <row r="184" spans="1:12">
      <c r="A184" s="2">
        <v>181</v>
      </c>
      <c r="B184" s="2">
        <v>170</v>
      </c>
      <c r="C184" s="2">
        <v>65</v>
      </c>
      <c r="F184" s="2">
        <v>51</v>
      </c>
      <c r="G184" s="2">
        <v>178</v>
      </c>
      <c r="H184" s="2">
        <v>73</v>
      </c>
      <c r="J184" s="2">
        <v>71</v>
      </c>
      <c r="K184" s="2">
        <v>182</v>
      </c>
      <c r="L184" s="2">
        <v>76</v>
      </c>
    </row>
    <row r="185" spans="1:12">
      <c r="A185" s="2">
        <v>182</v>
      </c>
      <c r="B185" s="2">
        <v>171</v>
      </c>
      <c r="C185" s="2">
        <v>62</v>
      </c>
      <c r="F185" s="2">
        <v>58</v>
      </c>
      <c r="G185" s="2">
        <v>178</v>
      </c>
      <c r="H185" s="2">
        <v>71</v>
      </c>
      <c r="J185" s="2">
        <v>77</v>
      </c>
      <c r="K185" s="2">
        <v>173</v>
      </c>
      <c r="L185" s="2">
        <v>77</v>
      </c>
    </row>
    <row r="186" spans="1:12">
      <c r="A186" s="2">
        <v>183</v>
      </c>
      <c r="B186" s="2">
        <v>166</v>
      </c>
      <c r="C186" s="2">
        <v>63</v>
      </c>
      <c r="F186" s="2">
        <v>91</v>
      </c>
      <c r="G186" s="2">
        <v>178</v>
      </c>
      <c r="H186" s="2">
        <v>66</v>
      </c>
      <c r="J186" s="2">
        <v>127</v>
      </c>
      <c r="K186" s="2">
        <v>173</v>
      </c>
      <c r="L186" s="2">
        <v>77</v>
      </c>
    </row>
    <row r="187" spans="1:12">
      <c r="A187" s="2">
        <v>184</v>
      </c>
      <c r="B187" s="2">
        <v>171</v>
      </c>
      <c r="C187" s="2">
        <v>65</v>
      </c>
      <c r="F187" s="2">
        <v>95</v>
      </c>
      <c r="G187" s="2">
        <v>178</v>
      </c>
      <c r="H187" s="2">
        <v>66</v>
      </c>
      <c r="J187" s="2">
        <v>121</v>
      </c>
      <c r="K187" s="2">
        <v>176</v>
      </c>
      <c r="L187" s="2">
        <v>77</v>
      </c>
    </row>
    <row r="188" spans="1:12">
      <c r="A188" s="2">
        <v>185</v>
      </c>
      <c r="B188" s="2">
        <v>166</v>
      </c>
      <c r="C188" s="2">
        <v>57</v>
      </c>
      <c r="F188" s="2">
        <v>64</v>
      </c>
      <c r="G188" s="2">
        <v>179</v>
      </c>
      <c r="H188" s="2">
        <v>77</v>
      </c>
      <c r="J188" s="2">
        <v>64</v>
      </c>
      <c r="K188" s="2">
        <v>179</v>
      </c>
      <c r="L188" s="2">
        <v>77</v>
      </c>
    </row>
    <row r="189" spans="1:12">
      <c r="A189" s="2">
        <v>186</v>
      </c>
      <c r="B189" s="2">
        <v>173</v>
      </c>
      <c r="C189" s="2">
        <v>69</v>
      </c>
      <c r="F189" s="2">
        <v>81</v>
      </c>
      <c r="G189" s="2">
        <v>179</v>
      </c>
      <c r="H189" s="2">
        <v>69</v>
      </c>
      <c r="J189" s="2">
        <v>84</v>
      </c>
      <c r="K189" s="2">
        <v>179</v>
      </c>
      <c r="L189" s="2">
        <v>77</v>
      </c>
    </row>
    <row r="190" spans="1:12">
      <c r="A190" s="2">
        <v>187</v>
      </c>
      <c r="B190" s="2">
        <v>165</v>
      </c>
      <c r="C190" s="2">
        <v>67</v>
      </c>
      <c r="F190" s="2">
        <v>84</v>
      </c>
      <c r="G190" s="2">
        <v>179</v>
      </c>
      <c r="H190" s="2">
        <v>77</v>
      </c>
      <c r="J190" s="2">
        <v>33</v>
      </c>
      <c r="K190" s="2">
        <v>166</v>
      </c>
      <c r="L190" s="2">
        <v>78</v>
      </c>
    </row>
    <row r="191" spans="1:12">
      <c r="A191" s="2">
        <v>188</v>
      </c>
      <c r="B191" s="2">
        <v>164</v>
      </c>
      <c r="C191" s="2">
        <v>66</v>
      </c>
      <c r="F191" s="2">
        <v>119</v>
      </c>
      <c r="G191" s="2">
        <v>179</v>
      </c>
      <c r="H191" s="2">
        <v>71</v>
      </c>
      <c r="J191" s="2">
        <v>144</v>
      </c>
      <c r="K191" s="2">
        <v>166</v>
      </c>
      <c r="L191" s="2">
        <v>78</v>
      </c>
    </row>
    <row r="192" spans="1:12">
      <c r="A192" s="2">
        <v>189</v>
      </c>
      <c r="B192" s="2">
        <v>171</v>
      </c>
      <c r="C192" s="2">
        <v>66</v>
      </c>
      <c r="F192" s="2">
        <v>120</v>
      </c>
      <c r="G192" s="2">
        <v>179</v>
      </c>
      <c r="H192" s="2">
        <v>69</v>
      </c>
      <c r="J192" s="2">
        <v>175</v>
      </c>
      <c r="K192" s="2">
        <v>166</v>
      </c>
      <c r="L192" s="2">
        <v>78</v>
      </c>
    </row>
    <row r="193" spans="1:12">
      <c r="A193" s="2">
        <v>190</v>
      </c>
      <c r="B193" s="2">
        <v>171</v>
      </c>
      <c r="C193" s="2">
        <v>64</v>
      </c>
      <c r="F193" s="2">
        <v>140</v>
      </c>
      <c r="G193" s="2">
        <v>179</v>
      </c>
      <c r="H193" s="2">
        <v>80</v>
      </c>
      <c r="J193" s="2">
        <v>198</v>
      </c>
      <c r="K193" s="2">
        <v>166</v>
      </c>
      <c r="L193" s="2">
        <v>78</v>
      </c>
    </row>
    <row r="194" spans="1:12">
      <c r="A194" s="2">
        <v>191</v>
      </c>
      <c r="B194" s="2">
        <v>179</v>
      </c>
      <c r="C194" s="2">
        <v>69</v>
      </c>
      <c r="F194" s="2">
        <v>191</v>
      </c>
      <c r="G194" s="2">
        <v>179</v>
      </c>
      <c r="H194" s="2">
        <v>69</v>
      </c>
      <c r="J194" s="2">
        <v>83</v>
      </c>
      <c r="K194" s="2">
        <v>172</v>
      </c>
      <c r="L194" s="2">
        <v>78</v>
      </c>
    </row>
    <row r="195" spans="1:12">
      <c r="A195" s="2">
        <v>192</v>
      </c>
      <c r="B195" s="2">
        <v>171</v>
      </c>
      <c r="C195" s="2">
        <v>65</v>
      </c>
      <c r="F195" s="2">
        <v>156</v>
      </c>
      <c r="G195" s="2">
        <v>180</v>
      </c>
      <c r="H195" s="2">
        <v>75</v>
      </c>
      <c r="J195" s="2">
        <v>123</v>
      </c>
      <c r="K195" s="2">
        <v>175</v>
      </c>
      <c r="L195" s="2">
        <v>78</v>
      </c>
    </row>
    <row r="196" spans="1:12">
      <c r="A196" s="2">
        <v>193</v>
      </c>
      <c r="B196" s="2">
        <v>176</v>
      </c>
      <c r="C196" s="2">
        <v>70</v>
      </c>
      <c r="F196" s="2">
        <v>71</v>
      </c>
      <c r="G196" s="2">
        <v>182</v>
      </c>
      <c r="H196" s="2">
        <v>76</v>
      </c>
      <c r="J196" s="2">
        <v>96</v>
      </c>
      <c r="K196" s="2">
        <v>175</v>
      </c>
      <c r="L196" s="2">
        <v>80</v>
      </c>
    </row>
    <row r="197" spans="1:12">
      <c r="A197" s="2">
        <v>194</v>
      </c>
      <c r="B197" s="2">
        <v>190</v>
      </c>
      <c r="C197" s="2">
        <v>80</v>
      </c>
      <c r="F197" s="2">
        <v>68</v>
      </c>
      <c r="G197" s="2">
        <v>184</v>
      </c>
      <c r="H197" s="2">
        <v>68</v>
      </c>
      <c r="J197" s="2">
        <v>112</v>
      </c>
      <c r="K197" s="2">
        <v>175</v>
      </c>
      <c r="L197" s="2">
        <v>80</v>
      </c>
    </row>
    <row r="198" spans="1:12">
      <c r="A198" s="2">
        <v>195</v>
      </c>
      <c r="B198" s="2">
        <v>171</v>
      </c>
      <c r="C198" s="2">
        <v>69</v>
      </c>
      <c r="F198" s="2">
        <v>173</v>
      </c>
      <c r="G198" s="2">
        <v>185</v>
      </c>
      <c r="H198" s="2">
        <v>82</v>
      </c>
      <c r="J198" s="2">
        <v>18</v>
      </c>
      <c r="K198" s="2">
        <v>178</v>
      </c>
      <c r="L198" s="2">
        <v>80</v>
      </c>
    </row>
    <row r="199" spans="1:12">
      <c r="A199" s="2">
        <v>196</v>
      </c>
      <c r="B199" s="2">
        <v>166</v>
      </c>
      <c r="C199" s="2">
        <v>62</v>
      </c>
      <c r="F199" s="2">
        <v>79</v>
      </c>
      <c r="G199" s="2">
        <v>186</v>
      </c>
      <c r="H199" s="2">
        <v>71</v>
      </c>
      <c r="J199" s="2">
        <v>140</v>
      </c>
      <c r="K199" s="2">
        <v>179</v>
      </c>
      <c r="L199" s="2">
        <v>80</v>
      </c>
    </row>
    <row r="200" spans="1:12">
      <c r="A200" s="2">
        <v>197</v>
      </c>
      <c r="B200" s="2">
        <v>172</v>
      </c>
      <c r="C200" s="2">
        <v>67</v>
      </c>
      <c r="F200" s="2">
        <v>89</v>
      </c>
      <c r="G200" s="2">
        <v>190</v>
      </c>
      <c r="H200" s="2">
        <v>80</v>
      </c>
      <c r="J200" s="2">
        <v>89</v>
      </c>
      <c r="K200" s="2">
        <v>190</v>
      </c>
      <c r="L200" s="2">
        <v>80</v>
      </c>
    </row>
    <row r="201" spans="1:12">
      <c r="A201" s="2">
        <v>198</v>
      </c>
      <c r="B201" s="2">
        <v>166</v>
      </c>
      <c r="C201" s="2">
        <v>78</v>
      </c>
      <c r="F201" s="2">
        <v>194</v>
      </c>
      <c r="G201" s="2">
        <v>190</v>
      </c>
      <c r="H201" s="2">
        <v>80</v>
      </c>
      <c r="J201" s="2">
        <v>194</v>
      </c>
      <c r="K201" s="2">
        <v>190</v>
      </c>
      <c r="L201" s="2">
        <v>80</v>
      </c>
    </row>
    <row r="202" spans="1:12">
      <c r="A202" s="2">
        <v>199</v>
      </c>
      <c r="B202" s="2">
        <v>169</v>
      </c>
      <c r="C202" s="2">
        <v>65</v>
      </c>
      <c r="F202" s="2">
        <v>86</v>
      </c>
      <c r="G202" s="2">
        <v>196</v>
      </c>
      <c r="H202" s="2">
        <v>60</v>
      </c>
      <c r="J202" s="2">
        <v>116</v>
      </c>
      <c r="K202" s="2">
        <v>176</v>
      </c>
      <c r="L202" s="2">
        <v>81</v>
      </c>
    </row>
    <row r="203" spans="1:12">
      <c r="A203" s="2">
        <v>200</v>
      </c>
      <c r="B203" s="2">
        <v>168</v>
      </c>
      <c r="C203" s="2">
        <v>62</v>
      </c>
      <c r="F203" s="2">
        <v>152</v>
      </c>
      <c r="G203" s="2">
        <v>196</v>
      </c>
      <c r="H203" s="2">
        <v>60</v>
      </c>
      <c r="J203" s="2">
        <v>173</v>
      </c>
      <c r="K203" s="2">
        <v>185</v>
      </c>
      <c r="L203" s="2">
        <v>82</v>
      </c>
    </row>
  </sheetData>
  <sortState xmlns:xlrd2="http://schemas.microsoft.com/office/spreadsheetml/2017/richdata2" ref="J4:L203">
    <sortCondition ref="L4:L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CD6-861C-4F45-BD2D-E23DC8A79F95}">
  <dimension ref="A1:H16"/>
  <sheetViews>
    <sheetView workbookViewId="0">
      <selection activeCell="E30" sqref="E30"/>
    </sheetView>
  </sheetViews>
  <sheetFormatPr baseColWidth="10" defaultRowHeight="16"/>
  <sheetData>
    <row r="1" spans="1:8">
      <c r="A1" s="11" t="s">
        <v>1</v>
      </c>
      <c r="F1" s="11" t="s">
        <v>2</v>
      </c>
    </row>
    <row r="2" spans="1:8">
      <c r="A2" s="11" t="s">
        <v>6</v>
      </c>
      <c r="B2" s="3">
        <f>'1'!G4</f>
        <v>156</v>
      </c>
      <c r="F2" s="11" t="s">
        <v>6</v>
      </c>
      <c r="G2">
        <f>'1'!L4</f>
        <v>50</v>
      </c>
    </row>
    <row r="3" spans="1:8">
      <c r="A3" s="11" t="s">
        <v>7</v>
      </c>
      <c r="B3">
        <f>'1'!G203</f>
        <v>196</v>
      </c>
      <c r="F3" s="11" t="s">
        <v>7</v>
      </c>
      <c r="G3">
        <f>'1'!L203</f>
        <v>82</v>
      </c>
    </row>
    <row r="4" spans="1:8">
      <c r="A4" s="11" t="s">
        <v>8</v>
      </c>
      <c r="B4">
        <f>B3-B2</f>
        <v>40</v>
      </c>
      <c r="F4" s="11" t="s">
        <v>8</v>
      </c>
      <c r="G4">
        <f>G3-G2</f>
        <v>32</v>
      </c>
    </row>
    <row r="5" spans="1:8">
      <c r="A5" s="11" t="s">
        <v>11</v>
      </c>
      <c r="B5">
        <f>B4/10</f>
        <v>4</v>
      </c>
      <c r="F5" s="11" t="s">
        <v>11</v>
      </c>
      <c r="G5" s="4">
        <f>G4/10</f>
        <v>3.2</v>
      </c>
    </row>
    <row r="6" spans="1:8">
      <c r="A6" s="5" t="s">
        <v>0</v>
      </c>
      <c r="B6" s="5" t="s">
        <v>9</v>
      </c>
      <c r="C6" s="5" t="s">
        <v>10</v>
      </c>
      <c r="F6" s="5" t="s">
        <v>0</v>
      </c>
      <c r="G6" s="5" t="s">
        <v>9</v>
      </c>
      <c r="H6" s="5" t="s">
        <v>10</v>
      </c>
    </row>
    <row r="7" spans="1:8">
      <c r="A7" s="5">
        <v>1</v>
      </c>
      <c r="B7" s="5">
        <f>B$2 + B$5*(A7-1)</f>
        <v>156</v>
      </c>
      <c r="C7" s="5">
        <f>B7+B$5</f>
        <v>160</v>
      </c>
      <c r="F7" s="5">
        <v>1</v>
      </c>
      <c r="G7" s="5">
        <f>G2</f>
        <v>50</v>
      </c>
      <c r="H7" s="6">
        <f t="shared" ref="H7:H16" si="0">G7+G$5</f>
        <v>53.2</v>
      </c>
    </row>
    <row r="8" spans="1:8">
      <c r="A8" s="5">
        <v>2</v>
      </c>
      <c r="B8" s="5">
        <f t="shared" ref="B8:B16" si="1">B$2 + B$5*(A8-1)</f>
        <v>160</v>
      </c>
      <c r="C8" s="5">
        <f t="shared" ref="C8:C16" si="2">B8+B$5</f>
        <v>164</v>
      </c>
      <c r="F8" s="5">
        <v>2</v>
      </c>
      <c r="G8" s="7">
        <f t="shared" ref="G8:G16" si="3">G7+G$5</f>
        <v>53.2</v>
      </c>
      <c r="H8" s="6">
        <f t="shared" si="0"/>
        <v>56.400000000000006</v>
      </c>
    </row>
    <row r="9" spans="1:8">
      <c r="A9" s="5">
        <v>3</v>
      </c>
      <c r="B9" s="5">
        <f t="shared" si="1"/>
        <v>164</v>
      </c>
      <c r="C9" s="5">
        <f t="shared" si="2"/>
        <v>168</v>
      </c>
      <c r="F9" s="5">
        <v>3</v>
      </c>
      <c r="G9" s="7">
        <f t="shared" si="3"/>
        <v>56.400000000000006</v>
      </c>
      <c r="H9" s="6">
        <f t="shared" si="0"/>
        <v>59.600000000000009</v>
      </c>
    </row>
    <row r="10" spans="1:8">
      <c r="A10" s="5">
        <v>4</v>
      </c>
      <c r="B10" s="5">
        <f t="shared" si="1"/>
        <v>168</v>
      </c>
      <c r="C10" s="5">
        <f t="shared" si="2"/>
        <v>172</v>
      </c>
      <c r="F10" s="5">
        <v>4</v>
      </c>
      <c r="G10" s="7">
        <f t="shared" si="3"/>
        <v>59.600000000000009</v>
      </c>
      <c r="H10" s="6">
        <f t="shared" si="0"/>
        <v>62.800000000000011</v>
      </c>
    </row>
    <row r="11" spans="1:8">
      <c r="A11" s="5">
        <v>5</v>
      </c>
      <c r="B11" s="5">
        <f t="shared" si="1"/>
        <v>172</v>
      </c>
      <c r="C11" s="5">
        <f t="shared" si="2"/>
        <v>176</v>
      </c>
      <c r="F11" s="5">
        <v>5</v>
      </c>
      <c r="G11" s="7">
        <f t="shared" si="3"/>
        <v>62.800000000000011</v>
      </c>
      <c r="H11" s="6">
        <f t="shared" si="0"/>
        <v>66.000000000000014</v>
      </c>
    </row>
    <row r="12" spans="1:8">
      <c r="A12" s="5">
        <v>6</v>
      </c>
      <c r="B12" s="5">
        <f t="shared" si="1"/>
        <v>176</v>
      </c>
      <c r="C12" s="5">
        <f t="shared" si="2"/>
        <v>180</v>
      </c>
      <c r="F12" s="5">
        <v>6</v>
      </c>
      <c r="G12" s="7">
        <f t="shared" si="3"/>
        <v>66.000000000000014</v>
      </c>
      <c r="H12" s="6">
        <f t="shared" si="0"/>
        <v>69.200000000000017</v>
      </c>
    </row>
    <row r="13" spans="1:8">
      <c r="A13" s="5">
        <v>7</v>
      </c>
      <c r="B13" s="5">
        <f t="shared" si="1"/>
        <v>180</v>
      </c>
      <c r="C13" s="5">
        <f t="shared" si="2"/>
        <v>184</v>
      </c>
      <c r="F13" s="5">
        <v>7</v>
      </c>
      <c r="G13" s="7">
        <f t="shared" si="3"/>
        <v>69.200000000000017</v>
      </c>
      <c r="H13" s="6">
        <f t="shared" si="0"/>
        <v>72.40000000000002</v>
      </c>
    </row>
    <row r="14" spans="1:8">
      <c r="A14" s="5">
        <v>8</v>
      </c>
      <c r="B14" s="5">
        <f t="shared" si="1"/>
        <v>184</v>
      </c>
      <c r="C14" s="5">
        <f t="shared" si="2"/>
        <v>188</v>
      </c>
      <c r="F14" s="5">
        <v>8</v>
      </c>
      <c r="G14" s="7">
        <f t="shared" si="3"/>
        <v>72.40000000000002</v>
      </c>
      <c r="H14" s="6">
        <f t="shared" si="0"/>
        <v>75.600000000000023</v>
      </c>
    </row>
    <row r="15" spans="1:8">
      <c r="A15" s="5">
        <v>9</v>
      </c>
      <c r="B15" s="5">
        <f t="shared" si="1"/>
        <v>188</v>
      </c>
      <c r="C15" s="5">
        <f t="shared" si="2"/>
        <v>192</v>
      </c>
      <c r="F15" s="5">
        <v>9</v>
      </c>
      <c r="G15" s="7">
        <f t="shared" si="3"/>
        <v>75.600000000000023</v>
      </c>
      <c r="H15" s="6">
        <f t="shared" si="0"/>
        <v>78.800000000000026</v>
      </c>
    </row>
    <row r="16" spans="1:8">
      <c r="A16" s="5">
        <v>10</v>
      </c>
      <c r="B16" s="5">
        <f t="shared" si="1"/>
        <v>192</v>
      </c>
      <c r="C16" s="5">
        <f t="shared" si="2"/>
        <v>196</v>
      </c>
      <c r="F16" s="5">
        <v>10</v>
      </c>
      <c r="G16" s="7">
        <f t="shared" si="3"/>
        <v>78.800000000000026</v>
      </c>
      <c r="H16" s="6">
        <f t="shared" si="0"/>
        <v>82.000000000000028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558C-8921-3B4A-A573-0AC84693A758}">
  <dimension ref="A3:H16"/>
  <sheetViews>
    <sheetView zoomScale="75" workbookViewId="0">
      <selection activeCell="F43" sqref="F43"/>
    </sheetView>
  </sheetViews>
  <sheetFormatPr baseColWidth="10" defaultRowHeight="16"/>
  <sheetData>
    <row r="3" spans="1:8">
      <c r="A3" s="5" t="s">
        <v>11</v>
      </c>
      <c r="B3" s="5">
        <v>4</v>
      </c>
    </row>
    <row r="5" spans="1:8">
      <c r="A5" s="5" t="s">
        <v>0</v>
      </c>
      <c r="B5" s="5" t="s">
        <v>9</v>
      </c>
      <c r="C5" s="5" t="s">
        <v>10</v>
      </c>
      <c r="D5" s="5" t="s">
        <v>12</v>
      </c>
      <c r="E5" s="5" t="s">
        <v>13</v>
      </c>
      <c r="F5" s="5" t="s">
        <v>48</v>
      </c>
      <c r="G5" s="5" t="s">
        <v>49</v>
      </c>
      <c r="H5" s="5"/>
    </row>
    <row r="6" spans="1:8">
      <c r="A6" s="5">
        <v>1</v>
      </c>
      <c r="B6" s="5">
        <v>156</v>
      </c>
      <c r="C6" s="5">
        <v>160</v>
      </c>
      <c r="D6" s="23">
        <f t="array" ref="D6:D15">FREQUENCY('1'!$G$4:$G$203,C6:C15)</f>
        <v>13</v>
      </c>
      <c r="E6" s="5">
        <f>(C6+B6)/2</f>
        <v>158</v>
      </c>
      <c r="F6" s="5">
        <f>D6/200/B$3</f>
        <v>1.6250000000000001E-2</v>
      </c>
      <c r="G6" s="5">
        <v>13</v>
      </c>
      <c r="H6" s="5">
        <f>G6/200</f>
        <v>6.5000000000000002E-2</v>
      </c>
    </row>
    <row r="7" spans="1:8">
      <c r="A7" s="5">
        <v>2</v>
      </c>
      <c r="B7" s="5">
        <v>160</v>
      </c>
      <c r="C7" s="5">
        <v>164</v>
      </c>
      <c r="D7" s="5">
        <v>29</v>
      </c>
      <c r="E7" s="5">
        <f t="shared" ref="E7:E15" si="0">(C7+B7)/2</f>
        <v>162</v>
      </c>
      <c r="F7" s="5">
        <f t="shared" ref="F7:F15" si="1">D7/200/B$3</f>
        <v>3.6249999999999998E-2</v>
      </c>
      <c r="G7" s="5">
        <f>G6+D7</f>
        <v>42</v>
      </c>
      <c r="H7" s="5">
        <f t="shared" ref="H7:H15" si="2">G7/200</f>
        <v>0.21</v>
      </c>
    </row>
    <row r="8" spans="1:8">
      <c r="A8" s="5">
        <v>3</v>
      </c>
      <c r="B8" s="5">
        <v>164</v>
      </c>
      <c r="C8" s="5">
        <v>168</v>
      </c>
      <c r="D8" s="5">
        <v>46</v>
      </c>
      <c r="E8" s="5">
        <f t="shared" si="0"/>
        <v>166</v>
      </c>
      <c r="F8" s="5">
        <f t="shared" si="1"/>
        <v>5.7500000000000002E-2</v>
      </c>
      <c r="G8" s="5">
        <f t="shared" ref="G8:G15" si="3">G7+D8</f>
        <v>88</v>
      </c>
      <c r="H8" s="5">
        <f t="shared" si="2"/>
        <v>0.44</v>
      </c>
    </row>
    <row r="9" spans="1:8">
      <c r="A9" s="5">
        <v>4</v>
      </c>
      <c r="B9" s="5">
        <v>168</v>
      </c>
      <c r="C9" s="5">
        <v>172</v>
      </c>
      <c r="D9" s="5">
        <v>63</v>
      </c>
      <c r="E9" s="5">
        <f t="shared" si="0"/>
        <v>170</v>
      </c>
      <c r="F9" s="5">
        <f t="shared" si="1"/>
        <v>7.8750000000000001E-2</v>
      </c>
      <c r="G9" s="5">
        <f t="shared" si="3"/>
        <v>151</v>
      </c>
      <c r="H9" s="5">
        <f t="shared" si="2"/>
        <v>0.755</v>
      </c>
    </row>
    <row r="10" spans="1:8">
      <c r="A10" s="5">
        <v>5</v>
      </c>
      <c r="B10" s="5">
        <v>172</v>
      </c>
      <c r="C10" s="5">
        <v>176</v>
      </c>
      <c r="D10" s="5">
        <v>26</v>
      </c>
      <c r="E10" s="5">
        <f t="shared" si="0"/>
        <v>174</v>
      </c>
      <c r="F10" s="5">
        <f t="shared" si="1"/>
        <v>3.2500000000000001E-2</v>
      </c>
      <c r="G10" s="5">
        <f t="shared" si="3"/>
        <v>177</v>
      </c>
      <c r="H10" s="5">
        <f t="shared" si="2"/>
        <v>0.88500000000000001</v>
      </c>
    </row>
    <row r="11" spans="1:8">
      <c r="A11" s="5">
        <v>6</v>
      </c>
      <c r="B11" s="5">
        <v>176</v>
      </c>
      <c r="C11" s="5">
        <v>180</v>
      </c>
      <c r="D11" s="5">
        <v>15</v>
      </c>
      <c r="E11" s="5">
        <f t="shared" si="0"/>
        <v>178</v>
      </c>
      <c r="F11" s="5">
        <f t="shared" si="1"/>
        <v>1.8749999999999999E-2</v>
      </c>
      <c r="G11" s="5">
        <f t="shared" si="3"/>
        <v>192</v>
      </c>
      <c r="H11" s="5">
        <f t="shared" si="2"/>
        <v>0.96</v>
      </c>
    </row>
    <row r="12" spans="1:8">
      <c r="A12" s="5">
        <v>7</v>
      </c>
      <c r="B12" s="5">
        <v>180</v>
      </c>
      <c r="C12" s="5">
        <v>184</v>
      </c>
      <c r="D12" s="5">
        <v>2</v>
      </c>
      <c r="E12" s="5">
        <f t="shared" si="0"/>
        <v>182</v>
      </c>
      <c r="F12" s="5">
        <f t="shared" si="1"/>
        <v>2.5000000000000001E-3</v>
      </c>
      <c r="G12" s="5">
        <f t="shared" si="3"/>
        <v>194</v>
      </c>
      <c r="H12" s="5">
        <f t="shared" si="2"/>
        <v>0.97</v>
      </c>
    </row>
    <row r="13" spans="1:8">
      <c r="A13" s="5">
        <v>8</v>
      </c>
      <c r="B13" s="5">
        <v>184</v>
      </c>
      <c r="C13" s="5">
        <v>188</v>
      </c>
      <c r="D13" s="5">
        <v>2</v>
      </c>
      <c r="E13" s="5">
        <f t="shared" si="0"/>
        <v>186</v>
      </c>
      <c r="F13" s="5">
        <f t="shared" si="1"/>
        <v>2.5000000000000001E-3</v>
      </c>
      <c r="G13" s="5">
        <f t="shared" si="3"/>
        <v>196</v>
      </c>
      <c r="H13" s="5">
        <f t="shared" si="2"/>
        <v>0.98</v>
      </c>
    </row>
    <row r="14" spans="1:8">
      <c r="A14" s="5">
        <v>9</v>
      </c>
      <c r="B14" s="5">
        <v>188</v>
      </c>
      <c r="C14" s="5">
        <v>192</v>
      </c>
      <c r="D14" s="5">
        <v>2</v>
      </c>
      <c r="E14" s="5">
        <f t="shared" si="0"/>
        <v>190</v>
      </c>
      <c r="F14" s="5">
        <f t="shared" si="1"/>
        <v>2.5000000000000001E-3</v>
      </c>
      <c r="G14" s="5">
        <f t="shared" si="3"/>
        <v>198</v>
      </c>
      <c r="H14" s="5">
        <f t="shared" si="2"/>
        <v>0.99</v>
      </c>
    </row>
    <row r="15" spans="1:8">
      <c r="A15" s="5">
        <v>10</v>
      </c>
      <c r="B15" s="5">
        <v>192</v>
      </c>
      <c r="C15" s="5">
        <v>196</v>
      </c>
      <c r="D15" s="5">
        <v>2</v>
      </c>
      <c r="E15" s="5">
        <f t="shared" si="0"/>
        <v>194</v>
      </c>
      <c r="F15" s="5">
        <f t="shared" si="1"/>
        <v>2.5000000000000001E-3</v>
      </c>
      <c r="G15" s="5">
        <f t="shared" si="3"/>
        <v>200</v>
      </c>
      <c r="H15" s="5">
        <f t="shared" si="2"/>
        <v>1</v>
      </c>
    </row>
    <row r="16" spans="1:8">
      <c r="D16">
        <f>SUM(D6:D15)</f>
        <v>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2ECC-BE1F-1A40-AF92-D0410280C0FF}">
  <dimension ref="A1:P29"/>
  <sheetViews>
    <sheetView workbookViewId="0">
      <selection activeCell="L36" sqref="L36"/>
    </sheetView>
  </sheetViews>
  <sheetFormatPr baseColWidth="10" defaultRowHeight="16"/>
  <sheetData>
    <row r="1" spans="1:16">
      <c r="A1" t="s">
        <v>1</v>
      </c>
      <c r="F1" t="s">
        <v>15</v>
      </c>
    </row>
    <row r="2" spans="1:16">
      <c r="A2" s="5" t="s">
        <v>0</v>
      </c>
      <c r="B2" s="5" t="s">
        <v>9</v>
      </c>
      <c r="C2" s="5" t="s">
        <v>10</v>
      </c>
      <c r="D2" s="5" t="s">
        <v>12</v>
      </c>
      <c r="E2" s="5" t="s">
        <v>13</v>
      </c>
      <c r="F2" s="5" t="s">
        <v>14</v>
      </c>
      <c r="G2" s="5" t="s">
        <v>17</v>
      </c>
      <c r="J2" s="15" t="s">
        <v>16</v>
      </c>
      <c r="K2" s="15"/>
      <c r="L2" s="15">
        <f>SUM(F3:F12)/200</f>
        <v>168.98</v>
      </c>
      <c r="N2" t="s">
        <v>19</v>
      </c>
      <c r="P2">
        <f>SUM(G3:G12)/200</f>
        <v>28596.16</v>
      </c>
    </row>
    <row r="3" spans="1:16">
      <c r="A3" s="5">
        <v>1</v>
      </c>
      <c r="B3" s="5">
        <v>156</v>
      </c>
      <c r="C3" s="5">
        <v>160</v>
      </c>
      <c r="D3" s="5">
        <f t="array" ref="D3:D12">FREQUENCY('1'!G4:G203,C3:C12)</f>
        <v>13</v>
      </c>
      <c r="E3" s="5">
        <f>(C3+B3)/2</f>
        <v>158</v>
      </c>
      <c r="F3" s="5">
        <f>E3*D3</f>
        <v>2054</v>
      </c>
      <c r="G3" s="5">
        <f>F3*E3</f>
        <v>324532</v>
      </c>
      <c r="J3" s="15" t="s">
        <v>18</v>
      </c>
      <c r="K3" s="15"/>
      <c r="L3" s="15">
        <f>P2-L2*L2</f>
        <v>41.919600000004721</v>
      </c>
    </row>
    <row r="4" spans="1:16">
      <c r="A4" s="5">
        <v>2</v>
      </c>
      <c r="B4" s="5">
        <v>160</v>
      </c>
      <c r="C4" s="5">
        <v>164</v>
      </c>
      <c r="D4" s="5">
        <v>29</v>
      </c>
      <c r="E4" s="5">
        <f t="shared" ref="E4:E12" si="0">(C4+B4)/2</f>
        <v>162</v>
      </c>
      <c r="F4" s="5">
        <f t="shared" ref="F4:F12" si="1">E4*D4</f>
        <v>4698</v>
      </c>
      <c r="G4" s="5">
        <f t="shared" ref="G4:G12" si="2">F4*E4</f>
        <v>761076</v>
      </c>
      <c r="I4" s="36" t="s">
        <v>21</v>
      </c>
      <c r="J4" s="15" t="s">
        <v>20</v>
      </c>
      <c r="K4" s="15"/>
      <c r="L4" s="15">
        <f>L3*200/199</f>
        <v>42.130251256286151</v>
      </c>
    </row>
    <row r="5" spans="1:16">
      <c r="A5" s="5">
        <v>3</v>
      </c>
      <c r="B5" s="5">
        <v>164</v>
      </c>
      <c r="C5" s="5">
        <v>168</v>
      </c>
      <c r="D5" s="5">
        <v>46</v>
      </c>
      <c r="E5" s="5">
        <f t="shared" si="0"/>
        <v>166</v>
      </c>
      <c r="F5" s="5">
        <f t="shared" si="1"/>
        <v>7636</v>
      </c>
      <c r="G5" s="5">
        <f t="shared" si="2"/>
        <v>1267576</v>
      </c>
      <c r="I5" s="36" t="s">
        <v>25</v>
      </c>
      <c r="J5" s="15" t="s">
        <v>24</v>
      </c>
      <c r="K5" s="15"/>
      <c r="L5" s="15">
        <f>SQRT(L4)</f>
        <v>6.4907820219358889</v>
      </c>
    </row>
    <row r="6" spans="1:16">
      <c r="A6" s="5">
        <v>4</v>
      </c>
      <c r="B6" s="5">
        <v>168</v>
      </c>
      <c r="C6" s="5">
        <v>172</v>
      </c>
      <c r="D6" s="5">
        <v>63</v>
      </c>
      <c r="E6" s="5">
        <f t="shared" si="0"/>
        <v>170</v>
      </c>
      <c r="F6" s="5">
        <f t="shared" si="1"/>
        <v>10710</v>
      </c>
      <c r="G6" s="5">
        <f t="shared" si="2"/>
        <v>1820700</v>
      </c>
      <c r="J6" s="15" t="s">
        <v>22</v>
      </c>
      <c r="K6" s="15" t="s">
        <v>23</v>
      </c>
      <c r="L6" s="15">
        <f>E6</f>
        <v>170</v>
      </c>
    </row>
    <row r="7" spans="1:16">
      <c r="A7" s="5">
        <v>5</v>
      </c>
      <c r="B7" s="5">
        <v>172</v>
      </c>
      <c r="C7" s="5">
        <v>176</v>
      </c>
      <c r="D7" s="5">
        <v>26</v>
      </c>
      <c r="E7" s="5">
        <f t="shared" si="0"/>
        <v>174</v>
      </c>
      <c r="F7" s="5">
        <f t="shared" si="1"/>
        <v>4524</v>
      </c>
      <c r="G7" s="5">
        <f t="shared" si="2"/>
        <v>787176</v>
      </c>
    </row>
    <row r="8" spans="1:16">
      <c r="A8" s="5">
        <v>6</v>
      </c>
      <c r="B8" s="5">
        <v>176</v>
      </c>
      <c r="C8" s="5">
        <v>180</v>
      </c>
      <c r="D8" s="5">
        <v>15</v>
      </c>
      <c r="E8" s="5">
        <f t="shared" si="0"/>
        <v>178</v>
      </c>
      <c r="F8" s="5">
        <f t="shared" si="1"/>
        <v>2670</v>
      </c>
      <c r="G8" s="5">
        <f t="shared" si="2"/>
        <v>475260</v>
      </c>
    </row>
    <row r="9" spans="1:16">
      <c r="A9" s="5">
        <v>7</v>
      </c>
      <c r="B9" s="5">
        <v>180</v>
      </c>
      <c r="C9" s="5">
        <v>184</v>
      </c>
      <c r="D9" s="5">
        <v>2</v>
      </c>
      <c r="E9" s="5">
        <f t="shared" si="0"/>
        <v>182</v>
      </c>
      <c r="F9" s="5">
        <f t="shared" si="1"/>
        <v>364</v>
      </c>
      <c r="G9" s="5">
        <f t="shared" si="2"/>
        <v>66248</v>
      </c>
    </row>
    <row r="10" spans="1:16">
      <c r="A10" s="5">
        <v>8</v>
      </c>
      <c r="B10" s="5">
        <v>184</v>
      </c>
      <c r="C10" s="5">
        <v>188</v>
      </c>
      <c r="D10" s="5">
        <v>2</v>
      </c>
      <c r="E10" s="5">
        <f t="shared" si="0"/>
        <v>186</v>
      </c>
      <c r="F10" s="5">
        <f t="shared" si="1"/>
        <v>372</v>
      </c>
      <c r="G10" s="5">
        <f t="shared" si="2"/>
        <v>69192</v>
      </c>
    </row>
    <row r="11" spans="1:16">
      <c r="A11" s="5">
        <v>9</v>
      </c>
      <c r="B11" s="5">
        <v>188</v>
      </c>
      <c r="C11" s="5">
        <v>192</v>
      </c>
      <c r="D11" s="5">
        <v>2</v>
      </c>
      <c r="E11" s="5">
        <f t="shared" si="0"/>
        <v>190</v>
      </c>
      <c r="F11" s="5">
        <f t="shared" si="1"/>
        <v>380</v>
      </c>
      <c r="G11" s="5">
        <f t="shared" si="2"/>
        <v>72200</v>
      </c>
    </row>
    <row r="12" spans="1:16">
      <c r="A12" s="5">
        <v>10</v>
      </c>
      <c r="B12" s="5">
        <v>192</v>
      </c>
      <c r="C12" s="5">
        <v>196</v>
      </c>
      <c r="D12" s="5">
        <v>2</v>
      </c>
      <c r="E12" s="5">
        <f t="shared" si="0"/>
        <v>194</v>
      </c>
      <c r="F12" s="5">
        <f t="shared" si="1"/>
        <v>388</v>
      </c>
      <c r="G12" s="5">
        <f t="shared" si="2"/>
        <v>75272</v>
      </c>
    </row>
    <row r="13" spans="1:16">
      <c r="D13">
        <f>SUM(D3:D12)</f>
        <v>200</v>
      </c>
    </row>
    <row r="18" spans="1:16">
      <c r="A18" t="s">
        <v>2</v>
      </c>
    </row>
    <row r="19" spans="1:16">
      <c r="A19" s="5" t="s">
        <v>0</v>
      </c>
      <c r="B19" s="5" t="s">
        <v>9</v>
      </c>
      <c r="C19" s="5" t="s">
        <v>10</v>
      </c>
      <c r="D19" s="24" t="s">
        <v>12</v>
      </c>
      <c r="E19" s="24" t="s">
        <v>13</v>
      </c>
      <c r="F19" s="5" t="s">
        <v>14</v>
      </c>
      <c r="G19" s="5" t="s">
        <v>17</v>
      </c>
      <c r="J19" s="15" t="s">
        <v>16</v>
      </c>
      <c r="K19" s="15"/>
      <c r="L19" s="15">
        <f>SUM(F20:F29)/200</f>
        <v>65.504000000000019</v>
      </c>
      <c r="N19" t="s">
        <v>19</v>
      </c>
      <c r="P19">
        <f>SUM(G20:G29)/200</f>
        <v>4337.3248000000012</v>
      </c>
    </row>
    <row r="20" spans="1:16">
      <c r="A20" s="5">
        <v>1</v>
      </c>
      <c r="B20" s="5">
        <v>50</v>
      </c>
      <c r="C20" s="6">
        <f>B20+3.2</f>
        <v>53.2</v>
      </c>
      <c r="D20" s="5">
        <f t="array" ref="D20:D29">FREQUENCY('1'!L4:L203,C20:C29)</f>
        <v>7</v>
      </c>
      <c r="E20" s="5">
        <f t="shared" ref="E20:E29" si="3">(C20+B20)/2</f>
        <v>51.6</v>
      </c>
      <c r="F20" s="5">
        <f t="shared" ref="F20:F29" si="4">E20*D20</f>
        <v>361.2</v>
      </c>
      <c r="G20" s="5">
        <f t="shared" ref="G20:G29" si="5">F20*E20</f>
        <v>18637.919999999998</v>
      </c>
      <c r="J20" s="15" t="s">
        <v>18</v>
      </c>
      <c r="K20" s="15"/>
      <c r="L20" s="15">
        <f>P19-L19*L19</f>
        <v>46.550783999999112</v>
      </c>
    </row>
    <row r="21" spans="1:16">
      <c r="A21" s="5">
        <v>2</v>
      </c>
      <c r="B21" s="6">
        <f>C20</f>
        <v>53.2</v>
      </c>
      <c r="C21" s="6">
        <f t="shared" ref="C21:C29" si="6">B21+3.2</f>
        <v>56.400000000000006</v>
      </c>
      <c r="D21" s="5">
        <v>11</v>
      </c>
      <c r="E21" s="5">
        <f t="shared" si="3"/>
        <v>54.800000000000004</v>
      </c>
      <c r="F21" s="5">
        <f t="shared" si="4"/>
        <v>602.80000000000007</v>
      </c>
      <c r="G21" s="5">
        <f t="shared" si="5"/>
        <v>33033.44000000001</v>
      </c>
      <c r="I21" s="36" t="s">
        <v>126</v>
      </c>
      <c r="J21" s="15" t="s">
        <v>20</v>
      </c>
      <c r="K21" s="15"/>
      <c r="L21" s="15">
        <f>L20*200/199</f>
        <v>46.784707537687552</v>
      </c>
    </row>
    <row r="22" spans="1:16">
      <c r="A22" s="5">
        <v>3</v>
      </c>
      <c r="B22" s="6">
        <f t="shared" ref="B22:B29" si="7">C21</f>
        <v>56.400000000000006</v>
      </c>
      <c r="C22" s="6">
        <f t="shared" si="6"/>
        <v>59.600000000000009</v>
      </c>
      <c r="D22" s="5">
        <v>16</v>
      </c>
      <c r="E22" s="5">
        <f t="shared" si="3"/>
        <v>58.000000000000007</v>
      </c>
      <c r="F22" s="5">
        <f t="shared" si="4"/>
        <v>928.00000000000011</v>
      </c>
      <c r="G22" s="5">
        <f t="shared" si="5"/>
        <v>53824.000000000015</v>
      </c>
      <c r="I22" s="36" t="s">
        <v>127</v>
      </c>
      <c r="J22" s="15" t="s">
        <v>24</v>
      </c>
      <c r="K22" s="15"/>
      <c r="L22" s="15">
        <f>SQRT(L21)</f>
        <v>6.8399347612157495</v>
      </c>
    </row>
    <row r="23" spans="1:16">
      <c r="A23" s="5">
        <v>4</v>
      </c>
      <c r="B23" s="6">
        <f t="shared" si="7"/>
        <v>59.600000000000009</v>
      </c>
      <c r="C23" s="6">
        <f t="shared" si="6"/>
        <v>62.800000000000011</v>
      </c>
      <c r="D23" s="5">
        <v>33</v>
      </c>
      <c r="E23" s="5">
        <f t="shared" si="3"/>
        <v>61.20000000000001</v>
      </c>
      <c r="F23" s="5">
        <f t="shared" si="4"/>
        <v>2019.6000000000004</v>
      </c>
      <c r="G23" s="5">
        <f t="shared" si="5"/>
        <v>123599.52000000005</v>
      </c>
      <c r="J23" s="15" t="s">
        <v>22</v>
      </c>
      <c r="K23" s="15" t="s">
        <v>23</v>
      </c>
      <c r="L23" s="15">
        <f>E24</f>
        <v>64.400000000000006</v>
      </c>
    </row>
    <row r="24" spans="1:16">
      <c r="A24" s="5">
        <v>5</v>
      </c>
      <c r="B24" s="6">
        <f t="shared" si="7"/>
        <v>62.800000000000011</v>
      </c>
      <c r="C24" s="6">
        <f t="shared" si="6"/>
        <v>66.000000000000014</v>
      </c>
      <c r="D24" s="5">
        <v>52</v>
      </c>
      <c r="E24" s="5">
        <f t="shared" si="3"/>
        <v>64.400000000000006</v>
      </c>
      <c r="F24" s="5">
        <f t="shared" si="4"/>
        <v>3348.8</v>
      </c>
      <c r="G24" s="5">
        <f t="shared" si="5"/>
        <v>215662.72000000003</v>
      </c>
    </row>
    <row r="25" spans="1:16">
      <c r="A25" s="5">
        <v>6</v>
      </c>
      <c r="B25" s="6">
        <f t="shared" si="7"/>
        <v>66.000000000000014</v>
      </c>
      <c r="C25" s="6">
        <f t="shared" si="6"/>
        <v>69.200000000000017</v>
      </c>
      <c r="D25" s="5">
        <v>30</v>
      </c>
      <c r="E25" s="5">
        <f t="shared" si="3"/>
        <v>67.600000000000023</v>
      </c>
      <c r="F25" s="5">
        <f t="shared" si="4"/>
        <v>2028.0000000000007</v>
      </c>
      <c r="G25" s="5">
        <f t="shared" si="5"/>
        <v>137092.8000000001</v>
      </c>
    </row>
    <row r="26" spans="1:16">
      <c r="A26" s="5">
        <v>7</v>
      </c>
      <c r="B26" s="6">
        <f t="shared" si="7"/>
        <v>69.200000000000017</v>
      </c>
      <c r="C26" s="6">
        <f t="shared" si="6"/>
        <v>72.40000000000002</v>
      </c>
      <c r="D26" s="5">
        <v>18</v>
      </c>
      <c r="E26" s="5">
        <f t="shared" si="3"/>
        <v>70.800000000000011</v>
      </c>
      <c r="F26" s="5">
        <f t="shared" si="4"/>
        <v>1274.4000000000001</v>
      </c>
      <c r="G26" s="5">
        <f t="shared" si="5"/>
        <v>90227.520000000019</v>
      </c>
    </row>
    <row r="27" spans="1:16">
      <c r="A27" s="5">
        <v>8</v>
      </c>
      <c r="B27" s="6">
        <f t="shared" si="7"/>
        <v>72.40000000000002</v>
      </c>
      <c r="C27" s="6">
        <f t="shared" si="6"/>
        <v>75.600000000000023</v>
      </c>
      <c r="D27" s="5">
        <v>11</v>
      </c>
      <c r="E27" s="5">
        <f t="shared" si="3"/>
        <v>74.000000000000028</v>
      </c>
      <c r="F27" s="5">
        <f t="shared" si="4"/>
        <v>814.00000000000034</v>
      </c>
      <c r="G27" s="5">
        <f t="shared" si="5"/>
        <v>60236.000000000051</v>
      </c>
    </row>
    <row r="28" spans="1:16">
      <c r="A28" s="5">
        <v>9</v>
      </c>
      <c r="B28" s="6">
        <f t="shared" si="7"/>
        <v>75.600000000000023</v>
      </c>
      <c r="C28" s="6">
        <f t="shared" si="6"/>
        <v>78.800000000000026</v>
      </c>
      <c r="D28" s="5">
        <v>14</v>
      </c>
      <c r="E28" s="5">
        <f t="shared" si="3"/>
        <v>77.200000000000017</v>
      </c>
      <c r="F28" s="5">
        <f t="shared" si="4"/>
        <v>1080.8000000000002</v>
      </c>
      <c r="G28" s="5">
        <f t="shared" si="5"/>
        <v>83437.760000000038</v>
      </c>
    </row>
    <row r="29" spans="1:16">
      <c r="A29" s="5">
        <v>10</v>
      </c>
      <c r="B29" s="6">
        <f t="shared" si="7"/>
        <v>78.800000000000026</v>
      </c>
      <c r="C29" s="6">
        <f t="shared" si="6"/>
        <v>82.000000000000028</v>
      </c>
      <c r="D29" s="5">
        <v>8</v>
      </c>
      <c r="E29" s="5">
        <f t="shared" si="3"/>
        <v>80.400000000000034</v>
      </c>
      <c r="F29" s="5">
        <f t="shared" si="4"/>
        <v>643.20000000000027</v>
      </c>
      <c r="G29" s="5">
        <f t="shared" si="5"/>
        <v>51713.280000000042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A629-A9F1-4D44-86B0-9193DBFDD730}">
  <dimension ref="C1:F23"/>
  <sheetViews>
    <sheetView workbookViewId="0">
      <selection activeCell="C19" sqref="C19"/>
    </sheetView>
  </sheetViews>
  <sheetFormatPr baseColWidth="10" defaultRowHeight="16"/>
  <sheetData>
    <row r="1" spans="3:6">
      <c r="C1" t="s">
        <v>26</v>
      </c>
    </row>
    <row r="2" spans="3:6">
      <c r="D2" s="15" t="s">
        <v>16</v>
      </c>
      <c r="E2" s="15"/>
      <c r="F2" s="15">
        <f>AVERAGE('1'!G4:G203)</f>
        <v>169.47499999999999</v>
      </c>
    </row>
    <row r="3" spans="3:6">
      <c r="D3" s="15" t="s">
        <v>18</v>
      </c>
      <c r="E3" s="15"/>
      <c r="F3" s="15">
        <f>VARP('1'!G4:G203)</f>
        <v>43.369375000000012</v>
      </c>
    </row>
    <row r="4" spans="3:6">
      <c r="D4" s="15" t="s">
        <v>20</v>
      </c>
      <c r="E4" s="15"/>
      <c r="F4" s="15">
        <f>VAR('1'!G4:G203)</f>
        <v>43.587311557788951</v>
      </c>
    </row>
    <row r="5" spans="3:6">
      <c r="D5" s="15" t="s">
        <v>24</v>
      </c>
      <c r="E5" s="15"/>
      <c r="F5" s="15">
        <f>STDEV('1'!G4:G203)</f>
        <v>6.6020687331918131</v>
      </c>
    </row>
    <row r="6" spans="3:6">
      <c r="D6" s="15" t="s">
        <v>27</v>
      </c>
      <c r="E6" s="15"/>
      <c r="F6" s="15">
        <f>MEDIAN('1'!G4:G203)</f>
        <v>169</v>
      </c>
    </row>
    <row r="18" spans="3:6">
      <c r="C18" t="s">
        <v>136</v>
      </c>
    </row>
    <row r="19" spans="3:6">
      <c r="D19" s="15" t="s">
        <v>16</v>
      </c>
      <c r="E19" s="15"/>
      <c r="F19" s="15">
        <f>AVERAGE('1'!L4:L203)</f>
        <v>65.644999999999996</v>
      </c>
    </row>
    <row r="20" spans="3:6">
      <c r="D20" s="15" t="s">
        <v>18</v>
      </c>
      <c r="E20" s="15"/>
      <c r="F20" s="15">
        <f>VARP('1'!L4:L203)</f>
        <v>46.968975</v>
      </c>
    </row>
    <row r="21" spans="3:6">
      <c r="D21" s="15" t="s">
        <v>20</v>
      </c>
      <c r="E21" s="15"/>
      <c r="F21" s="15">
        <f>VAR('1'!L4:L203)</f>
        <v>47.205000000000211</v>
      </c>
    </row>
    <row r="22" spans="3:6">
      <c r="D22" s="15" t="s">
        <v>24</v>
      </c>
      <c r="E22" s="15"/>
      <c r="F22" s="15">
        <f>STDEV('1'!L4:L203)</f>
        <v>6.8705894943592876</v>
      </c>
    </row>
    <row r="23" spans="3:6">
      <c r="D23" s="15" t="s">
        <v>27</v>
      </c>
      <c r="E23" s="15"/>
      <c r="F23" s="15">
        <f>MEDIAN('1'!L4:L203)</f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F4E1-E56B-184C-B655-2250444EBCE0}">
  <dimension ref="A1:L41"/>
  <sheetViews>
    <sheetView topLeftCell="A5" workbookViewId="0">
      <selection activeCell="O25" sqref="O25"/>
    </sheetView>
  </sheetViews>
  <sheetFormatPr baseColWidth="10" defaultRowHeight="16"/>
  <cols>
    <col min="1" max="1" width="8.5" bestFit="1" customWidth="1"/>
  </cols>
  <sheetData>
    <row r="1" spans="1:12">
      <c r="A1" s="5" t="s">
        <v>16</v>
      </c>
      <c r="B1" s="5"/>
      <c r="C1" s="5">
        <f>'4'!L2</f>
        <v>168.98</v>
      </c>
      <c r="E1" t="s">
        <v>28</v>
      </c>
      <c r="F1">
        <v>0.95</v>
      </c>
    </row>
    <row r="2" spans="1:12">
      <c r="A2" s="5" t="s">
        <v>18</v>
      </c>
      <c r="B2" s="5"/>
      <c r="C2" s="5">
        <f>'4'!L3</f>
        <v>41.919600000004721</v>
      </c>
    </row>
    <row r="3" spans="1:12">
      <c r="A3" s="5" t="s">
        <v>20</v>
      </c>
      <c r="B3" s="5"/>
      <c r="C3" s="5">
        <f>'4'!L4</f>
        <v>42.130251256286151</v>
      </c>
    </row>
    <row r="4" spans="1:12">
      <c r="A4" s="5" t="s">
        <v>24</v>
      </c>
      <c r="B4" s="5"/>
      <c r="C4" s="5">
        <f>'4'!L5</f>
        <v>6.4907820219358889</v>
      </c>
    </row>
    <row r="8" spans="1:12">
      <c r="A8" t="s">
        <v>29</v>
      </c>
      <c r="B8" s="25" t="s">
        <v>39</v>
      </c>
      <c r="C8" s="26"/>
      <c r="D8" s="26"/>
      <c r="E8" s="26"/>
      <c r="F8" t="s">
        <v>36</v>
      </c>
      <c r="G8" s="25" t="s">
        <v>37</v>
      </c>
      <c r="H8" s="26"/>
      <c r="I8" s="26"/>
      <c r="J8" s="26"/>
      <c r="K8" s="26"/>
      <c r="L8" s="26"/>
    </row>
    <row r="9" spans="1:12">
      <c r="B9" s="25" t="s">
        <v>30</v>
      </c>
      <c r="C9" s="26"/>
      <c r="D9" s="26"/>
      <c r="E9" s="26"/>
    </row>
    <row r="10" spans="1:12">
      <c r="A10" t="s">
        <v>31</v>
      </c>
      <c r="B10">
        <v>6</v>
      </c>
      <c r="F10" t="s">
        <v>32</v>
      </c>
      <c r="G10">
        <f>_xlfn.T.INV.2T(1-F1,199)</f>
        <v>1.9719565442517553</v>
      </c>
    </row>
    <row r="11" spans="1:12">
      <c r="A11" t="s">
        <v>32</v>
      </c>
      <c r="B11">
        <f>_xlfn.NORM.S.INV(F1/2+0.5)</f>
        <v>1.9599639845400536</v>
      </c>
    </row>
    <row r="20" spans="1:11">
      <c r="A20" s="15" t="s">
        <v>34</v>
      </c>
      <c r="B20" s="15" t="s">
        <v>33</v>
      </c>
      <c r="C20" s="15">
        <f>C1-B10*B11/SQRT(200)</f>
        <v>168.14845770539017</v>
      </c>
      <c r="D20" s="15" t="s">
        <v>35</v>
      </c>
      <c r="E20" s="15">
        <f>C1+B10*B11/SQRT(200)</f>
        <v>169.81154229460981</v>
      </c>
      <c r="G20" s="15" t="s">
        <v>34</v>
      </c>
      <c r="H20" s="15" t="s">
        <v>33</v>
      </c>
      <c r="I20" s="15">
        <f>C1-G10*C4/SQRT(200)</f>
        <v>168.07493584094962</v>
      </c>
      <c r="J20" s="15" t="s">
        <v>35</v>
      </c>
      <c r="K20" s="15">
        <f>C1+G10*C4/SQRT(200)</f>
        <v>169.88506415905036</v>
      </c>
    </row>
    <row r="23" spans="1:11">
      <c r="A23" t="s">
        <v>38</v>
      </c>
      <c r="B23" s="25" t="s">
        <v>42</v>
      </c>
      <c r="C23" s="26"/>
      <c r="D23" s="26"/>
      <c r="E23" s="26"/>
      <c r="F23" t="s">
        <v>41</v>
      </c>
      <c r="G23" s="25" t="s">
        <v>43</v>
      </c>
      <c r="H23" s="26"/>
      <c r="I23" s="26"/>
      <c r="J23" s="26"/>
      <c r="K23" s="25" t="s">
        <v>45</v>
      </c>
    </row>
    <row r="24" spans="1:11">
      <c r="B24" s="25" t="s">
        <v>40</v>
      </c>
      <c r="C24" s="26"/>
      <c r="D24" s="26"/>
      <c r="E24" s="26"/>
      <c r="G24" s="25" t="s">
        <v>44</v>
      </c>
      <c r="H24" s="26"/>
      <c r="I24" s="26"/>
      <c r="J24" s="26"/>
      <c r="K24" s="26"/>
    </row>
    <row r="25" spans="1:11">
      <c r="G25" t="s">
        <v>51</v>
      </c>
      <c r="H25">
        <v>170</v>
      </c>
    </row>
    <row r="26" spans="1:11">
      <c r="A26" t="s">
        <v>46</v>
      </c>
      <c r="B26">
        <f>_xlfn.CHISQ.INV((1-F1)/2,199)</f>
        <v>161.82618239364686</v>
      </c>
      <c r="G26" t="s">
        <v>46</v>
      </c>
      <c r="H26">
        <f>_xlfn.CHISQ.INV((1-F1)/2,200)</f>
        <v>162.7279825018463</v>
      </c>
    </row>
    <row r="27" spans="1:11">
      <c r="A27" t="s">
        <v>47</v>
      </c>
      <c r="B27">
        <f>_xlfn.CHISQ.INV((1+F1)/2,199)</f>
        <v>239.9596818276442</v>
      </c>
      <c r="G27" t="s">
        <v>47</v>
      </c>
      <c r="H27">
        <f>_xlfn.CHISQ.INV((1+F1)/2,200)</f>
        <v>241.0578955063109</v>
      </c>
    </row>
    <row r="28" spans="1:11">
      <c r="G28" s="5" t="s">
        <v>12</v>
      </c>
      <c r="H28" s="5" t="s">
        <v>13</v>
      </c>
      <c r="I28" s="5" t="s">
        <v>50</v>
      </c>
    </row>
    <row r="29" spans="1:11">
      <c r="G29" s="5">
        <v>13</v>
      </c>
      <c r="H29" s="5">
        <v>158</v>
      </c>
      <c r="I29" s="5">
        <f>G29*(H29-H$25)^2</f>
        <v>1872</v>
      </c>
    </row>
    <row r="30" spans="1:11">
      <c r="G30" s="5">
        <v>29</v>
      </c>
      <c r="H30" s="5">
        <v>162</v>
      </c>
      <c r="I30" s="5">
        <f t="shared" ref="I30:I38" si="0">G30*(H30-H$25)^2</f>
        <v>1856</v>
      </c>
    </row>
    <row r="31" spans="1:11">
      <c r="G31" s="5">
        <v>46</v>
      </c>
      <c r="H31" s="5">
        <v>166</v>
      </c>
      <c r="I31" s="5">
        <f t="shared" si="0"/>
        <v>736</v>
      </c>
    </row>
    <row r="32" spans="1:11">
      <c r="A32" s="15" t="s">
        <v>34</v>
      </c>
      <c r="B32" s="15" t="s">
        <v>33</v>
      </c>
      <c r="C32" s="15">
        <f>199*C3/B27</f>
        <v>34.938869464007958</v>
      </c>
      <c r="D32" s="15" t="s">
        <v>35</v>
      </c>
      <c r="E32" s="15">
        <f>199*C3/B26</f>
        <v>51.80818008551185</v>
      </c>
      <c r="G32" s="5">
        <v>63</v>
      </c>
      <c r="H32" s="5">
        <v>170</v>
      </c>
      <c r="I32" s="5">
        <f t="shared" si="0"/>
        <v>0</v>
      </c>
    </row>
    <row r="33" spans="7:11">
      <c r="G33" s="5">
        <v>26</v>
      </c>
      <c r="H33" s="5">
        <v>174</v>
      </c>
      <c r="I33" s="5">
        <f t="shared" si="0"/>
        <v>416</v>
      </c>
    </row>
    <row r="34" spans="7:11">
      <c r="G34" s="5">
        <v>15</v>
      </c>
      <c r="H34" s="5">
        <v>178</v>
      </c>
      <c r="I34" s="5">
        <f t="shared" si="0"/>
        <v>960</v>
      </c>
    </row>
    <row r="35" spans="7:11">
      <c r="G35" s="5">
        <v>2</v>
      </c>
      <c r="H35" s="5">
        <v>182</v>
      </c>
      <c r="I35" s="5">
        <f t="shared" si="0"/>
        <v>288</v>
      </c>
    </row>
    <row r="36" spans="7:11">
      <c r="G36" s="5">
        <v>2</v>
      </c>
      <c r="H36" s="5">
        <v>186</v>
      </c>
      <c r="I36" s="5">
        <f t="shared" si="0"/>
        <v>512</v>
      </c>
    </row>
    <row r="37" spans="7:11">
      <c r="G37" s="5">
        <v>2</v>
      </c>
      <c r="H37" s="5">
        <v>190</v>
      </c>
      <c r="I37" s="5">
        <f t="shared" si="0"/>
        <v>800</v>
      </c>
    </row>
    <row r="38" spans="7:11">
      <c r="G38" s="5">
        <v>2</v>
      </c>
      <c r="H38" s="5">
        <v>194</v>
      </c>
      <c r="I38" s="5">
        <f t="shared" si="0"/>
        <v>1152</v>
      </c>
    </row>
    <row r="39" spans="7:11">
      <c r="G39" s="5"/>
      <c r="H39" s="5"/>
      <c r="I39" s="5">
        <f>SUM(I29:I38)</f>
        <v>8592</v>
      </c>
    </row>
    <row r="40" spans="7:11">
      <c r="I40" t="s">
        <v>53</v>
      </c>
    </row>
    <row r="41" spans="7:11">
      <c r="G41" s="15" t="s">
        <v>52</v>
      </c>
      <c r="H41" s="15" t="s">
        <v>33</v>
      </c>
      <c r="I41" s="15">
        <f>I39/H27</f>
        <v>35.642889779459892</v>
      </c>
      <c r="J41" s="15" t="s">
        <v>35</v>
      </c>
      <c r="K41" s="15">
        <f>I39/H26</f>
        <v>52.799769700964099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FCA-C7BB-1E4E-ADA3-F016466523F9}">
  <dimension ref="A1:K29"/>
  <sheetViews>
    <sheetView workbookViewId="0">
      <selection activeCell="J23" sqref="J23"/>
    </sheetView>
  </sheetViews>
  <sheetFormatPr baseColWidth="10" defaultRowHeight="16"/>
  <sheetData>
    <row r="1" spans="1:10">
      <c r="A1" s="5" t="s">
        <v>0</v>
      </c>
      <c r="B1" s="5" t="s">
        <v>9</v>
      </c>
      <c r="C1" s="5" t="s">
        <v>10</v>
      </c>
      <c r="D1" s="5" t="s">
        <v>12</v>
      </c>
      <c r="E1" t="s">
        <v>128</v>
      </c>
      <c r="F1" s="5" t="s">
        <v>16</v>
      </c>
      <c r="G1" s="5"/>
      <c r="H1" s="5">
        <f>'6'!C1</f>
        <v>168.98</v>
      </c>
    </row>
    <row r="2" spans="1:10">
      <c r="A2" s="5">
        <v>1</v>
      </c>
      <c r="B2" s="5">
        <v>156</v>
      </c>
      <c r="C2" s="5">
        <v>160</v>
      </c>
      <c r="D2" s="5">
        <f t="array" ref="D2:D11">FREQUENCY('1'!G4:G203,C2:C11)</f>
        <v>13</v>
      </c>
      <c r="F2" s="5" t="s">
        <v>18</v>
      </c>
      <c r="G2" s="5"/>
      <c r="H2" s="5">
        <f>'6'!C2</f>
        <v>41.919600000004721</v>
      </c>
    </row>
    <row r="3" spans="1:10">
      <c r="A3" s="5">
        <v>2</v>
      </c>
      <c r="B3" s="5">
        <f>C2</f>
        <v>160</v>
      </c>
      <c r="C3" s="5">
        <v>164</v>
      </c>
      <c r="D3" s="5">
        <v>29</v>
      </c>
      <c r="E3" t="s">
        <v>129</v>
      </c>
      <c r="F3" s="5" t="s">
        <v>20</v>
      </c>
      <c r="G3" s="5"/>
      <c r="H3" s="5">
        <f>'6'!C3</f>
        <v>42.130251256286151</v>
      </c>
    </row>
    <row r="4" spans="1:10">
      <c r="A4" s="5">
        <v>3</v>
      </c>
      <c r="B4" s="5">
        <f t="shared" ref="B4:B11" si="0">C3</f>
        <v>164</v>
      </c>
      <c r="C4" s="5">
        <v>168</v>
      </c>
      <c r="D4" s="5">
        <v>46</v>
      </c>
      <c r="E4" t="s">
        <v>130</v>
      </c>
      <c r="F4" s="5" t="s">
        <v>24</v>
      </c>
      <c r="G4" s="5"/>
      <c r="H4" s="5">
        <f>'6'!C4</f>
        <v>6.4907820219358889</v>
      </c>
    </row>
    <row r="5" spans="1:10">
      <c r="A5" s="5">
        <v>4</v>
      </c>
      <c r="B5" s="5">
        <f t="shared" si="0"/>
        <v>168</v>
      </c>
      <c r="C5" s="5">
        <v>170</v>
      </c>
      <c r="D5" s="5">
        <v>27</v>
      </c>
    </row>
    <row r="6" spans="1:10">
      <c r="A6" s="5">
        <v>5</v>
      </c>
      <c r="B6" s="5">
        <f t="shared" si="0"/>
        <v>170</v>
      </c>
      <c r="C6" s="5">
        <v>174</v>
      </c>
      <c r="D6" s="5">
        <v>49</v>
      </c>
    </row>
    <row r="7" spans="1:10">
      <c r="A7" s="5">
        <v>6</v>
      </c>
      <c r="B7" s="5">
        <f t="shared" si="0"/>
        <v>174</v>
      </c>
      <c r="C7" s="5">
        <v>178</v>
      </c>
      <c r="D7" s="5">
        <v>20</v>
      </c>
    </row>
    <row r="8" spans="1:10">
      <c r="A8" s="5">
        <v>7</v>
      </c>
      <c r="B8" s="5">
        <f t="shared" si="0"/>
        <v>178</v>
      </c>
      <c r="C8" s="5">
        <v>200</v>
      </c>
      <c r="D8" s="5">
        <v>16</v>
      </c>
    </row>
    <row r="9" spans="1:10">
      <c r="A9" s="5">
        <v>8</v>
      </c>
      <c r="B9" s="5">
        <f t="shared" si="0"/>
        <v>200</v>
      </c>
      <c r="C9" s="5">
        <v>200</v>
      </c>
      <c r="D9" s="5">
        <v>0</v>
      </c>
    </row>
    <row r="10" spans="1:10">
      <c r="A10" s="5">
        <v>9</v>
      </c>
      <c r="B10" s="5">
        <f t="shared" si="0"/>
        <v>200</v>
      </c>
      <c r="C10" s="5">
        <v>200</v>
      </c>
      <c r="D10" s="5">
        <v>0</v>
      </c>
    </row>
    <row r="11" spans="1:10">
      <c r="A11" s="5">
        <v>10</v>
      </c>
      <c r="B11" s="5">
        <f t="shared" si="0"/>
        <v>200</v>
      </c>
      <c r="C11" s="5">
        <v>200</v>
      </c>
      <c r="D11" s="5">
        <v>0</v>
      </c>
    </row>
    <row r="13" spans="1:10">
      <c r="A13" t="s">
        <v>54</v>
      </c>
    </row>
    <row r="15" spans="1:10">
      <c r="A15" s="5" t="s">
        <v>0</v>
      </c>
      <c r="B15" s="5" t="s">
        <v>9</v>
      </c>
      <c r="C15" s="5" t="s">
        <v>10</v>
      </c>
      <c r="D15" s="5" t="s">
        <v>12</v>
      </c>
      <c r="E15" s="5" t="s">
        <v>57</v>
      </c>
      <c r="F15" s="5" t="s">
        <v>58</v>
      </c>
      <c r="G15" s="5" t="s">
        <v>59</v>
      </c>
      <c r="H15" s="5" t="s">
        <v>60</v>
      </c>
      <c r="I15" s="5" t="s">
        <v>61</v>
      </c>
      <c r="J15" s="5" t="s">
        <v>62</v>
      </c>
    </row>
    <row r="16" spans="1:10">
      <c r="A16" s="5">
        <v>1</v>
      </c>
      <c r="B16" s="27" t="s">
        <v>55</v>
      </c>
      <c r="C16" s="5">
        <f>C2</f>
        <v>160</v>
      </c>
      <c r="D16" s="5">
        <f>D2</f>
        <v>13</v>
      </c>
      <c r="E16" s="27" t="s">
        <v>55</v>
      </c>
      <c r="F16" s="5">
        <v>0</v>
      </c>
      <c r="G16" s="5">
        <f>F17-F16</f>
        <v>8.3255731137367922E-2</v>
      </c>
      <c r="H16" s="5">
        <f>G16*200</f>
        <v>16.651146227473586</v>
      </c>
      <c r="I16" s="5">
        <f>H16-D16</f>
        <v>3.6511462274735855</v>
      </c>
      <c r="J16" s="5">
        <f>POWER(I16,2)/H16</f>
        <v>0.80059766410550803</v>
      </c>
    </row>
    <row r="17" spans="1:11">
      <c r="A17" s="5">
        <v>2</v>
      </c>
      <c r="B17" s="5">
        <f>B3</f>
        <v>160</v>
      </c>
      <c r="C17" s="5">
        <f t="shared" ref="C17:D23" si="1">C3</f>
        <v>164</v>
      </c>
      <c r="D17" s="5">
        <f t="shared" si="1"/>
        <v>29</v>
      </c>
      <c r="E17" s="5">
        <f>(B17-H$1)/H$4</f>
        <v>-1.3835004733869782</v>
      </c>
      <c r="F17" s="5">
        <f>_xlfn.NORM.S.DIST(E17,TRUE)</f>
        <v>8.3255731137367922E-2</v>
      </c>
      <c r="G17" s="5">
        <f t="shared" ref="G17:G22" si="2">F18-F17</f>
        <v>0.13821311826444191</v>
      </c>
      <c r="H17" s="5">
        <f t="shared" ref="H17:H22" si="3">G17*200</f>
        <v>27.642623652888382</v>
      </c>
      <c r="I17" s="5">
        <f t="shared" ref="I17:I22" si="4">H17-D17</f>
        <v>-1.357376347111618</v>
      </c>
      <c r="J17" s="5">
        <f t="shared" ref="J17:J22" si="5">POWER(I17,2)/H17</f>
        <v>6.6653244309736848E-2</v>
      </c>
    </row>
    <row r="18" spans="1:11">
      <c r="A18" s="5">
        <v>3</v>
      </c>
      <c r="B18" s="5">
        <f t="shared" ref="B18:D25" si="6">B4</f>
        <v>164</v>
      </c>
      <c r="C18" s="5">
        <f t="shared" si="1"/>
        <v>168</v>
      </c>
      <c r="D18" s="5">
        <f t="shared" si="1"/>
        <v>46</v>
      </c>
      <c r="E18" s="5">
        <f t="shared" ref="E18:E23" si="7">(B18-H$1)/H$4</f>
        <v>-0.76724191063108516</v>
      </c>
      <c r="F18" s="5">
        <f t="shared" ref="F18:F23" si="8">_xlfn.NORM.S.DIST(E18,TRUE)</f>
        <v>0.22146884940180983</v>
      </c>
      <c r="G18" s="5">
        <f t="shared" si="2"/>
        <v>0.21852557648601106</v>
      </c>
      <c r="H18" s="5">
        <f t="shared" si="3"/>
        <v>43.705115297202212</v>
      </c>
      <c r="I18" s="5">
        <f t="shared" si="4"/>
        <v>-2.2948847027977877</v>
      </c>
      <c r="J18" s="5">
        <f t="shared" si="5"/>
        <v>0.12050067282335772</v>
      </c>
    </row>
    <row r="19" spans="1:11">
      <c r="A19" s="5">
        <v>4</v>
      </c>
      <c r="B19" s="5">
        <f t="shared" si="6"/>
        <v>168</v>
      </c>
      <c r="C19" s="5">
        <f t="shared" si="1"/>
        <v>170</v>
      </c>
      <c r="D19" s="5">
        <f t="shared" si="1"/>
        <v>27</v>
      </c>
      <c r="E19" s="5">
        <f t="shared" si="7"/>
        <v>-0.15098334787519221</v>
      </c>
      <c r="F19" s="5">
        <f t="shared" si="8"/>
        <v>0.43999442588782089</v>
      </c>
      <c r="G19" s="5">
        <f t="shared" si="2"/>
        <v>0.12244065532957216</v>
      </c>
      <c r="H19" s="5">
        <f t="shared" si="3"/>
        <v>24.48813106591443</v>
      </c>
      <c r="I19" s="5">
        <f t="shared" si="4"/>
        <v>-2.5118689340855695</v>
      </c>
      <c r="J19" s="5">
        <f t="shared" si="5"/>
        <v>0.25765484205556577</v>
      </c>
    </row>
    <row r="20" spans="1:11">
      <c r="A20" s="5">
        <v>5</v>
      </c>
      <c r="B20" s="5">
        <f t="shared" si="6"/>
        <v>170</v>
      </c>
      <c r="C20" s="5">
        <f t="shared" si="1"/>
        <v>174</v>
      </c>
      <c r="D20" s="5">
        <f t="shared" si="1"/>
        <v>49</v>
      </c>
      <c r="E20" s="5">
        <f t="shared" si="7"/>
        <v>0.1571459335027543</v>
      </c>
      <c r="F20" s="5">
        <f t="shared" si="8"/>
        <v>0.56243508121739305</v>
      </c>
      <c r="G20" s="5">
        <f t="shared" si="2"/>
        <v>0.21792340386444842</v>
      </c>
      <c r="H20" s="5">
        <f t="shared" si="3"/>
        <v>43.584680772889683</v>
      </c>
      <c r="I20" s="5">
        <f t="shared" si="4"/>
        <v>-5.4153192271103165</v>
      </c>
      <c r="J20" s="5">
        <f t="shared" si="5"/>
        <v>0.67284380225979967</v>
      </c>
    </row>
    <row r="21" spans="1:11">
      <c r="A21" s="5">
        <v>6</v>
      </c>
      <c r="B21" s="5">
        <f t="shared" si="6"/>
        <v>174</v>
      </c>
      <c r="C21" s="5">
        <f t="shared" si="1"/>
        <v>178</v>
      </c>
      <c r="D21" s="5">
        <f t="shared" ref="D21" si="9">D7</f>
        <v>20</v>
      </c>
      <c r="E21" s="5">
        <f t="shared" si="7"/>
        <v>0.77340449625864727</v>
      </c>
      <c r="F21" s="5">
        <f t="shared" si="8"/>
        <v>0.78035848508184147</v>
      </c>
      <c r="G21" s="5">
        <f t="shared" si="2"/>
        <v>0.13732590624018937</v>
      </c>
      <c r="H21" s="5">
        <f t="shared" si="3"/>
        <v>27.465181248037872</v>
      </c>
      <c r="I21" s="5">
        <f t="shared" si="4"/>
        <v>7.4651812480378723</v>
      </c>
      <c r="J21" s="5">
        <f t="shared" si="5"/>
        <v>2.0290756708564444</v>
      </c>
    </row>
    <row r="22" spans="1:11">
      <c r="A22" s="5">
        <v>7</v>
      </c>
      <c r="B22" s="5">
        <f t="shared" si="6"/>
        <v>178</v>
      </c>
      <c r="C22" s="27" t="s">
        <v>56</v>
      </c>
      <c r="D22" s="5">
        <f t="shared" ref="D22" si="10">D8</f>
        <v>16</v>
      </c>
      <c r="E22" s="5">
        <f t="shared" si="7"/>
        <v>1.3896630590145402</v>
      </c>
      <c r="F22" s="5">
        <f t="shared" si="8"/>
        <v>0.91768439132203083</v>
      </c>
      <c r="G22" s="5">
        <f t="shared" si="2"/>
        <v>8.2315608677969165E-2</v>
      </c>
      <c r="H22" s="5">
        <f t="shared" si="3"/>
        <v>16.463121735593834</v>
      </c>
      <c r="I22" s="5">
        <f t="shared" si="4"/>
        <v>0.46312173559383396</v>
      </c>
      <c r="J22" s="5">
        <f t="shared" si="5"/>
        <v>1.3028011662923453E-2</v>
      </c>
    </row>
    <row r="23" spans="1:11">
      <c r="F23">
        <v>1</v>
      </c>
      <c r="J23" s="16">
        <f>SUM(J16:J22)</f>
        <v>3.9603539080733356</v>
      </c>
    </row>
    <row r="25" spans="1:11">
      <c r="C25" s="11">
        <f>J23</f>
        <v>3.9603539080733356</v>
      </c>
      <c r="D25" s="14" t="s">
        <v>95</v>
      </c>
      <c r="E25" s="11">
        <f>J29</f>
        <v>9.4877290367811575</v>
      </c>
      <c r="F25" s="15" t="s">
        <v>97</v>
      </c>
      <c r="G25" s="15"/>
      <c r="H25" s="15"/>
      <c r="I25" s="15"/>
      <c r="J25" s="15"/>
    </row>
    <row r="27" spans="1:11">
      <c r="K27" s="13"/>
    </row>
    <row r="28" spans="1:11">
      <c r="I28" s="16" t="s">
        <v>96</v>
      </c>
      <c r="J28" s="16">
        <v>4</v>
      </c>
    </row>
    <row r="29" spans="1:11">
      <c r="I29" s="16" t="s">
        <v>63</v>
      </c>
      <c r="J29" s="16">
        <f>_xlfn.CHISQ.INV.RT(0.05,4)</f>
        <v>9.4877290367811575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48C-8D92-9143-845D-BBDFB1C6D121}">
  <dimension ref="A1"/>
  <sheetViews>
    <sheetView tabSelected="1" workbookViewId="0">
      <selection activeCell="O19" sqref="O19"/>
    </sheetView>
  </sheetViews>
  <sheetFormatPr baseColWidth="10" defaultRowHeight="16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D40F-5F4B-3B40-889F-1DD05DB2CB5F}">
  <dimension ref="B1:Q21"/>
  <sheetViews>
    <sheetView topLeftCell="B1" workbookViewId="0">
      <selection activeCell="O16" sqref="O16"/>
    </sheetView>
  </sheetViews>
  <sheetFormatPr baseColWidth="10" defaultRowHeight="16"/>
  <sheetData>
    <row r="1" spans="2:17">
      <c r="E1" s="5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2:17">
      <c r="E2" s="5" t="s">
        <v>9</v>
      </c>
      <c r="F2" s="5">
        <f>50</f>
        <v>50</v>
      </c>
      <c r="G2" s="6">
        <f>F2+3.2</f>
        <v>53.2</v>
      </c>
      <c r="H2" s="6">
        <f t="shared" ref="H2:N2" si="0">G2+3.2</f>
        <v>56.400000000000006</v>
      </c>
      <c r="I2" s="6">
        <f t="shared" si="0"/>
        <v>59.600000000000009</v>
      </c>
      <c r="J2" s="6">
        <f t="shared" si="0"/>
        <v>62.800000000000011</v>
      </c>
      <c r="K2" s="6">
        <f t="shared" si="0"/>
        <v>66.000000000000014</v>
      </c>
      <c r="L2" s="6">
        <f t="shared" si="0"/>
        <v>69.200000000000017</v>
      </c>
      <c r="M2" s="6">
        <f t="shared" si="0"/>
        <v>72.40000000000002</v>
      </c>
      <c r="N2" s="6">
        <f t="shared" si="0"/>
        <v>75.600000000000023</v>
      </c>
      <c r="O2" s="6">
        <f>N2+3.2</f>
        <v>78.800000000000026</v>
      </c>
    </row>
    <row r="3" spans="2:17">
      <c r="E3" s="5" t="s">
        <v>10</v>
      </c>
      <c r="F3" s="5">
        <v>53.2</v>
      </c>
      <c r="G3" s="5">
        <f>F3+3.2</f>
        <v>56.400000000000006</v>
      </c>
      <c r="H3" s="5">
        <f t="shared" ref="H3:O3" si="1">G3+3.2</f>
        <v>59.600000000000009</v>
      </c>
      <c r="I3" s="5">
        <f t="shared" si="1"/>
        <v>62.800000000000011</v>
      </c>
      <c r="J3" s="5">
        <f t="shared" si="1"/>
        <v>66.000000000000014</v>
      </c>
      <c r="K3" s="5">
        <f t="shared" si="1"/>
        <v>69.200000000000017</v>
      </c>
      <c r="L3" s="5">
        <f t="shared" si="1"/>
        <v>72.40000000000002</v>
      </c>
      <c r="M3" s="5">
        <f t="shared" si="1"/>
        <v>75.600000000000023</v>
      </c>
      <c r="N3" s="5">
        <f t="shared" si="1"/>
        <v>78.800000000000026</v>
      </c>
      <c r="O3" s="5">
        <f>N3+3.20000001</f>
        <v>82.000000010000022</v>
      </c>
    </row>
    <row r="4" spans="2:17">
      <c r="B4" s="5" t="s">
        <v>1</v>
      </c>
      <c r="C4" s="5" t="s">
        <v>9</v>
      </c>
      <c r="D4" s="5" t="s">
        <v>10</v>
      </c>
      <c r="E4" s="5" t="s">
        <v>13</v>
      </c>
      <c r="F4" s="5">
        <f>(F3+F2)/2</f>
        <v>51.6</v>
      </c>
      <c r="G4" s="5">
        <f t="shared" ref="G4:O4" si="2">(G3+G2)/2</f>
        <v>54.800000000000004</v>
      </c>
      <c r="H4" s="5">
        <f t="shared" si="2"/>
        <v>58.000000000000007</v>
      </c>
      <c r="I4" s="5">
        <f t="shared" si="2"/>
        <v>61.20000000000001</v>
      </c>
      <c r="J4" s="5">
        <f t="shared" si="2"/>
        <v>64.400000000000006</v>
      </c>
      <c r="K4" s="5">
        <f t="shared" si="2"/>
        <v>67.600000000000023</v>
      </c>
      <c r="L4" s="5">
        <f t="shared" si="2"/>
        <v>70.800000000000011</v>
      </c>
      <c r="M4" s="5">
        <f t="shared" si="2"/>
        <v>74.000000000000028</v>
      </c>
      <c r="N4" s="5">
        <f t="shared" si="2"/>
        <v>77.200000000000017</v>
      </c>
      <c r="O4" s="5">
        <f t="shared" si="2"/>
        <v>80.400000005000024</v>
      </c>
      <c r="P4" s="5" t="s">
        <v>64</v>
      </c>
      <c r="Q4" s="5" t="s">
        <v>108</v>
      </c>
    </row>
    <row r="5" spans="2:17">
      <c r="C5" s="10">
        <v>156</v>
      </c>
      <c r="D5" s="10">
        <v>160</v>
      </c>
      <c r="E5" s="5">
        <f>(C5+D5)/2</f>
        <v>158</v>
      </c>
      <c r="F5" s="5">
        <f t="array" ref="F5:O14">COUNTIFS('1'!$G$4:$G$203,"&gt;="&amp;C5:C14,'1'!$G$4:$G$203,"&lt;"&amp;D5:D14,'1'!$H$4:$H$203,"&gt;="&amp;F2:O2,'1'!$H$4:$H$203,"&lt;"&amp;F3:O3)</f>
        <v>2</v>
      </c>
      <c r="G5" s="5">
        <v>2</v>
      </c>
      <c r="H5" s="5">
        <v>3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f>SUM(F5:O5)</f>
        <v>8</v>
      </c>
      <c r="Q5" s="16">
        <f>SUMPRODUCT($F$4:$O$4,F5:O5)/P5</f>
        <v>56.000000000000007</v>
      </c>
    </row>
    <row r="6" spans="2:17">
      <c r="C6" s="5">
        <v>160</v>
      </c>
      <c r="D6" s="5">
        <v>164</v>
      </c>
      <c r="E6" s="5">
        <f t="shared" ref="E6:E14" si="3">(C6+D6)/2</f>
        <v>162</v>
      </c>
      <c r="F6" s="5">
        <v>2</v>
      </c>
      <c r="G6" s="5">
        <v>5</v>
      </c>
      <c r="H6" s="5">
        <v>4</v>
      </c>
      <c r="I6" s="5">
        <v>5</v>
      </c>
      <c r="J6" s="5">
        <v>4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f t="shared" ref="P6:P14" si="4">SUM(F6:O6)</f>
        <v>21</v>
      </c>
      <c r="Q6" s="16">
        <f t="shared" ref="Q6:Q14" si="5">SUMPRODUCT($F$4:$O$4,F6:O6)/P6</f>
        <v>59.06666666666667</v>
      </c>
    </row>
    <row r="7" spans="2:17">
      <c r="C7" s="5">
        <v>164</v>
      </c>
      <c r="D7" s="5">
        <v>168</v>
      </c>
      <c r="E7" s="5">
        <f t="shared" si="3"/>
        <v>166</v>
      </c>
      <c r="F7" s="5">
        <v>2</v>
      </c>
      <c r="G7" s="5">
        <v>3</v>
      </c>
      <c r="H7" s="5">
        <v>6</v>
      </c>
      <c r="I7" s="5">
        <v>8</v>
      </c>
      <c r="J7" s="5">
        <v>14</v>
      </c>
      <c r="K7" s="5">
        <v>7</v>
      </c>
      <c r="L7" s="5">
        <v>3</v>
      </c>
      <c r="M7" s="5">
        <v>0</v>
      </c>
      <c r="N7" s="5">
        <v>5</v>
      </c>
      <c r="O7" s="5">
        <v>0</v>
      </c>
      <c r="P7" s="5">
        <f t="shared" si="4"/>
        <v>48</v>
      </c>
      <c r="Q7" s="16">
        <f t="shared" si="5"/>
        <v>64.13333333333334</v>
      </c>
    </row>
    <row r="8" spans="2:17">
      <c r="C8" s="5">
        <v>168</v>
      </c>
      <c r="D8" s="5">
        <v>172</v>
      </c>
      <c r="E8" s="5">
        <f t="shared" si="3"/>
        <v>170</v>
      </c>
      <c r="F8" s="5">
        <v>1</v>
      </c>
      <c r="G8" s="5">
        <v>1</v>
      </c>
      <c r="H8" s="5">
        <v>3</v>
      </c>
      <c r="I8" s="5">
        <v>17</v>
      </c>
      <c r="J8" s="5">
        <v>14</v>
      </c>
      <c r="K8" s="5">
        <v>16</v>
      </c>
      <c r="L8" s="5">
        <v>6</v>
      </c>
      <c r="M8" s="5">
        <v>6</v>
      </c>
      <c r="N8" s="5">
        <v>1</v>
      </c>
      <c r="O8" s="5">
        <v>0</v>
      </c>
      <c r="P8" s="5">
        <f t="shared" si="4"/>
        <v>65</v>
      </c>
      <c r="Q8" s="16">
        <f t="shared" si="5"/>
        <v>65.384615384615401</v>
      </c>
    </row>
    <row r="9" spans="2:17">
      <c r="C9" s="5">
        <v>172</v>
      </c>
      <c r="D9" s="5">
        <v>176</v>
      </c>
      <c r="E9" s="5">
        <f t="shared" si="3"/>
        <v>174</v>
      </c>
      <c r="F9" s="5">
        <v>0</v>
      </c>
      <c r="G9" s="5">
        <v>0</v>
      </c>
      <c r="H9" s="5">
        <v>0</v>
      </c>
      <c r="I9" s="5">
        <v>0</v>
      </c>
      <c r="J9" s="5">
        <v>4</v>
      </c>
      <c r="K9" s="5">
        <v>14</v>
      </c>
      <c r="L9" s="5">
        <v>3</v>
      </c>
      <c r="M9" s="5">
        <v>3</v>
      </c>
      <c r="N9" s="5">
        <v>4</v>
      </c>
      <c r="O9" s="5">
        <v>2</v>
      </c>
      <c r="P9" s="5">
        <f t="shared" si="4"/>
        <v>30</v>
      </c>
      <c r="Q9" s="16">
        <f t="shared" si="5"/>
        <v>70.266666667000024</v>
      </c>
    </row>
    <row r="10" spans="2:17">
      <c r="C10" s="5">
        <v>176</v>
      </c>
      <c r="D10" s="5">
        <v>180</v>
      </c>
      <c r="E10" s="5">
        <f t="shared" si="3"/>
        <v>178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7</v>
      </c>
      <c r="L10" s="5">
        <v>5</v>
      </c>
      <c r="M10" s="5">
        <v>1</v>
      </c>
      <c r="N10" s="5">
        <v>3</v>
      </c>
      <c r="O10" s="5">
        <v>3</v>
      </c>
      <c r="P10" s="5">
        <f t="shared" si="4"/>
        <v>19</v>
      </c>
      <c r="Q10" s="16">
        <f t="shared" si="5"/>
        <v>72.315789474473718</v>
      </c>
    </row>
    <row r="11" spans="2:17">
      <c r="C11" s="5">
        <v>180</v>
      </c>
      <c r="D11" s="5">
        <v>184</v>
      </c>
      <c r="E11" s="5">
        <f t="shared" si="3"/>
        <v>182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  <c r="P11" s="5">
        <f t="shared" si="4"/>
        <v>2</v>
      </c>
      <c r="Q11" s="16">
        <f t="shared" si="5"/>
        <v>75.600000000000023</v>
      </c>
    </row>
    <row r="12" spans="2:17">
      <c r="C12" s="5">
        <v>184</v>
      </c>
      <c r="D12" s="5">
        <v>188</v>
      </c>
      <c r="E12" s="5">
        <f t="shared" si="3"/>
        <v>186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1</v>
      </c>
      <c r="M12" s="5">
        <v>0</v>
      </c>
      <c r="N12" s="5">
        <v>0</v>
      </c>
      <c r="O12" s="5">
        <v>1</v>
      </c>
      <c r="P12" s="5">
        <f t="shared" si="4"/>
        <v>3</v>
      </c>
      <c r="Q12" s="16">
        <f t="shared" si="5"/>
        <v>72.933333335000029</v>
      </c>
    </row>
    <row r="13" spans="2:17">
      <c r="C13" s="5">
        <v>188</v>
      </c>
      <c r="D13" s="5">
        <v>192</v>
      </c>
      <c r="E13" s="5">
        <f t="shared" si="3"/>
        <v>190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</v>
      </c>
      <c r="P13" s="5">
        <f t="shared" si="4"/>
        <v>2</v>
      </c>
      <c r="Q13" s="16">
        <f t="shared" si="5"/>
        <v>80.400000005000024</v>
      </c>
    </row>
    <row r="14" spans="2:17">
      <c r="C14" s="5">
        <v>192</v>
      </c>
      <c r="D14" s="5">
        <v>196.00000000099999</v>
      </c>
      <c r="E14" s="5">
        <f t="shared" si="3"/>
        <v>194.00000000049999</v>
      </c>
      <c r="F14" s="5">
        <v>0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f t="shared" si="4"/>
        <v>2</v>
      </c>
      <c r="Q14" s="16">
        <f t="shared" si="5"/>
        <v>61.20000000000001</v>
      </c>
    </row>
    <row r="15" spans="2:17">
      <c r="E15" s="5" t="s">
        <v>65</v>
      </c>
      <c r="F15" s="5">
        <f>SUM(F5:F14)</f>
        <v>7</v>
      </c>
      <c r="G15" s="5">
        <f t="shared" ref="G15:O15" si="6">SUM(G5:G14)</f>
        <v>11</v>
      </c>
      <c r="H15" s="5">
        <f t="shared" si="6"/>
        <v>16</v>
      </c>
      <c r="I15" s="5">
        <f t="shared" si="6"/>
        <v>33</v>
      </c>
      <c r="J15" s="5">
        <f t="shared" si="6"/>
        <v>36</v>
      </c>
      <c r="K15" s="5">
        <f t="shared" si="6"/>
        <v>46</v>
      </c>
      <c r="L15" s="5">
        <f t="shared" si="6"/>
        <v>18</v>
      </c>
      <c r="M15" s="5">
        <f t="shared" si="6"/>
        <v>11</v>
      </c>
      <c r="N15" s="5">
        <f t="shared" si="6"/>
        <v>14</v>
      </c>
      <c r="O15" s="5">
        <f t="shared" si="6"/>
        <v>8</v>
      </c>
      <c r="P15">
        <f>SUM(P5:P14)</f>
        <v>200</v>
      </c>
    </row>
    <row r="16" spans="2:17">
      <c r="E16" s="16" t="s">
        <v>109</v>
      </c>
      <c r="F16" s="16">
        <f>SUMPRODUCT($E$5:$E$14,F5:F14)/F15</f>
        <v>163.14285714285714</v>
      </c>
      <c r="G16" s="16">
        <f t="shared" ref="G16:O16" si="7">SUMPRODUCT($E$5:$E$14,G5:G14)/G15</f>
        <v>163.09090909090909</v>
      </c>
      <c r="H16" s="16">
        <f t="shared" si="7"/>
        <v>164.25</v>
      </c>
      <c r="I16" s="16">
        <f t="shared" si="7"/>
        <v>168.90909090912123</v>
      </c>
      <c r="J16" s="16">
        <f t="shared" si="7"/>
        <v>168</v>
      </c>
      <c r="K16" s="16">
        <f t="shared" si="7"/>
        <v>172</v>
      </c>
      <c r="L16" s="16">
        <f t="shared" si="7"/>
        <v>173.11111111111111</v>
      </c>
      <c r="M16" s="16">
        <f t="shared" si="7"/>
        <v>172.90909090909091</v>
      </c>
      <c r="N16" s="16">
        <f t="shared" si="7"/>
        <v>172.28571428571428</v>
      </c>
      <c r="O16" s="16">
        <f t="shared" si="7"/>
        <v>181</v>
      </c>
    </row>
    <row r="21" spans="9:16">
      <c r="I21" s="15" t="s">
        <v>66</v>
      </c>
      <c r="J21" s="15"/>
      <c r="K21" s="15"/>
      <c r="L21" s="15"/>
      <c r="M21" s="15"/>
      <c r="N21" s="15"/>
      <c r="O21" s="15"/>
      <c r="P21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E597-5B85-8C42-9450-A9ED7D3CF7EA}">
  <dimension ref="A3:T25"/>
  <sheetViews>
    <sheetView topLeftCell="G1" workbookViewId="0">
      <selection activeCell="U30" sqref="U30"/>
    </sheetView>
  </sheetViews>
  <sheetFormatPr baseColWidth="10" defaultRowHeight="16"/>
  <sheetData>
    <row r="3" spans="1:19">
      <c r="D3" s="17" t="s">
        <v>2</v>
      </c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9">
      <c r="D4" s="5" t="s">
        <v>9</v>
      </c>
      <c r="E4" s="5">
        <v>50</v>
      </c>
      <c r="F4" s="5">
        <v>53.2</v>
      </c>
      <c r="G4" s="5">
        <v>56.400000000000006</v>
      </c>
      <c r="H4" s="5">
        <v>59.600000000000009</v>
      </c>
      <c r="I4" s="5">
        <v>62.800000000000011</v>
      </c>
      <c r="J4" s="5">
        <v>66.000000000000014</v>
      </c>
      <c r="K4" s="5">
        <v>69.200000000000017</v>
      </c>
      <c r="L4" s="5">
        <v>72.40000000000002</v>
      </c>
      <c r="M4" s="5">
        <v>75.600000000000023</v>
      </c>
      <c r="N4" s="5">
        <v>78.800000000000026</v>
      </c>
    </row>
    <row r="5" spans="1:19">
      <c r="D5" s="5" t="s">
        <v>10</v>
      </c>
      <c r="E5" s="5">
        <v>53.2</v>
      </c>
      <c r="F5" s="5">
        <v>56.400000000000006</v>
      </c>
      <c r="G5" s="5">
        <v>59.600000000000009</v>
      </c>
      <c r="H5" s="5">
        <v>62.800000000000011</v>
      </c>
      <c r="I5" s="5">
        <v>66.000000000000014</v>
      </c>
      <c r="J5" s="5">
        <v>69.200000000000017</v>
      </c>
      <c r="K5" s="5">
        <v>72.40000000000002</v>
      </c>
      <c r="L5" s="5">
        <v>75.600000000000023</v>
      </c>
      <c r="M5" s="5">
        <v>78.800000000000026</v>
      </c>
      <c r="N5" s="5">
        <v>82.000000010000022</v>
      </c>
    </row>
    <row r="6" spans="1:19">
      <c r="A6" s="28" t="s">
        <v>1</v>
      </c>
      <c r="B6" s="5" t="s">
        <v>9</v>
      </c>
      <c r="C6" s="5" t="s">
        <v>10</v>
      </c>
      <c r="D6" s="5" t="s">
        <v>13</v>
      </c>
      <c r="E6" s="5">
        <v>51.6</v>
      </c>
      <c r="F6" s="5">
        <v>54.800000000000004</v>
      </c>
      <c r="G6" s="5">
        <v>58.000000000000007</v>
      </c>
      <c r="H6" s="5">
        <v>61.20000000000001</v>
      </c>
      <c r="I6" s="5">
        <v>64.400000000000006</v>
      </c>
      <c r="J6" s="5">
        <v>67.600000000000023</v>
      </c>
      <c r="K6" s="5">
        <v>70.800000000000011</v>
      </c>
      <c r="L6" s="5">
        <v>74.000000000000028</v>
      </c>
      <c r="M6" s="5">
        <v>77.200000000000017</v>
      </c>
      <c r="N6" s="5">
        <v>80.400000005000024</v>
      </c>
      <c r="O6" s="5" t="s">
        <v>64</v>
      </c>
      <c r="P6" s="5" t="s">
        <v>108</v>
      </c>
      <c r="Q6" s="5" t="s">
        <v>110</v>
      </c>
      <c r="R6" s="5" t="s">
        <v>111</v>
      </c>
      <c r="S6" s="5" t="s">
        <v>113</v>
      </c>
    </row>
    <row r="7" spans="1:19">
      <c r="A7" s="29"/>
      <c r="B7" s="5">
        <v>156</v>
      </c>
      <c r="C7" s="5">
        <v>160</v>
      </c>
      <c r="D7" s="5">
        <v>158</v>
      </c>
      <c r="E7" s="5">
        <v>2</v>
      </c>
      <c r="F7" s="5">
        <v>2</v>
      </c>
      <c r="G7" s="5">
        <v>3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8</v>
      </c>
      <c r="P7" s="5">
        <v>56.000000000000007</v>
      </c>
      <c r="Q7" s="5">
        <f>SUMPRODUCT(E$6:N$6,E$6:N$6,E7:N7)/O7</f>
        <v>3146.0800000000008</v>
      </c>
      <c r="R7" s="5">
        <f>Q7-P7*P7</f>
        <v>10.079999999999927</v>
      </c>
      <c r="S7" s="5">
        <f>(P7-P$17)^2</f>
        <v>95.257600003904315</v>
      </c>
    </row>
    <row r="8" spans="1:19">
      <c r="A8" s="29"/>
      <c r="B8" s="5">
        <v>160</v>
      </c>
      <c r="C8" s="5">
        <v>164</v>
      </c>
      <c r="D8" s="5">
        <v>162</v>
      </c>
      <c r="E8" s="5">
        <v>2</v>
      </c>
      <c r="F8" s="5">
        <v>5</v>
      </c>
      <c r="G8" s="5">
        <v>4</v>
      </c>
      <c r="H8" s="5">
        <v>5</v>
      </c>
      <c r="I8" s="5">
        <v>4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21</v>
      </c>
      <c r="P8" s="5">
        <v>59.06666666666667</v>
      </c>
      <c r="Q8" s="5">
        <f t="shared" ref="Q8:Q16" si="0">SUMPRODUCT(E$6:N$6,E$6:N$6,E8:N8)/O8</f>
        <v>3508.7009523809538</v>
      </c>
      <c r="R8" s="5">
        <f t="shared" ref="R8:R16" si="1">Q8-P8*P8</f>
        <v>19.829841269842291</v>
      </c>
      <c r="S8" s="5">
        <f>(P8-P$17)^2</f>
        <v>44.800711113788708</v>
      </c>
    </row>
    <row r="9" spans="1:19">
      <c r="A9" s="29"/>
      <c r="B9" s="5">
        <v>164</v>
      </c>
      <c r="C9" s="5">
        <v>168</v>
      </c>
      <c r="D9" s="5">
        <v>166</v>
      </c>
      <c r="E9" s="5">
        <v>2</v>
      </c>
      <c r="F9" s="5">
        <v>3</v>
      </c>
      <c r="G9" s="5">
        <v>6</v>
      </c>
      <c r="H9" s="5">
        <v>8</v>
      </c>
      <c r="I9" s="5">
        <v>14</v>
      </c>
      <c r="J9" s="5">
        <v>7</v>
      </c>
      <c r="K9" s="5">
        <v>3</v>
      </c>
      <c r="L9" s="5">
        <v>0</v>
      </c>
      <c r="M9" s="5">
        <v>5</v>
      </c>
      <c r="N9" s="5">
        <v>0</v>
      </c>
      <c r="O9" s="5">
        <v>48</v>
      </c>
      <c r="P9" s="5">
        <v>64.13333333333334</v>
      </c>
      <c r="Q9" s="5">
        <f t="shared" si="0"/>
        <v>4153.546666666668</v>
      </c>
      <c r="R9" s="5">
        <f t="shared" si="1"/>
        <v>40.462222222222408</v>
      </c>
      <c r="S9" s="5">
        <f>(P9-P$17)^2</f>
        <v>2.6460444450951641</v>
      </c>
    </row>
    <row r="10" spans="1:19">
      <c r="A10" s="29"/>
      <c r="B10" s="5">
        <v>168</v>
      </c>
      <c r="C10" s="5">
        <v>172</v>
      </c>
      <c r="D10" s="5">
        <v>170</v>
      </c>
      <c r="E10" s="5">
        <v>1</v>
      </c>
      <c r="F10" s="5">
        <v>1</v>
      </c>
      <c r="G10" s="5">
        <v>3</v>
      </c>
      <c r="H10" s="5">
        <v>17</v>
      </c>
      <c r="I10" s="5">
        <v>14</v>
      </c>
      <c r="J10" s="5">
        <v>16</v>
      </c>
      <c r="K10" s="5">
        <v>6</v>
      </c>
      <c r="L10" s="5">
        <v>6</v>
      </c>
      <c r="M10" s="5">
        <v>1</v>
      </c>
      <c r="N10" s="5">
        <v>0</v>
      </c>
      <c r="O10" s="5">
        <v>65</v>
      </c>
      <c r="P10" s="5">
        <v>65.384615384615401</v>
      </c>
      <c r="Q10" s="5">
        <f t="shared" si="0"/>
        <v>4300.014769230771</v>
      </c>
      <c r="R10" s="5">
        <f t="shared" si="1"/>
        <v>24.866840236685675</v>
      </c>
      <c r="S10" s="5">
        <f>(P10-P$17)^2</f>
        <v>0.14091360961761434</v>
      </c>
    </row>
    <row r="11" spans="1:19">
      <c r="A11" s="29"/>
      <c r="B11" s="5">
        <v>172</v>
      </c>
      <c r="C11" s="5">
        <v>176</v>
      </c>
      <c r="D11" s="5">
        <v>174</v>
      </c>
      <c r="E11" s="5">
        <v>0</v>
      </c>
      <c r="F11" s="5">
        <v>0</v>
      </c>
      <c r="G11" s="5">
        <v>0</v>
      </c>
      <c r="H11" s="5">
        <v>0</v>
      </c>
      <c r="I11" s="5">
        <v>4</v>
      </c>
      <c r="J11" s="5">
        <v>14</v>
      </c>
      <c r="K11" s="5">
        <v>3</v>
      </c>
      <c r="L11" s="5">
        <v>3</v>
      </c>
      <c r="M11" s="5">
        <v>4</v>
      </c>
      <c r="N11" s="5">
        <v>2</v>
      </c>
      <c r="O11" s="5">
        <v>30</v>
      </c>
      <c r="P11" s="5">
        <v>70.266666667000024</v>
      </c>
      <c r="Q11" s="5">
        <f t="shared" si="0"/>
        <v>4959.9893333869368</v>
      </c>
      <c r="R11" s="5">
        <f t="shared" si="1"/>
        <v>22.584888895644326</v>
      </c>
      <c r="S11" s="5">
        <f>(P11-P$17)^2</f>
        <v>20.310044445646231</v>
      </c>
    </row>
    <row r="12" spans="1:19">
      <c r="A12" s="29"/>
      <c r="B12" s="5">
        <v>176</v>
      </c>
      <c r="C12" s="5">
        <v>180</v>
      </c>
      <c r="D12" s="5">
        <v>178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7</v>
      </c>
      <c r="K12" s="5">
        <v>5</v>
      </c>
      <c r="L12" s="5">
        <v>1</v>
      </c>
      <c r="M12" s="5">
        <v>3</v>
      </c>
      <c r="N12" s="5">
        <v>3</v>
      </c>
      <c r="O12" s="5">
        <v>19</v>
      </c>
      <c r="P12" s="5">
        <v>72.315789474473718</v>
      </c>
      <c r="Q12" s="5">
        <f t="shared" si="0"/>
        <v>5252.6063159164241</v>
      </c>
      <c r="R12" s="5">
        <f t="shared" si="1"/>
        <v>23.032908600020164</v>
      </c>
      <c r="S12" s="5">
        <f>(P12-P$17)^2</f>
        <v>42.978375630997768</v>
      </c>
    </row>
    <row r="13" spans="1:19">
      <c r="A13" s="29"/>
      <c r="B13" s="5">
        <v>180</v>
      </c>
      <c r="C13" s="5">
        <v>184</v>
      </c>
      <c r="D13" s="5">
        <v>182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2</v>
      </c>
      <c r="P13" s="5">
        <v>75.600000000000023</v>
      </c>
      <c r="Q13" s="5">
        <f t="shared" si="0"/>
        <v>5717.9200000000037</v>
      </c>
      <c r="R13" s="5">
        <f t="shared" si="1"/>
        <v>2.5600000000004002</v>
      </c>
      <c r="S13" s="5">
        <f>(P13-P$17)^2</f>
        <v>96.825599996064</v>
      </c>
    </row>
    <row r="14" spans="1:19">
      <c r="A14" s="29"/>
      <c r="B14" s="5">
        <v>184</v>
      </c>
      <c r="C14" s="5">
        <v>188</v>
      </c>
      <c r="D14" s="5">
        <v>186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1</v>
      </c>
      <c r="O14" s="5">
        <v>3</v>
      </c>
      <c r="P14" s="5">
        <v>72.933333335000029</v>
      </c>
      <c r="Q14" s="5">
        <f t="shared" si="0"/>
        <v>5348.8533336013361</v>
      </c>
      <c r="R14" s="5">
        <f t="shared" si="1"/>
        <v>29.582222247109712</v>
      </c>
      <c r="S14" s="5">
        <f>(P14-P$17)^2</f>
        <v>51.456711132152975</v>
      </c>
    </row>
    <row r="15" spans="1:19">
      <c r="A15" s="29"/>
      <c r="B15" s="5">
        <v>188</v>
      </c>
      <c r="C15" s="5">
        <v>192</v>
      </c>
      <c r="D15" s="5">
        <v>190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2</v>
      </c>
      <c r="O15" s="5">
        <v>2</v>
      </c>
      <c r="P15" s="5">
        <v>80.400000005000024</v>
      </c>
      <c r="Q15" s="5">
        <f t="shared" si="0"/>
        <v>6464.1600008040041</v>
      </c>
      <c r="R15" s="5">
        <f t="shared" si="1"/>
        <v>0</v>
      </c>
      <c r="S15" s="5">
        <f>(P15-P$17)^2</f>
        <v>214.32960014054402</v>
      </c>
    </row>
    <row r="16" spans="1:19">
      <c r="A16" s="30"/>
      <c r="B16" s="5">
        <v>192</v>
      </c>
      <c r="C16" s="5">
        <v>196.00000001000001</v>
      </c>
      <c r="D16" s="5">
        <v>194.00000000099999</v>
      </c>
      <c r="E16" s="5">
        <v>0</v>
      </c>
      <c r="F16" s="5">
        <v>0</v>
      </c>
      <c r="G16" s="5">
        <v>0</v>
      </c>
      <c r="H16" s="5">
        <v>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2</v>
      </c>
      <c r="P16" s="5">
        <v>61.20000000000001</v>
      </c>
      <c r="Q16" s="5">
        <f t="shared" si="0"/>
        <v>3745.4400000000014</v>
      </c>
      <c r="R16" s="5">
        <f t="shared" si="1"/>
        <v>0</v>
      </c>
      <c r="S16" s="5">
        <f>(P16-P$17)^2</f>
        <v>20.793600001824117</v>
      </c>
    </row>
    <row r="17" spans="4:20"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>
        <v>200</v>
      </c>
      <c r="P17" s="16">
        <f>SUMPRODUCT(O7:O16,P7:P16)/200</f>
        <v>65.760000000200023</v>
      </c>
    </row>
    <row r="18" spans="4:20"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21" spans="4:20">
      <c r="P21" s="16" t="s">
        <v>112</v>
      </c>
      <c r="Q21" s="16"/>
      <c r="R21" s="16"/>
      <c r="S21" s="16">
        <f>SUMPRODUCT(R7:R16,O7:O16)/200</f>
        <v>26.323182728644873</v>
      </c>
    </row>
    <row r="22" spans="4:20">
      <c r="P22" s="16" t="s">
        <v>119</v>
      </c>
      <c r="Q22" s="16"/>
      <c r="R22" s="16"/>
      <c r="S22" s="16">
        <f>SUMPRODUCT(S7:S16,O7:O16)/200</f>
        <v>20.416017277210891</v>
      </c>
    </row>
    <row r="24" spans="4:20">
      <c r="N24" s="16" t="s">
        <v>116</v>
      </c>
      <c r="O24" s="16"/>
      <c r="P24" s="16"/>
      <c r="Q24" s="16">
        <f>S21+S22</f>
        <v>46.739200005855764</v>
      </c>
      <c r="R24" s="31" t="s">
        <v>114</v>
      </c>
      <c r="S24" s="16" t="s">
        <v>117</v>
      </c>
    </row>
    <row r="25" spans="4:20">
      <c r="P25" s="15" t="s">
        <v>115</v>
      </c>
      <c r="Q25" s="15"/>
      <c r="R25" s="15"/>
      <c r="S25" s="15"/>
      <c r="T25" s="15"/>
    </row>
  </sheetData>
  <mergeCells count="2">
    <mergeCell ref="D3:N3"/>
    <mergeCell ref="A6:A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69E9-F65D-614E-B177-1B3FE7D6E8B3}">
  <dimension ref="B2:J8"/>
  <sheetViews>
    <sheetView workbookViewId="0">
      <selection activeCell="E16" sqref="E16"/>
    </sheetView>
  </sheetViews>
  <sheetFormatPr baseColWidth="10" defaultRowHeight="16"/>
  <sheetData>
    <row r="2" spans="2:10">
      <c r="B2" s="32" t="s">
        <v>131</v>
      </c>
      <c r="C2" s="32"/>
      <c r="D2" s="32"/>
      <c r="E2" s="16">
        <f>(200-10)/(10-1)*('10'!$S$22/'10'!$S$21)</f>
        <v>16.373582694335212</v>
      </c>
    </row>
    <row r="5" spans="2:10">
      <c r="B5" s="16" t="s">
        <v>118</v>
      </c>
      <c r="C5" s="16">
        <f>_xlfn.F.INV.RT(0.05,9,193)</f>
        <v>1.9286474742166624</v>
      </c>
    </row>
    <row r="8" spans="2:10">
      <c r="B8" s="15" t="s">
        <v>120</v>
      </c>
      <c r="C8" s="15" t="s">
        <v>121</v>
      </c>
      <c r="D8" s="15"/>
      <c r="E8" s="15"/>
      <c r="F8" s="15"/>
      <c r="G8" s="15"/>
      <c r="H8" s="15"/>
      <c r="I8" s="15"/>
      <c r="J8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A241-A6EE-6142-8C23-13592A6EB59F}">
  <dimension ref="B4:S32"/>
  <sheetViews>
    <sheetView workbookViewId="0">
      <selection activeCell="H27" sqref="H27"/>
    </sheetView>
  </sheetViews>
  <sheetFormatPr baseColWidth="10" defaultRowHeight="16"/>
  <sheetData>
    <row r="4" spans="2:19">
      <c r="E4" t="s">
        <v>2</v>
      </c>
    </row>
    <row r="5" spans="2:19">
      <c r="E5" s="5" t="s">
        <v>9</v>
      </c>
      <c r="F5" s="5">
        <v>50</v>
      </c>
      <c r="G5" s="5">
        <v>53.2</v>
      </c>
      <c r="H5" s="5">
        <v>56.400000000000006</v>
      </c>
      <c r="I5" s="5">
        <v>59.600000000000009</v>
      </c>
      <c r="J5" s="5">
        <v>62.800000000000011</v>
      </c>
      <c r="K5" s="5">
        <v>66.000000000000014</v>
      </c>
      <c r="L5" s="5">
        <v>69.200000000000017</v>
      </c>
      <c r="M5" s="5">
        <v>72.40000000000002</v>
      </c>
      <c r="N5" s="5">
        <v>75.600000000000023</v>
      </c>
      <c r="O5" s="5">
        <v>78.800000000000026</v>
      </c>
    </row>
    <row r="6" spans="2:19">
      <c r="E6" s="5" t="s">
        <v>10</v>
      </c>
      <c r="F6" s="5">
        <v>53.2</v>
      </c>
      <c r="G6" s="5">
        <v>56.400000000000006</v>
      </c>
      <c r="H6" s="5">
        <v>59.600000000000009</v>
      </c>
      <c r="I6" s="5">
        <v>62.800000000000011</v>
      </c>
      <c r="J6" s="5">
        <v>66.000000000000014</v>
      </c>
      <c r="K6" s="5">
        <v>69.200000000000017</v>
      </c>
      <c r="L6" s="5">
        <v>72.40000000000002</v>
      </c>
      <c r="M6" s="5">
        <v>75.600000000000023</v>
      </c>
      <c r="N6" s="5">
        <v>78.800000000000026</v>
      </c>
      <c r="O6" s="5">
        <v>82.000000000000028</v>
      </c>
    </row>
    <row r="7" spans="2:19">
      <c r="B7" t="s">
        <v>1</v>
      </c>
      <c r="C7" s="5" t="s">
        <v>9</v>
      </c>
      <c r="D7" s="8" t="s">
        <v>10</v>
      </c>
      <c r="E7" s="5" t="s">
        <v>13</v>
      </c>
      <c r="F7" s="5">
        <v>51.6</v>
      </c>
      <c r="G7" s="5">
        <v>54.800000000000004</v>
      </c>
      <c r="H7" s="5">
        <v>58.000000000000007</v>
      </c>
      <c r="I7" s="5">
        <v>61.20000000000001</v>
      </c>
      <c r="J7" s="5">
        <v>64.400000000000006</v>
      </c>
      <c r="K7" s="5">
        <v>67.600000000000023</v>
      </c>
      <c r="L7" s="5">
        <v>70.800000000000011</v>
      </c>
      <c r="M7" s="5">
        <v>74.000000000000028</v>
      </c>
      <c r="N7" s="5">
        <v>77.200000000000017</v>
      </c>
      <c r="O7" s="5">
        <v>80.400000005000024</v>
      </c>
      <c r="P7" s="9" t="s">
        <v>64</v>
      </c>
      <c r="Q7" s="5" t="s">
        <v>80</v>
      </c>
      <c r="R7" s="5" t="s">
        <v>71</v>
      </c>
      <c r="S7" s="5" t="s">
        <v>68</v>
      </c>
    </row>
    <row r="8" spans="2:19">
      <c r="C8" s="5">
        <v>156</v>
      </c>
      <c r="D8" s="8">
        <v>160</v>
      </c>
      <c r="E8" s="5">
        <v>158</v>
      </c>
      <c r="F8" s="5">
        <v>2</v>
      </c>
      <c r="G8" s="5">
        <v>2</v>
      </c>
      <c r="H8" s="5">
        <v>3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9">
        <v>8</v>
      </c>
      <c r="Q8" s="5">
        <v>56.000000000000007</v>
      </c>
      <c r="R8" s="5">
        <f>Q8*P8</f>
        <v>448.00000000000006</v>
      </c>
      <c r="S8" s="5">
        <f>SUMPRODUCT($F$7:$O$7,F8:O8)*$E8 / 200</f>
        <v>353.92000000000007</v>
      </c>
    </row>
    <row r="9" spans="2:19">
      <c r="C9" s="5">
        <v>160</v>
      </c>
      <c r="D9" s="8">
        <v>164</v>
      </c>
      <c r="E9" s="5">
        <v>162</v>
      </c>
      <c r="F9" s="5">
        <v>2</v>
      </c>
      <c r="G9" s="5">
        <v>5</v>
      </c>
      <c r="H9" s="5">
        <v>4</v>
      </c>
      <c r="I9" s="5">
        <v>5</v>
      </c>
      <c r="J9" s="5">
        <v>4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9">
        <v>21</v>
      </c>
      <c r="Q9" s="5">
        <v>59.06666666666667</v>
      </c>
      <c r="R9" s="5">
        <f t="shared" ref="R9:R17" si="0">Q9*P9</f>
        <v>1240.4000000000001</v>
      </c>
      <c r="S9" s="5">
        <f>SUMPRODUCT($F$7:$O$7,F9:O9)*$E9 / 200</f>
        <v>1004.724</v>
      </c>
    </row>
    <row r="10" spans="2:19">
      <c r="C10" s="5">
        <v>164</v>
      </c>
      <c r="D10" s="8">
        <v>168</v>
      </c>
      <c r="E10" s="5">
        <v>166</v>
      </c>
      <c r="F10" s="5">
        <v>2</v>
      </c>
      <c r="G10" s="5">
        <v>3</v>
      </c>
      <c r="H10" s="5">
        <v>6</v>
      </c>
      <c r="I10" s="5">
        <v>8</v>
      </c>
      <c r="J10" s="5">
        <v>14</v>
      </c>
      <c r="K10" s="5">
        <v>7</v>
      </c>
      <c r="L10" s="5">
        <v>3</v>
      </c>
      <c r="M10" s="5">
        <v>0</v>
      </c>
      <c r="N10" s="5">
        <v>5</v>
      </c>
      <c r="O10" s="5">
        <v>0</v>
      </c>
      <c r="P10" s="9">
        <v>48</v>
      </c>
      <c r="Q10" s="5">
        <v>64.13333333333334</v>
      </c>
      <c r="R10" s="5">
        <f t="shared" si="0"/>
        <v>3078.4000000000005</v>
      </c>
      <c r="S10" s="5">
        <f t="shared" ref="S10:S17" si="1">SUMPRODUCT($F$7:$O$7,F10:O10)*$E10 / 200</f>
        <v>2555.0720000000006</v>
      </c>
    </row>
    <row r="11" spans="2:19">
      <c r="C11" s="5">
        <v>168</v>
      </c>
      <c r="D11" s="8">
        <v>172</v>
      </c>
      <c r="E11" s="5">
        <v>170</v>
      </c>
      <c r="F11" s="5">
        <v>1</v>
      </c>
      <c r="G11" s="5">
        <v>1</v>
      </c>
      <c r="H11" s="5">
        <v>3</v>
      </c>
      <c r="I11" s="5">
        <v>17</v>
      </c>
      <c r="J11" s="5">
        <v>14</v>
      </c>
      <c r="K11" s="5">
        <v>16</v>
      </c>
      <c r="L11" s="5">
        <v>6</v>
      </c>
      <c r="M11" s="5">
        <v>6</v>
      </c>
      <c r="N11" s="5">
        <v>1</v>
      </c>
      <c r="O11" s="5">
        <v>0</v>
      </c>
      <c r="P11" s="9">
        <v>65</v>
      </c>
      <c r="Q11" s="5">
        <v>65.384615384615401</v>
      </c>
      <c r="R11" s="5">
        <f t="shared" si="0"/>
        <v>4250.0000000000009</v>
      </c>
      <c r="S11" s="5">
        <f t="shared" si="1"/>
        <v>3612.5000000000005</v>
      </c>
    </row>
    <row r="12" spans="2:19">
      <c r="C12" s="5">
        <v>172</v>
      </c>
      <c r="D12" s="8">
        <v>176</v>
      </c>
      <c r="E12" s="5">
        <v>174</v>
      </c>
      <c r="F12" s="5">
        <v>0</v>
      </c>
      <c r="G12" s="5">
        <v>0</v>
      </c>
      <c r="H12" s="5">
        <v>0</v>
      </c>
      <c r="I12" s="5">
        <v>0</v>
      </c>
      <c r="J12" s="5">
        <v>4</v>
      </c>
      <c r="K12" s="5">
        <v>14</v>
      </c>
      <c r="L12" s="5">
        <v>3</v>
      </c>
      <c r="M12" s="5">
        <v>3</v>
      </c>
      <c r="N12" s="5">
        <v>4</v>
      </c>
      <c r="O12" s="5">
        <v>2</v>
      </c>
      <c r="P12" s="9">
        <v>30</v>
      </c>
      <c r="Q12" s="5">
        <v>70.266666667000024</v>
      </c>
      <c r="R12" s="5">
        <f t="shared" si="0"/>
        <v>2108.0000000100008</v>
      </c>
      <c r="S12" s="5">
        <f t="shared" si="1"/>
        <v>1833.9600000087005</v>
      </c>
    </row>
    <row r="13" spans="2:19">
      <c r="C13" s="5">
        <v>176</v>
      </c>
      <c r="D13" s="8">
        <v>180</v>
      </c>
      <c r="E13" s="5">
        <v>178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</v>
      </c>
      <c r="L13" s="5">
        <v>5</v>
      </c>
      <c r="M13" s="5">
        <v>1</v>
      </c>
      <c r="N13" s="5">
        <v>3</v>
      </c>
      <c r="O13" s="5">
        <v>3</v>
      </c>
      <c r="P13" s="9">
        <v>19</v>
      </c>
      <c r="Q13" s="5">
        <v>72.315789474473718</v>
      </c>
      <c r="R13" s="5">
        <f t="shared" si="0"/>
        <v>1374.0000000150008</v>
      </c>
      <c r="S13" s="5">
        <f t="shared" si="1"/>
        <v>1222.8600000133506</v>
      </c>
    </row>
    <row r="14" spans="2:19">
      <c r="C14" s="5">
        <v>180</v>
      </c>
      <c r="D14" s="8">
        <v>184</v>
      </c>
      <c r="E14" s="5">
        <v>182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0</v>
      </c>
      <c r="P14" s="9">
        <v>2</v>
      </c>
      <c r="Q14" s="5">
        <v>75.600000000000023</v>
      </c>
      <c r="R14" s="5">
        <f t="shared" si="0"/>
        <v>151.20000000000005</v>
      </c>
      <c r="S14" s="5">
        <f t="shared" si="1"/>
        <v>137.59200000000004</v>
      </c>
    </row>
    <row r="15" spans="2:19">
      <c r="C15" s="5">
        <v>184</v>
      </c>
      <c r="D15" s="8">
        <v>188</v>
      </c>
      <c r="E15" s="5">
        <v>186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9">
        <v>3</v>
      </c>
      <c r="Q15" s="5">
        <v>72.933333335000029</v>
      </c>
      <c r="R15" s="5">
        <f t="shared" si="0"/>
        <v>218.80000000500007</v>
      </c>
      <c r="S15" s="5">
        <f t="shared" si="1"/>
        <v>203.48400000465008</v>
      </c>
    </row>
    <row r="16" spans="2:19">
      <c r="C16" s="5">
        <v>188</v>
      </c>
      <c r="D16" s="8">
        <v>192</v>
      </c>
      <c r="E16" s="5">
        <v>190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2</v>
      </c>
      <c r="P16" s="9">
        <v>2</v>
      </c>
      <c r="Q16" s="5">
        <v>80.400000005000024</v>
      </c>
      <c r="R16" s="5">
        <f t="shared" si="0"/>
        <v>160.80000001000005</v>
      </c>
      <c r="S16" s="5">
        <f t="shared" si="1"/>
        <v>152.76000000950006</v>
      </c>
    </row>
    <row r="17" spans="3:19">
      <c r="C17" s="5">
        <v>192</v>
      </c>
      <c r="D17" s="8">
        <v>196</v>
      </c>
      <c r="E17" s="5">
        <v>194</v>
      </c>
      <c r="F17" s="5">
        <v>0</v>
      </c>
      <c r="G17" s="5">
        <v>0</v>
      </c>
      <c r="H17" s="5">
        <v>0</v>
      </c>
      <c r="I17" s="5">
        <v>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9">
        <v>2</v>
      </c>
      <c r="Q17" s="5">
        <v>61.20000000000001</v>
      </c>
      <c r="R17" s="5">
        <f t="shared" si="0"/>
        <v>122.40000000000002</v>
      </c>
      <c r="S17" s="5">
        <f t="shared" si="1"/>
        <v>118.72800000000001</v>
      </c>
    </row>
    <row r="18" spans="3:19">
      <c r="E18" s="5" t="s">
        <v>65</v>
      </c>
      <c r="F18" s="5">
        <v>7</v>
      </c>
      <c r="G18" s="5">
        <v>11</v>
      </c>
      <c r="H18" s="5">
        <v>16</v>
      </c>
      <c r="I18" s="5">
        <v>33</v>
      </c>
      <c r="J18" s="5">
        <v>36</v>
      </c>
      <c r="K18" s="5">
        <v>46</v>
      </c>
      <c r="L18" s="5">
        <v>18</v>
      </c>
      <c r="M18" s="5">
        <v>11</v>
      </c>
      <c r="N18" s="5">
        <v>14</v>
      </c>
      <c r="O18" s="5">
        <v>8</v>
      </c>
      <c r="P18">
        <v>200</v>
      </c>
      <c r="S18" s="16">
        <f>SUM(S8:S17)</f>
        <v>11195.600000036202</v>
      </c>
    </row>
    <row r="19" spans="3:19">
      <c r="E19" s="5" t="s">
        <v>67</v>
      </c>
      <c r="F19" s="5">
        <v>163.14285714285714</v>
      </c>
      <c r="G19" s="5">
        <v>163.09090909090909</v>
      </c>
      <c r="H19" s="5">
        <v>164.25</v>
      </c>
      <c r="I19" s="5">
        <v>168.90909393939395</v>
      </c>
      <c r="J19" s="5">
        <v>168</v>
      </c>
      <c r="K19" s="5">
        <v>172</v>
      </c>
      <c r="L19" s="5">
        <v>173.11111111111111</v>
      </c>
      <c r="M19" s="5">
        <v>172.90909090909091</v>
      </c>
      <c r="N19" s="5">
        <v>172.28571428571428</v>
      </c>
      <c r="O19" s="5">
        <v>181</v>
      </c>
    </row>
    <row r="20" spans="3:19">
      <c r="E20" s="5" t="s">
        <v>71</v>
      </c>
      <c r="F20" s="5">
        <f>F19 * F18</f>
        <v>1142</v>
      </c>
      <c r="G20" s="5">
        <f t="shared" ref="G20:O20" si="2">G19 * G18</f>
        <v>1794</v>
      </c>
      <c r="H20" s="5">
        <f t="shared" si="2"/>
        <v>2628</v>
      </c>
      <c r="I20" s="5">
        <f t="shared" si="2"/>
        <v>5574.0001000000002</v>
      </c>
      <c r="J20" s="5">
        <f t="shared" si="2"/>
        <v>6048</v>
      </c>
      <c r="K20" s="5">
        <f t="shared" si="2"/>
        <v>7912</v>
      </c>
      <c r="L20" s="5">
        <f t="shared" si="2"/>
        <v>3116</v>
      </c>
      <c r="M20" s="5">
        <f t="shared" si="2"/>
        <v>1902</v>
      </c>
      <c r="N20" s="5">
        <f t="shared" si="2"/>
        <v>2412</v>
      </c>
      <c r="O20" s="5">
        <f t="shared" si="2"/>
        <v>1448</v>
      </c>
    </row>
    <row r="22" spans="3:19">
      <c r="G22" s="5" t="s">
        <v>69</v>
      </c>
      <c r="H22" s="5">
        <f>SQRT('5'!F3)</f>
        <v>6.5855428781536309</v>
      </c>
    </row>
    <row r="23" spans="3:19">
      <c r="G23" s="5" t="s">
        <v>70</v>
      </c>
      <c r="H23" s="5">
        <f>SQRT('5'!F20)</f>
        <v>6.8533914961863953</v>
      </c>
    </row>
    <row r="24" spans="3:19">
      <c r="G24" s="5" t="s">
        <v>72</v>
      </c>
      <c r="H24" s="5">
        <f>SUM(F20:O20)/200</f>
        <v>169.88000050000002</v>
      </c>
    </row>
    <row r="25" spans="3:19">
      <c r="G25" s="5" t="s">
        <v>73</v>
      </c>
      <c r="H25" s="5">
        <f>SUM(R8:R17)/200</f>
        <v>65.760000000200023</v>
      </c>
    </row>
    <row r="27" spans="3:19">
      <c r="G27" s="15" t="s">
        <v>133</v>
      </c>
      <c r="H27" s="15">
        <f>(S18-H24*H25)/(H22*H23)</f>
        <v>0.53820937548955572</v>
      </c>
      <c r="I27" s="15" t="s">
        <v>74</v>
      </c>
      <c r="J27" s="15"/>
      <c r="K27" s="15"/>
      <c r="L27" s="15"/>
      <c r="M27" s="15"/>
    </row>
    <row r="29" spans="3:19">
      <c r="G29" s="5" t="s">
        <v>75</v>
      </c>
      <c r="H29" s="5"/>
    </row>
    <row r="30" spans="3:19">
      <c r="G30" s="5" t="s">
        <v>51</v>
      </c>
      <c r="H30" s="5">
        <f>H25-H31*H24</f>
        <v>-29.389710662415624</v>
      </c>
    </row>
    <row r="31" spans="3:19">
      <c r="G31" s="5" t="s">
        <v>76</v>
      </c>
      <c r="H31" s="5">
        <f>(S18-H24*H25)/H22/H22</f>
        <v>0.5600995431043434</v>
      </c>
    </row>
    <row r="32" spans="3:19">
      <c r="E32" s="15" t="s">
        <v>77</v>
      </c>
      <c r="F32" s="15"/>
      <c r="G32" s="15" t="s">
        <v>132</v>
      </c>
      <c r="H32" s="15"/>
      <c r="I32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3E92-F784-2842-875F-669FA3E18D0E}">
  <dimension ref="A1:C24"/>
  <sheetViews>
    <sheetView workbookViewId="0">
      <selection activeCell="D26" sqref="D26"/>
    </sheetView>
  </sheetViews>
  <sheetFormatPr baseColWidth="10" defaultRowHeight="16"/>
  <sheetData>
    <row r="1" spans="1:3">
      <c r="B1" t="s">
        <v>134</v>
      </c>
    </row>
    <row r="2" spans="1:3" ht="21" thickBot="1">
      <c r="B2" s="33" t="s">
        <v>78</v>
      </c>
      <c r="C2" s="33" t="s">
        <v>79</v>
      </c>
    </row>
    <row r="3" spans="1:3" ht="17" thickTop="1">
      <c r="B3" s="5">
        <v>155</v>
      </c>
      <c r="C3" s="5">
        <f>B3*'12'!$H$31+'12'!$H$30</f>
        <v>57.425718518757606</v>
      </c>
    </row>
    <row r="4" spans="1:3">
      <c r="B4" s="5">
        <v>160</v>
      </c>
      <c r="C4" s="5">
        <f>B4*'12'!$H$31+'12'!$H$30</f>
        <v>60.22621623427932</v>
      </c>
    </row>
    <row r="5" spans="1:3">
      <c r="B5" s="5">
        <v>165</v>
      </c>
      <c r="C5" s="5">
        <f>B5*'12'!$H$31+'12'!$H$30</f>
        <v>63.026713949801035</v>
      </c>
    </row>
    <row r="6" spans="1:3">
      <c r="B6" s="5">
        <v>170</v>
      </c>
      <c r="C6" s="5">
        <f>B6*'12'!$H$31+'12'!$H$30</f>
        <v>65.82721166532275</v>
      </c>
    </row>
    <row r="7" spans="1:3">
      <c r="B7" s="5">
        <v>175</v>
      </c>
      <c r="C7" s="5">
        <f>B7*'12'!$H$31+'12'!$H$30</f>
        <v>68.627709380844465</v>
      </c>
    </row>
    <row r="8" spans="1:3">
      <c r="B8" s="5">
        <v>180</v>
      </c>
      <c r="C8" s="5">
        <f>B8*'12'!$H$31+'12'!$H$30</f>
        <v>71.428207096366194</v>
      </c>
    </row>
    <row r="9" spans="1:3">
      <c r="B9" s="5">
        <v>185</v>
      </c>
      <c r="C9" s="5">
        <f>B9*'12'!$H$31+'12'!$H$30</f>
        <v>74.228704811887908</v>
      </c>
    </row>
    <row r="10" spans="1:3">
      <c r="B10" s="5">
        <v>190</v>
      </c>
      <c r="C10" s="5">
        <f>B10*'12'!$H$31+'12'!$H$30</f>
        <v>77.029202527409623</v>
      </c>
    </row>
    <row r="11" spans="1:3">
      <c r="B11" s="5">
        <v>195</v>
      </c>
      <c r="C11" s="5">
        <f>B11*'12'!$H$31+'12'!$H$30</f>
        <v>79.829700242931338</v>
      </c>
    </row>
    <row r="12" spans="1:3">
      <c r="B12" s="5">
        <v>200</v>
      </c>
      <c r="C12" s="5">
        <f>B12*'12'!$H$31+'12'!$H$30</f>
        <v>82.630197958453053</v>
      </c>
    </row>
    <row r="13" spans="1:3" ht="21" thickBot="1">
      <c r="A13" t="s">
        <v>135</v>
      </c>
      <c r="B13" s="33" t="s">
        <v>81</v>
      </c>
      <c r="C13" s="33" t="s">
        <v>82</v>
      </c>
    </row>
    <row r="14" spans="1:3" ht="17" thickTop="1">
      <c r="B14" s="5" t="s">
        <v>83</v>
      </c>
      <c r="C14" s="5" t="s">
        <v>84</v>
      </c>
    </row>
    <row r="15" spans="1:3">
      <c r="B15" s="5">
        <v>163.142857142857</v>
      </c>
      <c r="C15" s="5">
        <v>56.000000000000007</v>
      </c>
    </row>
    <row r="16" spans="1:3">
      <c r="B16" s="5">
        <v>163.09090909090909</v>
      </c>
      <c r="C16" s="5">
        <v>59.06666666666667</v>
      </c>
    </row>
    <row r="17" spans="2:3">
      <c r="B17" s="5">
        <v>164.25</v>
      </c>
      <c r="C17" s="5">
        <v>64.13333333333334</v>
      </c>
    </row>
    <row r="18" spans="2:3">
      <c r="B18" s="5">
        <v>168.90909393939395</v>
      </c>
      <c r="C18" s="5">
        <v>65.384615384615401</v>
      </c>
    </row>
    <row r="19" spans="2:3">
      <c r="B19" s="5">
        <v>168</v>
      </c>
      <c r="C19" s="5">
        <v>70.266666667000024</v>
      </c>
    </row>
    <row r="20" spans="2:3">
      <c r="B20" s="5">
        <v>172</v>
      </c>
      <c r="C20" s="5">
        <v>72.315789474473718</v>
      </c>
    </row>
    <row r="21" spans="2:3">
      <c r="B21" s="5">
        <v>173.11111111111111</v>
      </c>
      <c r="C21" s="5">
        <v>75.600000000000023</v>
      </c>
    </row>
    <row r="22" spans="2:3">
      <c r="B22" s="5">
        <v>172.90909090909091</v>
      </c>
      <c r="C22" s="5">
        <v>72.933333335000029</v>
      </c>
    </row>
    <row r="23" spans="2:3">
      <c r="B23" s="5">
        <v>172.28571428571428</v>
      </c>
      <c r="C23" s="5">
        <v>80.400000005000024</v>
      </c>
    </row>
    <row r="24" spans="2:3">
      <c r="B24" s="5">
        <v>181</v>
      </c>
      <c r="C24" s="5">
        <v>61.20000000000001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5E74-ABBD-6944-88FD-83599B430F87}">
  <dimension ref="B3:K9"/>
  <sheetViews>
    <sheetView workbookViewId="0">
      <selection activeCell="F5" sqref="F5"/>
    </sheetView>
  </sheetViews>
  <sheetFormatPr baseColWidth="10" defaultRowHeight="16"/>
  <sheetData>
    <row r="3" spans="2:11">
      <c r="B3" t="s">
        <v>122</v>
      </c>
      <c r="F3" s="16">
        <f>SQRT('10'!S22/+'10'!Q24)</f>
        <v>0.66091388344178714</v>
      </c>
    </row>
    <row r="5" spans="2:11">
      <c r="B5" t="s">
        <v>123</v>
      </c>
      <c r="F5" s="16">
        <f>'12'!H27</f>
        <v>0.53820937548955572</v>
      </c>
    </row>
    <row r="7" spans="2:11">
      <c r="D7" s="11" t="s">
        <v>124</v>
      </c>
      <c r="E7" s="11"/>
      <c r="F7" s="11"/>
      <c r="G7" s="11"/>
      <c r="H7" s="11"/>
      <c r="I7" s="11"/>
    </row>
    <row r="9" spans="2:11">
      <c r="F9" s="15" t="s">
        <v>125</v>
      </c>
      <c r="G9" s="15"/>
      <c r="H9" s="15"/>
      <c r="I9" s="15"/>
      <c r="J9" s="15"/>
      <c r="K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45A-4C3F-E145-A018-0E90F8EB510D}">
  <dimension ref="A2:O25"/>
  <sheetViews>
    <sheetView workbookViewId="0">
      <selection activeCell="K28" sqref="K28"/>
    </sheetView>
  </sheetViews>
  <sheetFormatPr baseColWidth="10" defaultRowHeight="16"/>
  <sheetData>
    <row r="2" spans="1:14" ht="21" thickBot="1">
      <c r="A2" s="33" t="s">
        <v>85</v>
      </c>
      <c r="B2" s="33"/>
      <c r="D2" s="16" t="s">
        <v>32</v>
      </c>
      <c r="E2" s="16">
        <f>_xlfn.T.INV.2T(0.05,B6)</f>
        <v>1.9720174778363073</v>
      </c>
    </row>
    <row r="3" spans="1:14" ht="17" thickTop="1">
      <c r="A3" s="5" cm="1">
        <f t="array" ref="A3:B7">LINEST('1'!C4:C203,'1'!B4:B203,TRUE,TRUE)</f>
        <v>0.58286809528613204</v>
      </c>
      <c r="B3" s="5">
        <v>-33.136570448617235</v>
      </c>
    </row>
    <row r="4" spans="1:14">
      <c r="A4" s="5">
        <v>6.1268717744629539E-2</v>
      </c>
      <c r="B4" s="5">
        <v>10.391352445675293</v>
      </c>
    </row>
    <row r="5" spans="1:14">
      <c r="A5" s="5">
        <v>0.31369864905935002</v>
      </c>
      <c r="B5" s="5">
        <v>5.7061787346981019</v>
      </c>
    </row>
    <row r="6" spans="1:14">
      <c r="A6" s="5">
        <v>90.503001966438873</v>
      </c>
      <c r="B6" s="5">
        <v>198</v>
      </c>
    </row>
    <row r="7" spans="1:14">
      <c r="A7" s="5">
        <v>2946.8208010404769</v>
      </c>
      <c r="B7" s="5">
        <v>6446.9741989595232</v>
      </c>
    </row>
    <row r="10" spans="1:14">
      <c r="B10" t="s">
        <v>29</v>
      </c>
      <c r="C10" s="5" t="s">
        <v>51</v>
      </c>
      <c r="D10" s="5">
        <f>A3</f>
        <v>0.58286809528613204</v>
      </c>
      <c r="E10" s="5" t="s">
        <v>76</v>
      </c>
      <c r="F10" s="5">
        <f>B3</f>
        <v>-33.136570448617235</v>
      </c>
      <c r="J10" t="s">
        <v>38</v>
      </c>
      <c r="K10" t="s">
        <v>101</v>
      </c>
    </row>
    <row r="11" spans="1:14">
      <c r="C11" s="5" t="s">
        <v>107</v>
      </c>
      <c r="D11" s="5">
        <f>A4</f>
        <v>6.1268717744629539E-2</v>
      </c>
      <c r="E11" s="5" t="s">
        <v>86</v>
      </c>
      <c r="F11" s="5">
        <f>B4</f>
        <v>10.391352445675293</v>
      </c>
      <c r="M11" s="15" t="s">
        <v>33</v>
      </c>
      <c r="N11" s="15">
        <f>D10-E2*D11</f>
        <v>0.46204511304910312</v>
      </c>
    </row>
    <row r="12" spans="1:14">
      <c r="C12" s="10" t="s">
        <v>87</v>
      </c>
      <c r="D12" s="10"/>
      <c r="E12" s="10">
        <f>A5</f>
        <v>0.31369864905935002</v>
      </c>
      <c r="M12" s="15" t="s">
        <v>35</v>
      </c>
      <c r="N12" s="15">
        <f>D10+E2*D11</f>
        <v>0.70369107752316096</v>
      </c>
    </row>
    <row r="13" spans="1:14">
      <c r="C13" s="5" t="s">
        <v>88</v>
      </c>
      <c r="D13" s="5"/>
      <c r="E13" s="5">
        <f>B5</f>
        <v>5.7061787346981019</v>
      </c>
    </row>
    <row r="14" spans="1:14">
      <c r="C14" s="5" t="s">
        <v>89</v>
      </c>
      <c r="D14" s="5"/>
      <c r="E14" s="5">
        <f>A6</f>
        <v>90.503001966438873</v>
      </c>
      <c r="K14" t="s">
        <v>102</v>
      </c>
    </row>
    <row r="15" spans="1:14">
      <c r="C15" s="5" t="s">
        <v>90</v>
      </c>
      <c r="D15" s="5"/>
      <c r="E15" s="5">
        <f>B6</f>
        <v>198</v>
      </c>
      <c r="M15" s="5" t="s">
        <v>33</v>
      </c>
      <c r="N15" s="15">
        <f>F10-E2*F11</f>
        <v>-53.628499089845974</v>
      </c>
    </row>
    <row r="16" spans="1:14">
      <c r="C16" s="5" t="s">
        <v>91</v>
      </c>
      <c r="D16" s="5"/>
      <c r="E16" s="5">
        <f>A7</f>
        <v>2946.8208010404769</v>
      </c>
      <c r="M16" s="5" t="s">
        <v>35</v>
      </c>
      <c r="N16" s="15">
        <f>F10+E2*F11</f>
        <v>-12.644641807388499</v>
      </c>
    </row>
    <row r="17" spans="1:15">
      <c r="C17" s="5" t="s">
        <v>92</v>
      </c>
      <c r="D17" s="5"/>
      <c r="E17" s="5">
        <f>B7</f>
        <v>6446.9741989595232</v>
      </c>
    </row>
    <row r="18" spans="1:15">
      <c r="A18" s="12" t="s">
        <v>93</v>
      </c>
      <c r="B18" s="12"/>
      <c r="C18" s="12"/>
      <c r="D18" s="12" t="s">
        <v>98</v>
      </c>
      <c r="E18" s="12"/>
    </row>
    <row r="21" spans="1:15">
      <c r="B21" t="s">
        <v>36</v>
      </c>
      <c r="C21" s="5" t="s">
        <v>1</v>
      </c>
      <c r="D21" s="5">
        <v>180</v>
      </c>
      <c r="J21" t="s">
        <v>41</v>
      </c>
      <c r="K21" s="5" t="s">
        <v>103</v>
      </c>
      <c r="L21" s="16">
        <f>E12*E15/(1-E12)</f>
        <v>90.503001966438887</v>
      </c>
    </row>
    <row r="22" spans="1:15">
      <c r="C22" s="21" t="s">
        <v>94</v>
      </c>
      <c r="D22" s="21">
        <f>F10+D10*D21</f>
        <v>71.779686702886536</v>
      </c>
      <c r="K22" s="5" t="s">
        <v>104</v>
      </c>
      <c r="L22" s="16">
        <f>_xlfn.F.INV.RT(0.05,1,E17)</f>
        <v>3.8429018430910729</v>
      </c>
    </row>
    <row r="23" spans="1:15">
      <c r="C23" s="20" t="s">
        <v>99</v>
      </c>
      <c r="D23" s="20"/>
      <c r="E23" s="20"/>
      <c r="F23" s="15">
        <f>E13*SQRT(1+1/200+(D21-'5'!F2)^2/'5'!F3/200)</f>
        <v>5.7566582190203901</v>
      </c>
    </row>
    <row r="24" spans="1:15">
      <c r="C24" s="20" t="s">
        <v>100</v>
      </c>
      <c r="D24" s="20"/>
      <c r="E24" s="5" t="s">
        <v>33</v>
      </c>
      <c r="F24" s="34">
        <f>D22-E2*F23</f>
        <v>60.427456081048298</v>
      </c>
      <c r="K24" t="s">
        <v>105</v>
      </c>
      <c r="L24" s="15" t="s">
        <v>106</v>
      </c>
      <c r="M24" s="15"/>
      <c r="N24" s="15"/>
      <c r="O24" s="15"/>
    </row>
    <row r="25" spans="1:15">
      <c r="E25" s="5" t="s">
        <v>35</v>
      </c>
      <c r="F25" s="35">
        <f>D22+E2*F23</f>
        <v>83.131917324724782</v>
      </c>
    </row>
  </sheetData>
  <mergeCells count="2">
    <mergeCell ref="C23:E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2022-11-29T14:02:53Z</dcterms:created>
  <dcterms:modified xsi:type="dcterms:W3CDTF">2022-12-01T20:13:24Z</dcterms:modified>
</cp:coreProperties>
</file>