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6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luno\Desktop\Projeto-CRUD-PMI-ESS\"/>
    </mc:Choice>
  </mc:AlternateContent>
  <xr:revisionPtr revIDLastSave="0" documentId="13_ncr:1_{1D55B86C-F4C2-4E18-827F-08B8DAC42BF9}" xr6:coauthVersionLast="36" xr6:coauthVersionMax="36" xr10:uidLastSave="{00000000-0000-0000-0000-000000000000}"/>
  <bookViews>
    <workbookView xWindow="-120" yWindow="-120" windowWidth="15480" windowHeight="6036" activeTab="1" xr2:uid="{00000000-000D-0000-FFFF-FFFF00000000}"/>
  </bookViews>
  <sheets>
    <sheet name="PROCV" sheetId="8" r:id="rId1"/>
    <sheet name="CadastroEqGeral" sheetId="1" r:id="rId2"/>
    <sheet name="CadastroEqTC" sheetId="2" r:id="rId3"/>
    <sheet name="CadastroEqCS" sheetId="3" r:id="rId4"/>
    <sheet name="CadastroEqDJ" sheetId="4" r:id="rId5"/>
    <sheet name="CadastroEqPR" sheetId="5" r:id="rId6"/>
    <sheet name="CadastroEqTP" sheetId="6" r:id="rId7"/>
    <sheet name="CadastroEqTRAFO" sheetId="7" r:id="rId8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" l="1"/>
  <c r="E6" i="8" l="1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B21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B18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B15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B12" i="8"/>
  <c r="R6" i="8"/>
  <c r="Q6" i="8"/>
  <c r="P6" i="8"/>
  <c r="O6" i="8"/>
  <c r="N6" i="8"/>
  <c r="M6" i="8"/>
  <c r="L6" i="8"/>
  <c r="K6" i="8"/>
  <c r="J6" i="8"/>
  <c r="I6" i="8"/>
  <c r="H6" i="8"/>
  <c r="G6" i="8"/>
  <c r="F6" i="8"/>
  <c r="D6" i="8"/>
  <c r="C6" i="8"/>
  <c r="B6" i="8"/>
  <c r="E3" i="8"/>
  <c r="D3" i="8"/>
  <c r="C3" i="8"/>
  <c r="B3" i="8"/>
  <c r="C9" i="8"/>
  <c r="K9" i="8"/>
  <c r="J9" i="8"/>
  <c r="I9" i="8"/>
  <c r="H9" i="8"/>
  <c r="G9" i="8"/>
  <c r="F9" i="8"/>
  <c r="E9" i="8"/>
  <c r="D9" i="8"/>
  <c r="B9" i="8"/>
  <c r="F12" i="1" l="1"/>
  <c r="F2" i="1"/>
  <c r="F3" i="1"/>
  <c r="F4" i="1"/>
  <c r="F5" i="1"/>
  <c r="F7" i="1"/>
  <c r="F8" i="1"/>
  <c r="F9" i="1"/>
  <c r="F10" i="1"/>
  <c r="F11" i="1"/>
  <c r="K3" i="8" l="1"/>
  <c r="J3" i="8"/>
  <c r="I3" i="8"/>
  <c r="H3" i="8"/>
  <c r="G3" i="8"/>
  <c r="F3" i="8"/>
</calcChain>
</file>

<file path=xl/sharedStrings.xml><?xml version="1.0" encoding="utf-8"?>
<sst xmlns="http://schemas.openxmlformats.org/spreadsheetml/2006/main" count="346" uniqueCount="128">
  <si>
    <t>Cliente</t>
  </si>
  <si>
    <t>Fabricante</t>
  </si>
  <si>
    <t>Tipo</t>
  </si>
  <si>
    <t>Codigo</t>
  </si>
  <si>
    <t>Identificacao</t>
  </si>
  <si>
    <t>AnoDeFabricacao</t>
  </si>
  <si>
    <t>NBI</t>
  </si>
  <si>
    <t>FatorTermico</t>
  </si>
  <si>
    <t>Exatidao</t>
  </si>
  <si>
    <t>Relacao</t>
  </si>
  <si>
    <t>Isolante</t>
  </si>
  <si>
    <t>SerieFaseR</t>
  </si>
  <si>
    <t>SerieFaseS</t>
  </si>
  <si>
    <t>SerieFaseT</t>
  </si>
  <si>
    <t>DataCadastro</t>
  </si>
  <si>
    <t>CaminhoImagem</t>
  </si>
  <si>
    <t>Serie</t>
  </si>
  <si>
    <t>TipoDeMecanismo</t>
  </si>
  <si>
    <t>CorrenteNominal</t>
  </si>
  <si>
    <t>TensaoNominal</t>
  </si>
  <si>
    <t>TipoDeEquipamento</t>
  </si>
  <si>
    <t>NumSerie</t>
  </si>
  <si>
    <t>CapInterrup</t>
  </si>
  <si>
    <t>TipoMec</t>
  </si>
  <si>
    <t>TipoRele</t>
  </si>
  <si>
    <t>AjusteRele</t>
  </si>
  <si>
    <t>Frequencia</t>
  </si>
  <si>
    <t>ClasseTensao</t>
  </si>
  <si>
    <t>PesoTotal</t>
  </si>
  <si>
    <t>CorrenteNominalDescarga</t>
  </si>
  <si>
    <t>TensaoMaxima</t>
  </si>
  <si>
    <t>TensaoPrimaria</t>
  </si>
  <si>
    <t>Tensao Secundaria</t>
  </si>
  <si>
    <t>Potencia</t>
  </si>
  <si>
    <t>Impedancia</t>
  </si>
  <si>
    <t>VolumeOleo</t>
  </si>
  <si>
    <t>GrupoLigacao</t>
  </si>
  <si>
    <t>TipoTAP</t>
  </si>
  <si>
    <t>FabricanteTAP</t>
  </si>
  <si>
    <t>TensoesPrim</t>
  </si>
  <si>
    <t>TensoesSec</t>
  </si>
  <si>
    <t>Chave Seccionadora</t>
  </si>
  <si>
    <t>Cabine Primária</t>
  </si>
  <si>
    <t>Manual com abertura por bastão de manobra</t>
  </si>
  <si>
    <t>Ultra Ventiladores</t>
  </si>
  <si>
    <t>Beghim</t>
  </si>
  <si>
    <t>HRBT</t>
  </si>
  <si>
    <t>Manual com abertura por punho de manobra</t>
  </si>
  <si>
    <t>Transformador de Potencial</t>
  </si>
  <si>
    <t>Brasformer</t>
  </si>
  <si>
    <t>13,8</t>
  </si>
  <si>
    <t>Epóxi</t>
  </si>
  <si>
    <t>Transformador de Corrente</t>
  </si>
  <si>
    <t>Instrumenti</t>
  </si>
  <si>
    <t>45/-kV</t>
  </si>
  <si>
    <t>1,2xin</t>
  </si>
  <si>
    <t>200-5A</t>
  </si>
  <si>
    <t>Para-Raios</t>
  </si>
  <si>
    <t>Balestro</t>
  </si>
  <si>
    <t>PBP12</t>
  </si>
  <si>
    <t>Polimérico</t>
  </si>
  <si>
    <t>Transformador de Potência</t>
  </si>
  <si>
    <t>Cabine Secundária</t>
  </si>
  <si>
    <t>DYN1</t>
  </si>
  <si>
    <t>Disjuntor</t>
  </si>
  <si>
    <t>MAF15</t>
  </si>
  <si>
    <t>Manual e Motorizado</t>
  </si>
  <si>
    <t>Indireto</t>
  </si>
  <si>
    <t>-</t>
  </si>
  <si>
    <t>TP555</t>
  </si>
  <si>
    <t>10B12A</t>
  </si>
  <si>
    <t>5A22</t>
  </si>
  <si>
    <t>5A23</t>
  </si>
  <si>
    <t>5A24</t>
  </si>
  <si>
    <t>Logitech Eletronics</t>
  </si>
  <si>
    <t>TP552</t>
  </si>
  <si>
    <t>13,2</t>
  </si>
  <si>
    <t>10B5A</t>
  </si>
  <si>
    <t>RT001</t>
  </si>
  <si>
    <t>RT002</t>
  </si>
  <si>
    <t>RT003</t>
  </si>
  <si>
    <t>TC444</t>
  </si>
  <si>
    <t>10C28</t>
  </si>
  <si>
    <t>555G</t>
  </si>
  <si>
    <t>555H</t>
  </si>
  <si>
    <t>555I</t>
  </si>
  <si>
    <t>PP442</t>
  </si>
  <si>
    <t>PP443</t>
  </si>
  <si>
    <t>PP445</t>
  </si>
  <si>
    <t>Elgin Baterias</t>
  </si>
  <si>
    <t>Maurizio</t>
  </si>
  <si>
    <t>TTS</t>
  </si>
  <si>
    <t>Porcelana</t>
  </si>
  <si>
    <t>YY1K</t>
  </si>
  <si>
    <t>PP159</t>
  </si>
  <si>
    <t>17,5</t>
  </si>
  <si>
    <t>Edifier Soluções Audiovisuais</t>
  </si>
  <si>
    <t>DX5S8H</t>
  </si>
  <si>
    <t>FastPlas</t>
  </si>
  <si>
    <t>Procv Chave Seccionadora</t>
  </si>
  <si>
    <t>Magazineluiza Vila Industrial</t>
  </si>
  <si>
    <t>União</t>
  </si>
  <si>
    <t>SEG</t>
  </si>
  <si>
    <t>1,52</t>
  </si>
  <si>
    <t>Chapas Externas</t>
  </si>
  <si>
    <t>Will Geradores</t>
  </si>
  <si>
    <t>Coluna1</t>
  </si>
  <si>
    <t>Coluna2</t>
  </si>
  <si>
    <t>1Transformador de PotencialUltra VentiladoresCabine Primária</t>
  </si>
  <si>
    <t>2Transformador de PotencialLogitech EletronicsCabine Primária</t>
  </si>
  <si>
    <t>3Transformador de CorrenteUltra VentiladoresCabine Primária</t>
  </si>
  <si>
    <t>4Para-RaiosUltra VentiladoresCabine Secundária</t>
  </si>
  <si>
    <t>5Para-RaiosElgin BateriasCabine Secundária</t>
  </si>
  <si>
    <t>8Chave SeccionadoraLogitech EletronicsCabine Secundária</t>
  </si>
  <si>
    <t>9DisjuntorEdifier Soluções AudiovisuaisCabine Primária</t>
  </si>
  <si>
    <t>10Chave SeccionadoraFastPlasCabine Secundária</t>
  </si>
  <si>
    <t>11Transformador de PotênciaMagazineluiza Vila IndustrialCabine Secundária</t>
  </si>
  <si>
    <t>12Chave SeccionadoraWill GeradoresCabine Secundária</t>
  </si>
  <si>
    <t>Delta P</t>
  </si>
  <si>
    <t>GVL15</t>
  </si>
  <si>
    <t>RRR5</t>
  </si>
  <si>
    <t>Procv EqGeral</t>
  </si>
  <si>
    <t>Procv EqTC</t>
  </si>
  <si>
    <t>Procv EqDJ</t>
  </si>
  <si>
    <t>Procv EqPR</t>
  </si>
  <si>
    <t>Procv EqTP</t>
  </si>
  <si>
    <t>Procv EqTRAFO</t>
  </si>
  <si>
    <t>13Chave SeccionadoraDelta PCabine Primária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</si>
</sst>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2">
    <xf numFmtId="0" fontId="0" fillId="0" borderId="0" xfId="0"/>
    <xf numFmtId="2" fontId="0" fillId="0" borderId="0" xfId="0" applyNumberFormat="1"/>
    <xf numFmtId="49" fontId="0" fillId="0" borderId="0" xfId="0" applyNumberForma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1" fontId="1" fillId="2" borderId="1" xfId="0" applyNumberFormat="1" applyFont="1" applyFill="1" applyBorder="1"/>
    <xf numFmtId="49" fontId="1" fillId="2" borderId="2" xfId="0" applyNumberFormat="1" applyFont="1" applyFill="1" applyBorder="1"/>
    <xf numFmtId="1" fontId="1" fillId="2" borderId="2" xfId="0" applyNumberFormat="1" applyFont="1" applyFill="1" applyBorder="1"/>
    <xf numFmtId="164" fontId="1" fillId="2" borderId="2" xfId="0" applyNumberFormat="1" applyFont="1" applyFill="1" applyBorder="1"/>
    <xf numFmtId="14" fontId="1" fillId="2" borderId="3" xfId="0" applyNumberFormat="1" applyFont="1" applyFill="1" applyBorder="1"/>
    <xf numFmtId="2" fontId="1" fillId="2" borderId="2" xfId="0" applyNumberFormat="1" applyFont="1" applyFill="1" applyBorder="1"/>
    <xf numFmtId="14" fontId="1" fillId="2" borderId="2" xfId="0" applyNumberFormat="1" applyFont="1" applyFill="1" applyBorder="1"/>
    <xf numFmtId="0" fontId="1" fillId="2" borderId="2" xfId="0" applyFont="1" applyFill="1" applyBorder="1"/>
    <xf numFmtId="49" fontId="1" fillId="0" borderId="2" xfId="0" applyNumberFormat="1" applyFont="1" applyBorder="1"/>
    <xf numFmtId="1" fontId="1" fillId="0" borderId="2" xfId="0" applyNumberFormat="1" applyFont="1" applyBorder="1"/>
    <xf numFmtId="164" fontId="1" fillId="0" borderId="2" xfId="0" applyNumberFormat="1" applyFont="1" applyBorder="1"/>
    <xf numFmtId="14" fontId="1" fillId="0" borderId="3" xfId="0" applyNumberFormat="1" applyFont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/>
    <xf numFmtId="0" fontId="0" fillId="0" borderId="10" xfId="0" applyBorder="1"/>
    <xf numFmtId="14" fontId="0" fillId="0" borderId="10" xfId="0" applyNumberFormat="1" applyBorder="1"/>
    <xf numFmtId="1" fontId="1" fillId="2" borderId="12" xfId="0" applyNumberFormat="1" applyFont="1" applyFill="1" applyBorder="1"/>
    <xf numFmtId="49" fontId="0" fillId="0" borderId="10" xfId="0" applyNumberFormat="1" applyBorder="1"/>
    <xf numFmtId="2" fontId="0" fillId="0" borderId="10" xfId="0" applyNumberFormat="1" applyBorder="1"/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36"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164" formatCode="0.0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164" formatCode="0.0"/>
    </dxf>
    <dxf>
      <numFmt numFmtId="2" formatCode="0.00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A1:G12" totalsRowShown="0" headerRowDxfId="35">
  <autoFilter ref="A1:G12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7">
    <tableColumn id="1" xr3:uid="{00000000-0010-0000-0000-000001000000}" name="Codigo" dataDxfId="34"/>
    <tableColumn id="2" xr3:uid="{00000000-0010-0000-0000-000002000000}" name="TipoDeEquipamento" dataDxfId="33"/>
    <tableColumn id="3" xr3:uid="{00000000-0010-0000-0000-000003000000}" name="Cliente" dataDxfId="32"/>
    <tableColumn id="4" xr3:uid="{00000000-0010-0000-0000-000004000000}" name="Identificacao" dataDxfId="31"/>
    <tableColumn id="5" xr3:uid="{00000000-0010-0000-0000-000005000000}" name="DataCadastro" dataDxfId="30"/>
    <tableColumn id="11" xr3:uid="{00000000-0010-0000-0000-00000B000000}" name="Coluna1" dataDxfId="29">
      <calculatedColumnFormula>CONCATENATE(Tabela2[[#This Row],[Codigo]],Tabela2[[#This Row],[TipoDeEquipamento]],Tabela2[[#This Row],[Cliente]],Tabela2[[#This Row],[Identificacao]])</calculatedColumnFormula>
    </tableColumn>
    <tableColumn id="12" xr3:uid="{00000000-0010-0000-0000-00000C000000}" name="Coluna2" dataDxfId="28"/>
  </tableColumns>
  <tableStyleInfo name="TableStyleMedium20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ela1" displayName="Tabela1" ref="A1:R2" totalsRowShown="0" headerRowDxfId="27">
  <autoFilter ref="A1:R2" xr:uid="{00000000-0009-0000-0100-000001000000}"/>
  <tableColumns count="18">
    <tableColumn id="1" xr3:uid="{00000000-0010-0000-0100-000001000000}" name="Codigo" dataDxfId="26"/>
    <tableColumn id="2" xr3:uid="{00000000-0010-0000-0100-000002000000}" name="Cliente" dataDxfId="25"/>
    <tableColumn id="3" xr3:uid="{00000000-0010-0000-0100-000003000000}" name="Identificacao" dataDxfId="24"/>
    <tableColumn id="4" xr3:uid="{00000000-0010-0000-0100-000004000000}" name="Fabricante" dataDxfId="23"/>
    <tableColumn id="5" xr3:uid="{00000000-0010-0000-0100-000005000000}" name="Tipo" dataDxfId="22"/>
    <tableColumn id="6" xr3:uid="{00000000-0010-0000-0100-000006000000}" name="AnoDeFabricacao" dataDxfId="21"/>
    <tableColumn id="7" xr3:uid="{00000000-0010-0000-0100-000007000000}" name="NBI" dataDxfId="20"/>
    <tableColumn id="8" xr3:uid="{00000000-0010-0000-0100-000008000000}" name="FatorTermico" dataDxfId="19"/>
    <tableColumn id="9" xr3:uid="{00000000-0010-0000-0100-000009000000}" name="ClasseTensao" dataDxfId="18"/>
    <tableColumn id="10" xr3:uid="{00000000-0010-0000-0100-00000A000000}" name="PesoTotal" dataDxfId="17"/>
    <tableColumn id="11" xr3:uid="{00000000-0010-0000-0100-00000B000000}" name="Exatidao" dataDxfId="16"/>
    <tableColumn id="12" xr3:uid="{00000000-0010-0000-0100-00000C000000}" name="Relacao" dataDxfId="15"/>
    <tableColumn id="13" xr3:uid="{00000000-0010-0000-0100-00000D000000}" name="Isolante" dataDxfId="14"/>
    <tableColumn id="14" xr3:uid="{00000000-0010-0000-0100-00000E000000}" name="SerieFaseR" dataDxfId="13"/>
    <tableColumn id="15" xr3:uid="{00000000-0010-0000-0100-00000F000000}" name="SerieFaseS" dataDxfId="12"/>
    <tableColumn id="16" xr3:uid="{00000000-0010-0000-0100-000010000000}" name="SerieFaseT" dataDxfId="11"/>
    <tableColumn id="17" xr3:uid="{00000000-0010-0000-0100-000011000000}" name="CaminhoImagem" dataDxfId="10"/>
    <tableColumn id="18" xr3:uid="{00000000-0010-0000-0100-000012000000}" name="DataCadastro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1:K5" totalsRowShown="0">
  <autoFilter ref="A1:K5" xr:uid="{00000000-0009-0000-0100-000003000000}"/>
  <tableColumns count="11">
    <tableColumn id="1" xr3:uid="{00000000-0010-0000-0200-000001000000}" name="Codigo"/>
    <tableColumn id="2" xr3:uid="{00000000-0010-0000-0200-000002000000}" name="Cliente"/>
    <tableColumn id="3" xr3:uid="{00000000-0010-0000-0200-000003000000}" name="Identificacao"/>
    <tableColumn id="4" xr3:uid="{00000000-0010-0000-0200-000004000000}" name="Fabricante"/>
    <tableColumn id="5" xr3:uid="{00000000-0010-0000-0200-000005000000}" name="Tipo"/>
    <tableColumn id="6" xr3:uid="{00000000-0010-0000-0200-000006000000}" name="Serie"/>
    <tableColumn id="7" xr3:uid="{00000000-0010-0000-0200-000007000000}" name="TipoDeMecanismo"/>
    <tableColumn id="8" xr3:uid="{00000000-0010-0000-0200-000008000000}" name="CorrenteNominal" dataDxfId="8"/>
    <tableColumn id="9" xr3:uid="{00000000-0010-0000-0200-000009000000}" name="TensaoNominal" dataDxfId="7"/>
    <tableColumn id="10" xr3:uid="{00000000-0010-0000-0200-00000A000000}" name="CaminhoImagem"/>
    <tableColumn id="11" xr3:uid="{00000000-0010-0000-0200-00000B000000}" name="DataCadastro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A1:O2" totalsRowShown="0">
  <autoFilter ref="A1:O2" xr:uid="{00000000-0009-0000-0100-000004000000}"/>
  <tableColumns count="15">
    <tableColumn id="1" xr3:uid="{00000000-0010-0000-0300-000001000000}" name="Codigo"/>
    <tableColumn id="2" xr3:uid="{00000000-0010-0000-0300-000002000000}" name="Cliente"/>
    <tableColumn id="3" xr3:uid="{00000000-0010-0000-0300-000003000000}" name="Identificacao"/>
    <tableColumn id="4" xr3:uid="{00000000-0010-0000-0300-000004000000}" name="Fabricante"/>
    <tableColumn id="5" xr3:uid="{00000000-0010-0000-0300-000005000000}" name="Tipo"/>
    <tableColumn id="6" xr3:uid="{00000000-0010-0000-0300-000006000000}" name="AnoDeFabricacao"/>
    <tableColumn id="7" xr3:uid="{00000000-0010-0000-0300-000007000000}" name="NumSerie"/>
    <tableColumn id="8" xr3:uid="{00000000-0010-0000-0300-000008000000}" name="CorrenteNominal"/>
    <tableColumn id="9" xr3:uid="{00000000-0010-0000-0300-000009000000}" name="TensaoNominal"/>
    <tableColumn id="10" xr3:uid="{00000000-0010-0000-0300-00000A000000}" name="CapInterrup"/>
    <tableColumn id="11" xr3:uid="{00000000-0010-0000-0300-00000B000000}" name="TipoMec"/>
    <tableColumn id="12" xr3:uid="{00000000-0010-0000-0300-00000C000000}" name="TipoRele"/>
    <tableColumn id="13" xr3:uid="{00000000-0010-0000-0300-00000D000000}" name="AjusteRele"/>
    <tableColumn id="14" xr3:uid="{00000000-0010-0000-0300-00000E000000}" name="CaminhoImagem"/>
    <tableColumn id="15" xr3:uid="{00000000-0010-0000-0300-00000F000000}" name="DataCadastro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A1:O3" totalsRowShown="0" headerRowDxfId="4">
  <autoFilter ref="A1:O3" xr:uid="{00000000-0009-0000-0100-000005000000}"/>
  <tableColumns count="15">
    <tableColumn id="1" xr3:uid="{00000000-0010-0000-0400-000001000000}" name="Codigo"/>
    <tableColumn id="2" xr3:uid="{00000000-0010-0000-0400-000002000000}" name="Cliente"/>
    <tableColumn id="3" xr3:uid="{00000000-0010-0000-0400-000003000000}" name="Identificacao"/>
    <tableColumn id="4" xr3:uid="{00000000-0010-0000-0400-000004000000}" name="Fabricante"/>
    <tableColumn id="5" xr3:uid="{00000000-0010-0000-0400-000005000000}" name="Tipo"/>
    <tableColumn id="6" xr3:uid="{00000000-0010-0000-0400-000006000000}" name="AnoDeFabricacao"/>
    <tableColumn id="7" xr3:uid="{00000000-0010-0000-0400-000007000000}" name="Frequencia"/>
    <tableColumn id="8" xr3:uid="{00000000-0010-0000-0400-000008000000}" name="TensaoNominal"/>
    <tableColumn id="9" xr3:uid="{00000000-0010-0000-0400-000009000000}" name="CorrenteNominalDescarga"/>
    <tableColumn id="10" xr3:uid="{00000000-0010-0000-0400-00000A000000}" name="Isolante"/>
    <tableColumn id="11" xr3:uid="{00000000-0010-0000-0400-00000B000000}" name="SerieFaseR"/>
    <tableColumn id="12" xr3:uid="{00000000-0010-0000-0400-00000C000000}" name="SerieFaseS"/>
    <tableColumn id="13" xr3:uid="{00000000-0010-0000-0400-00000D000000}" name="SerieFaseT"/>
    <tableColumn id="14" xr3:uid="{00000000-0010-0000-0400-00000E000000}" name="CaminhoImagem"/>
    <tableColumn id="15" xr3:uid="{00000000-0010-0000-0400-00000F000000}" name="DataCadastro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6" displayName="Tabela6" ref="A1:R3" totalsRowShown="0">
  <autoFilter ref="A1:R3" xr:uid="{00000000-0009-0000-0100-000006000000}"/>
  <tableColumns count="18">
    <tableColumn id="1" xr3:uid="{00000000-0010-0000-0500-000001000000}" name="Codigo"/>
    <tableColumn id="2" xr3:uid="{00000000-0010-0000-0500-000002000000}" name="Cliente"/>
    <tableColumn id="3" xr3:uid="{00000000-0010-0000-0500-000003000000}" name="Identificacao"/>
    <tableColumn id="4" xr3:uid="{00000000-0010-0000-0500-000004000000}" name="Fabricante"/>
    <tableColumn id="5" xr3:uid="{00000000-0010-0000-0500-000005000000}" name="Tipo"/>
    <tableColumn id="6" xr3:uid="{00000000-0010-0000-0500-000006000000}" name="AnoDeFabricacao"/>
    <tableColumn id="7" xr3:uid="{00000000-0010-0000-0500-000007000000}" name="TensaoMaxima"/>
    <tableColumn id="8" xr3:uid="{00000000-0010-0000-0500-000008000000}" name="TensaoPrimaria"/>
    <tableColumn id="9" xr3:uid="{00000000-0010-0000-0500-000009000000}" name="Tensao Secundaria"/>
    <tableColumn id="10" xr3:uid="{00000000-0010-0000-0500-00000A000000}" name="PesoTotal"/>
    <tableColumn id="11" xr3:uid="{00000000-0010-0000-0500-00000B000000}" name="Exatidao"/>
    <tableColumn id="12" xr3:uid="{00000000-0010-0000-0500-00000C000000}" name="Potencia"/>
    <tableColumn id="13" xr3:uid="{00000000-0010-0000-0500-00000D000000}" name="Isolante"/>
    <tableColumn id="14" xr3:uid="{00000000-0010-0000-0500-00000E000000}" name="SerieFaseR"/>
    <tableColumn id="15" xr3:uid="{00000000-0010-0000-0500-00000F000000}" name="SerieFaseS"/>
    <tableColumn id="16" xr3:uid="{00000000-0010-0000-0500-000010000000}" name="SerieFaseT"/>
    <tableColumn id="17" xr3:uid="{00000000-0010-0000-0500-000011000000}" name="CaminhoImagem"/>
    <tableColumn id="18" xr3:uid="{00000000-0010-0000-0500-000012000000}" name="DataCadastro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1:S2" totalsRowShown="0" headerRowDxfId="1">
  <autoFilter ref="A1:S2" xr:uid="{00000000-0009-0000-0100-000007000000}"/>
  <tableColumns count="19">
    <tableColumn id="1" xr3:uid="{00000000-0010-0000-0600-000001000000}" name="Codigo"/>
    <tableColumn id="2" xr3:uid="{00000000-0010-0000-0600-000002000000}" name="Cliente"/>
    <tableColumn id="3" xr3:uid="{00000000-0010-0000-0600-000003000000}" name="Identificacao"/>
    <tableColumn id="4" xr3:uid="{00000000-0010-0000-0600-000004000000}" name="Fabricante"/>
    <tableColumn id="5" xr3:uid="{00000000-0010-0000-0600-000005000000}" name="Tipo"/>
    <tableColumn id="6" xr3:uid="{00000000-0010-0000-0600-000006000000}" name="AnoDeFabricacao"/>
    <tableColumn id="7" xr3:uid="{00000000-0010-0000-0600-000007000000}" name="PesoTotal"/>
    <tableColumn id="8" xr3:uid="{00000000-0010-0000-0600-000008000000}" name="NumSerie"/>
    <tableColumn id="9" xr3:uid="{00000000-0010-0000-0600-000009000000}" name="Potencia"/>
    <tableColumn id="10" xr3:uid="{00000000-0010-0000-0600-00000A000000}" name="Impedancia"/>
    <tableColumn id="11" xr3:uid="{00000000-0010-0000-0600-00000B000000}" name="Isolante"/>
    <tableColumn id="12" xr3:uid="{00000000-0010-0000-0600-00000C000000}" name="VolumeOleo"/>
    <tableColumn id="13" xr3:uid="{00000000-0010-0000-0600-00000D000000}" name="GrupoLigacao"/>
    <tableColumn id="14" xr3:uid="{00000000-0010-0000-0600-00000E000000}" name="TipoTAP"/>
    <tableColumn id="15" xr3:uid="{00000000-0010-0000-0600-00000F000000}" name="FabricanteTAP"/>
    <tableColumn id="16" xr3:uid="{00000000-0010-0000-0600-000010000000}" name="TensoesPrim"/>
    <tableColumn id="17" xr3:uid="{00000000-0010-0000-0600-000011000000}" name="TensoesSec"/>
    <tableColumn id="18" xr3:uid="{00000000-0010-0000-0600-000012000000}" name="CaminhoImagem"/>
    <tableColumn id="19" xr3:uid="{00000000-0010-0000-0600-000013000000}" name="DataCadastr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8"/>
  <dimension ref="A1:S21"/>
  <sheetViews>
    <sheetView topLeftCell="B1" workbookViewId="0">
      <selection activeCell="P24" sqref="P24"/>
    </sheetView>
  </sheetViews>
  <sheetFormatPr defaultRowHeight="14.4" x14ac:dyDescent="0.3"/>
  <cols>
    <col min="2" max="2" width="21.5546875" bestFit="1" customWidth="1"/>
    <col min="4" max="4" width="21.5546875" bestFit="1" customWidth="1"/>
    <col min="5" max="5" width="10.44140625" bestFit="1" customWidth="1"/>
    <col min="11" max="11" width="10.44140625" customWidth="1"/>
    <col min="12" max="12" width="10.44140625" bestFit="1" customWidth="1"/>
    <col min="13" max="13" width="10.44140625" style="3" bestFit="1" customWidth="1"/>
    <col min="14" max="14" width="12.88671875" customWidth="1"/>
    <col min="15" max="15" width="10.44140625" bestFit="1" customWidth="1"/>
    <col min="18" max="19" width="10.44140625" bestFit="1" customWidth="1"/>
  </cols>
  <sheetData>
    <row r="1" spans="1:18" s="19" customFormat="1" ht="15" thickBot="1" x14ac:dyDescent="0.35">
      <c r="A1" s="29" t="s">
        <v>121</v>
      </c>
      <c r="B1" s="30"/>
      <c r="C1" s="30"/>
      <c r="D1" s="30"/>
      <c r="E1" s="30"/>
      <c r="F1" s="18"/>
      <c r="G1" s="18"/>
      <c r="H1" s="18"/>
      <c r="I1" s="18"/>
      <c r="J1" s="18"/>
      <c r="K1" s="18"/>
      <c r="M1" s="20"/>
    </row>
    <row r="2" spans="1:18" x14ac:dyDescent="0.3">
      <c r="A2" s="24" t="s">
        <v>3</v>
      </c>
      <c r="B2" s="7" t="s">
        <v>20</v>
      </c>
      <c r="C2" s="7" t="s">
        <v>0</v>
      </c>
      <c r="D2" s="7" t="s">
        <v>4</v>
      </c>
      <c r="E2" s="7" t="s">
        <v>14</v>
      </c>
      <c r="F2" s="14"/>
      <c r="G2" s="14"/>
      <c r="H2" s="15"/>
      <c r="I2" s="16"/>
      <c r="J2" s="14"/>
      <c r="K2" s="17"/>
    </row>
    <row r="3" spans="1:18" s="22" customFormat="1" ht="15" thickBot="1" x14ac:dyDescent="0.35">
      <c r="A3" s="21">
        <v>1</v>
      </c>
      <c r="B3" s="22" t="str">
        <f>IF(A3="","Sem Código",IFERROR(VLOOKUP($A3,CadastroEqGeral!$A:$K,2,0),"Produto não Encontrado"))</f>
        <v>Transformador de Potencial</v>
      </c>
      <c r="C3" s="22" t="str">
        <f>IFERROR(VLOOKUP($A3,CadastroEqGeral!$A:$K,3,0),"")</f>
        <v>Ultra Ventiladores</v>
      </c>
      <c r="D3" s="22" t="str">
        <f>IFERROR(VLOOKUP($A3,CadastroEqGeral!$A:$K,4,0),"")</f>
        <v>Cabine Primária</v>
      </c>
      <c r="E3" s="23">
        <f>IFERROR(VLOOKUP($A3,CadastroEqGeral!$A:$K,5,0),"")</f>
        <v>45003</v>
      </c>
      <c r="F3" s="22" t="str">
        <f>IFERROR(VLOOKUP($A3,CadastroEqCS!$A:$K,6,0),"")</f>
        <v/>
      </c>
      <c r="G3" s="22" t="str">
        <f>IFERROR(VLOOKUP($A3,CadastroEqCS!$A:$K,7,0),"")</f>
        <v/>
      </c>
      <c r="H3" s="22" t="str">
        <f>IFERROR(VLOOKUP($A3,CadastroEqCS!$A:$K,8,0),"")</f>
        <v/>
      </c>
      <c r="I3" s="22" t="str">
        <f>IFERROR(VLOOKUP($A3,CadastroEqCS!$A:$K,9,0),"")</f>
        <v/>
      </c>
      <c r="J3" s="22" t="str">
        <f>IFERROR(VLOOKUP($A3,CadastroEqCS!$A:$K,10,0),"")</f>
        <v/>
      </c>
      <c r="K3" s="23" t="str">
        <f>IFERROR(VLOOKUP($A3,CadastroEqCS!$A:$K,11,0),"")</f>
        <v/>
      </c>
      <c r="M3" s="23"/>
    </row>
    <row r="4" spans="1:18" s="19" customFormat="1" x14ac:dyDescent="0.3">
      <c r="A4" s="27" t="s">
        <v>122</v>
      </c>
      <c r="B4" s="28"/>
      <c r="C4" s="28"/>
      <c r="D4" s="28"/>
      <c r="E4" s="28"/>
      <c r="F4" s="28"/>
      <c r="G4" s="28"/>
      <c r="H4" s="28"/>
      <c r="I4" s="28"/>
      <c r="J4" s="28"/>
      <c r="K4" s="28"/>
      <c r="M4" s="20"/>
    </row>
    <row r="5" spans="1:18" x14ac:dyDescent="0.3">
      <c r="A5" s="24" t="s">
        <v>3</v>
      </c>
      <c r="B5" s="7" t="s">
        <v>0</v>
      </c>
      <c r="C5" s="7" t="s">
        <v>4</v>
      </c>
      <c r="D5" s="7" t="s">
        <v>1</v>
      </c>
      <c r="E5" s="7" t="s">
        <v>2</v>
      </c>
      <c r="F5" s="8" t="s">
        <v>5</v>
      </c>
      <c r="G5" s="7" t="s">
        <v>6</v>
      </c>
      <c r="H5" s="11" t="s">
        <v>7</v>
      </c>
      <c r="I5" s="9" t="s">
        <v>27</v>
      </c>
      <c r="J5" s="11" t="s">
        <v>28</v>
      </c>
      <c r="K5" s="11" t="s">
        <v>8</v>
      </c>
      <c r="L5" s="7" t="s">
        <v>9</v>
      </c>
      <c r="M5" s="7" t="s">
        <v>10</v>
      </c>
      <c r="N5" s="7" t="s">
        <v>11</v>
      </c>
      <c r="O5" s="7" t="s">
        <v>12</v>
      </c>
      <c r="P5" s="7" t="s">
        <v>13</v>
      </c>
      <c r="Q5" s="7" t="s">
        <v>15</v>
      </c>
      <c r="R5" s="10" t="s">
        <v>14</v>
      </c>
    </row>
    <row r="6" spans="1:18" s="22" customFormat="1" ht="15" thickBot="1" x14ac:dyDescent="0.35">
      <c r="A6" s="21">
        <v>3</v>
      </c>
      <c r="B6" s="22" t="str">
        <f>IF(A6="","Sem Código",IFERROR(VLOOKUP($A6,CadastroEqTC!$A:$R,2,0),"Produto não Encontrado"))</f>
        <v>Ultra Ventiladores</v>
      </c>
      <c r="C6" s="22" t="str">
        <f>IFERROR(VLOOKUP($A6,CadastroEqTC!$A:$R,3,0),"")</f>
        <v>Cabine Primária</v>
      </c>
      <c r="D6" s="22" t="str">
        <f>IFERROR(VLOOKUP($A6,CadastroEqTC!$A:$R,4,0),"")</f>
        <v>Instrumenti</v>
      </c>
      <c r="E6" s="22" t="str">
        <f>IFERROR(VLOOKUP($A6,CadastroEqTC!$A:$R,5,0),"")</f>
        <v>TC444</v>
      </c>
      <c r="F6" s="22">
        <f>IFERROR(VLOOKUP($A6,CadastroEqTC!$A:$R,6,0),"")</f>
        <v>1997</v>
      </c>
      <c r="G6" s="22" t="str">
        <f>IFERROR(VLOOKUP($A6,CadastroEqTC!$A:$R,7,0),"")</f>
        <v>45/-kV</v>
      </c>
      <c r="H6" s="22" t="str">
        <f>IFERROR(VLOOKUP($A6,CadastroEqTC!$A:$R,8,0),"")</f>
        <v>1,2xin</v>
      </c>
      <c r="I6" s="22">
        <f>IFERROR(VLOOKUP($A6,CadastroEqTC!$A:$R,9,0),"")</f>
        <v>15</v>
      </c>
      <c r="J6" s="22">
        <f>IFERROR(VLOOKUP($A6,CadastroEqTC!$A:$R,10,0),"")</f>
        <v>10</v>
      </c>
      <c r="K6" s="23" t="str">
        <f>IFERROR(VLOOKUP($A6,CadastroEqTC!$A:$R,11,0),"")</f>
        <v>10C28</v>
      </c>
      <c r="L6" s="23" t="str">
        <f>IFERROR(VLOOKUP($A6,CadastroEqTC!$A:$R,12,0),"")</f>
        <v>200-5A</v>
      </c>
      <c r="M6" s="23" t="str">
        <f>IFERROR(VLOOKUP($A6,CadastroEqTC!$A:$R,13,0),"")</f>
        <v>Epóxi</v>
      </c>
      <c r="N6" s="23" t="str">
        <f>IFERROR(VLOOKUP($A6,CadastroEqTC!$A:$R,14,0),"")</f>
        <v>555G</v>
      </c>
      <c r="O6" s="23" t="str">
        <f>IFERROR(VLOOKUP($A6,CadastroEqTC!$A:$R,15,0),"")</f>
        <v>555H</v>
      </c>
      <c r="P6" s="23" t="str">
        <f>IFERROR(VLOOKUP($A6,CadastroEqTC!$A:$R,16,0),"")</f>
        <v>555I</v>
      </c>
      <c r="Q6" s="25">
        <f>IFERROR(VLOOKUP($A6,CadastroEqTC!$A:$R,17,0),"")</f>
        <v>0</v>
      </c>
      <c r="R6" s="23">
        <f>IFERROR(VLOOKUP($A6,CadastroEqTC!$A:$R,18,0),"")</f>
        <v>45003</v>
      </c>
    </row>
    <row r="7" spans="1:18" x14ac:dyDescent="0.3">
      <c r="A7" s="31" t="s">
        <v>99</v>
      </c>
      <c r="B7" s="31"/>
      <c r="C7" s="31"/>
      <c r="D7" s="31"/>
      <c r="E7" s="31"/>
      <c r="F7" s="31"/>
      <c r="G7" s="31"/>
      <c r="H7" s="31"/>
      <c r="I7" s="31"/>
      <c r="J7" s="31"/>
      <c r="K7" s="31"/>
    </row>
    <row r="8" spans="1:18" x14ac:dyDescent="0.3">
      <c r="A8" s="6" t="s">
        <v>3</v>
      </c>
      <c r="B8" s="7" t="s">
        <v>0</v>
      </c>
      <c r="C8" s="7" t="s">
        <v>4</v>
      </c>
      <c r="D8" s="7" t="s">
        <v>1</v>
      </c>
      <c r="E8" s="7" t="s">
        <v>2</v>
      </c>
      <c r="F8" s="7" t="s">
        <v>16</v>
      </c>
      <c r="G8" s="7" t="s">
        <v>17</v>
      </c>
      <c r="H8" s="8" t="s">
        <v>18</v>
      </c>
      <c r="I8" s="9" t="s">
        <v>19</v>
      </c>
      <c r="J8" s="7" t="s">
        <v>15</v>
      </c>
      <c r="K8" s="10" t="s">
        <v>14</v>
      </c>
    </row>
    <row r="9" spans="1:18" ht="15" thickBot="1" x14ac:dyDescent="0.35">
      <c r="A9">
        <v>7</v>
      </c>
      <c r="B9" t="str">
        <f>IF(A9="","Sem Código",IFERROR(VLOOKUP($A9,CadastroEqCS!$A:$K,2,0),"Produto não Encontrado"))</f>
        <v>Produto não Encontrado</v>
      </c>
      <c r="C9" t="str">
        <f>IFERROR(VLOOKUP($A9,CadastroEqCS!$A:$K,3,0),"")</f>
        <v/>
      </c>
      <c r="D9" t="str">
        <f>IFERROR(VLOOKUP($A9,CadastroEqCS!$A:$K,4,0),"")</f>
        <v/>
      </c>
      <c r="E9" t="str">
        <f>IFERROR(VLOOKUP($A9,CadastroEqCS!$A:$K,5,0),"")</f>
        <v/>
      </c>
      <c r="F9" t="str">
        <f>IFERROR(VLOOKUP($A9,CadastroEqCS!$A:$K,6,0),"")</f>
        <v/>
      </c>
      <c r="G9" t="str">
        <f>IFERROR(VLOOKUP($A9,CadastroEqCS!$A:$K,7,0),"")</f>
        <v/>
      </c>
      <c r="H9" t="str">
        <f>IFERROR(VLOOKUP($A9,CadastroEqCS!$A:$K,8,0),"")</f>
        <v/>
      </c>
      <c r="I9" t="str">
        <f>IFERROR(VLOOKUP($A9,CadastroEqCS!$A:$K,9,0),"")</f>
        <v/>
      </c>
      <c r="J9" t="str">
        <f>IFERROR(VLOOKUP($A9,CadastroEqCS!$A:$K,10,0),"")</f>
        <v/>
      </c>
      <c r="K9" s="3" t="str">
        <f>IFERROR(VLOOKUP($A9,CadastroEqCS!$A:$K,11,0),"")</f>
        <v/>
      </c>
    </row>
    <row r="10" spans="1:18" s="19" customFormat="1" x14ac:dyDescent="0.3">
      <c r="A10" s="27" t="s">
        <v>123</v>
      </c>
      <c r="B10" s="28"/>
      <c r="C10" s="28"/>
      <c r="D10" s="28"/>
      <c r="E10" s="28"/>
      <c r="F10" s="28"/>
      <c r="G10" s="28"/>
      <c r="H10" s="28"/>
      <c r="I10" s="28"/>
      <c r="J10" s="28"/>
      <c r="K10" s="28"/>
      <c r="M10" s="20"/>
    </row>
    <row r="11" spans="1:18" x14ac:dyDescent="0.3">
      <c r="A11" s="24" t="s">
        <v>3</v>
      </c>
      <c r="B11" s="7" t="s">
        <v>0</v>
      </c>
      <c r="C11" s="7" t="s">
        <v>4</v>
      </c>
      <c r="D11" s="7" t="s">
        <v>1</v>
      </c>
      <c r="E11" s="7" t="s">
        <v>2</v>
      </c>
      <c r="F11" s="7" t="s">
        <v>5</v>
      </c>
      <c r="G11" s="7" t="s">
        <v>21</v>
      </c>
      <c r="H11" s="8" t="s">
        <v>18</v>
      </c>
      <c r="I11" s="9" t="s">
        <v>19</v>
      </c>
      <c r="J11" s="7" t="s">
        <v>22</v>
      </c>
      <c r="K11" s="12" t="s">
        <v>23</v>
      </c>
      <c r="L11" s="13" t="s">
        <v>24</v>
      </c>
      <c r="M11" s="13" t="s">
        <v>25</v>
      </c>
      <c r="N11" s="7" t="s">
        <v>15</v>
      </c>
      <c r="O11" s="10" t="s">
        <v>14</v>
      </c>
    </row>
    <row r="12" spans="1:18" s="22" customFormat="1" ht="15" thickBot="1" x14ac:dyDescent="0.35">
      <c r="A12" s="21">
        <v>9</v>
      </c>
      <c r="B12" s="22" t="str">
        <f>IF(A12="","Sem Código",IFERROR(VLOOKUP($A12,CadastroEqDJ!$A:$O,2,0),"Produto não Encontrado"))</f>
        <v>Edifier Soluções Audiovisuais</v>
      </c>
      <c r="C12" s="22" t="str">
        <f>IFERROR(VLOOKUP($A12,CadastroEqDJ!$A:$O,3,0),"")</f>
        <v>Cabine Primária</v>
      </c>
      <c r="D12" s="22" t="str">
        <f>IFERROR(VLOOKUP($A12,CadastroEqDJ!$A:$O,4,0),"")</f>
        <v>Beghim</v>
      </c>
      <c r="E12" s="22" t="str">
        <f>IFERROR(VLOOKUP($A12,CadastroEqDJ!$A:$O,5,0),"")</f>
        <v>MAF15</v>
      </c>
      <c r="F12" s="22">
        <f>IFERROR(VLOOKUP($A12,CadastroEqDJ!$A:$O,6,0),"")</f>
        <v>2009</v>
      </c>
      <c r="G12" s="22" t="str">
        <f>IFERROR(VLOOKUP($A12,CadastroEqDJ!$A:$O,7,0),"")</f>
        <v>DX5S8H</v>
      </c>
      <c r="H12" s="22">
        <f>IFERROR(VLOOKUP($A12,CadastroEqDJ!$A:$O,8,0),"")</f>
        <v>630</v>
      </c>
      <c r="I12" s="22" t="str">
        <f>IFERROR(VLOOKUP($A12,CadastroEqDJ!$A:$O,9,0),"")</f>
        <v>17,5</v>
      </c>
      <c r="J12" s="22">
        <f>IFERROR(VLOOKUP($A12,CadastroEqDJ!$A:$O,10,0),"")</f>
        <v>45</v>
      </c>
      <c r="K12" s="23" t="str">
        <f>IFERROR(VLOOKUP($A12,CadastroEqDJ!$A:$O,11,0),"")</f>
        <v>Manual e Motorizado</v>
      </c>
      <c r="L12" s="23" t="str">
        <f>IFERROR(VLOOKUP($A12,CadastroEqDJ!$A:$O,12,0),"")</f>
        <v>Indireto</v>
      </c>
      <c r="M12" s="23" t="str">
        <f>IFERROR(VLOOKUP($A12,CadastroEqDJ!$A:$O,13,0),"")</f>
        <v>-</v>
      </c>
      <c r="N12" s="25">
        <f>IFERROR(VLOOKUP($A12,CadastroEqDJ!$A:$O,14,0),"")</f>
        <v>0</v>
      </c>
      <c r="O12" s="23">
        <f>IFERROR(VLOOKUP($A12,CadastroEqDJ!$A:$O,15,0),"")</f>
        <v>45003</v>
      </c>
    </row>
    <row r="13" spans="1:18" x14ac:dyDescent="0.3">
      <c r="A13" s="31" t="s">
        <v>124</v>
      </c>
      <c r="B13" s="31"/>
      <c r="C13" s="31"/>
      <c r="D13" s="31"/>
      <c r="E13" s="31"/>
      <c r="F13" s="31"/>
      <c r="G13" s="31"/>
      <c r="H13" s="31"/>
      <c r="I13" s="31"/>
      <c r="J13" s="31"/>
      <c r="K13" s="31"/>
    </row>
    <row r="14" spans="1:18" x14ac:dyDescent="0.3">
      <c r="A14" s="6" t="s">
        <v>3</v>
      </c>
      <c r="B14" s="7" t="s">
        <v>0</v>
      </c>
      <c r="C14" s="7" t="s">
        <v>4</v>
      </c>
      <c r="D14" s="7" t="s">
        <v>1</v>
      </c>
      <c r="E14" s="7" t="s">
        <v>2</v>
      </c>
      <c r="F14" s="7" t="s">
        <v>5</v>
      </c>
      <c r="G14" s="7" t="s">
        <v>26</v>
      </c>
      <c r="H14" s="9" t="s">
        <v>19</v>
      </c>
      <c r="I14" s="7" t="s">
        <v>29</v>
      </c>
      <c r="J14" s="7" t="s">
        <v>10</v>
      </c>
      <c r="K14" s="7" t="s">
        <v>11</v>
      </c>
      <c r="L14" s="7" t="s">
        <v>12</v>
      </c>
      <c r="M14" s="7" t="s">
        <v>13</v>
      </c>
      <c r="N14" s="7" t="s">
        <v>15</v>
      </c>
      <c r="O14" s="10" t="s">
        <v>14</v>
      </c>
    </row>
    <row r="15" spans="1:18" ht="15" thickBot="1" x14ac:dyDescent="0.35">
      <c r="A15">
        <v>5</v>
      </c>
      <c r="B15" t="str">
        <f>IF(A15="","Sem Código",IFERROR(VLOOKUP($A15,CadastroEqPR!$A:$O,2,0),"Produto não Encontrado"))</f>
        <v>Elgin Baterias</v>
      </c>
      <c r="C15" t="str">
        <f>IFERROR(VLOOKUP($A15,CadastroEqPR!$A:$O,3,0),"")</f>
        <v>Cabine Secundária</v>
      </c>
      <c r="D15" t="str">
        <f>IFERROR(VLOOKUP($A15,CadastroEqPR!$A:$O,4,0),"")</f>
        <v>Maurizio</v>
      </c>
      <c r="E15" t="str">
        <f>IFERROR(VLOOKUP($A15,CadastroEqPR!$A:$O,5,0),"")</f>
        <v>TTS</v>
      </c>
      <c r="F15">
        <f>IFERROR(VLOOKUP($A15,CadastroEqPR!$A:$O,6,0),"")</f>
        <v>1980</v>
      </c>
      <c r="G15">
        <f>IFERROR(VLOOKUP($A15,CadastroEqPR!$A:$O,7,0),"")</f>
        <v>60</v>
      </c>
      <c r="H15">
        <f>IFERROR(VLOOKUP($A15,CadastroEqPR!$A:$O,8,0),"")</f>
        <v>12</v>
      </c>
      <c r="I15">
        <f>IFERROR(VLOOKUP($A15,CadastroEqPR!$A:$O,9,0),"")</f>
        <v>10</v>
      </c>
      <c r="J15" t="str">
        <f>IFERROR(VLOOKUP($A15,CadastroEqPR!$A:$O,10,0),"")</f>
        <v>Porcelana</v>
      </c>
      <c r="K15" s="3" t="str">
        <f>IFERROR(VLOOKUP($A15,CadastroEqPR!$A:$O,11,0),"")</f>
        <v>YY1K</v>
      </c>
      <c r="L15" s="3" t="str">
        <f>IFERROR(VLOOKUP($A15,CadastroEqPR!$A:$O,12,0),"")</f>
        <v>YY1K</v>
      </c>
      <c r="M15" s="3" t="str">
        <f>IFERROR(VLOOKUP($A15,CadastroEqPR!$A:$O,13,0),"")</f>
        <v>YY1K</v>
      </c>
      <c r="N15" s="2">
        <f>IFERROR(VLOOKUP($A15,CadastroEqPR!$A:$O,14,0),"")</f>
        <v>0</v>
      </c>
      <c r="O15" s="3">
        <f>IFERROR(VLOOKUP($A15,CadastroEqPR!$A:$O,15,0),"")</f>
        <v>45003</v>
      </c>
    </row>
    <row r="16" spans="1:18" s="19" customFormat="1" x14ac:dyDescent="0.3">
      <c r="A16" s="27" t="s">
        <v>125</v>
      </c>
      <c r="B16" s="28"/>
      <c r="C16" s="28"/>
      <c r="D16" s="28"/>
      <c r="E16" s="28"/>
      <c r="F16" s="28"/>
      <c r="G16" s="28"/>
      <c r="H16" s="28"/>
      <c r="I16" s="28"/>
      <c r="J16" s="28"/>
      <c r="K16" s="28"/>
      <c r="M16" s="20"/>
    </row>
    <row r="17" spans="1:19" x14ac:dyDescent="0.3">
      <c r="A17" s="24" t="s">
        <v>3</v>
      </c>
      <c r="B17" s="7" t="s">
        <v>0</v>
      </c>
      <c r="C17" s="7" t="s">
        <v>4</v>
      </c>
      <c r="D17" s="7" t="s">
        <v>1</v>
      </c>
      <c r="E17" s="7" t="s">
        <v>2</v>
      </c>
      <c r="F17" s="7" t="s">
        <v>5</v>
      </c>
      <c r="G17" s="7" t="s">
        <v>30</v>
      </c>
      <c r="H17" s="7" t="s">
        <v>31</v>
      </c>
      <c r="I17" s="7" t="s">
        <v>32</v>
      </c>
      <c r="J17" s="7" t="s">
        <v>28</v>
      </c>
      <c r="K17" s="7" t="s">
        <v>8</v>
      </c>
      <c r="L17" s="7" t="s">
        <v>33</v>
      </c>
      <c r="M17" s="7" t="s">
        <v>10</v>
      </c>
      <c r="N17" s="7" t="s">
        <v>11</v>
      </c>
      <c r="O17" s="13" t="s">
        <v>12</v>
      </c>
      <c r="P17" s="13" t="s">
        <v>13</v>
      </c>
      <c r="Q17" s="7" t="s">
        <v>15</v>
      </c>
      <c r="R17" s="10" t="s">
        <v>14</v>
      </c>
    </row>
    <row r="18" spans="1:19" s="22" customFormat="1" ht="15" thickBot="1" x14ac:dyDescent="0.35">
      <c r="A18" s="21">
        <v>1</v>
      </c>
      <c r="B18" s="22" t="str">
        <f>IF(A18="","Sem Código",IFERROR(VLOOKUP($A18,CadastroEqTP!$A:$R,2,0),"Produto não Encontrado"))</f>
        <v>Ultra Ventiladores</v>
      </c>
      <c r="C18" s="22" t="str">
        <f>IFERROR(VLOOKUP($A18,CadastroEqTP!$A:$R,3,0),"")</f>
        <v>Cabine Primária</v>
      </c>
      <c r="D18" s="22" t="str">
        <f>IFERROR(VLOOKUP($A18,CadastroEqTP!$A:$R,4,0),"")</f>
        <v>Instrumenti</v>
      </c>
      <c r="E18" s="22" t="str">
        <f>IFERROR(VLOOKUP($A18,CadastroEqTP!$A:$R,5,0),"")</f>
        <v>TP555</v>
      </c>
      <c r="F18" s="22">
        <f>IFERROR(VLOOKUP($A18,CadastroEqTP!$A:$R,6,0),"")</f>
        <v>2000</v>
      </c>
      <c r="G18" s="22">
        <f>IFERROR(VLOOKUP($A18,CadastroEqTP!$A:$R,7,0),"")</f>
        <v>15</v>
      </c>
      <c r="H18" s="22" t="str">
        <f>IFERROR(VLOOKUP($A18,CadastroEqTP!$A:$R,8,0),"")</f>
        <v>13,8</v>
      </c>
      <c r="I18" s="22">
        <f>IFERROR(VLOOKUP($A18,CadastroEqTP!$A:$R,9,0),"")</f>
        <v>220</v>
      </c>
      <c r="J18" s="22">
        <f>IFERROR(VLOOKUP($A18,CadastroEqTP!$A:$R,10,0),"")</f>
        <v>20</v>
      </c>
      <c r="K18" s="23" t="str">
        <f>IFERROR(VLOOKUP($A18,CadastroEqTP!$A:$R,11,0),"")</f>
        <v>10B12A</v>
      </c>
      <c r="L18" s="26">
        <f>IFERROR(VLOOKUP($A18,CadastroEqTP!$A:$R,12,0),"")</f>
        <v>500</v>
      </c>
      <c r="M18" s="23" t="str">
        <f>IFERROR(VLOOKUP($A18,CadastroEqTP!$A:$R,13,0),"")</f>
        <v>Epóxi</v>
      </c>
      <c r="N18" s="23" t="str">
        <f>IFERROR(VLOOKUP($A18,CadastroEqTP!$A:$R,14,0),"")</f>
        <v>5A22</v>
      </c>
      <c r="O18" s="23" t="str">
        <f>IFERROR(VLOOKUP($A18,CadastroEqTP!$A:$R,15,0),"")</f>
        <v>5A23</v>
      </c>
      <c r="P18" s="23" t="str">
        <f>IFERROR(VLOOKUP($A18,CadastroEqTP!$A:$R,16,0),"")</f>
        <v>5A24</v>
      </c>
      <c r="Q18" s="25">
        <f>IFERROR(VLOOKUP($A18,CadastroEqTP!$A:$R,17,0),"")</f>
        <v>0</v>
      </c>
      <c r="R18" s="23">
        <f>IFERROR(VLOOKUP($A18,CadastroEqTP!$A:$R,18,0),"")</f>
        <v>45003</v>
      </c>
    </row>
    <row r="19" spans="1:19" s="19" customFormat="1" x14ac:dyDescent="0.3">
      <c r="A19" s="27" t="s">
        <v>126</v>
      </c>
      <c r="B19" s="28"/>
      <c r="C19" s="28"/>
      <c r="D19" s="28"/>
      <c r="E19" s="28"/>
      <c r="F19" s="28"/>
      <c r="G19" s="28"/>
      <c r="H19" s="28"/>
      <c r="I19" s="28"/>
      <c r="J19" s="28"/>
      <c r="K19" s="28"/>
      <c r="M19" s="20"/>
    </row>
    <row r="20" spans="1:19" x14ac:dyDescent="0.3">
      <c r="A20" s="24" t="s">
        <v>3</v>
      </c>
      <c r="B20" s="7" t="s">
        <v>0</v>
      </c>
      <c r="C20" s="7" t="s">
        <v>4</v>
      </c>
      <c r="D20" s="7" t="s">
        <v>1</v>
      </c>
      <c r="E20" s="7" t="s">
        <v>2</v>
      </c>
      <c r="F20" s="7" t="s">
        <v>5</v>
      </c>
      <c r="G20" s="7" t="s">
        <v>28</v>
      </c>
      <c r="H20" s="7" t="s">
        <v>21</v>
      </c>
      <c r="I20" s="7" t="s">
        <v>33</v>
      </c>
      <c r="J20" s="7" t="s">
        <v>34</v>
      </c>
      <c r="K20" s="7" t="s">
        <v>10</v>
      </c>
      <c r="L20" s="7" t="s">
        <v>35</v>
      </c>
      <c r="M20" s="7" t="s">
        <v>36</v>
      </c>
      <c r="N20" s="7" t="s">
        <v>37</v>
      </c>
      <c r="O20" s="7" t="s">
        <v>38</v>
      </c>
      <c r="P20" s="7" t="s">
        <v>39</v>
      </c>
      <c r="Q20" s="7" t="s">
        <v>40</v>
      </c>
      <c r="R20" s="7" t="s">
        <v>15</v>
      </c>
      <c r="S20" s="10" t="s">
        <v>14</v>
      </c>
    </row>
    <row r="21" spans="1:19" s="22" customFormat="1" ht="15" thickBot="1" x14ac:dyDescent="0.35">
      <c r="A21" s="21">
        <v>14</v>
      </c>
      <c r="B21" s="22" t="str">
        <f>IF(A21="","Sem Código",IFERROR(VLOOKUP($A21,CadastroEqTRAFO!$A:$S,2,0),"Produto não Encontrado"))</f>
        <v>Produto não Encontrado</v>
      </c>
      <c r="C21" s="22" t="str">
        <f>IFERROR(VLOOKUP($A21,CadastroEqTRAFO!$A:$S,3,0),"")</f>
        <v/>
      </c>
      <c r="D21" s="22" t="str">
        <f>IFERROR(VLOOKUP($A21,CadastroEqTRAFO!$A:$S,4,0),"")</f>
        <v/>
      </c>
      <c r="E21" s="22" t="str">
        <f>IFERROR(VLOOKUP($A21,CadastroEqTRAFO!$A:$S,5,0),"")</f>
        <v/>
      </c>
      <c r="F21" s="22" t="str">
        <f>IFERROR(VLOOKUP($A21,CadastroEqTRAFO!$A:$S,6,0),"")</f>
        <v/>
      </c>
      <c r="G21" s="22" t="str">
        <f>IFERROR(VLOOKUP($A21,CadastroEqTRAFO!$A:$S,7,0),"")</f>
        <v/>
      </c>
      <c r="H21" s="22" t="str">
        <f>IFERROR(VLOOKUP($A21,CadastroEqTRAFO!$A:$S,8,0),"")</f>
        <v/>
      </c>
      <c r="I21" s="22" t="str">
        <f>IFERROR(VLOOKUP($A21,CadastroEqTRAFO!$A:$S,9,0),"")</f>
        <v/>
      </c>
      <c r="J21" s="22" t="str">
        <f>IFERROR(VLOOKUP($A21,CadastroEqTRAFO!$A:$S,10,0),"")</f>
        <v/>
      </c>
      <c r="K21" s="23" t="str">
        <f>IFERROR(VLOOKUP($A21,CadastroEqTRAFO!$A:$S,11,0),"")</f>
        <v/>
      </c>
      <c r="L21" s="26" t="str">
        <f>IFERROR(VLOOKUP($A21,CadastroEqTRAFO!$A:$S,12,0),"")</f>
        <v/>
      </c>
      <c r="M21" s="23" t="str">
        <f>IFERROR(VLOOKUP($A21,CadastroEqTRAFO!$A:$S,13,0),"")</f>
        <v/>
      </c>
      <c r="N21" s="23" t="str">
        <f>IFERROR(VLOOKUP($A21,CadastroEqTRAFO!$A:$S,14,0),"")</f>
        <v/>
      </c>
      <c r="O21" s="23" t="str">
        <f>IFERROR(VLOOKUP($A21,CadastroEqTRAFO!$A:$S,15,0),"")</f>
        <v/>
      </c>
      <c r="P21" s="23" t="str">
        <f>IFERROR(VLOOKUP($A21,CadastroEqTRAFO!$A:$S,16,0),"")</f>
        <v/>
      </c>
      <c r="Q21" s="25" t="str">
        <f>IFERROR(VLOOKUP($A21,CadastroEqTRAFO!$A:$S,17,0),"")</f>
        <v/>
      </c>
      <c r="R21" s="25" t="str">
        <f>IFERROR(VLOOKUP($A21,CadastroEqTRAFO!$A:$S,18,0),"")</f>
        <v/>
      </c>
      <c r="S21" s="23" t="str">
        <f>IFERROR(VLOOKUP($A21,CadastroEqTRAFO!$A:$S,19,0),"")</f>
        <v/>
      </c>
    </row>
  </sheetData>
  <mergeCells count="7">
    <mergeCell ref="A16:K16"/>
    <mergeCell ref="A19:K19"/>
    <mergeCell ref="A1:E1"/>
    <mergeCell ref="A4:K4"/>
    <mergeCell ref="A7:K7"/>
    <mergeCell ref="A10:K10"/>
    <mergeCell ref="A13:K13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G12"/>
  <sheetViews>
    <sheetView tabSelected="1" workbookViewId="0">
      <selection activeCell="G2" sqref="G2:G12"/>
    </sheetView>
  </sheetViews>
  <sheetFormatPr defaultRowHeight="14.4" x14ac:dyDescent="0.3"/>
  <cols>
    <col min="1" max="1" width="9.33203125" style="4" customWidth="1"/>
    <col min="2" max="2" width="26" style="2" bestFit="1" customWidth="1"/>
    <col min="3" max="3" width="27.44140625" style="2" bestFit="1" customWidth="1"/>
    <col min="4" max="4" width="17.5546875" style="2" bestFit="1" customWidth="1"/>
    <col min="5" max="5" width="14.88671875" style="3" customWidth="1"/>
    <col min="6" max="6" width="65.6640625" bestFit="1" customWidth="1"/>
  </cols>
  <sheetData>
    <row r="1" spans="1:7" x14ac:dyDescent="0.3">
      <c r="A1" s="4" t="s">
        <v>3</v>
      </c>
      <c r="B1" s="2" t="s">
        <v>20</v>
      </c>
      <c r="C1" s="2" t="s">
        <v>0</v>
      </c>
      <c r="D1" s="2" t="s">
        <v>4</v>
      </c>
      <c r="E1" s="3" t="s">
        <v>14</v>
      </c>
      <c r="F1" s="2" t="s">
        <v>106</v>
      </c>
      <c r="G1" s="2" t="s">
        <v>107</v>
      </c>
    </row>
    <row r="2" spans="1:7" x14ac:dyDescent="0.3">
      <c r="A2" s="4">
        <v>1</v>
      </c>
      <c r="B2" s="2" t="s">
        <v>48</v>
      </c>
      <c r="C2" s="2" t="s">
        <v>44</v>
      </c>
      <c r="D2" s="2" t="s">
        <v>42</v>
      </c>
      <c r="E2" s="3">
        <v>45003</v>
      </c>
      <c r="F2" s="2" t="str">
        <f>CONCATENATE(Tabela2[[#This Row],[Codigo]],Tabela2[[#This Row],[TipoDeEquipamento]],Tabela2[[#This Row],[Cliente]],Tabela2[[#This Row],[Identificacao]])</f>
        <v>1Transformador de PotencialUltra VentiladoresCabine Primária</v>
      </c>
      <c r="G2" s="2" t="s">
        <v>108</v>
      </c>
    </row>
    <row r="3" spans="1:7" x14ac:dyDescent="0.3">
      <c r="A3" s="4">
        <v>2</v>
      </c>
      <c r="B3" s="2" t="s">
        <v>48</v>
      </c>
      <c r="C3" s="2" t="s">
        <v>74</v>
      </c>
      <c r="D3" s="2" t="s">
        <v>42</v>
      </c>
      <c r="E3" s="3">
        <v>45003</v>
      </c>
      <c r="F3" s="2" t="str">
        <f>CONCATENATE(Tabela2[[#This Row],[Codigo]],Tabela2[[#This Row],[TipoDeEquipamento]],Tabela2[[#This Row],[Cliente]],Tabela2[[#This Row],[Identificacao]])</f>
        <v>2Transformador de PotencialLogitech EletronicsCabine Primária</v>
      </c>
      <c r="G3" s="2" t="s">
        <v>109</v>
      </c>
    </row>
    <row r="4" spans="1:7" x14ac:dyDescent="0.3">
      <c r="A4" s="4">
        <v>3</v>
      </c>
      <c r="B4" s="2" t="s">
        <v>52</v>
      </c>
      <c r="C4" s="2" t="s">
        <v>44</v>
      </c>
      <c r="D4" s="2" t="s">
        <v>42</v>
      </c>
      <c r="E4" s="3">
        <v>45003</v>
      </c>
      <c r="F4" s="2" t="str">
        <f>CONCATENATE(Tabela2[[#This Row],[Codigo]],Tabela2[[#This Row],[TipoDeEquipamento]],Tabela2[[#This Row],[Cliente]],Tabela2[[#This Row],[Identificacao]])</f>
        <v>3Transformador de CorrenteUltra VentiladoresCabine Primária</v>
      </c>
      <c r="G4" s="2" t="s">
        <v>110</v>
      </c>
    </row>
    <row r="5" spans="1:7" x14ac:dyDescent="0.3">
      <c r="A5" s="4">
        <v>4</v>
      </c>
      <c r="B5" s="2" t="s">
        <v>57</v>
      </c>
      <c r="C5" s="2" t="s">
        <v>44</v>
      </c>
      <c r="D5" s="2" t="s">
        <v>62</v>
      </c>
      <c r="E5" s="3">
        <v>45003</v>
      </c>
      <c r="F5" s="2" t="str">
        <f>CONCATENATE(Tabela2[[#This Row],[Codigo]],Tabela2[[#This Row],[TipoDeEquipamento]],Tabela2[[#This Row],[Cliente]],Tabela2[[#This Row],[Identificacao]])</f>
        <v>4Para-RaiosUltra VentiladoresCabine Secundária</v>
      </c>
      <c r="G5" s="2" t="s">
        <v>111</v>
      </c>
    </row>
    <row r="6" spans="1:7" x14ac:dyDescent="0.3">
      <c r="A6" s="4">
        <v>5</v>
      </c>
      <c r="B6" s="2" t="s">
        <v>57</v>
      </c>
      <c r="C6" s="2" t="s">
        <v>89</v>
      </c>
      <c r="D6" s="2" t="s">
        <v>62</v>
      </c>
      <c r="E6" s="3">
        <v>45003</v>
      </c>
      <c r="F6" s="2" t="str">
        <f>CONCATENATE(Tabela2[[#This Row],[Codigo]],Tabela2[[#This Row],[TipoDeEquipamento]],Tabela2[[#This Row],[Cliente]],Tabela2[[#This Row],[Identificacao]])</f>
        <v>5Para-RaiosElgin BateriasCabine Secundária</v>
      </c>
      <c r="G6" s="2" t="s">
        <v>112</v>
      </c>
    </row>
    <row r="7" spans="1:7" x14ac:dyDescent="0.3">
      <c r="A7" s="4">
        <v>8</v>
      </c>
      <c r="B7" s="2" t="s">
        <v>41</v>
      </c>
      <c r="C7" s="2" t="s">
        <v>74</v>
      </c>
      <c r="D7" s="2" t="s">
        <v>62</v>
      </c>
      <c r="E7" s="3">
        <v>45003</v>
      </c>
      <c r="F7" s="2" t="str">
        <f>CONCATENATE(Tabela2[[#This Row],[Codigo]],Tabela2[[#This Row],[TipoDeEquipamento]],Tabela2[[#This Row],[Cliente]],Tabela2[[#This Row],[Identificacao]])</f>
        <v>8Chave SeccionadoraLogitech EletronicsCabine Secundária</v>
      </c>
      <c r="G7" s="2" t="s">
        <v>113</v>
      </c>
    </row>
    <row r="8" spans="1:7" x14ac:dyDescent="0.3">
      <c r="A8" s="4">
        <v>9</v>
      </c>
      <c r="B8" s="2" t="s">
        <v>64</v>
      </c>
      <c r="C8" s="2" t="s">
        <v>96</v>
      </c>
      <c r="D8" s="2" t="s">
        <v>42</v>
      </c>
      <c r="E8" s="3">
        <v>45003</v>
      </c>
      <c r="F8" s="2" t="str">
        <f>CONCATENATE(Tabela2[[#This Row],[Codigo]],Tabela2[[#This Row],[TipoDeEquipamento]],Tabela2[[#This Row],[Cliente]],Tabela2[[#This Row],[Identificacao]])</f>
        <v>9DisjuntorEdifier Soluções AudiovisuaisCabine Primária</v>
      </c>
      <c r="G8" s="2" t="s">
        <v>114</v>
      </c>
    </row>
    <row r="9" spans="1:7" x14ac:dyDescent="0.3">
      <c r="A9" s="4">
        <v>10</v>
      </c>
      <c r="B9" s="2" t="s">
        <v>41</v>
      </c>
      <c r="C9" s="2" t="s">
        <v>98</v>
      </c>
      <c r="D9" s="2" t="s">
        <v>62</v>
      </c>
      <c r="E9" s="3">
        <v>45003</v>
      </c>
      <c r="F9" s="2" t="str">
        <f>CONCATENATE(Tabela2[[#This Row],[Codigo]],Tabela2[[#This Row],[TipoDeEquipamento]],Tabela2[[#This Row],[Cliente]],Tabela2[[#This Row],[Identificacao]])</f>
        <v>10Chave SeccionadoraFastPlasCabine Secundária</v>
      </c>
      <c r="G9" s="2" t="s">
        <v>115</v>
      </c>
    </row>
    <row r="10" spans="1:7" x14ac:dyDescent="0.3">
      <c r="A10" s="4">
        <v>11</v>
      </c>
      <c r="B10" s="2" t="s">
        <v>61</v>
      </c>
      <c r="C10" s="2" t="s">
        <v>100</v>
      </c>
      <c r="D10" s="2" t="s">
        <v>62</v>
      </c>
      <c r="E10" s="3">
        <v>45007</v>
      </c>
      <c r="F10" s="2" t="str">
        <f>CONCATENATE(Tabela2[[#This Row],[Codigo]],Tabela2[[#This Row],[TipoDeEquipamento]],Tabela2[[#This Row],[Cliente]],Tabela2[[#This Row],[Identificacao]])</f>
        <v>11Transformador de PotênciaMagazineluiza Vila IndustrialCabine Secundária</v>
      </c>
      <c r="G10" s="2" t="s">
        <v>116</v>
      </c>
    </row>
    <row r="11" spans="1:7" x14ac:dyDescent="0.3">
      <c r="A11" s="4">
        <v>12</v>
      </c>
      <c r="B11" s="2" t="s">
        <v>41</v>
      </c>
      <c r="C11" s="2" t="s">
        <v>105</v>
      </c>
      <c r="D11" s="2" t="s">
        <v>62</v>
      </c>
      <c r="E11" s="3">
        <v>45007</v>
      </c>
      <c r="F11" s="2" t="str">
        <f>CONCATENATE(Tabela2[[#This Row],[Codigo]],Tabela2[[#This Row],[TipoDeEquipamento]],Tabela2[[#This Row],[Cliente]],Tabela2[[#This Row],[Identificacao]])</f>
        <v>12Chave SeccionadoraWill GeradoresCabine Secundária</v>
      </c>
      <c r="G11" s="2" t="s">
        <v>117</v>
      </c>
    </row>
    <row r="12" spans="1:7" x14ac:dyDescent="0.3">
      <c r="A12" s="4">
        <v>13</v>
      </c>
      <c r="B12" s="2" t="s">
        <v>41</v>
      </c>
      <c r="C12" s="2" t="s">
        <v>118</v>
      </c>
      <c r="D12" s="2" t="s">
        <v>42</v>
      </c>
      <c r="E12" s="3">
        <v>45013</v>
      </c>
      <c r="F12" s="2" t="str">
        <f>CONCATENATE(Tabela2[[#This Row],[Codigo]],Tabela2[[#This Row],[TipoDeEquipamento]],Tabela2[[#This Row],[Cliente]],Tabela2[[#This Row],[Identificacao]])</f>
        <v>13Chave SeccionadoraDelta PCabine Primária</v>
      </c>
      <c r="G12" s="2" t="s">
        <v>127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R2"/>
  <sheetViews>
    <sheetView topLeftCell="J1" workbookViewId="0">
      <selection activeCell="L30" sqref="L30"/>
    </sheetView>
  </sheetViews>
  <sheetFormatPr defaultRowHeight="14.4" x14ac:dyDescent="0.3"/>
  <cols>
    <col min="1" max="1" width="8.5546875" style="4" customWidth="1"/>
    <col min="2" max="2" width="11" style="2" bestFit="1" customWidth="1"/>
    <col min="3" max="3" width="19" style="2" bestFit="1" customWidth="1"/>
    <col min="4" max="4" width="11.5546875" style="2" customWidth="1"/>
    <col min="5" max="5" width="6.44140625" style="2" customWidth="1"/>
    <col min="6" max="6" width="17.44140625" style="4" customWidth="1"/>
    <col min="7" max="7" width="6.88671875" style="2" bestFit="1" customWidth="1"/>
    <col min="8" max="8" width="14" style="1" customWidth="1"/>
    <col min="9" max="9" width="16.6640625" style="5" bestFit="1" customWidth="1"/>
    <col min="10" max="10" width="13.33203125" style="1" bestFit="1" customWidth="1"/>
    <col min="11" max="11" width="10.109375" style="1" customWidth="1"/>
    <col min="12" max="12" width="9.33203125" style="2" customWidth="1"/>
    <col min="13" max="13" width="20.44140625" style="2" bestFit="1" customWidth="1"/>
    <col min="14" max="14" width="11.6640625" style="2" customWidth="1"/>
    <col min="15" max="16" width="11.5546875" style="2" customWidth="1"/>
    <col min="17" max="17" width="121.88671875" style="2" bestFit="1" customWidth="1"/>
    <col min="18" max="18" width="14.44140625" style="3" customWidth="1"/>
  </cols>
  <sheetData>
    <row r="1" spans="1:18" x14ac:dyDescent="0.3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4" t="s">
        <v>5</v>
      </c>
      <c r="G1" s="2" t="s">
        <v>6</v>
      </c>
      <c r="H1" s="1" t="s">
        <v>7</v>
      </c>
      <c r="I1" s="5" t="s">
        <v>27</v>
      </c>
      <c r="J1" s="1" t="s">
        <v>28</v>
      </c>
      <c r="K1" s="1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15</v>
      </c>
      <c r="R1" s="3" t="s">
        <v>14</v>
      </c>
    </row>
    <row r="2" spans="1:18" x14ac:dyDescent="0.3">
      <c r="A2" s="4">
        <v>3</v>
      </c>
      <c r="B2" s="2" t="s">
        <v>44</v>
      </c>
      <c r="C2" s="2" t="s">
        <v>42</v>
      </c>
      <c r="D2" s="2" t="s">
        <v>53</v>
      </c>
      <c r="E2" s="2" t="s">
        <v>81</v>
      </c>
      <c r="F2" s="4">
        <v>1997</v>
      </c>
      <c r="G2" s="2" t="s">
        <v>54</v>
      </c>
      <c r="H2" s="1" t="s">
        <v>55</v>
      </c>
      <c r="I2" s="5">
        <v>15</v>
      </c>
      <c r="J2" s="1">
        <v>10</v>
      </c>
      <c r="K2" s="1" t="s">
        <v>82</v>
      </c>
      <c r="L2" s="2" t="s">
        <v>56</v>
      </c>
      <c r="M2" s="2" t="s">
        <v>51</v>
      </c>
      <c r="N2" s="2" t="s">
        <v>83</v>
      </c>
      <c r="O2" s="2" t="s">
        <v>84</v>
      </c>
      <c r="P2" s="2" t="s">
        <v>85</v>
      </c>
      <c r="R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K5"/>
  <sheetViews>
    <sheetView workbookViewId="0">
      <selection activeCell="B2" sqref="B2"/>
    </sheetView>
  </sheetViews>
  <sheetFormatPr defaultRowHeight="14.4" x14ac:dyDescent="0.3"/>
  <cols>
    <col min="1" max="2" width="8.5546875" customWidth="1"/>
    <col min="3" max="3" width="13.5546875" customWidth="1"/>
    <col min="4" max="4" width="11.5546875" customWidth="1"/>
    <col min="5" max="5" width="6.44140625" customWidth="1"/>
    <col min="6" max="6" width="6.88671875" customWidth="1"/>
    <col min="7" max="7" width="41.33203125" bestFit="1" customWidth="1"/>
    <col min="8" max="8" width="17.33203125" style="4" customWidth="1"/>
    <col min="9" max="9" width="15.88671875" style="5" customWidth="1"/>
    <col min="10" max="10" width="17" customWidth="1"/>
    <col min="11" max="11" width="14.44140625" customWidth="1"/>
  </cols>
  <sheetData>
    <row r="1" spans="1:11" x14ac:dyDescent="0.3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16</v>
      </c>
      <c r="G1" s="2" t="s">
        <v>17</v>
      </c>
      <c r="H1" s="4" t="s">
        <v>18</v>
      </c>
      <c r="I1" s="5" t="s">
        <v>19</v>
      </c>
      <c r="J1" s="2" t="s">
        <v>15</v>
      </c>
      <c r="K1" s="3" t="s">
        <v>14</v>
      </c>
    </row>
    <row r="2" spans="1:11" x14ac:dyDescent="0.3">
      <c r="A2">
        <v>8</v>
      </c>
      <c r="B2" t="s">
        <v>74</v>
      </c>
      <c r="C2" t="s">
        <v>62</v>
      </c>
      <c r="D2" t="s">
        <v>45</v>
      </c>
      <c r="E2" t="s">
        <v>46</v>
      </c>
      <c r="F2" t="s">
        <v>94</v>
      </c>
      <c r="G2" t="s">
        <v>47</v>
      </c>
      <c r="H2" s="4">
        <v>630</v>
      </c>
      <c r="I2" s="5">
        <v>17.5</v>
      </c>
      <c r="K2" s="3">
        <v>45003</v>
      </c>
    </row>
    <row r="3" spans="1:11" x14ac:dyDescent="0.3">
      <c r="A3">
        <v>10</v>
      </c>
      <c r="B3" t="s">
        <v>98</v>
      </c>
      <c r="C3" t="s">
        <v>62</v>
      </c>
      <c r="D3" t="s">
        <v>45</v>
      </c>
      <c r="E3" t="s">
        <v>46</v>
      </c>
      <c r="F3">
        <v>25677</v>
      </c>
      <c r="G3" t="s">
        <v>47</v>
      </c>
      <c r="H3" s="4">
        <v>400</v>
      </c>
      <c r="I3" s="5">
        <v>15</v>
      </c>
      <c r="K3" s="3">
        <v>45003</v>
      </c>
    </row>
    <row r="4" spans="1:11" x14ac:dyDescent="0.3">
      <c r="A4">
        <v>12</v>
      </c>
      <c r="B4" t="s">
        <v>105</v>
      </c>
      <c r="C4" t="s">
        <v>62</v>
      </c>
      <c r="D4" t="s">
        <v>45</v>
      </c>
      <c r="E4" t="s">
        <v>46</v>
      </c>
      <c r="F4" t="s">
        <v>68</v>
      </c>
      <c r="G4" t="s">
        <v>43</v>
      </c>
      <c r="H4" s="4">
        <v>400</v>
      </c>
      <c r="I4" s="5">
        <v>15</v>
      </c>
      <c r="K4" s="3">
        <v>45007</v>
      </c>
    </row>
    <row r="5" spans="1:11" x14ac:dyDescent="0.3">
      <c r="A5">
        <v>13</v>
      </c>
      <c r="B5" t="s">
        <v>118</v>
      </c>
      <c r="C5" t="s">
        <v>42</v>
      </c>
      <c r="D5" t="s">
        <v>90</v>
      </c>
      <c r="E5" t="s">
        <v>119</v>
      </c>
      <c r="F5" t="s">
        <v>120</v>
      </c>
      <c r="G5" t="s">
        <v>43</v>
      </c>
      <c r="H5" s="4">
        <v>400</v>
      </c>
      <c r="I5" s="5">
        <v>15</v>
      </c>
      <c r="K5" s="3">
        <v>45013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O2"/>
  <sheetViews>
    <sheetView workbookViewId="0">
      <selection activeCell="J12" sqref="J12"/>
    </sheetView>
  </sheetViews>
  <sheetFormatPr defaultRowHeight="14.4" x14ac:dyDescent="0.3"/>
  <cols>
    <col min="1" max="2" width="8.5546875" customWidth="1"/>
    <col min="3" max="3" width="13.5546875" customWidth="1"/>
    <col min="4" max="4" width="11.5546875" customWidth="1"/>
    <col min="5" max="5" width="6.44140625" customWidth="1"/>
    <col min="6" max="6" width="17.44140625" customWidth="1"/>
    <col min="7" max="7" width="10.88671875" customWidth="1"/>
    <col min="8" max="8" width="17.33203125" customWidth="1"/>
    <col min="9" max="9" width="15.88671875" customWidth="1"/>
    <col min="10" max="10" width="13" customWidth="1"/>
    <col min="11" max="12" width="10" customWidth="1"/>
    <col min="13" max="13" width="11.6640625" customWidth="1"/>
    <col min="14" max="14" width="17" customWidth="1"/>
    <col min="15" max="15" width="14.44140625" customWidth="1"/>
  </cols>
  <sheetData>
    <row r="1" spans="1:15" x14ac:dyDescent="0.3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21</v>
      </c>
      <c r="H1" s="4" t="s">
        <v>18</v>
      </c>
      <c r="I1" s="5" t="s">
        <v>19</v>
      </c>
      <c r="J1" s="2" t="s">
        <v>22</v>
      </c>
      <c r="K1" s="3" t="s">
        <v>23</v>
      </c>
      <c r="L1" t="s">
        <v>24</v>
      </c>
      <c r="M1" t="s">
        <v>25</v>
      </c>
      <c r="N1" s="2" t="s">
        <v>15</v>
      </c>
      <c r="O1" s="3" t="s">
        <v>14</v>
      </c>
    </row>
    <row r="2" spans="1:15" x14ac:dyDescent="0.3">
      <c r="A2">
        <v>9</v>
      </c>
      <c r="B2" t="s">
        <v>96</v>
      </c>
      <c r="C2" t="s">
        <v>42</v>
      </c>
      <c r="D2" t="s">
        <v>45</v>
      </c>
      <c r="E2" t="s">
        <v>65</v>
      </c>
      <c r="F2">
        <v>2009</v>
      </c>
      <c r="G2" t="s">
        <v>97</v>
      </c>
      <c r="H2">
        <v>630</v>
      </c>
      <c r="I2" t="s">
        <v>95</v>
      </c>
      <c r="J2">
        <v>45</v>
      </c>
      <c r="K2" t="s">
        <v>66</v>
      </c>
      <c r="L2" t="s">
        <v>67</v>
      </c>
      <c r="M2" t="s">
        <v>68</v>
      </c>
      <c r="O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O3"/>
  <sheetViews>
    <sheetView topLeftCell="H1" workbookViewId="0">
      <selection activeCell="N1" sqref="N1:N1048576"/>
    </sheetView>
  </sheetViews>
  <sheetFormatPr defaultRowHeight="14.4" x14ac:dyDescent="0.3"/>
  <cols>
    <col min="1" max="2" width="8.5546875" customWidth="1"/>
    <col min="3" max="3" width="13.5546875" customWidth="1"/>
    <col min="4" max="4" width="11.5546875" customWidth="1"/>
    <col min="5" max="5" width="6.44140625" customWidth="1"/>
    <col min="6" max="6" width="17.44140625" customWidth="1"/>
    <col min="7" max="7" width="12" customWidth="1"/>
    <col min="8" max="8" width="15.88671875" customWidth="1"/>
    <col min="9" max="9" width="24.88671875" customWidth="1"/>
    <col min="10" max="10" width="9.5546875" customWidth="1"/>
    <col min="11" max="11" width="11.6640625" customWidth="1"/>
    <col min="12" max="13" width="11.5546875" customWidth="1"/>
    <col min="14" max="14" width="86.33203125" bestFit="1" customWidth="1"/>
    <col min="15" max="15" width="14.44140625" customWidth="1"/>
  </cols>
  <sheetData>
    <row r="1" spans="1:15" x14ac:dyDescent="0.3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26</v>
      </c>
      <c r="H1" s="5" t="s">
        <v>19</v>
      </c>
      <c r="I1" s="2" t="s">
        <v>29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15</v>
      </c>
      <c r="O1" s="3" t="s">
        <v>14</v>
      </c>
    </row>
    <row r="2" spans="1:15" x14ac:dyDescent="0.3">
      <c r="A2">
        <v>4</v>
      </c>
      <c r="B2" t="s">
        <v>44</v>
      </c>
      <c r="C2" t="s">
        <v>62</v>
      </c>
      <c r="D2" t="s">
        <v>58</v>
      </c>
      <c r="E2" t="s">
        <v>59</v>
      </c>
      <c r="F2">
        <v>2009</v>
      </c>
      <c r="G2">
        <v>60</v>
      </c>
      <c r="H2">
        <v>12</v>
      </c>
      <c r="I2">
        <v>10</v>
      </c>
      <c r="J2" t="s">
        <v>60</v>
      </c>
      <c r="K2" t="s">
        <v>86</v>
      </c>
      <c r="L2" t="s">
        <v>87</v>
      </c>
      <c r="M2" t="s">
        <v>88</v>
      </c>
      <c r="O2" s="3">
        <v>45003</v>
      </c>
    </row>
    <row r="3" spans="1:15" x14ac:dyDescent="0.3">
      <c r="A3">
        <v>5</v>
      </c>
      <c r="B3" t="s">
        <v>89</v>
      </c>
      <c r="C3" t="s">
        <v>62</v>
      </c>
      <c r="D3" t="s">
        <v>90</v>
      </c>
      <c r="E3" t="s">
        <v>91</v>
      </c>
      <c r="F3">
        <v>1980</v>
      </c>
      <c r="G3">
        <v>60</v>
      </c>
      <c r="H3">
        <v>12</v>
      </c>
      <c r="I3">
        <v>10</v>
      </c>
      <c r="J3" t="s">
        <v>92</v>
      </c>
      <c r="K3" t="s">
        <v>93</v>
      </c>
      <c r="L3" t="s">
        <v>93</v>
      </c>
      <c r="M3" t="s">
        <v>93</v>
      </c>
      <c r="O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6"/>
  <dimension ref="A1:R3"/>
  <sheetViews>
    <sheetView topLeftCell="E1" workbookViewId="0">
      <selection activeCell="L3" sqref="L3"/>
    </sheetView>
  </sheetViews>
  <sheetFormatPr defaultRowHeight="14.4" x14ac:dyDescent="0.3"/>
  <cols>
    <col min="1" max="2" width="8.5546875" customWidth="1"/>
    <col min="3" max="3" width="13.5546875" customWidth="1"/>
    <col min="4" max="4" width="11.5546875" customWidth="1"/>
    <col min="5" max="5" width="6.44140625" customWidth="1"/>
    <col min="6" max="6" width="17.44140625" customWidth="1"/>
    <col min="7" max="7" width="15.5546875" customWidth="1"/>
    <col min="8" max="8" width="15.88671875" customWidth="1"/>
    <col min="9" max="9" width="18.44140625" customWidth="1"/>
    <col min="10" max="10" width="11.109375" customWidth="1"/>
    <col min="11" max="12" width="10.109375" customWidth="1"/>
    <col min="13" max="13" width="9.5546875" customWidth="1"/>
    <col min="14" max="14" width="11.6640625" customWidth="1"/>
    <col min="15" max="16" width="11.5546875" customWidth="1"/>
    <col min="17" max="17" width="17" customWidth="1"/>
    <col min="18" max="18" width="14.44140625" customWidth="1"/>
  </cols>
  <sheetData>
    <row r="1" spans="1:18" x14ac:dyDescent="0.3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30</v>
      </c>
      <c r="H1" s="2" t="s">
        <v>31</v>
      </c>
      <c r="I1" s="2" t="s">
        <v>32</v>
      </c>
      <c r="J1" s="2" t="s">
        <v>28</v>
      </c>
      <c r="K1" s="2" t="s">
        <v>8</v>
      </c>
      <c r="L1" s="2" t="s">
        <v>33</v>
      </c>
      <c r="M1" s="2" t="s">
        <v>10</v>
      </c>
      <c r="N1" s="2" t="s">
        <v>11</v>
      </c>
      <c r="O1" t="s">
        <v>12</v>
      </c>
      <c r="P1" t="s">
        <v>13</v>
      </c>
      <c r="Q1" s="2" t="s">
        <v>15</v>
      </c>
      <c r="R1" s="3" t="s">
        <v>14</v>
      </c>
    </row>
    <row r="2" spans="1:18" x14ac:dyDescent="0.3">
      <c r="A2">
        <v>1</v>
      </c>
      <c r="B2" t="s">
        <v>44</v>
      </c>
      <c r="C2" t="s">
        <v>42</v>
      </c>
      <c r="D2" t="s">
        <v>53</v>
      </c>
      <c r="E2" t="s">
        <v>69</v>
      </c>
      <c r="F2">
        <v>2000</v>
      </c>
      <c r="G2">
        <v>15</v>
      </c>
      <c r="H2" t="s">
        <v>50</v>
      </c>
      <c r="I2">
        <v>220</v>
      </c>
      <c r="J2">
        <v>20</v>
      </c>
      <c r="K2" t="s">
        <v>70</v>
      </c>
      <c r="L2">
        <v>500</v>
      </c>
      <c r="M2" t="s">
        <v>51</v>
      </c>
      <c r="N2" t="s">
        <v>71</v>
      </c>
      <c r="O2" t="s">
        <v>72</v>
      </c>
      <c r="P2" t="s">
        <v>73</v>
      </c>
      <c r="R2" s="3">
        <v>45003</v>
      </c>
    </row>
    <row r="3" spans="1:18" x14ac:dyDescent="0.3">
      <c r="A3">
        <v>2</v>
      </c>
      <c r="B3" t="s">
        <v>74</v>
      </c>
      <c r="C3" t="s">
        <v>42</v>
      </c>
      <c r="D3" t="s">
        <v>49</v>
      </c>
      <c r="E3" t="s">
        <v>75</v>
      </c>
      <c r="F3">
        <v>2010</v>
      </c>
      <c r="G3">
        <v>15</v>
      </c>
      <c r="H3" t="s">
        <v>76</v>
      </c>
      <c r="I3">
        <v>220</v>
      </c>
      <c r="J3">
        <v>35</v>
      </c>
      <c r="K3" t="s">
        <v>77</v>
      </c>
      <c r="L3">
        <v>1000</v>
      </c>
      <c r="M3" t="s">
        <v>51</v>
      </c>
      <c r="N3" t="s">
        <v>78</v>
      </c>
      <c r="O3" t="s">
        <v>79</v>
      </c>
      <c r="P3" t="s">
        <v>80</v>
      </c>
      <c r="R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7"/>
  <dimension ref="A1:S2"/>
  <sheetViews>
    <sheetView workbookViewId="0">
      <selection activeCell="E7" sqref="E7"/>
    </sheetView>
  </sheetViews>
  <sheetFormatPr defaultRowHeight="14.4" x14ac:dyDescent="0.3"/>
  <cols>
    <col min="1" max="1" width="8.5546875" customWidth="1"/>
    <col min="2" max="2" width="12.109375" bestFit="1" customWidth="1"/>
    <col min="3" max="3" width="36" bestFit="1" customWidth="1"/>
    <col min="4" max="4" width="11.5546875" customWidth="1"/>
    <col min="5" max="5" width="7.44140625" bestFit="1" customWidth="1"/>
    <col min="6" max="6" width="17.44140625" customWidth="1"/>
    <col min="7" max="7" width="11.109375" customWidth="1"/>
    <col min="8" max="8" width="10.88671875" customWidth="1"/>
    <col min="9" max="9" width="10.109375" customWidth="1"/>
    <col min="10" max="10" width="12.5546875" customWidth="1"/>
    <col min="11" max="11" width="12.5546875" bestFit="1" customWidth="1"/>
    <col min="12" max="12" width="13.109375" customWidth="1"/>
    <col min="13" max="13" width="14.109375" customWidth="1"/>
    <col min="14" max="14" width="15.5546875" bestFit="1" customWidth="1"/>
    <col min="15" max="15" width="14.88671875" customWidth="1"/>
    <col min="16" max="16" width="22.6640625" bestFit="1" customWidth="1"/>
    <col min="17" max="17" width="12.44140625" customWidth="1"/>
    <col min="18" max="18" width="98.5546875" bestFit="1" customWidth="1"/>
    <col min="19" max="19" width="14.44140625" customWidth="1"/>
  </cols>
  <sheetData>
    <row r="1" spans="1:19" x14ac:dyDescent="0.3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28</v>
      </c>
      <c r="H1" s="2" t="s">
        <v>21</v>
      </c>
      <c r="I1" s="2" t="s">
        <v>33</v>
      </c>
      <c r="J1" s="2" t="s">
        <v>34</v>
      </c>
      <c r="K1" s="2" t="s">
        <v>10</v>
      </c>
      <c r="L1" s="2" t="s">
        <v>35</v>
      </c>
      <c r="M1" s="2" t="s">
        <v>36</v>
      </c>
      <c r="N1" s="2" t="s">
        <v>37</v>
      </c>
      <c r="O1" s="2" t="s">
        <v>38</v>
      </c>
      <c r="P1" s="2" t="s">
        <v>39</v>
      </c>
      <c r="Q1" s="2" t="s">
        <v>40</v>
      </c>
      <c r="R1" s="2" t="s">
        <v>15</v>
      </c>
      <c r="S1" s="3" t="s">
        <v>14</v>
      </c>
    </row>
    <row r="2" spans="1:19" x14ac:dyDescent="0.3">
      <c r="A2">
        <v>11</v>
      </c>
      <c r="B2" t="s">
        <v>100</v>
      </c>
      <c r="C2" t="s">
        <v>62</v>
      </c>
      <c r="D2" t="s">
        <v>101</v>
      </c>
      <c r="E2" t="s">
        <v>102</v>
      </c>
      <c r="F2">
        <v>2013</v>
      </c>
      <c r="G2">
        <v>4000</v>
      </c>
      <c r="H2">
        <v>259</v>
      </c>
      <c r="I2">
        <v>2000</v>
      </c>
      <c r="J2" t="s">
        <v>103</v>
      </c>
      <c r="K2" t="s">
        <v>51</v>
      </c>
      <c r="L2" t="s">
        <v>68</v>
      </c>
      <c r="M2" t="s">
        <v>63</v>
      </c>
      <c r="N2" t="s">
        <v>104</v>
      </c>
      <c r="O2" t="s">
        <v>101</v>
      </c>
      <c r="P2" t="s">
        <v>50</v>
      </c>
      <c r="Q2">
        <v>220</v>
      </c>
      <c r="S2" s="3">
        <v>45007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PROCV</vt:lpstr>
      <vt:lpstr>CadastroEqGeral</vt:lpstr>
      <vt:lpstr>CadastroEqTC</vt:lpstr>
      <vt:lpstr>CadastroEqCS</vt:lpstr>
      <vt:lpstr>CadastroEqDJ</vt:lpstr>
      <vt:lpstr>CadastroEqPR</vt:lpstr>
      <vt:lpstr>CadastroEqTP</vt:lpstr>
      <vt:lpstr>CadastroEqTRAFO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Lucão</dc:creator>
  <cp:lastModifiedBy>Aluno</cp:lastModifiedBy>
  <dcterms:created xsi:type="dcterms:W3CDTF">2015-06-05T18:19:34Z</dcterms:created>
  <dcterms:modified xsi:type="dcterms:W3CDTF">2023-04-05T00:51:40Z</dcterms:modified>
</cp:coreProperties>
</file>