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07"/>
  <workbookPr showInkAnnotation="0" autoCompressPictures="0"/>
  <xr:revisionPtr revIDLastSave="0" documentId="8_{A256FD48-36B4-4A15-BEFA-58057D045CBC}" xr6:coauthVersionLast="40" xr6:coauthVersionMax="40" xr10:uidLastSave="{00000000-0000-0000-0000-000000000000}"/>
  <bookViews>
    <workbookView xWindow="0" yWindow="0" windowWidth="25600" windowHeight="15860" tabRatio="500" xr2:uid="{00000000-000D-0000-FFFF-FFFF00000000}"/>
  </bookViews>
  <sheets>
    <sheet name="human data" sheetId="1" r:id="rId1"/>
    <sheet name="mouse data" sheetId="2" r:id="rId2"/>
    <sheet name="fly data" sheetId="9" r:id="rId3"/>
    <sheet name="worm data" sheetId="10" r:id="rId4"/>
    <sheet name="Arabidopsis data" sheetId="6" r:id="rId5"/>
  </sheets>
  <calcPr calcId="179020" iterateDelta="1E-4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7" i="9" l="1"/>
  <c r="J51" i="10"/>
  <c r="J52" i="10"/>
  <c r="J53" i="10"/>
  <c r="J54" i="10"/>
  <c r="J55" i="10"/>
  <c r="J56" i="10"/>
  <c r="J57" i="10"/>
  <c r="J58" i="10"/>
  <c r="J59" i="10"/>
  <c r="J60" i="10"/>
  <c r="J61" i="10"/>
  <c r="J62" i="10"/>
  <c r="H25" i="2"/>
  <c r="H20" i="2"/>
  <c r="H49" i="2"/>
  <c r="H22" i="2"/>
  <c r="H17" i="2"/>
  <c r="H48" i="2"/>
  <c r="H45" i="2"/>
  <c r="H41" i="2"/>
  <c r="H21" i="2"/>
  <c r="H10" i="2"/>
  <c r="H44" i="2"/>
  <c r="H34" i="2"/>
  <c r="H33" i="2"/>
  <c r="H26" i="2"/>
  <c r="H5" i="2"/>
  <c r="H9" i="2"/>
  <c r="H4" i="2"/>
  <c r="H8" i="2"/>
  <c r="H3" i="2"/>
  <c r="H7" i="2"/>
  <c r="H2" i="2"/>
  <c r="H6" i="2"/>
  <c r="H40" i="2"/>
  <c r="H32" i="2"/>
  <c r="H16" i="2"/>
  <c r="H47" i="2"/>
  <c r="H43" i="2"/>
  <c r="H38" i="2"/>
  <c r="H39" i="2"/>
  <c r="H30" i="2"/>
  <c r="H31" i="2"/>
  <c r="H24" i="2"/>
  <c r="H19" i="2"/>
  <c r="H14" i="2"/>
  <c r="H15" i="2"/>
  <c r="H46" i="2"/>
  <c r="H42" i="2"/>
  <c r="H36" i="2"/>
  <c r="H37" i="2"/>
  <c r="H28" i="2"/>
  <c r="H29" i="2"/>
  <c r="H23" i="2"/>
  <c r="H18" i="2"/>
  <c r="H12" i="2"/>
  <c r="H13" i="2"/>
  <c r="H35" i="2"/>
  <c r="H27" i="2"/>
  <c r="H11" i="2"/>
  <c r="H100" i="2"/>
  <c r="H99" i="2"/>
  <c r="H98" i="2"/>
  <c r="H97" i="2"/>
  <c r="H96" i="2"/>
  <c r="H95" i="2"/>
  <c r="H94" i="2"/>
  <c r="H92" i="2"/>
  <c r="H91" i="2"/>
  <c r="H90" i="2"/>
  <c r="H89" i="2"/>
  <c r="H88" i="2"/>
  <c r="H86" i="2"/>
  <c r="H83" i="2"/>
  <c r="H81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0" i="2"/>
  <c r="H61" i="2"/>
  <c r="H59" i="2"/>
  <c r="H58" i="2"/>
  <c r="H56" i="2"/>
  <c r="H57" i="2"/>
  <c r="H55" i="2"/>
  <c r="H54" i="2"/>
  <c r="H52" i="2"/>
  <c r="H53" i="2"/>
  <c r="H51" i="2"/>
  <c r="H50" i="2"/>
  <c r="F44" i="1"/>
  <c r="F41" i="1"/>
  <c r="F38" i="1"/>
  <c r="F35" i="1"/>
  <c r="F32" i="1"/>
  <c r="F29" i="1"/>
  <c r="F26" i="1"/>
  <c r="F23" i="1"/>
  <c r="F20" i="1"/>
  <c r="F11" i="1"/>
  <c r="F8" i="1"/>
  <c r="F5" i="1"/>
  <c r="F2" i="1"/>
  <c r="F45" i="1"/>
  <c r="F46" i="1"/>
  <c r="F42" i="1"/>
  <c r="F43" i="1"/>
  <c r="F39" i="1"/>
  <c r="F40" i="1"/>
  <c r="F36" i="1"/>
  <c r="F37" i="1"/>
  <c r="F33" i="1"/>
  <c r="F34" i="1"/>
  <c r="F30" i="1"/>
  <c r="F31" i="1"/>
  <c r="F27" i="1"/>
  <c r="F28" i="1"/>
  <c r="F24" i="1"/>
  <c r="F21" i="1"/>
  <c r="F22" i="1"/>
  <c r="F13" i="1"/>
  <c r="F12" i="1"/>
  <c r="F9" i="1"/>
  <c r="F10" i="1"/>
  <c r="F6" i="1"/>
  <c r="F7" i="1"/>
  <c r="F3" i="1"/>
  <c r="F4" i="1"/>
</calcChain>
</file>

<file path=xl/sharedStrings.xml><?xml version="1.0" encoding="utf-8"?>
<sst xmlns="http://schemas.openxmlformats.org/spreadsheetml/2006/main" count="4889" uniqueCount="484">
  <si>
    <t>Data_Type</t>
  </si>
  <si>
    <t>Technology</t>
  </si>
  <si>
    <t>Cell_Type</t>
  </si>
  <si>
    <t>Experimental_Factors</t>
  </si>
  <si>
    <t>Treatment</t>
  </si>
  <si>
    <t>mapped reads</t>
    <phoneticPr fontId="14" type="noConversion"/>
  </si>
  <si>
    <t>RNA-expression</t>
  </si>
  <si>
    <t>RNA-seq</t>
  </si>
  <si>
    <t>GM12878</t>
  </si>
  <si>
    <t>Localization=cell Protocol=Tobacco Acid Pyrophosphatase Only RnaExtract=Short Total RNA</t>
  </si>
  <si>
    <t>none</t>
  </si>
  <si>
    <t>Localization=cell RnaExtract=Long PolyA+ RNA</t>
  </si>
  <si>
    <t>Localization=cell RnaExtract=Long PolyA- RNA</t>
  </si>
  <si>
    <t>Localization=cytosol Protocol=Tobacco Acid Pyrophosphatase Only RnaExtract=Short Total RNA</t>
  </si>
  <si>
    <t>Localization=cytosol RnaExtract=Long PolyA+ RNA</t>
  </si>
  <si>
    <t>Localization=cytosol RnaExtract=Long PolyA- RNA</t>
  </si>
  <si>
    <t>Localization=nucleus Protocol=Tobacco Acid Pyrophosphatase Only RnaExtract=Short Total RNA</t>
  </si>
  <si>
    <t>Localization=nucleus RnaExtract=Long PolyA+ RNA</t>
  </si>
  <si>
    <t>Localization=nucleus RnaExtract=Long PolyA- RNA</t>
  </si>
  <si>
    <t>H1-hESC</t>
  </si>
  <si>
    <t>Localization=cell RnaExtract=Long PolyA+ RNA Version=V2</t>
  </si>
  <si>
    <t>Localization=cell RnaExtract=Long PolyA- RNA Version=V2</t>
  </si>
  <si>
    <t>Localization=cytosol Protocol=Tobacco Acid Pyrophosphatase Only RnaExtract=Short Total RNA Version=V2</t>
  </si>
  <si>
    <t>Localization=cytosol RnaExtract=Long PolyA+ RNA Version=V2</t>
  </si>
  <si>
    <t>Localization=cytosol RnaExtract=Long PolyA- RNA Version=V2</t>
  </si>
  <si>
    <t>Localization=nucleus Protocol=Tobacco Acid Pyrophosphatase Only RnaExtract=Short Total RNA Version=V2</t>
  </si>
  <si>
    <t>Localization=nucleus RnaExtract=Long PolyA+ RNA Version=V2</t>
  </si>
  <si>
    <t>Localization=nucleus RnaExtract=Long PolyA- RNA Version=V2</t>
  </si>
  <si>
    <t>HeLa-S3</t>
  </si>
  <si>
    <t>HepG2</t>
  </si>
  <si>
    <t>K562</t>
  </si>
  <si>
    <t>histone modification</t>
  </si>
  <si>
    <t>ChIP-seq</t>
  </si>
  <si>
    <t>Antibody=H2A.Z</t>
  </si>
  <si>
    <t>Antibody=H3K27ac</t>
  </si>
  <si>
    <t>Antibody=H3K27me3</t>
  </si>
  <si>
    <t>Antibody=H3K36me3</t>
  </si>
  <si>
    <t>Antibody=H3K4me1</t>
  </si>
  <si>
    <t>Antibody=H3K4me2</t>
  </si>
  <si>
    <t>Antibody=H3K4me3</t>
  </si>
  <si>
    <t>Antibody=H3K79me2</t>
  </si>
  <si>
    <t>Antibody=H3K9ac</t>
  </si>
  <si>
    <t>Antibody=H3K9me3</t>
  </si>
  <si>
    <t>Antibody=H4K20me1</t>
  </si>
  <si>
    <t>TF</t>
  </si>
  <si>
    <t>Antibody=CTCF</t>
  </si>
  <si>
    <t>Antibody=Pol2</t>
  </si>
  <si>
    <t>Strain</t>
  </si>
  <si>
    <t>Age</t>
  </si>
  <si>
    <t>ES-Bruce4</t>
  </si>
  <si>
    <t>C57BL/6</t>
  </si>
  <si>
    <t>E0</t>
  </si>
  <si>
    <t>Heart</t>
  </si>
  <si>
    <t>adult-8wks</t>
  </si>
  <si>
    <t>Liver</t>
  </si>
  <si>
    <t>WholeBrain</t>
  </si>
  <si>
    <t>E14.5</t>
  </si>
  <si>
    <t>Antibody=CTCF Version=V2</t>
  </si>
  <si>
    <t>CH12</t>
  </si>
  <si>
    <t>immortalized</t>
  </si>
  <si>
    <t>Antibody=H3K4me1 Version=V2</t>
  </si>
  <si>
    <t>Antibody=H3K4me3 Version=V2</t>
  </si>
  <si>
    <t>RNA expression</t>
  </si>
  <si>
    <t>BAT</t>
  </si>
  <si>
    <t>long polyA whole cell</t>
  </si>
  <si>
    <t>adult-24wks</t>
  </si>
  <si>
    <t>BMDM</t>
  </si>
  <si>
    <t>BoneMarrow</t>
  </si>
  <si>
    <t>Cerebellum</t>
  </si>
  <si>
    <t>Cortex</t>
  </si>
  <si>
    <t>Kidney</t>
  </si>
  <si>
    <t>Limb</t>
  </si>
  <si>
    <t>Lung</t>
  </si>
  <si>
    <t>MEF</t>
  </si>
  <si>
    <t>MEL</t>
  </si>
  <si>
    <t>Unknown</t>
  </si>
  <si>
    <t>OlfactBulb</t>
  </si>
  <si>
    <t>Placenta</t>
  </si>
  <si>
    <t>SmIntestine</t>
  </si>
  <si>
    <t>Spleen</t>
  </si>
  <si>
    <t>Testis</t>
  </si>
  <si>
    <t>Thymus</t>
  </si>
  <si>
    <t>416B</t>
  </si>
  <si>
    <t>total polyA</t>
  </si>
  <si>
    <t>B6D2F1/J</t>
  </si>
  <si>
    <t>A20</t>
  </si>
  <si>
    <t>BALB/cAnN</t>
  </si>
  <si>
    <t>B-cell_(CD19+)</t>
  </si>
  <si>
    <t>B-cell_(CD43-)</t>
  </si>
  <si>
    <t>Cerebrum</t>
  </si>
  <si>
    <t>FatPad</t>
  </si>
  <si>
    <t>GenitalFatPad</t>
  </si>
  <si>
    <t>HeadlessEmbryo</t>
  </si>
  <si>
    <t>CD-1</t>
  </si>
  <si>
    <t>E11.5</t>
  </si>
  <si>
    <t>LgIntestine</t>
  </si>
  <si>
    <t>NIH-3T3</t>
  </si>
  <si>
    <t>NIH/Swiss</t>
  </si>
  <si>
    <t>Patski</t>
  </si>
  <si>
    <t>Spretus.BL6-Xist</t>
  </si>
  <si>
    <t>SkMuscle</t>
  </si>
  <si>
    <t>T-Naive</t>
  </si>
  <si>
    <t>E18.5</t>
  </si>
  <si>
    <t>Ribozero</t>
  </si>
  <si>
    <t>B10.H-2aH-4bp/Wts</t>
  </si>
  <si>
    <t>ES-E14</t>
  </si>
  <si>
    <t>129/Ola</t>
  </si>
  <si>
    <t>DMSO_2.0pct</t>
  </si>
  <si>
    <t>smallRNA</t>
  </si>
  <si>
    <t>E15.5</t>
  </si>
  <si>
    <t>Hippocampus</t>
  </si>
  <si>
    <t>C57BL/6NCrl</t>
  </si>
  <si>
    <t>0hr</t>
  </si>
  <si>
    <t>Pachytene spermatocytes</t>
  </si>
  <si>
    <t>ICR</t>
  </si>
  <si>
    <t>/</t>
  </si>
  <si>
    <t>Erythroid cells</t>
  </si>
  <si>
    <t>non polyA</t>
  </si>
  <si>
    <t>C57BL/6/CBA</t>
  </si>
  <si>
    <t>Mouse primary erythroid cells were sorted from the spleens of acetylphenylhydrazine-treated mice based on the expression of Ter119</t>
  </si>
  <si>
    <t>Data type</t>
  </si>
  <si>
    <t>Technique</t>
  </si>
  <si>
    <t>Assay factor</t>
  </si>
  <si>
    <t>Developmental stage</t>
  </si>
  <si>
    <t>Developmental stage_detailed</t>
  </si>
  <si>
    <t>Tissue</t>
  </si>
  <si>
    <t>Cell line</t>
  </si>
  <si>
    <t>RNA_expression</t>
  </si>
  <si>
    <t>RNA_seq</t>
  </si>
  <si>
    <t>polyA+</t>
  </si>
  <si>
    <t>Embryo</t>
  </si>
  <si>
    <t>Embryo 0-4 h</t>
  </si>
  <si>
    <t>yellow cinnabar brown speck</t>
  </si>
  <si>
    <t>raw signal</t>
    <phoneticPr fontId="14" type="noConversion"/>
  </si>
  <si>
    <t>Embryo 4-8 h</t>
  </si>
  <si>
    <t>Embryo 8-12 h</t>
  </si>
  <si>
    <t xml:space="preserve">Embryo 12-16 h </t>
  </si>
  <si>
    <t xml:space="preserve">Embryo 16-20 h </t>
  </si>
  <si>
    <t xml:space="preserve">Embryo 20-24 h </t>
  </si>
  <si>
    <t>L1</t>
  </si>
  <si>
    <t>L1 stage larvae</t>
  </si>
  <si>
    <t xml:space="preserve">L2 </t>
  </si>
  <si>
    <t>L2 stage larvae</t>
  </si>
  <si>
    <t>Adult Female</t>
    <phoneticPr fontId="0" type="noConversion"/>
  </si>
  <si>
    <t>Adult Female</t>
  </si>
  <si>
    <t>Adult Male</t>
    <phoneticPr fontId="0" type="noConversion"/>
  </si>
  <si>
    <t xml:space="preserve">L3 </t>
  </si>
  <si>
    <t>L3 stage larvae</t>
  </si>
  <si>
    <t>Pupae</t>
    <phoneticPr fontId="0" type="noConversion"/>
  </si>
  <si>
    <t>Pupae</t>
  </si>
  <si>
    <t>virgin female</t>
  </si>
  <si>
    <t xml:space="preserve">Oregon-R-modENCODE </t>
  </si>
  <si>
    <t>virgin adult ovaries</t>
    <phoneticPr fontId="0" type="noConversion"/>
  </si>
  <si>
    <t>adult mated female</t>
  </si>
  <si>
    <t>mated adult ovaries</t>
    <phoneticPr fontId="0" type="noConversion"/>
  </si>
  <si>
    <t>Adult male</t>
  </si>
  <si>
    <t>adult male</t>
  </si>
  <si>
    <t>testes</t>
    <phoneticPr fontId="0" type="noConversion"/>
  </si>
  <si>
    <t>adult mated female , Adult virgin female eclosion+1 day</t>
    <phoneticPr fontId="0" type="noConversion"/>
  </si>
  <si>
    <t xml:space="preserve">head </t>
  </si>
  <si>
    <t>L3</t>
  </si>
  <si>
    <t>L3 stage wandering larvae , adult</t>
    <phoneticPr fontId="0" type="noConversion"/>
  </si>
  <si>
    <t>digestive system</t>
    <phoneticPr fontId="0" type="noConversion"/>
  </si>
  <si>
    <t>L3 stage wandering larvae , Pupae</t>
  </si>
  <si>
    <t>central nervous system</t>
    <phoneticPr fontId="0" type="noConversion"/>
  </si>
  <si>
    <t>adult</t>
  </si>
  <si>
    <t>cold</t>
  </si>
  <si>
    <t xml:space="preserve">L3 stage wandering larvae </t>
  </si>
  <si>
    <t>10% ethanol</t>
    <phoneticPr fontId="0" type="noConversion"/>
  </si>
  <si>
    <t>Adult mixed-sex flies</t>
  </si>
  <si>
    <t xml:space="preserve">0.05M Cdcl2  </t>
  </si>
  <si>
    <t>10mM paraquat</t>
  </si>
  <si>
    <t xml:space="preserve">adult </t>
  </si>
  <si>
    <t>Heat shock 1hr@36C, wet heat 30min@25C</t>
  </si>
  <si>
    <t>polyA-</t>
  </si>
  <si>
    <t>3day+0h_rep1</t>
  </si>
  <si>
    <t>Canton S</t>
  </si>
  <si>
    <t>brain</t>
  </si>
  <si>
    <t>3day+6h_rep1</t>
  </si>
  <si>
    <t>3day+12h_rep1</t>
  </si>
  <si>
    <t>3day+18h_rep1</t>
  </si>
  <si>
    <t>3day+0h_rep2</t>
  </si>
  <si>
    <t>3day+6h_rep2</t>
  </si>
  <si>
    <t>3day+12h_rep2</t>
  </si>
  <si>
    <t>3day+18h_rep2</t>
  </si>
  <si>
    <t>Per mutant</t>
  </si>
  <si>
    <t>total_RNA</t>
  </si>
  <si>
    <t>Embryo 0-2 h</t>
  </si>
  <si>
    <t>Embryo 2-4 h</t>
  </si>
  <si>
    <t>Embryo 4-6 h</t>
  </si>
  <si>
    <t>Embryo 6-8 h</t>
  </si>
  <si>
    <t xml:space="preserve">Embryo 8-10 h </t>
  </si>
  <si>
    <t xml:space="preserve">Embryo 10-12 h </t>
  </si>
  <si>
    <t xml:space="preserve">Embryo 12-14 h </t>
  </si>
  <si>
    <t xml:space="preserve">Embryo 14-16 h </t>
  </si>
  <si>
    <t xml:space="preserve">Embryo 16-18 h </t>
  </si>
  <si>
    <t xml:space="preserve">Embryo 18-20 h </t>
  </si>
  <si>
    <t xml:space="preserve">Embryo 20-22 h </t>
  </si>
  <si>
    <t xml:space="preserve">Embryo 22-24 h </t>
  </si>
  <si>
    <t>small_RNA</t>
  </si>
  <si>
    <t>Dcr-2L811fsX</t>
  </si>
  <si>
    <t>Adult ovaries</t>
  </si>
  <si>
    <t>Female body</t>
  </si>
  <si>
    <t>Female heads</t>
  </si>
  <si>
    <t>Adult Male</t>
  </si>
  <si>
    <t>Imaginal disc</t>
  </si>
  <si>
    <t>Male heads</t>
  </si>
  <si>
    <t>Male body</t>
  </si>
  <si>
    <t>Embryos 0-1 hr</t>
  </si>
  <si>
    <t>Embryos 2-18 hr</t>
  </si>
  <si>
    <t>w1118</t>
  </si>
  <si>
    <t>Embryos 6-10 hr</t>
  </si>
  <si>
    <t>Embryos 12-24 hr</t>
  </si>
  <si>
    <t>Pupae 2-4 day</t>
  </si>
  <si>
    <t>Larvae</t>
  </si>
  <si>
    <t>Larvae 3rd instar</t>
  </si>
  <si>
    <t>tiling array</t>
  </si>
  <si>
    <t>Late Embryonic stage</t>
  </si>
  <si>
    <t>1182-4H</t>
  </si>
  <si>
    <t>Ventral prothoracic disc</t>
  </si>
  <si>
    <t>CME-L1</t>
  </si>
  <si>
    <t>CNS-derived cell-line</t>
  </si>
  <si>
    <t>ML-DmBG1-c1</t>
  </si>
  <si>
    <t>Eye-antenna disc-derived cell-line</t>
  </si>
  <si>
    <t>ML-DmD11</t>
  </si>
  <si>
    <t>Dorsal mesothoracic disc</t>
  </si>
  <si>
    <t>DmD17-c3</t>
  </si>
  <si>
    <t>Antenna disc-derived cell-line</t>
  </si>
  <si>
    <t>DmD20-c2</t>
  </si>
  <si>
    <t>Imaginal disc-derived cell-line</t>
  </si>
  <si>
    <t>DmD4-c1</t>
  </si>
  <si>
    <t>Larvae L1 stage</t>
  </si>
  <si>
    <t>Larvae L2 stage</t>
  </si>
  <si>
    <t>White prepupae (WPP)</t>
  </si>
  <si>
    <t>Adult Female, eclosion + 1 days</t>
  </si>
  <si>
    <t>Adult Male, eclosion + 1 days</t>
  </si>
  <si>
    <t>Adult Female, eclosion + 4 days</t>
  </si>
  <si>
    <t>Adult Ovary</t>
  </si>
  <si>
    <t>VirginHead</t>
  </si>
  <si>
    <t>Histone modification</t>
  </si>
  <si>
    <t>Chipseq</t>
  </si>
  <si>
    <t>H3K36me3</t>
  </si>
  <si>
    <t>late embryonic stage</t>
  </si>
  <si>
    <t>S2-DRSC</t>
  </si>
  <si>
    <t>third instar larvae</t>
  </si>
  <si>
    <t>Wing imaginal discs</t>
  </si>
  <si>
    <t>H3K9me2</t>
  </si>
  <si>
    <t>genotype: wild type</t>
  </si>
  <si>
    <t>genotype: EHMT-KO</t>
  </si>
  <si>
    <t>H4K16Ac</t>
  </si>
  <si>
    <t>S2</t>
  </si>
  <si>
    <t>H3K27Ac</t>
  </si>
  <si>
    <t>Embryo 8-12 </t>
  </si>
  <si>
    <t>Embryo 12-16 h</t>
  </si>
  <si>
    <t>Embryo 16-20 h</t>
  </si>
  <si>
    <t>Embryo 20-24 h</t>
  </si>
  <si>
    <t>Pupae </t>
  </si>
  <si>
    <t>H3K27me3</t>
  </si>
  <si>
    <t>H3K4me1</t>
  </si>
  <si>
    <t>H3K4me3</t>
  </si>
  <si>
    <t>Embryo 20-24 h </t>
  </si>
  <si>
    <t>H3K9Ac </t>
  </si>
  <si>
    <t>Embryo 16-20 h </t>
  </si>
  <si>
    <t>H3K9me3</t>
  </si>
  <si>
    <t>Embryo 12-16 h </t>
  </si>
  <si>
    <t>TRF-binding</t>
  </si>
  <si>
    <t>Pol2</t>
  </si>
  <si>
    <t>Embryo 16-20 h</t>
    <phoneticPr fontId="0" type="noConversion"/>
  </si>
  <si>
    <t>L2</t>
  </si>
  <si>
    <t>CTCF</t>
  </si>
  <si>
    <t>Histone modification</t>
    <phoneticPr fontId="4" type="noConversion"/>
  </si>
  <si>
    <t>Chip-chip</t>
    <phoneticPr fontId="4" type="noConversion"/>
  </si>
  <si>
    <t>H3k4me2</t>
    <phoneticPr fontId="4" type="noConversion"/>
  </si>
  <si>
    <t>L3</t>
    <phoneticPr fontId="4" type="noConversion"/>
  </si>
  <si>
    <t>L3 stage larvae</t>
    <phoneticPr fontId="4" type="noConversion"/>
  </si>
  <si>
    <t>/</t>
    <phoneticPr fontId="4" type="noConversion"/>
  </si>
  <si>
    <t>CNS-derived cell_line</t>
    <phoneticPr fontId="4" type="noConversion"/>
  </si>
  <si>
    <t>ML-DmBG3-c2</t>
    <phoneticPr fontId="4" type="noConversion"/>
  </si>
  <si>
    <t>Embryo</t>
    <phoneticPr fontId="4" type="noConversion"/>
  </si>
  <si>
    <t>Late Embryonic stage</t>
    <phoneticPr fontId="4" type="noConversion"/>
  </si>
  <si>
    <t>embryo-derived cell-line</t>
    <phoneticPr fontId="4" type="noConversion"/>
  </si>
  <si>
    <t>S2-DRSC</t>
    <phoneticPr fontId="4" type="noConversion"/>
  </si>
  <si>
    <t>H3k4me2</t>
  </si>
  <si>
    <t>Embryo 14-16 h </t>
    <phoneticPr fontId="4" type="noConversion"/>
  </si>
  <si>
    <t>Oregon-R-modENCODE</t>
    <phoneticPr fontId="4" type="noConversion"/>
  </si>
  <si>
    <t>Su(var)3-9[6]</t>
    <phoneticPr fontId="4" type="noConversion"/>
  </si>
  <si>
    <t>H3k79me2</t>
    <phoneticPr fontId="4" type="noConversion"/>
  </si>
  <si>
    <t>H4k20me1</t>
    <phoneticPr fontId="4" type="noConversion"/>
  </si>
  <si>
    <t>H4k20me1</t>
  </si>
  <si>
    <t>Kc167</t>
    <phoneticPr fontId="4" type="noConversion"/>
  </si>
  <si>
    <t>Development stage</t>
  </si>
  <si>
    <t>Development stage detailed</t>
  </si>
  <si>
    <t>mapped raeds/probes</t>
    <phoneticPr fontId="14" type="noConversion"/>
  </si>
  <si>
    <t>Chip-seq</t>
  </si>
  <si>
    <t>H3</t>
  </si>
  <si>
    <t>Larvae L3</t>
  </si>
  <si>
    <t>N2</t>
    <phoneticPr fontId="6" type="noConversion"/>
  </si>
  <si>
    <t>20 degree celsius</t>
  </si>
  <si>
    <t>Histone modification</t>
    <phoneticPr fontId="6" type="noConversion"/>
  </si>
  <si>
    <t xml:space="preserve">20 degree celsius </t>
  </si>
  <si>
    <t>Adult</t>
  </si>
  <si>
    <t>nrde-3(gg066)</t>
  </si>
  <si>
    <t>nrde-4(gg129)</t>
  </si>
  <si>
    <t xml:space="preserve"> glp-4(bn2)</t>
  </si>
  <si>
    <t>Young Adult</t>
  </si>
  <si>
    <t>N2</t>
  </si>
  <si>
    <t>H3K9ac</t>
  </si>
  <si>
    <t>old Adult</t>
  </si>
  <si>
    <t>10 days</t>
  </si>
  <si>
    <t>whole body</t>
  </si>
  <si>
    <t>vector control</t>
  </si>
  <si>
    <t xml:space="preserve">whole body </t>
  </si>
  <si>
    <t>Utx-1 RNAi</t>
  </si>
  <si>
    <t>H4K20me1</t>
  </si>
  <si>
    <t>set-4</t>
  </si>
  <si>
    <t>set-4 mutant, rep1</t>
  </si>
  <si>
    <t>set-4 mutant, rep2</t>
  </si>
  <si>
    <t xml:space="preserve">Total RNA </t>
    <phoneticPr fontId="6" type="noConversion"/>
  </si>
  <si>
    <t>Larvae L4</t>
    <phoneticPr fontId="6" type="noConversion"/>
  </si>
  <si>
    <t>NA</t>
    <phoneticPr fontId="6" type="noConversion"/>
  </si>
  <si>
    <t>44 hours after L1s; clutured at 20 degree</t>
  </si>
  <si>
    <t>1mM MAHMA NONOate,recover for 4 hours at 20oC</t>
    <phoneticPr fontId="6" type="noConversion"/>
  </si>
  <si>
    <t>1mM MAHMA NONOate，recover for 4 hours at 20oC</t>
  </si>
  <si>
    <t>Small RNA</t>
  </si>
  <si>
    <t>GR1373</t>
  </si>
  <si>
    <t>25 degree celsius</t>
  </si>
  <si>
    <t>SS104</t>
  </si>
  <si>
    <t xml:space="preserve">25 degree celsius </t>
  </si>
  <si>
    <t xml:space="preserve">Adult </t>
  </si>
  <si>
    <t>Adult Males 70 hr post-L1 stage larvae</t>
  </si>
  <si>
    <t>him-8(e1489)</t>
  </si>
  <si>
    <t xml:space="preserve"> 25 degree celsius </t>
  </si>
  <si>
    <t>Population</t>
  </si>
  <si>
    <t xml:space="preserve">Mixed Population Worms </t>
  </si>
  <si>
    <t>Embryos</t>
  </si>
  <si>
    <t xml:space="preserve"> Young adult</t>
  </si>
  <si>
    <t>Day1 post-L4 molt</t>
  </si>
  <si>
    <t>20 °C, no stress treatment</t>
  </si>
  <si>
    <t>growth condition: 20 °C, stress conditions: heat shock at 32 °C for 6 hrs</t>
  </si>
  <si>
    <t>growth condition: 20 °C, stress conditions: PA14 exposure for 12 hrs</t>
  </si>
  <si>
    <t>growth condition: 20 °C, stress conditions: L1s without food for 48 hrs</t>
  </si>
  <si>
    <t>Growth condition: 20 °C</t>
  </si>
  <si>
    <t>Mid-L1</t>
  </si>
  <si>
    <t>4hrs post-L1 stage larvae</t>
  </si>
  <si>
    <t>Mid-L2</t>
  </si>
  <si>
    <t>14hrs post-L1 stage larvae</t>
  </si>
  <si>
    <t>Mid-L3</t>
  </si>
  <si>
    <t>25hrs post-L1 stage larvae</t>
  </si>
  <si>
    <t>Mid-L4</t>
  </si>
  <si>
    <t>36hrs post-L1 stage larvae</t>
  </si>
  <si>
    <t>48hrs post-L1 stage larvae</t>
  </si>
  <si>
    <t>Young adult</t>
  </si>
  <si>
    <t>males</t>
  </si>
  <si>
    <t>PolyA(+)</t>
  </si>
  <si>
    <t>early Embryo EE-2</t>
  </si>
  <si>
    <t xml:space="preserve">late_embryo 4.5 hours post-early embryo </t>
  </si>
  <si>
    <t xml:space="preserve">20dC </t>
  </si>
  <si>
    <t>mid-L2 stage larvae , larva L2-4</t>
  </si>
  <si>
    <t>larva L3-1 , mid-L3 stage larvae</t>
  </si>
  <si>
    <t>Male larva mid-L4 L4MALE5 , Male larva mid-L4 25dC 30 hrs post-L1 stage larvae</t>
  </si>
  <si>
    <t>Embryo him-8(e1489)  , Embryo him-8(e1480) EmMalesHIM8-2 h</t>
  </si>
  <si>
    <t>CB1489</t>
  </si>
  <si>
    <t>Dauer</t>
  </si>
  <si>
    <t>dauer daf-2(el370) 91hrs post-L1 stage larvae</t>
  </si>
  <si>
    <t>CB1370</t>
  </si>
  <si>
    <t xml:space="preserve">dauer_entry_daf-2  48 hrs post-L1 stage larvae </t>
  </si>
  <si>
    <t xml:space="preserve">25dC </t>
  </si>
  <si>
    <t>dauer exit daf-2(e1370) 91hrs 15dC 12hrs</t>
  </si>
  <si>
    <t>mid-L1</t>
  </si>
  <si>
    <t>lin-35(n745) larva mid-L1 25dC 4.0 hrs post-L1 stage larvae</t>
    <phoneticPr fontId="6" type="noConversion"/>
  </si>
  <si>
    <t>MT10430</t>
  </si>
  <si>
    <t>H3k4me1</t>
    <phoneticPr fontId="4" type="noConversion"/>
  </si>
  <si>
    <t>Early Stage Embryos</t>
    <phoneticPr fontId="4" type="noConversion"/>
  </si>
  <si>
    <t>N2</t>
    <phoneticPr fontId="4" type="noConversion"/>
  </si>
  <si>
    <t>20 degree celsius</t>
    <phoneticPr fontId="4" type="noConversion"/>
  </si>
  <si>
    <t>Larvae L3</t>
    <phoneticPr fontId="4" type="noConversion"/>
  </si>
  <si>
    <t>H3K27ac</t>
    <phoneticPr fontId="4" type="noConversion"/>
  </si>
  <si>
    <t>H3K27ac</t>
  </si>
  <si>
    <t>mixed stage embryos</t>
    <phoneticPr fontId="4" type="noConversion"/>
  </si>
  <si>
    <t>H3k9me1</t>
    <phoneticPr fontId="4" type="noConversion"/>
  </si>
  <si>
    <t>TRF binding</t>
    <phoneticPr fontId="8" type="noConversion"/>
  </si>
  <si>
    <t>Chip-chip</t>
    <phoneticPr fontId="8" type="noConversion"/>
  </si>
  <si>
    <t>polII</t>
    <phoneticPr fontId="8" type="noConversion"/>
  </si>
  <si>
    <t>Embryo</t>
    <phoneticPr fontId="8" type="noConversion"/>
  </si>
  <si>
    <t>Mixed stage Embryos</t>
    <phoneticPr fontId="8" type="noConversion"/>
  </si>
  <si>
    <t>N2</t>
    <phoneticPr fontId="8" type="noConversion"/>
  </si>
  <si>
    <t>/</t>
    <phoneticPr fontId="8" type="noConversion"/>
  </si>
  <si>
    <t>20 degree celsius</t>
    <phoneticPr fontId="8" type="noConversion"/>
  </si>
  <si>
    <t>Early Stage Embryos</t>
    <phoneticPr fontId="8" type="noConversion"/>
  </si>
  <si>
    <t>Late Embryos</t>
    <phoneticPr fontId="8" type="noConversion"/>
  </si>
  <si>
    <t>mixed stage embryos</t>
    <phoneticPr fontId="8" type="noConversion"/>
  </si>
  <si>
    <t>Larvae L4</t>
    <phoneticPr fontId="8" type="noConversion"/>
  </si>
  <si>
    <t>Data type</t>
    <phoneticPr fontId="2" type="noConversion"/>
  </si>
  <si>
    <t>Technique</t>
    <phoneticPr fontId="2" type="noConversion"/>
  </si>
  <si>
    <t>Assay factor</t>
    <phoneticPr fontId="2" type="noConversion"/>
  </si>
  <si>
    <t>Strain</t>
    <phoneticPr fontId="2" type="noConversion"/>
  </si>
  <si>
    <t>Tissue</t>
    <phoneticPr fontId="2" type="noConversion"/>
  </si>
  <si>
    <t>Cell line</t>
    <phoneticPr fontId="2" type="noConversion"/>
  </si>
  <si>
    <t>Treatment</t>
    <phoneticPr fontId="2" type="noConversion"/>
  </si>
  <si>
    <t>mapped reads/probes</t>
    <phoneticPr fontId="14" type="noConversion"/>
  </si>
  <si>
    <t>RNA_expression</t>
    <phoneticPr fontId="2" type="noConversion"/>
  </si>
  <si>
    <t>RNA_seq</t>
    <phoneticPr fontId="2" type="noConversion"/>
  </si>
  <si>
    <t>poly(A)+</t>
  </si>
  <si>
    <t>12 days</t>
    <phoneticPr fontId="0" type="noConversion"/>
  </si>
  <si>
    <t>Col-0</t>
    <phoneticPr fontId="0" type="noConversion"/>
  </si>
  <si>
    <t>seedling</t>
  </si>
  <si>
    <t>/</t>
    <phoneticPr fontId="0" type="noConversion"/>
  </si>
  <si>
    <t>Mock</t>
  </si>
  <si>
    <t>Highlight</t>
  </si>
  <si>
    <t>Drought</t>
    <phoneticPr fontId="0" type="noConversion"/>
  </si>
  <si>
    <t>Drought</t>
  </si>
  <si>
    <t>Salt</t>
    <phoneticPr fontId="0" type="noConversion"/>
  </si>
  <si>
    <t>Salt</t>
  </si>
  <si>
    <t>Heat</t>
    <phoneticPr fontId="0" type="noConversion"/>
  </si>
  <si>
    <t>Heat</t>
  </si>
  <si>
    <t>Cold</t>
  </si>
  <si>
    <t>3 wekks</t>
    <phoneticPr fontId="0" type="noConversion"/>
  </si>
  <si>
    <t>Rosette leaves,inflorescences, siliques, and roots</t>
  </si>
  <si>
    <t>6 days</t>
    <phoneticPr fontId="0" type="noConversion"/>
  </si>
  <si>
    <t>rosette leaf</t>
  </si>
  <si>
    <t>poly(A)-</t>
  </si>
  <si>
    <t>12 days</t>
  </si>
  <si>
    <t>Cold-3h</t>
  </si>
  <si>
    <t>Cold-12h</t>
  </si>
  <si>
    <t>Heat-3h</t>
  </si>
  <si>
    <t>Heat-12h</t>
  </si>
  <si>
    <t>Salt-3h</t>
  </si>
  <si>
    <t>Salt-12h</t>
  </si>
  <si>
    <t>Drought-3h</t>
  </si>
  <si>
    <t>Drought-12h</t>
  </si>
  <si>
    <t>small_RNA</t>
    <phoneticPr fontId="0" type="noConversion"/>
  </si>
  <si>
    <t>Flowering time</t>
    <phoneticPr fontId="0" type="noConversion"/>
  </si>
  <si>
    <t>unopened flower buds</t>
  </si>
  <si>
    <t>drm1-2 drm2-2 cmt3-11 null mutant</t>
    <phoneticPr fontId="0" type="noConversion"/>
  </si>
  <si>
    <t>met1-3 null mutant</t>
  </si>
  <si>
    <t>ros1-3 dml2-1 dml3-1 null mutant</t>
  </si>
  <si>
    <t>abh1-1</t>
  </si>
  <si>
    <t>ein5-6</t>
  </si>
  <si>
    <t>Abh-1,etn5-6(double mutant )</t>
  </si>
  <si>
    <t>rdr2 rep1(no 24nt siRNA or no chromation silence)</t>
    <phoneticPr fontId="0" type="noConversion"/>
  </si>
  <si>
    <t>rdr2 rep2</t>
  </si>
  <si>
    <t>dcl2,3,4 rep1(no siRNA)</t>
  </si>
  <si>
    <t>dcl2,3,4 rep2</t>
  </si>
  <si>
    <t>Tiling array</t>
    <phoneticPr fontId="0" type="noConversion"/>
  </si>
  <si>
    <t>polyA+</t>
    <phoneticPr fontId="0" type="noConversion"/>
  </si>
  <si>
    <t xml:space="preserve"> 7 days</t>
    <phoneticPr fontId="0" type="noConversion"/>
  </si>
  <si>
    <t xml:space="preserve"> before treatment</t>
  </si>
  <si>
    <t xml:space="preserve"> mock 1h</t>
  </si>
  <si>
    <t xml:space="preserve"> mock 12h</t>
  </si>
  <si>
    <t xml:space="preserve"> salt 1h</t>
  </si>
  <si>
    <t xml:space="preserve"> salt 12h</t>
  </si>
  <si>
    <t xml:space="preserve"> osmotic 1h</t>
  </si>
  <si>
    <t xml:space="preserve"> osmotic 12h</t>
  </si>
  <si>
    <t xml:space="preserve"> ABA 1h</t>
  </si>
  <si>
    <t xml:space="preserve"> ABA 12h</t>
  </si>
  <si>
    <t xml:space="preserve"> cold 1h</t>
  </si>
  <si>
    <t xml:space="preserve"> cold 12h</t>
  </si>
  <si>
    <t xml:space="preserve"> heat 1h</t>
  </si>
  <si>
    <t xml:space="preserve"> heat 12h</t>
  </si>
  <si>
    <t>root</t>
    <phoneticPr fontId="0" type="noConversion"/>
  </si>
  <si>
    <t>seedling</t>
    <phoneticPr fontId="0" type="noConversion"/>
  </si>
  <si>
    <t>expanding leaves</t>
    <phoneticPr fontId="0" type="noConversion"/>
  </si>
  <si>
    <t>senecscing leaves</t>
    <phoneticPr fontId="0" type="noConversion"/>
  </si>
  <si>
    <t>stem,2nd internode</t>
    <phoneticPr fontId="0" type="noConversion"/>
  </si>
  <si>
    <t>vegetative shoot meristem</t>
    <phoneticPr fontId="0" type="noConversion"/>
  </si>
  <si>
    <t>inflorescence shoot meristem</t>
    <phoneticPr fontId="0" type="noConversion"/>
  </si>
  <si>
    <t>whole inflorescences</t>
    <phoneticPr fontId="0" type="noConversion"/>
  </si>
  <si>
    <t>clv3-7</t>
    <phoneticPr fontId="0" type="noConversion"/>
  </si>
  <si>
    <t>flowers</t>
    <phoneticPr fontId="0" type="noConversion"/>
  </si>
  <si>
    <t>fruits</t>
    <phoneticPr fontId="0" type="noConversion"/>
  </si>
  <si>
    <t>seedling(oligo-dT)</t>
    <phoneticPr fontId="0" type="noConversion"/>
  </si>
  <si>
    <t>inflorescences 24+d(oligo-dT)</t>
    <phoneticPr fontId="0" type="noConversion"/>
  </si>
  <si>
    <t>total</t>
    <phoneticPr fontId="0" type="noConversion"/>
  </si>
  <si>
    <t>seedling(random)</t>
    <phoneticPr fontId="0" type="noConversion"/>
  </si>
  <si>
    <t>inflorescences 24+d(random)</t>
    <phoneticPr fontId="0" type="noConversion"/>
  </si>
  <si>
    <t>ChIPseq</t>
    <phoneticPr fontId="0" type="noConversion"/>
  </si>
  <si>
    <t>H3K4me2</t>
  </si>
  <si>
    <t>2 weeks</t>
    <phoneticPr fontId="0" type="noConversion"/>
  </si>
  <si>
    <t>aerial tissue</t>
  </si>
  <si>
    <t>H3K9Ac</t>
  </si>
  <si>
    <t>H3K18Ac</t>
  </si>
  <si>
    <t>H3K27me1</t>
  </si>
  <si>
    <t>H3K36me2</t>
  </si>
  <si>
    <t>H3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</si>
</sst>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000"/>
    <numFmt numFmtId="165" formatCode="0_ "/>
    <numFmt numFmtId="166" formatCode="0_);[Red]\(0\)"/>
    <numFmt numFmtId="167" formatCode="0_ ;[Red]\-0\ "/>
    <numFmt numFmtId="168" formatCode="#,##0_ 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</font>
    <font>
      <b/>
      <sz val="16"/>
      <name val="Arial"/>
    </font>
    <font>
      <sz val="12"/>
      <color rgb="FF008000"/>
      <name val="Arial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1"/>
      <color rgb="FF00800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name val="Calibri"/>
      <family val="2"/>
      <scheme val="minor"/>
    </font>
    <font>
      <sz val="12"/>
      <color rgb="FF008000"/>
      <name val="Calibri"/>
      <charset val="134"/>
      <scheme val="minor"/>
    </font>
    <font>
      <sz val="9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sz val="12"/>
      <color rgb="FF000000"/>
      <name val="Arial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4"/>
      <name val="Arial"/>
      <family val="2"/>
      <charset val="1"/>
    </font>
    <font>
      <sz val="14"/>
      <name val="Calibri"/>
      <family val="2"/>
      <scheme val="minor"/>
    </font>
    <font>
      <sz val="14"/>
      <color theme="1"/>
      <name val="Calibri"/>
      <family val="2"/>
      <charset val="134"/>
      <scheme val="minor"/>
    </font>
    <font>
      <b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A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2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6" fillId="0" borderId="0" xfId="0" applyFont="1"/>
    <xf numFmtId="0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Fill="1" applyAlignment="1">
      <alignment wrapText="1"/>
    </xf>
    <xf numFmtId="0" fontId="6" fillId="0" borderId="0" xfId="0" applyFont="1" applyFill="1"/>
    <xf numFmtId="0" fontId="12" fillId="0" borderId="0" xfId="0" applyFont="1" applyFill="1"/>
    <xf numFmtId="0" fontId="15" fillId="0" borderId="0" xfId="0" applyFont="1"/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NumberFormat="1" applyFont="1" applyFill="1" applyAlignment="1">
      <alignment horizontal="center" vertical="center" wrapText="1"/>
    </xf>
    <xf numFmtId="165" fontId="6" fillId="0" borderId="0" xfId="0" applyNumberFormat="1" applyFont="1" applyAlignment="1">
      <alignment horizontal="left" vertical="center"/>
    </xf>
    <xf numFmtId="165" fontId="6" fillId="0" borderId="0" xfId="0" applyNumberFormat="1" applyFont="1" applyFill="1" applyAlignment="1">
      <alignment horizontal="left" vertical="center"/>
    </xf>
    <xf numFmtId="165" fontId="6" fillId="0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Fill="1" applyAlignment="1">
      <alignment horizontal="left" wrapText="1"/>
    </xf>
    <xf numFmtId="0" fontId="16" fillId="0" borderId="0" xfId="0" applyFont="1"/>
    <xf numFmtId="165" fontId="11" fillId="0" borderId="0" xfId="0" applyNumberFormat="1" applyFont="1"/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166" fontId="11" fillId="0" borderId="0" xfId="0" applyNumberFormat="1" applyFont="1"/>
    <xf numFmtId="166" fontId="6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167" fontId="6" fillId="0" borderId="0" xfId="0" applyNumberFormat="1" applyFont="1" applyAlignment="1">
      <alignment horizontal="right" vertical="center"/>
    </xf>
    <xf numFmtId="167" fontId="6" fillId="0" borderId="0" xfId="0" applyNumberFormat="1" applyFont="1" applyFill="1" applyAlignment="1">
      <alignment horizontal="right" vertical="center"/>
    </xf>
    <xf numFmtId="167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vertical="center"/>
    </xf>
    <xf numFmtId="168" fontId="17" fillId="0" borderId="0" xfId="0" applyNumberFormat="1" applyFont="1"/>
    <xf numFmtId="43" fontId="11" fillId="0" borderId="0" xfId="114" applyFont="1"/>
    <xf numFmtId="165" fontId="19" fillId="0" borderId="0" xfId="0" applyNumberFormat="1" applyFont="1"/>
    <xf numFmtId="168" fontId="6" fillId="0" borderId="0" xfId="0" applyNumberFormat="1" applyFont="1" applyFill="1" applyAlignment="1">
      <alignment horizontal="left" vertical="center"/>
    </xf>
    <xf numFmtId="0" fontId="20" fillId="2" borderId="1" xfId="0" applyFont="1" applyFill="1" applyBorder="1"/>
    <xf numFmtId="165" fontId="20" fillId="2" borderId="1" xfId="0" applyNumberFormat="1" applyFont="1" applyFill="1" applyBorder="1"/>
    <xf numFmtId="0" fontId="21" fillId="2" borderId="0" xfId="0" applyFont="1" applyFill="1" applyBorder="1"/>
    <xf numFmtId="0" fontId="20" fillId="2" borderId="2" xfId="0" applyFont="1" applyFill="1" applyBorder="1"/>
    <xf numFmtId="165" fontId="20" fillId="2" borderId="2" xfId="0" applyNumberFormat="1" applyFont="1" applyFill="1" applyBorder="1" applyAlignment="1">
      <alignment horizontal="right"/>
    </xf>
    <xf numFmtId="0" fontId="22" fillId="2" borderId="2" xfId="0" applyFont="1" applyFill="1" applyBorder="1"/>
    <xf numFmtId="0" fontId="23" fillId="2" borderId="2" xfId="0" applyNumberFormat="1" applyFont="1" applyFill="1" applyBorder="1" applyAlignment="1">
      <alignment horizontal="left"/>
    </xf>
    <xf numFmtId="0" fontId="23" fillId="2" borderId="2" xfId="0" applyNumberFormat="1" applyFont="1" applyFill="1" applyBorder="1" applyAlignment="1">
      <alignment horizontal="left" vertical="center"/>
    </xf>
    <xf numFmtId="167" fontId="23" fillId="2" borderId="2" xfId="0" applyNumberFormat="1" applyFont="1" applyFill="1" applyBorder="1" applyAlignment="1">
      <alignment horizontal="right" vertical="center"/>
    </xf>
    <xf numFmtId="0" fontId="21" fillId="2" borderId="2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left" vertical="center"/>
    </xf>
    <xf numFmtId="166" fontId="23" fillId="2" borderId="2" xfId="0" applyNumberFormat="1" applyFont="1" applyFill="1" applyBorder="1" applyAlignment="1">
      <alignment horizontal="left" vertical="center"/>
    </xf>
    <xf numFmtId="0" fontId="22" fillId="2" borderId="2" xfId="0" applyFont="1" applyFill="1" applyBorder="1" applyAlignment="1">
      <alignment vertical="center"/>
    </xf>
    <xf numFmtId="165" fontId="23" fillId="2" borderId="2" xfId="0" applyNumberFormat="1" applyFont="1" applyFill="1" applyBorder="1" applyAlignment="1">
      <alignment horizontal="left" wrapText="1"/>
    </xf>
    <xf numFmtId="0" fontId="23" fillId="2" borderId="2" xfId="0" applyNumberFormat="1" applyFont="1" applyFill="1" applyBorder="1" applyAlignment="1">
      <alignment wrapText="1"/>
    </xf>
  </cellXfs>
  <cellStyles count="132">
    <cellStyle name="Comma" xfId="114" builtinId="3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1" builtinId="9" hidden="1"/>
    <cellStyle name="Followed Hyperlink" xfId="129" builtinId="9" hidden="1"/>
    <cellStyle name="Followed Hyperlink" xfId="127" builtinId="9" hidden="1"/>
    <cellStyle name="Followed Hyperlink" xfId="125" builtinId="9" hidden="1"/>
    <cellStyle name="Followed Hyperlink" xfId="123" builtinId="9" hidden="1"/>
    <cellStyle name="Followed Hyperlink" xfId="121" builtinId="9" hidden="1"/>
    <cellStyle name="Followed Hyperlink" xfId="119" builtinId="9" hidden="1"/>
    <cellStyle name="Followed Hyperlink" xfId="117" builtinId="9" hidden="1"/>
    <cellStyle name="Followed Hyperlink" xfId="115" builtinId="9" hidden="1"/>
    <cellStyle name="Followed Hyperlink" xfId="112" builtinId="9" hidden="1"/>
    <cellStyle name="Followed Hyperlink" xfId="110" builtinId="9" hidden="1"/>
    <cellStyle name="Followed Hyperlink" xfId="108" builtinId="9" hidden="1"/>
    <cellStyle name="Followed Hyperlink" xfId="106" builtinId="9" hidden="1"/>
    <cellStyle name="Followed Hyperlink" xfId="104" builtinId="9" hidden="1"/>
    <cellStyle name="Followed Hyperlink" xfId="102" builtinId="9" hidden="1"/>
    <cellStyle name="Followed Hyperlink" xfId="100" builtinId="9" hidden="1"/>
    <cellStyle name="Followed Hyperlink" xfId="98" builtinId="9" hidden="1"/>
    <cellStyle name="Followed Hyperlink" xfId="96" builtinId="9" hidden="1"/>
    <cellStyle name="Followed Hyperlink" xfId="94" builtinId="9" hidden="1"/>
    <cellStyle name="Followed Hyperlink" xfId="92" builtinId="9" hidden="1"/>
    <cellStyle name="Followed Hyperlink" xfId="90" builtinId="9" hidden="1"/>
    <cellStyle name="Followed Hyperlink" xfId="88" builtinId="9" hidden="1"/>
    <cellStyle name="Followed Hyperlink" xfId="86" builtinId="9" hidden="1"/>
    <cellStyle name="Followed Hyperlink" xfId="84" builtinId="9" hidden="1"/>
    <cellStyle name="Followed Hyperlink" xfId="82" builtinId="9" hidden="1"/>
    <cellStyle name="Followed Hyperlink" xfId="80" builtinId="9" hidden="1"/>
    <cellStyle name="Followed Hyperlink" xfId="78" builtinId="9" hidden="1"/>
    <cellStyle name="Followed Hyperlink" xfId="76" builtinId="9" hidden="1"/>
    <cellStyle name="Followed Hyperlink" xfId="74" builtinId="9" hidden="1"/>
    <cellStyle name="Followed Hyperlink" xfId="72" builtinId="9" hidden="1"/>
    <cellStyle name="Followed Hyperlink" xfId="70" builtinId="9" hidden="1"/>
    <cellStyle name="Followed Hyperlink" xfId="68" builtinId="9" hidden="1"/>
    <cellStyle name="Followed Hyperlink" xfId="66" builtinId="9" hidden="1"/>
    <cellStyle name="Followed Hyperlink" xfId="64" builtinId="9" hidden="1"/>
    <cellStyle name="Followed Hyperlink" xfId="62" builtinId="9" hidden="1"/>
    <cellStyle name="Followed Hyperlink" xfId="60" builtinId="9" hidden="1"/>
    <cellStyle name="Followed Hyperlink" xfId="58" builtinId="9" hidden="1"/>
    <cellStyle name="Followed Hyperlink" xfId="56" builtinId="9" hidden="1"/>
    <cellStyle name="Followed Hyperlink" xfId="54" builtinId="9" hidden="1"/>
    <cellStyle name="Followed Hyperlink" xfId="52" builtinId="9" hidden="1"/>
    <cellStyle name="Followed Hyperlink" xfId="50" builtinId="9" hidden="1"/>
    <cellStyle name="Followed Hyperlink" xfId="48" builtinId="9" hidden="1"/>
    <cellStyle name="Followed Hyperlink" xfId="46" builtinId="9" hidden="1"/>
    <cellStyle name="Followed Hyperlink" xfId="44" builtinId="9" hidden="1"/>
    <cellStyle name="Followed Hyperlink" xfId="42" builtinId="9" hidden="1"/>
    <cellStyle name="Followed Hyperlink" xfId="40" builtinId="9" hidden="1"/>
    <cellStyle name="Followed Hyperlink" xfId="38" builtinId="9" hidden="1"/>
    <cellStyle name="Followed Hyperlink" xfId="36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4" builtinId="9" hidden="1"/>
    <cellStyle name="Followed Hyperlink" xfId="30" builtinId="9" hidden="1"/>
    <cellStyle name="Followed Hyperlink" xfId="2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0" builtinId="9" hidden="1"/>
    <cellStyle name="Followed Hyperlink" xfId="6" builtinId="9" hidden="1"/>
    <cellStyle name="Followed Hyperlink" xfId="7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 xr3:uid="{AEA406A1-0E4B-5B11-9CD5-51D6E497D94C}">
      <selection activeCell="I6" sqref="I6"/>
    </sheetView>
  </sheetViews>
  <sheetFormatPr defaultColWidth="11" defaultRowHeight="15"/>
  <cols>
    <col min="1" max="1" width="18.5" style="13" customWidth="1"/>
    <col min="2" max="2" width="13" style="13" customWidth="1"/>
    <col min="3" max="3" width="11.875" style="13" customWidth="1"/>
    <col min="4" max="4" width="62" style="13" customWidth="1"/>
    <col min="5" max="5" width="12.5" style="13" customWidth="1"/>
    <col min="6" max="6" width="19.5" style="34" bestFit="1" customWidth="1"/>
  </cols>
  <sheetData>
    <row r="1" spans="1:6" s="56" customFormat="1" ht="23.1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 t="s">
        <v>5</v>
      </c>
    </row>
    <row r="2" spans="1:6">
      <c r="A2" s="33" t="s">
        <v>6</v>
      </c>
      <c r="B2" s="33" t="s">
        <v>7</v>
      </c>
      <c r="C2" s="33" t="s">
        <v>8</v>
      </c>
      <c r="D2" s="33" t="s">
        <v>9</v>
      </c>
      <c r="E2" s="33" t="s">
        <v>10</v>
      </c>
      <c r="F2" s="34">
        <f>24190025+26576314</f>
        <v>50766339</v>
      </c>
    </row>
    <row r="3" spans="1:6">
      <c r="A3" s="33" t="s">
        <v>6</v>
      </c>
      <c r="B3" s="33" t="s">
        <v>7</v>
      </c>
      <c r="C3" s="33" t="s">
        <v>8</v>
      </c>
      <c r="D3" s="33" t="s">
        <v>11</v>
      </c>
      <c r="E3" s="33" t="s">
        <v>10</v>
      </c>
      <c r="F3" s="34">
        <f>213311603+248033961</f>
        <v>461345564</v>
      </c>
    </row>
    <row r="4" spans="1:6">
      <c r="A4" s="33" t="s">
        <v>6</v>
      </c>
      <c r="B4" s="33" t="s">
        <v>7</v>
      </c>
      <c r="C4" s="33" t="s">
        <v>8</v>
      </c>
      <c r="D4" s="33" t="s">
        <v>12</v>
      </c>
      <c r="E4" s="33" t="s">
        <v>10</v>
      </c>
      <c r="F4" s="34">
        <f>188291226+170971930</f>
        <v>359263156</v>
      </c>
    </row>
    <row r="5" spans="1:6">
      <c r="A5" s="33" t="s">
        <v>6</v>
      </c>
      <c r="B5" s="33" t="s">
        <v>7</v>
      </c>
      <c r="C5" s="33" t="s">
        <v>8</v>
      </c>
      <c r="D5" s="33" t="s">
        <v>13</v>
      </c>
      <c r="E5" s="33" t="s">
        <v>10</v>
      </c>
      <c r="F5" s="34">
        <f>22170890+29984463</f>
        <v>52155353</v>
      </c>
    </row>
    <row r="6" spans="1:6">
      <c r="A6" s="33" t="s">
        <v>6</v>
      </c>
      <c r="B6" s="33" t="s">
        <v>7</v>
      </c>
      <c r="C6" s="33" t="s">
        <v>8</v>
      </c>
      <c r="D6" s="33" t="s">
        <v>14</v>
      </c>
      <c r="E6" s="33" t="s">
        <v>10</v>
      </c>
      <c r="F6" s="34">
        <f>242289378+183009309</f>
        <v>425298687</v>
      </c>
    </row>
    <row r="7" spans="1:6">
      <c r="A7" s="33" t="s">
        <v>6</v>
      </c>
      <c r="B7" s="33" t="s">
        <v>7</v>
      </c>
      <c r="C7" s="33" t="s">
        <v>8</v>
      </c>
      <c r="D7" s="33" t="s">
        <v>15</v>
      </c>
      <c r="E7" s="33" t="s">
        <v>10</v>
      </c>
      <c r="F7" s="34">
        <f>178527897+186455809</f>
        <v>364983706</v>
      </c>
    </row>
    <row r="8" spans="1:6">
      <c r="A8" s="33" t="s">
        <v>6</v>
      </c>
      <c r="B8" s="33" t="s">
        <v>7</v>
      </c>
      <c r="C8" s="33" t="s">
        <v>8</v>
      </c>
      <c r="D8" s="33" t="s">
        <v>16</v>
      </c>
      <c r="E8" s="33" t="s">
        <v>10</v>
      </c>
      <c r="F8" s="34">
        <f>22043425+35334772</f>
        <v>57378197</v>
      </c>
    </row>
    <row r="9" spans="1:6">
      <c r="A9" s="33" t="s">
        <v>6</v>
      </c>
      <c r="B9" s="33" t="s">
        <v>7</v>
      </c>
      <c r="C9" s="33" t="s">
        <v>8</v>
      </c>
      <c r="D9" s="33" t="s">
        <v>17</v>
      </c>
      <c r="E9" s="33" t="s">
        <v>10</v>
      </c>
      <c r="F9" s="34">
        <f>238585304+216045629</f>
        <v>454630933</v>
      </c>
    </row>
    <row r="10" spans="1:6">
      <c r="A10" s="33" t="s">
        <v>6</v>
      </c>
      <c r="B10" s="33" t="s">
        <v>7</v>
      </c>
      <c r="C10" s="33" t="s">
        <v>8</v>
      </c>
      <c r="D10" s="33" t="s">
        <v>18</v>
      </c>
      <c r="E10" s="33" t="s">
        <v>10</v>
      </c>
      <c r="F10" s="34">
        <f>204579937+201559390</f>
        <v>406139327</v>
      </c>
    </row>
    <row r="11" spans="1:6">
      <c r="A11" s="33" t="s">
        <v>6</v>
      </c>
      <c r="B11" s="33" t="s">
        <v>7</v>
      </c>
      <c r="C11" s="33" t="s">
        <v>19</v>
      </c>
      <c r="D11" s="33" t="s">
        <v>9</v>
      </c>
      <c r="E11" s="33" t="s">
        <v>10</v>
      </c>
      <c r="F11" s="34">
        <f>26712167+24100784</f>
        <v>50812951</v>
      </c>
    </row>
    <row r="12" spans="1:6">
      <c r="A12" s="33" t="s">
        <v>6</v>
      </c>
      <c r="B12" s="33" t="s">
        <v>7</v>
      </c>
      <c r="C12" s="33" t="s">
        <v>19</v>
      </c>
      <c r="D12" s="33" t="s">
        <v>20</v>
      </c>
      <c r="E12" s="33" t="s">
        <v>10</v>
      </c>
      <c r="F12" s="34">
        <f>241025399+202060719</f>
        <v>443086118</v>
      </c>
    </row>
    <row r="13" spans="1:6">
      <c r="A13" s="33" t="s">
        <v>6</v>
      </c>
      <c r="B13" s="33" t="s">
        <v>7</v>
      </c>
      <c r="C13" s="33" t="s">
        <v>19</v>
      </c>
      <c r="D13" s="33" t="s">
        <v>21</v>
      </c>
      <c r="E13" s="33" t="s">
        <v>10</v>
      </c>
      <c r="F13" s="34">
        <f>171803837+168247175</f>
        <v>340051012</v>
      </c>
    </row>
    <row r="14" spans="1:6">
      <c r="A14" s="33" t="s">
        <v>6</v>
      </c>
      <c r="B14" s="33" t="s">
        <v>7</v>
      </c>
      <c r="C14" s="33" t="s">
        <v>19</v>
      </c>
      <c r="D14" s="33" t="s">
        <v>22</v>
      </c>
      <c r="E14" s="33" t="s">
        <v>10</v>
      </c>
      <c r="F14" s="34">
        <v>14483062</v>
      </c>
    </row>
    <row r="15" spans="1:6">
      <c r="A15" s="33" t="s">
        <v>6</v>
      </c>
      <c r="B15" s="33" t="s">
        <v>7</v>
      </c>
      <c r="C15" s="33" t="s">
        <v>19</v>
      </c>
      <c r="D15" s="33" t="s">
        <v>23</v>
      </c>
      <c r="E15" s="33" t="s">
        <v>10</v>
      </c>
      <c r="F15" s="34">
        <v>185317568</v>
      </c>
    </row>
    <row r="16" spans="1:6">
      <c r="A16" s="33" t="s">
        <v>6</v>
      </c>
      <c r="B16" s="33" t="s">
        <v>7</v>
      </c>
      <c r="C16" s="33" t="s">
        <v>19</v>
      </c>
      <c r="D16" s="33" t="s">
        <v>24</v>
      </c>
      <c r="E16" s="33" t="s">
        <v>10</v>
      </c>
      <c r="F16" s="34">
        <v>103857654</v>
      </c>
    </row>
    <row r="17" spans="1:6">
      <c r="A17" s="33" t="s">
        <v>6</v>
      </c>
      <c r="B17" s="33" t="s">
        <v>7</v>
      </c>
      <c r="C17" s="33" t="s">
        <v>19</v>
      </c>
      <c r="D17" s="33" t="s">
        <v>25</v>
      </c>
      <c r="E17" s="33" t="s">
        <v>10</v>
      </c>
      <c r="F17" s="34">
        <v>29867589</v>
      </c>
    </row>
    <row r="18" spans="1:6">
      <c r="A18" s="33" t="s">
        <v>6</v>
      </c>
      <c r="B18" s="33" t="s">
        <v>7</v>
      </c>
      <c r="C18" s="33" t="s">
        <v>19</v>
      </c>
      <c r="D18" s="33" t="s">
        <v>26</v>
      </c>
      <c r="E18" s="33" t="s">
        <v>10</v>
      </c>
      <c r="F18" s="34">
        <v>186547461</v>
      </c>
    </row>
    <row r="19" spans="1:6">
      <c r="A19" s="33" t="s">
        <v>6</v>
      </c>
      <c r="B19" s="33" t="s">
        <v>7</v>
      </c>
      <c r="C19" s="33" t="s">
        <v>19</v>
      </c>
      <c r="D19" s="33" t="s">
        <v>27</v>
      </c>
      <c r="E19" s="33" t="s">
        <v>10</v>
      </c>
      <c r="F19" s="34">
        <v>173782582</v>
      </c>
    </row>
    <row r="20" spans="1:6">
      <c r="A20" s="33" t="s">
        <v>6</v>
      </c>
      <c r="B20" s="33" t="s">
        <v>7</v>
      </c>
      <c r="C20" s="33" t="s">
        <v>28</v>
      </c>
      <c r="D20" s="33" t="s">
        <v>9</v>
      </c>
      <c r="E20" s="33" t="s">
        <v>10</v>
      </c>
      <c r="F20" s="34">
        <f>24181481+25102404</f>
        <v>49283885</v>
      </c>
    </row>
    <row r="21" spans="1:6">
      <c r="A21" s="33" t="s">
        <v>6</v>
      </c>
      <c r="B21" s="33" t="s">
        <v>7</v>
      </c>
      <c r="C21" s="33" t="s">
        <v>28</v>
      </c>
      <c r="D21" s="33" t="s">
        <v>20</v>
      </c>
      <c r="E21" s="33" t="s">
        <v>10</v>
      </c>
      <c r="F21" s="34">
        <f>213931900+221284850</f>
        <v>435216750</v>
      </c>
    </row>
    <row r="22" spans="1:6">
      <c r="A22" s="33" t="s">
        <v>6</v>
      </c>
      <c r="B22" s="33" t="s">
        <v>7</v>
      </c>
      <c r="C22" s="33" t="s">
        <v>28</v>
      </c>
      <c r="D22" s="33" t="s">
        <v>21</v>
      </c>
      <c r="E22" s="33" t="s">
        <v>10</v>
      </c>
      <c r="F22" s="34">
        <f>119786430+188396637</f>
        <v>308183067</v>
      </c>
    </row>
    <row r="23" spans="1:6">
      <c r="A23" s="33" t="s">
        <v>6</v>
      </c>
      <c r="B23" s="33" t="s">
        <v>7</v>
      </c>
      <c r="C23" s="33" t="s">
        <v>28</v>
      </c>
      <c r="D23" s="33" t="s">
        <v>13</v>
      </c>
      <c r="E23" s="33" t="s">
        <v>10</v>
      </c>
      <c r="F23" s="34">
        <f>23287703+25668862</f>
        <v>48956565</v>
      </c>
    </row>
    <row r="24" spans="1:6">
      <c r="A24" s="33" t="s">
        <v>6</v>
      </c>
      <c r="B24" s="33" t="s">
        <v>7</v>
      </c>
      <c r="C24" s="33" t="s">
        <v>28</v>
      </c>
      <c r="D24" s="33" t="s">
        <v>23</v>
      </c>
      <c r="E24" s="33" t="s">
        <v>10</v>
      </c>
      <c r="F24" s="34">
        <f>228431423+198918757</f>
        <v>427350180</v>
      </c>
    </row>
    <row r="25" spans="1:6">
      <c r="A25" s="33" t="s">
        <v>6</v>
      </c>
      <c r="B25" s="33" t="s">
        <v>7</v>
      </c>
      <c r="C25" s="33" t="s">
        <v>28</v>
      </c>
      <c r="D25" s="33" t="s">
        <v>24</v>
      </c>
      <c r="E25" s="33" t="s">
        <v>10</v>
      </c>
      <c r="F25" s="34">
        <v>134435051</v>
      </c>
    </row>
    <row r="26" spans="1:6">
      <c r="A26" s="33" t="s">
        <v>6</v>
      </c>
      <c r="B26" s="33" t="s">
        <v>7</v>
      </c>
      <c r="C26" s="33" t="s">
        <v>28</v>
      </c>
      <c r="D26" s="33" t="s">
        <v>16</v>
      </c>
      <c r="E26" s="33" t="s">
        <v>10</v>
      </c>
      <c r="F26" s="34">
        <f>25355499+23790886</f>
        <v>49146385</v>
      </c>
    </row>
    <row r="27" spans="1:6">
      <c r="A27" s="33" t="s">
        <v>6</v>
      </c>
      <c r="B27" s="33" t="s">
        <v>7</v>
      </c>
      <c r="C27" s="33" t="s">
        <v>28</v>
      </c>
      <c r="D27" s="33" t="s">
        <v>26</v>
      </c>
      <c r="E27" s="33" t="s">
        <v>10</v>
      </c>
      <c r="F27" s="34">
        <f>140042437+193869033</f>
        <v>333911470</v>
      </c>
    </row>
    <row r="28" spans="1:6">
      <c r="A28" s="33" t="s">
        <v>6</v>
      </c>
      <c r="B28" s="33" t="s">
        <v>7</v>
      </c>
      <c r="C28" s="33" t="s">
        <v>28</v>
      </c>
      <c r="D28" s="33" t="s">
        <v>27</v>
      </c>
      <c r="E28" s="33" t="s">
        <v>10</v>
      </c>
      <c r="F28" s="34">
        <f>195005159+155794070</f>
        <v>350799229</v>
      </c>
    </row>
    <row r="29" spans="1:6">
      <c r="A29" s="33" t="s">
        <v>6</v>
      </c>
      <c r="B29" s="33" t="s">
        <v>7</v>
      </c>
      <c r="C29" s="33" t="s">
        <v>29</v>
      </c>
      <c r="D29" s="33" t="s">
        <v>9</v>
      </c>
      <c r="E29" s="33" t="s">
        <v>10</v>
      </c>
      <c r="F29" s="34">
        <f>20730626+19062723</f>
        <v>39793349</v>
      </c>
    </row>
    <row r="30" spans="1:6">
      <c r="A30" s="33" t="s">
        <v>6</v>
      </c>
      <c r="B30" s="33" t="s">
        <v>7</v>
      </c>
      <c r="C30" s="33" t="s">
        <v>29</v>
      </c>
      <c r="D30" s="33" t="s">
        <v>20</v>
      </c>
      <c r="E30" s="33" t="s">
        <v>10</v>
      </c>
      <c r="F30" s="34">
        <f>234675791+229808585</f>
        <v>464484376</v>
      </c>
    </row>
    <row r="31" spans="1:6">
      <c r="A31" s="33" t="s">
        <v>6</v>
      </c>
      <c r="B31" s="33" t="s">
        <v>7</v>
      </c>
      <c r="C31" s="33" t="s">
        <v>29</v>
      </c>
      <c r="D31" s="33" t="s">
        <v>21</v>
      </c>
      <c r="E31" s="33" t="s">
        <v>10</v>
      </c>
      <c r="F31" s="34">
        <f>170657484+183194769</f>
        <v>353852253</v>
      </c>
    </row>
    <row r="32" spans="1:6">
      <c r="A32" s="33" t="s">
        <v>6</v>
      </c>
      <c r="B32" s="33" t="s">
        <v>7</v>
      </c>
      <c r="C32" s="33" t="s">
        <v>29</v>
      </c>
      <c r="D32" s="33" t="s">
        <v>13</v>
      </c>
      <c r="E32" s="33" t="s">
        <v>10</v>
      </c>
      <c r="F32" s="34">
        <f>14901174+10604259</f>
        <v>25505433</v>
      </c>
    </row>
    <row r="33" spans="1:6">
      <c r="A33" s="33" t="s">
        <v>6</v>
      </c>
      <c r="B33" s="33" t="s">
        <v>7</v>
      </c>
      <c r="C33" s="33" t="s">
        <v>29</v>
      </c>
      <c r="D33" s="33" t="s">
        <v>23</v>
      </c>
      <c r="E33" s="33" t="s">
        <v>10</v>
      </c>
      <c r="F33" s="34">
        <f>215368290+215117708</f>
        <v>430485998</v>
      </c>
    </row>
    <row r="34" spans="1:6">
      <c r="A34" s="33" t="s">
        <v>6</v>
      </c>
      <c r="B34" s="33" t="s">
        <v>7</v>
      </c>
      <c r="C34" s="33" t="s">
        <v>29</v>
      </c>
      <c r="D34" s="33" t="s">
        <v>24</v>
      </c>
      <c r="E34" s="33" t="s">
        <v>10</v>
      </c>
      <c r="F34" s="34">
        <f>232256773+200173064</f>
        <v>432429837</v>
      </c>
    </row>
    <row r="35" spans="1:6">
      <c r="A35" s="33" t="s">
        <v>6</v>
      </c>
      <c r="B35" s="33" t="s">
        <v>7</v>
      </c>
      <c r="C35" s="33" t="s">
        <v>29</v>
      </c>
      <c r="D35" s="33" t="s">
        <v>16</v>
      </c>
      <c r="E35" s="33" t="s">
        <v>10</v>
      </c>
      <c r="F35" s="34">
        <f>29910326+26421827</f>
        <v>56332153</v>
      </c>
    </row>
    <row r="36" spans="1:6">
      <c r="A36" s="33" t="s">
        <v>6</v>
      </c>
      <c r="B36" s="33" t="s">
        <v>7</v>
      </c>
      <c r="C36" s="33" t="s">
        <v>29</v>
      </c>
      <c r="D36" s="33" t="s">
        <v>26</v>
      </c>
      <c r="E36" s="33" t="s">
        <v>10</v>
      </c>
      <c r="F36" s="34">
        <f>190281745+157583322</f>
        <v>347865067</v>
      </c>
    </row>
    <row r="37" spans="1:6">
      <c r="A37" s="33" t="s">
        <v>6</v>
      </c>
      <c r="B37" s="33" t="s">
        <v>7</v>
      </c>
      <c r="C37" s="33" t="s">
        <v>29</v>
      </c>
      <c r="D37" s="33" t="s">
        <v>27</v>
      </c>
      <c r="E37" s="33" t="s">
        <v>10</v>
      </c>
      <c r="F37" s="34">
        <f>223982176+241664000</f>
        <v>465646176</v>
      </c>
    </row>
    <row r="38" spans="1:6">
      <c r="A38" s="33" t="s">
        <v>6</v>
      </c>
      <c r="B38" s="33" t="s">
        <v>7</v>
      </c>
      <c r="C38" s="33" t="s">
        <v>30</v>
      </c>
      <c r="D38" s="33" t="s">
        <v>9</v>
      </c>
      <c r="E38" s="33" t="s">
        <v>10</v>
      </c>
      <c r="F38" s="34">
        <f>14574177+18082020</f>
        <v>32656197</v>
      </c>
    </row>
    <row r="39" spans="1:6">
      <c r="A39" s="33" t="s">
        <v>6</v>
      </c>
      <c r="B39" s="33" t="s">
        <v>7</v>
      </c>
      <c r="C39" s="33" t="s">
        <v>30</v>
      </c>
      <c r="D39" s="33" t="s">
        <v>11</v>
      </c>
      <c r="E39" s="33" t="s">
        <v>10</v>
      </c>
      <c r="F39" s="34">
        <f>203578145+215340113</f>
        <v>418918258</v>
      </c>
    </row>
    <row r="40" spans="1:6">
      <c r="A40" s="33" t="s">
        <v>6</v>
      </c>
      <c r="B40" s="33" t="s">
        <v>7</v>
      </c>
      <c r="C40" s="33" t="s">
        <v>30</v>
      </c>
      <c r="D40" s="33" t="s">
        <v>12</v>
      </c>
      <c r="E40" s="33" t="s">
        <v>10</v>
      </c>
      <c r="F40" s="34">
        <f>186752129+183444451</f>
        <v>370196580</v>
      </c>
    </row>
    <row r="41" spans="1:6">
      <c r="A41" s="33" t="s">
        <v>6</v>
      </c>
      <c r="B41" s="33" t="s">
        <v>7</v>
      </c>
      <c r="C41" s="33" t="s">
        <v>30</v>
      </c>
      <c r="D41" s="33" t="s">
        <v>13</v>
      </c>
      <c r="E41" s="33" t="s">
        <v>10</v>
      </c>
      <c r="F41" s="34">
        <f>18476990+18427155</f>
        <v>36904145</v>
      </c>
    </row>
    <row r="42" spans="1:6">
      <c r="A42" s="33" t="s">
        <v>6</v>
      </c>
      <c r="B42" s="33" t="s">
        <v>7</v>
      </c>
      <c r="C42" s="33" t="s">
        <v>30</v>
      </c>
      <c r="D42" s="33" t="s">
        <v>14</v>
      </c>
      <c r="E42" s="33" t="s">
        <v>10</v>
      </c>
      <c r="F42" s="34">
        <f>237153949+166503646</f>
        <v>403657595</v>
      </c>
    </row>
    <row r="43" spans="1:6">
      <c r="A43" s="33" t="s">
        <v>6</v>
      </c>
      <c r="B43" s="33" t="s">
        <v>7</v>
      </c>
      <c r="C43" s="33" t="s">
        <v>30</v>
      </c>
      <c r="D43" s="33" t="s">
        <v>15</v>
      </c>
      <c r="E43" s="33" t="s">
        <v>10</v>
      </c>
      <c r="F43" s="34">
        <f>143876638+199579337</f>
        <v>343455975</v>
      </c>
    </row>
    <row r="44" spans="1:6">
      <c r="A44" s="33" t="s">
        <v>6</v>
      </c>
      <c r="B44" s="33" t="s">
        <v>7</v>
      </c>
      <c r="C44" s="33" t="s">
        <v>30</v>
      </c>
      <c r="D44" s="33" t="s">
        <v>16</v>
      </c>
      <c r="E44" s="33" t="s">
        <v>10</v>
      </c>
      <c r="F44" s="34">
        <f>25418072+21705341</f>
        <v>47123413</v>
      </c>
    </row>
    <row r="45" spans="1:6">
      <c r="A45" s="33" t="s">
        <v>6</v>
      </c>
      <c r="B45" s="33" t="s">
        <v>7</v>
      </c>
      <c r="C45" s="33" t="s">
        <v>30</v>
      </c>
      <c r="D45" s="33" t="s">
        <v>17</v>
      </c>
      <c r="E45" s="33" t="s">
        <v>10</v>
      </c>
      <c r="F45" s="34">
        <f>221529043+196470270</f>
        <v>417999313</v>
      </c>
    </row>
    <row r="46" spans="1:6">
      <c r="A46" s="33" t="s">
        <v>6</v>
      </c>
      <c r="B46" s="33" t="s">
        <v>7</v>
      </c>
      <c r="C46" s="33" t="s">
        <v>30</v>
      </c>
      <c r="D46" s="33" t="s">
        <v>18</v>
      </c>
      <c r="E46" s="33" t="s">
        <v>10</v>
      </c>
      <c r="F46" s="34">
        <f>213533703+170158533</f>
        <v>383692236</v>
      </c>
    </row>
    <row r="47" spans="1:6">
      <c r="A47" s="33" t="s">
        <v>31</v>
      </c>
      <c r="B47" s="33" t="s">
        <v>32</v>
      </c>
      <c r="C47" s="33" t="s">
        <v>8</v>
      </c>
      <c r="D47" s="33" t="s">
        <v>33</v>
      </c>
      <c r="E47" s="33" t="s">
        <v>10</v>
      </c>
      <c r="F47" s="34">
        <v>18606477</v>
      </c>
    </row>
    <row r="48" spans="1:6">
      <c r="A48" s="33" t="s">
        <v>31</v>
      </c>
      <c r="B48" s="33" t="s">
        <v>32</v>
      </c>
      <c r="C48" s="33" t="s">
        <v>8</v>
      </c>
      <c r="D48" s="33" t="s">
        <v>34</v>
      </c>
      <c r="E48" s="33" t="s">
        <v>10</v>
      </c>
      <c r="F48" s="34">
        <v>12583258</v>
      </c>
    </row>
    <row r="49" spans="1:6">
      <c r="A49" s="33" t="s">
        <v>31</v>
      </c>
      <c r="B49" s="33" t="s">
        <v>32</v>
      </c>
      <c r="C49" s="33" t="s">
        <v>8</v>
      </c>
      <c r="D49" s="33" t="s">
        <v>35</v>
      </c>
      <c r="E49" s="33" t="s">
        <v>10</v>
      </c>
      <c r="F49" s="34">
        <v>15323254</v>
      </c>
    </row>
    <row r="50" spans="1:6">
      <c r="A50" s="33" t="s">
        <v>31</v>
      </c>
      <c r="B50" s="33" t="s">
        <v>32</v>
      </c>
      <c r="C50" s="33" t="s">
        <v>8</v>
      </c>
      <c r="D50" s="33" t="s">
        <v>36</v>
      </c>
      <c r="E50" s="33" t="s">
        <v>10</v>
      </c>
      <c r="F50" s="34">
        <v>14799827</v>
      </c>
    </row>
    <row r="51" spans="1:6">
      <c r="A51" s="33" t="s">
        <v>31</v>
      </c>
      <c r="B51" s="33" t="s">
        <v>32</v>
      </c>
      <c r="C51" s="33" t="s">
        <v>8</v>
      </c>
      <c r="D51" s="33" t="s">
        <v>37</v>
      </c>
      <c r="E51" s="33" t="s">
        <v>10</v>
      </c>
      <c r="F51" s="34">
        <v>38682645</v>
      </c>
    </row>
    <row r="52" spans="1:6">
      <c r="A52" s="33" t="s">
        <v>31</v>
      </c>
      <c r="B52" s="33" t="s">
        <v>32</v>
      </c>
      <c r="C52" s="33" t="s">
        <v>8</v>
      </c>
      <c r="D52" s="33" t="s">
        <v>38</v>
      </c>
      <c r="E52" s="33" t="s">
        <v>10</v>
      </c>
      <c r="F52" s="34">
        <v>8874900</v>
      </c>
    </row>
    <row r="53" spans="1:6">
      <c r="A53" s="33" t="s">
        <v>31</v>
      </c>
      <c r="B53" s="33" t="s">
        <v>32</v>
      </c>
      <c r="C53" s="33" t="s">
        <v>8</v>
      </c>
      <c r="D53" s="33" t="s">
        <v>39</v>
      </c>
      <c r="E53" s="33" t="s">
        <v>10</v>
      </c>
      <c r="F53" s="34">
        <v>25350214</v>
      </c>
    </row>
    <row r="54" spans="1:6">
      <c r="A54" s="33" t="s">
        <v>31</v>
      </c>
      <c r="B54" s="33" t="s">
        <v>32</v>
      </c>
      <c r="C54" s="33" t="s">
        <v>8</v>
      </c>
      <c r="D54" s="33" t="s">
        <v>40</v>
      </c>
      <c r="E54" s="33" t="s">
        <v>10</v>
      </c>
      <c r="F54" s="34">
        <v>13969357</v>
      </c>
    </row>
    <row r="55" spans="1:6">
      <c r="A55" s="33" t="s">
        <v>31</v>
      </c>
      <c r="B55" s="33" t="s">
        <v>32</v>
      </c>
      <c r="C55" s="33" t="s">
        <v>8</v>
      </c>
      <c r="D55" s="33" t="s">
        <v>41</v>
      </c>
      <c r="E55" s="33" t="s">
        <v>10</v>
      </c>
      <c r="F55" s="34">
        <v>11748259</v>
      </c>
    </row>
    <row r="56" spans="1:6">
      <c r="A56" s="33" t="s">
        <v>31</v>
      </c>
      <c r="B56" s="33" t="s">
        <v>32</v>
      </c>
      <c r="C56" s="33" t="s">
        <v>8</v>
      </c>
      <c r="D56" s="33" t="s">
        <v>42</v>
      </c>
      <c r="E56" s="33" t="s">
        <v>10</v>
      </c>
      <c r="F56" s="34">
        <v>14179265</v>
      </c>
    </row>
    <row r="57" spans="1:6">
      <c r="A57" s="33" t="s">
        <v>31</v>
      </c>
      <c r="B57" s="33" t="s">
        <v>32</v>
      </c>
      <c r="C57" s="33" t="s">
        <v>8</v>
      </c>
      <c r="D57" s="33" t="s">
        <v>43</v>
      </c>
      <c r="E57" s="33" t="s">
        <v>10</v>
      </c>
      <c r="F57" s="34">
        <v>12027526</v>
      </c>
    </row>
    <row r="58" spans="1:6">
      <c r="A58" s="33" t="s">
        <v>31</v>
      </c>
      <c r="B58" s="33" t="s">
        <v>32</v>
      </c>
      <c r="C58" s="33" t="s">
        <v>19</v>
      </c>
      <c r="D58" s="33" t="s">
        <v>33</v>
      </c>
      <c r="E58" s="33" t="s">
        <v>10</v>
      </c>
      <c r="F58" s="34">
        <v>40907149</v>
      </c>
    </row>
    <row r="59" spans="1:6">
      <c r="A59" s="33" t="s">
        <v>31</v>
      </c>
      <c r="B59" s="33" t="s">
        <v>32</v>
      </c>
      <c r="C59" s="33" t="s">
        <v>19</v>
      </c>
      <c r="D59" s="33" t="s">
        <v>34</v>
      </c>
      <c r="E59" s="33" t="s">
        <v>10</v>
      </c>
      <c r="F59" s="34">
        <v>17099166</v>
      </c>
    </row>
    <row r="60" spans="1:6">
      <c r="A60" s="33" t="s">
        <v>31</v>
      </c>
      <c r="B60" s="33" t="s">
        <v>32</v>
      </c>
      <c r="C60" s="33" t="s">
        <v>19</v>
      </c>
      <c r="D60" s="33" t="s">
        <v>35</v>
      </c>
      <c r="E60" s="33" t="s">
        <v>10</v>
      </c>
      <c r="F60" s="34">
        <v>6434801</v>
      </c>
    </row>
    <row r="61" spans="1:6">
      <c r="A61" s="33" t="s">
        <v>31</v>
      </c>
      <c r="B61" s="33" t="s">
        <v>32</v>
      </c>
      <c r="C61" s="33" t="s">
        <v>19</v>
      </c>
      <c r="D61" s="33" t="s">
        <v>36</v>
      </c>
      <c r="E61" s="33" t="s">
        <v>10</v>
      </c>
      <c r="F61" s="34">
        <v>13669344</v>
      </c>
    </row>
    <row r="62" spans="1:6">
      <c r="A62" s="33" t="s">
        <v>31</v>
      </c>
      <c r="B62" s="33" t="s">
        <v>32</v>
      </c>
      <c r="C62" s="33" t="s">
        <v>19</v>
      </c>
      <c r="D62" s="33" t="s">
        <v>37</v>
      </c>
      <c r="E62" s="33" t="s">
        <v>10</v>
      </c>
      <c r="F62" s="34">
        <v>8951370</v>
      </c>
    </row>
    <row r="63" spans="1:6">
      <c r="A63" s="33" t="s">
        <v>31</v>
      </c>
      <c r="B63" s="33" t="s">
        <v>32</v>
      </c>
      <c r="C63" s="33" t="s">
        <v>19</v>
      </c>
      <c r="D63" s="33" t="s">
        <v>38</v>
      </c>
      <c r="E63" s="33" t="s">
        <v>10</v>
      </c>
      <c r="F63" s="34">
        <v>13692350</v>
      </c>
    </row>
    <row r="64" spans="1:6">
      <c r="A64" s="33" t="s">
        <v>31</v>
      </c>
      <c r="B64" s="33" t="s">
        <v>32</v>
      </c>
      <c r="C64" s="33" t="s">
        <v>19</v>
      </c>
      <c r="D64" s="33" t="s">
        <v>39</v>
      </c>
      <c r="E64" s="33" t="s">
        <v>10</v>
      </c>
      <c r="F64" s="34">
        <v>6590410</v>
      </c>
    </row>
    <row r="65" spans="1:6">
      <c r="A65" s="33" t="s">
        <v>31</v>
      </c>
      <c r="B65" s="33" t="s">
        <v>32</v>
      </c>
      <c r="C65" s="33" t="s">
        <v>19</v>
      </c>
      <c r="D65" s="33" t="s">
        <v>40</v>
      </c>
      <c r="E65" s="33" t="s">
        <v>10</v>
      </c>
      <c r="F65" s="34">
        <v>24616670</v>
      </c>
    </row>
    <row r="66" spans="1:6">
      <c r="A66" s="33" t="s">
        <v>31</v>
      </c>
      <c r="B66" s="33" t="s">
        <v>32</v>
      </c>
      <c r="C66" s="33" t="s">
        <v>19</v>
      </c>
      <c r="D66" s="33" t="s">
        <v>41</v>
      </c>
      <c r="E66" s="33" t="s">
        <v>10</v>
      </c>
      <c r="F66" s="34">
        <v>15031210</v>
      </c>
    </row>
    <row r="67" spans="1:6">
      <c r="A67" s="33" t="s">
        <v>31</v>
      </c>
      <c r="B67" s="33" t="s">
        <v>32</v>
      </c>
      <c r="C67" s="33" t="s">
        <v>19</v>
      </c>
      <c r="D67" s="33" t="s">
        <v>42</v>
      </c>
      <c r="E67" s="33" t="s">
        <v>10</v>
      </c>
      <c r="F67" s="34">
        <v>22900208</v>
      </c>
    </row>
    <row r="68" spans="1:6">
      <c r="A68" s="33" t="s">
        <v>31</v>
      </c>
      <c r="B68" s="33" t="s">
        <v>32</v>
      </c>
      <c r="C68" s="33" t="s">
        <v>19</v>
      </c>
      <c r="D68" s="33" t="s">
        <v>43</v>
      </c>
      <c r="E68" s="33" t="s">
        <v>10</v>
      </c>
      <c r="F68" s="34">
        <v>15834013</v>
      </c>
    </row>
    <row r="69" spans="1:6">
      <c r="A69" s="33" t="s">
        <v>31</v>
      </c>
      <c r="B69" s="33" t="s">
        <v>32</v>
      </c>
      <c r="C69" s="33" t="s">
        <v>28</v>
      </c>
      <c r="D69" s="33" t="s">
        <v>33</v>
      </c>
      <c r="E69" s="33" t="s">
        <v>10</v>
      </c>
      <c r="F69" s="34">
        <v>35101762</v>
      </c>
    </row>
    <row r="70" spans="1:6">
      <c r="A70" s="33" t="s">
        <v>31</v>
      </c>
      <c r="B70" s="33" t="s">
        <v>32</v>
      </c>
      <c r="C70" s="33" t="s">
        <v>28</v>
      </c>
      <c r="D70" s="33" t="s">
        <v>34</v>
      </c>
      <c r="E70" s="33" t="s">
        <v>10</v>
      </c>
      <c r="F70" s="34">
        <v>19193065</v>
      </c>
    </row>
    <row r="71" spans="1:6">
      <c r="A71" s="33" t="s">
        <v>31</v>
      </c>
      <c r="B71" s="33" t="s">
        <v>32</v>
      </c>
      <c r="C71" s="33" t="s">
        <v>28</v>
      </c>
      <c r="D71" s="33" t="s">
        <v>35</v>
      </c>
      <c r="E71" s="33" t="s">
        <v>10</v>
      </c>
      <c r="F71" s="34">
        <v>30925643</v>
      </c>
    </row>
    <row r="72" spans="1:6">
      <c r="A72" s="33" t="s">
        <v>31</v>
      </c>
      <c r="B72" s="33" t="s">
        <v>32</v>
      </c>
      <c r="C72" s="33" t="s">
        <v>28</v>
      </c>
      <c r="D72" s="33" t="s">
        <v>36</v>
      </c>
      <c r="E72" s="33" t="s">
        <v>10</v>
      </c>
      <c r="F72" s="34">
        <v>28701873</v>
      </c>
    </row>
    <row r="73" spans="1:6">
      <c r="A73" s="33" t="s">
        <v>31</v>
      </c>
      <c r="B73" s="33" t="s">
        <v>32</v>
      </c>
      <c r="C73" s="33" t="s">
        <v>28</v>
      </c>
      <c r="D73" s="33" t="s">
        <v>37</v>
      </c>
      <c r="E73" s="33" t="s">
        <v>10</v>
      </c>
      <c r="F73" s="34">
        <v>17239609</v>
      </c>
    </row>
    <row r="74" spans="1:6">
      <c r="A74" s="33" t="s">
        <v>31</v>
      </c>
      <c r="B74" s="33" t="s">
        <v>32</v>
      </c>
      <c r="C74" s="33" t="s">
        <v>28</v>
      </c>
      <c r="D74" s="33" t="s">
        <v>38</v>
      </c>
      <c r="E74" s="33" t="s">
        <v>10</v>
      </c>
      <c r="F74" s="34">
        <v>33271338</v>
      </c>
    </row>
    <row r="75" spans="1:6">
      <c r="A75" s="33" t="s">
        <v>31</v>
      </c>
      <c r="B75" s="33" t="s">
        <v>32</v>
      </c>
      <c r="C75" s="33" t="s">
        <v>28</v>
      </c>
      <c r="D75" s="33" t="s">
        <v>39</v>
      </c>
      <c r="E75" s="33" t="s">
        <v>10</v>
      </c>
      <c r="F75" s="34">
        <v>19815009</v>
      </c>
    </row>
    <row r="76" spans="1:6">
      <c r="A76" s="33" t="s">
        <v>31</v>
      </c>
      <c r="B76" s="33" t="s">
        <v>32</v>
      </c>
      <c r="C76" s="33" t="s">
        <v>28</v>
      </c>
      <c r="D76" s="33" t="s">
        <v>40</v>
      </c>
      <c r="E76" s="33" t="s">
        <v>10</v>
      </c>
      <c r="F76" s="34">
        <v>21026218</v>
      </c>
    </row>
    <row r="77" spans="1:6">
      <c r="A77" s="33" t="s">
        <v>31</v>
      </c>
      <c r="B77" s="33" t="s">
        <v>32</v>
      </c>
      <c r="C77" s="33" t="s">
        <v>28</v>
      </c>
      <c r="D77" s="33" t="s">
        <v>41</v>
      </c>
      <c r="E77" s="33" t="s">
        <v>10</v>
      </c>
      <c r="F77" s="34">
        <v>21594880</v>
      </c>
    </row>
    <row r="78" spans="1:6">
      <c r="A78" s="33" t="s">
        <v>31</v>
      </c>
      <c r="B78" s="33" t="s">
        <v>32</v>
      </c>
      <c r="C78" s="33" t="s">
        <v>28</v>
      </c>
      <c r="D78" s="33" t="s">
        <v>42</v>
      </c>
      <c r="E78" s="33" t="s">
        <v>10</v>
      </c>
      <c r="F78" s="34">
        <v>33762981</v>
      </c>
    </row>
    <row r="79" spans="1:6">
      <c r="A79" s="33" t="s">
        <v>31</v>
      </c>
      <c r="B79" s="33" t="s">
        <v>32</v>
      </c>
      <c r="C79" s="33" t="s">
        <v>28</v>
      </c>
      <c r="D79" s="33" t="s">
        <v>43</v>
      </c>
      <c r="E79" s="33" t="s">
        <v>10</v>
      </c>
      <c r="F79" s="34">
        <v>18234490</v>
      </c>
    </row>
    <row r="80" spans="1:6">
      <c r="A80" s="33" t="s">
        <v>31</v>
      </c>
      <c r="B80" s="33" t="s">
        <v>32</v>
      </c>
      <c r="C80" s="33" t="s">
        <v>29</v>
      </c>
      <c r="D80" s="33" t="s">
        <v>33</v>
      </c>
      <c r="E80" s="33" t="s">
        <v>10</v>
      </c>
      <c r="F80" s="34">
        <v>27364816</v>
      </c>
    </row>
    <row r="81" spans="1:6">
      <c r="A81" s="33" t="s">
        <v>31</v>
      </c>
      <c r="B81" s="33" t="s">
        <v>32</v>
      </c>
      <c r="C81" s="33" t="s">
        <v>29</v>
      </c>
      <c r="D81" s="33" t="s">
        <v>34</v>
      </c>
      <c r="E81" s="33" t="s">
        <v>10</v>
      </c>
      <c r="F81" s="34">
        <v>5614446</v>
      </c>
    </row>
    <row r="82" spans="1:6">
      <c r="A82" s="33" t="s">
        <v>31</v>
      </c>
      <c r="B82" s="33" t="s">
        <v>32</v>
      </c>
      <c r="C82" s="33" t="s">
        <v>29</v>
      </c>
      <c r="D82" s="33" t="s">
        <v>35</v>
      </c>
      <c r="E82" s="33" t="s">
        <v>10</v>
      </c>
      <c r="F82" s="34">
        <v>26029051</v>
      </c>
    </row>
    <row r="83" spans="1:6">
      <c r="A83" s="33" t="s">
        <v>31</v>
      </c>
      <c r="B83" s="33" t="s">
        <v>32</v>
      </c>
      <c r="C83" s="33" t="s">
        <v>29</v>
      </c>
      <c r="D83" s="33" t="s">
        <v>36</v>
      </c>
      <c r="E83" s="33" t="s">
        <v>10</v>
      </c>
      <c r="F83" s="34">
        <v>5639774</v>
      </c>
    </row>
    <row r="84" spans="1:6">
      <c r="A84" s="33" t="s">
        <v>31</v>
      </c>
      <c r="B84" s="33" t="s">
        <v>32</v>
      </c>
      <c r="C84" s="33" t="s">
        <v>29</v>
      </c>
      <c r="D84" s="33" t="s">
        <v>37</v>
      </c>
      <c r="E84" s="33" t="s">
        <v>10</v>
      </c>
      <c r="F84" s="34">
        <v>26095126</v>
      </c>
    </row>
    <row r="85" spans="1:6">
      <c r="A85" s="33" t="s">
        <v>31</v>
      </c>
      <c r="B85" s="33" t="s">
        <v>32</v>
      </c>
      <c r="C85" s="33" t="s">
        <v>29</v>
      </c>
      <c r="D85" s="33" t="s">
        <v>38</v>
      </c>
      <c r="E85" s="33" t="s">
        <v>10</v>
      </c>
      <c r="F85" s="34">
        <v>16342759</v>
      </c>
    </row>
    <row r="86" spans="1:6">
      <c r="A86" s="33" t="s">
        <v>31</v>
      </c>
      <c r="B86" s="33" t="s">
        <v>32</v>
      </c>
      <c r="C86" s="33" t="s">
        <v>29</v>
      </c>
      <c r="D86" s="33" t="s">
        <v>39</v>
      </c>
      <c r="E86" s="33" t="s">
        <v>10</v>
      </c>
      <c r="F86" s="34">
        <v>8969965</v>
      </c>
    </row>
    <row r="87" spans="1:6">
      <c r="A87" s="33" t="s">
        <v>31</v>
      </c>
      <c r="B87" s="33" t="s">
        <v>32</v>
      </c>
      <c r="C87" s="33" t="s">
        <v>29</v>
      </c>
      <c r="D87" s="33" t="s">
        <v>40</v>
      </c>
      <c r="E87" s="33" t="s">
        <v>10</v>
      </c>
      <c r="F87" s="34">
        <v>27660604</v>
      </c>
    </row>
    <row r="88" spans="1:6">
      <c r="A88" s="33" t="s">
        <v>31</v>
      </c>
      <c r="B88" s="33" t="s">
        <v>32</v>
      </c>
      <c r="C88" s="33" t="s">
        <v>29</v>
      </c>
      <c r="D88" s="33" t="s">
        <v>41</v>
      </c>
      <c r="E88" s="33" t="s">
        <v>10</v>
      </c>
      <c r="F88" s="34">
        <v>18511340</v>
      </c>
    </row>
    <row r="89" spans="1:6">
      <c r="A89" s="33" t="s">
        <v>31</v>
      </c>
      <c r="B89" s="33" t="s">
        <v>32</v>
      </c>
      <c r="C89" s="33" t="s">
        <v>29</v>
      </c>
      <c r="D89" s="33" t="s">
        <v>42</v>
      </c>
      <c r="E89" s="33" t="s">
        <v>10</v>
      </c>
      <c r="F89" s="34">
        <v>49808557</v>
      </c>
    </row>
    <row r="90" spans="1:6">
      <c r="A90" s="33" t="s">
        <v>31</v>
      </c>
      <c r="B90" s="33" t="s">
        <v>32</v>
      </c>
      <c r="C90" s="33" t="s">
        <v>29</v>
      </c>
      <c r="D90" s="33" t="s">
        <v>43</v>
      </c>
      <c r="E90" s="33" t="s">
        <v>10</v>
      </c>
      <c r="F90" s="34">
        <v>18470383</v>
      </c>
    </row>
    <row r="91" spans="1:6">
      <c r="A91" s="33" t="s">
        <v>31</v>
      </c>
      <c r="B91" s="33" t="s">
        <v>32</v>
      </c>
      <c r="C91" s="33" t="s">
        <v>30</v>
      </c>
      <c r="D91" s="33" t="s">
        <v>33</v>
      </c>
      <c r="E91" s="33" t="s">
        <v>10</v>
      </c>
      <c r="F91" s="34">
        <v>21403406</v>
      </c>
    </row>
    <row r="92" spans="1:6">
      <c r="A92" s="33" t="s">
        <v>31</v>
      </c>
      <c r="B92" s="33" t="s">
        <v>32</v>
      </c>
      <c r="C92" s="33" t="s">
        <v>30</v>
      </c>
      <c r="D92" s="33" t="s">
        <v>34</v>
      </c>
      <c r="E92" s="33" t="s">
        <v>10</v>
      </c>
      <c r="F92" s="34">
        <v>15320155</v>
      </c>
    </row>
    <row r="93" spans="1:6">
      <c r="A93" s="33" t="s">
        <v>31</v>
      </c>
      <c r="B93" s="33" t="s">
        <v>32</v>
      </c>
      <c r="C93" s="33" t="s">
        <v>30</v>
      </c>
      <c r="D93" s="33" t="s">
        <v>35</v>
      </c>
      <c r="E93" s="33" t="s">
        <v>10</v>
      </c>
      <c r="F93" s="34">
        <v>12210065</v>
      </c>
    </row>
    <row r="94" spans="1:6">
      <c r="A94" s="33" t="s">
        <v>31</v>
      </c>
      <c r="B94" s="33" t="s">
        <v>32</v>
      </c>
      <c r="C94" s="33" t="s">
        <v>30</v>
      </c>
      <c r="D94" s="33" t="s">
        <v>36</v>
      </c>
      <c r="E94" s="33" t="s">
        <v>10</v>
      </c>
      <c r="F94" s="34">
        <v>14803144</v>
      </c>
    </row>
    <row r="95" spans="1:6">
      <c r="A95" s="33" t="s">
        <v>31</v>
      </c>
      <c r="B95" s="33" t="s">
        <v>32</v>
      </c>
      <c r="C95" s="33" t="s">
        <v>30</v>
      </c>
      <c r="D95" s="33" t="s">
        <v>37</v>
      </c>
      <c r="E95" s="33" t="s">
        <v>10</v>
      </c>
      <c r="F95" s="34">
        <v>18093895</v>
      </c>
    </row>
    <row r="96" spans="1:6">
      <c r="A96" s="33" t="s">
        <v>31</v>
      </c>
      <c r="B96" s="33" t="s">
        <v>32</v>
      </c>
      <c r="C96" s="33" t="s">
        <v>30</v>
      </c>
      <c r="D96" s="33" t="s">
        <v>38</v>
      </c>
      <c r="E96" s="33" t="s">
        <v>10</v>
      </c>
      <c r="F96" s="34">
        <v>11864550</v>
      </c>
    </row>
    <row r="97" spans="1:6">
      <c r="A97" s="33" t="s">
        <v>31</v>
      </c>
      <c r="B97" s="33" t="s">
        <v>32</v>
      </c>
      <c r="C97" s="33" t="s">
        <v>30</v>
      </c>
      <c r="D97" s="33" t="s">
        <v>39</v>
      </c>
      <c r="E97" s="33" t="s">
        <v>10</v>
      </c>
      <c r="F97" s="34">
        <v>9512593</v>
      </c>
    </row>
    <row r="98" spans="1:6">
      <c r="A98" s="33" t="s">
        <v>31</v>
      </c>
      <c r="B98" s="33" t="s">
        <v>32</v>
      </c>
      <c r="C98" s="33" t="s">
        <v>30</v>
      </c>
      <c r="D98" s="33" t="s">
        <v>40</v>
      </c>
      <c r="E98" s="33" t="s">
        <v>10</v>
      </c>
      <c r="F98" s="34">
        <v>22740997</v>
      </c>
    </row>
    <row r="99" spans="1:6">
      <c r="A99" s="33" t="s">
        <v>31</v>
      </c>
      <c r="B99" s="33" t="s">
        <v>32</v>
      </c>
      <c r="C99" s="33" t="s">
        <v>30</v>
      </c>
      <c r="D99" s="33" t="s">
        <v>41</v>
      </c>
      <c r="E99" s="33" t="s">
        <v>10</v>
      </c>
      <c r="F99" s="34">
        <v>17060338</v>
      </c>
    </row>
    <row r="100" spans="1:6">
      <c r="A100" s="33" t="s">
        <v>31</v>
      </c>
      <c r="B100" s="33" t="s">
        <v>32</v>
      </c>
      <c r="C100" s="33" t="s">
        <v>30</v>
      </c>
      <c r="D100" s="33" t="s">
        <v>42</v>
      </c>
      <c r="E100" s="33" t="s">
        <v>10</v>
      </c>
      <c r="F100" s="34">
        <v>15816227</v>
      </c>
    </row>
    <row r="101" spans="1:6">
      <c r="A101" s="33" t="s">
        <v>31</v>
      </c>
      <c r="B101" s="33" t="s">
        <v>32</v>
      </c>
      <c r="C101" s="33" t="s">
        <v>30</v>
      </c>
      <c r="D101" s="33" t="s">
        <v>43</v>
      </c>
      <c r="E101" s="33" t="s">
        <v>10</v>
      </c>
      <c r="F101" s="34">
        <v>13442474</v>
      </c>
    </row>
    <row r="102" spans="1:6">
      <c r="A102" s="33" t="s">
        <v>44</v>
      </c>
      <c r="B102" s="33" t="s">
        <v>32</v>
      </c>
      <c r="C102" s="33" t="s">
        <v>8</v>
      </c>
      <c r="D102" s="33" t="s">
        <v>45</v>
      </c>
      <c r="E102" s="33" t="s">
        <v>10</v>
      </c>
      <c r="F102" s="34">
        <v>11525115</v>
      </c>
    </row>
    <row r="103" spans="1:6">
      <c r="A103" s="33" t="s">
        <v>44</v>
      </c>
      <c r="B103" s="33" t="s">
        <v>32</v>
      </c>
      <c r="C103" s="33" t="s">
        <v>8</v>
      </c>
      <c r="D103" s="33" t="s">
        <v>46</v>
      </c>
      <c r="E103" s="33" t="s">
        <v>10</v>
      </c>
      <c r="F103" s="34">
        <v>16958211</v>
      </c>
    </row>
    <row r="104" spans="1:6">
      <c r="A104" s="33" t="s">
        <v>44</v>
      </c>
      <c r="B104" s="33" t="s">
        <v>32</v>
      </c>
      <c r="C104" s="33" t="s">
        <v>19</v>
      </c>
      <c r="D104" s="33" t="s">
        <v>45</v>
      </c>
      <c r="E104" s="33" t="s">
        <v>10</v>
      </c>
      <c r="F104" s="34">
        <v>15500979</v>
      </c>
    </row>
    <row r="105" spans="1:6">
      <c r="A105" s="33" t="s">
        <v>44</v>
      </c>
      <c r="B105" s="33" t="s">
        <v>32</v>
      </c>
      <c r="C105" s="33" t="s">
        <v>28</v>
      </c>
      <c r="D105" s="33" t="s">
        <v>45</v>
      </c>
      <c r="E105" s="33" t="s">
        <v>10</v>
      </c>
      <c r="F105" s="34">
        <v>20897948</v>
      </c>
    </row>
    <row r="106" spans="1:6">
      <c r="A106" s="33" t="s">
        <v>44</v>
      </c>
      <c r="B106" s="33" t="s">
        <v>32</v>
      </c>
      <c r="C106" s="33" t="s">
        <v>28</v>
      </c>
      <c r="D106" s="33" t="s">
        <v>46</v>
      </c>
      <c r="E106" s="33" t="s">
        <v>10</v>
      </c>
      <c r="F106" s="34">
        <v>6479004</v>
      </c>
    </row>
    <row r="107" spans="1:6">
      <c r="A107" s="33" t="s">
        <v>44</v>
      </c>
      <c r="B107" s="33" t="s">
        <v>32</v>
      </c>
      <c r="C107" s="33" t="s">
        <v>29</v>
      </c>
      <c r="D107" s="33" t="s">
        <v>45</v>
      </c>
      <c r="E107" s="33" t="s">
        <v>10</v>
      </c>
      <c r="F107" s="34">
        <v>2362386</v>
      </c>
    </row>
    <row r="108" spans="1:6">
      <c r="A108" s="33" t="s">
        <v>44</v>
      </c>
      <c r="B108" s="33" t="s">
        <v>32</v>
      </c>
      <c r="C108" s="33" t="s">
        <v>29</v>
      </c>
      <c r="D108" s="33" t="s">
        <v>46</v>
      </c>
      <c r="E108" s="33" t="s">
        <v>10</v>
      </c>
      <c r="F108" s="34">
        <v>6254647</v>
      </c>
    </row>
    <row r="109" spans="1:6">
      <c r="A109" s="33" t="s">
        <v>44</v>
      </c>
      <c r="B109" s="33" t="s">
        <v>32</v>
      </c>
      <c r="C109" s="33" t="s">
        <v>30</v>
      </c>
      <c r="D109" s="33" t="s">
        <v>45</v>
      </c>
      <c r="E109" s="33" t="s">
        <v>10</v>
      </c>
      <c r="F109" s="34">
        <v>12329260</v>
      </c>
    </row>
    <row r="110" spans="1:6">
      <c r="A110" s="33" t="s">
        <v>44</v>
      </c>
      <c r="B110" s="33" t="s">
        <v>32</v>
      </c>
      <c r="C110" s="33" t="s">
        <v>30</v>
      </c>
      <c r="D110" s="33" t="s">
        <v>46</v>
      </c>
      <c r="E110" s="33" t="s">
        <v>10</v>
      </c>
      <c r="F110" s="34">
        <v>12609465</v>
      </c>
    </row>
    <row r="111" spans="1:6">
      <c r="A111" s="1"/>
      <c r="B111" s="1"/>
      <c r="C111" s="1"/>
      <c r="D111" s="1"/>
      <c r="E111" s="1"/>
    </row>
    <row r="112" spans="1:6">
      <c r="A112" s="52"/>
      <c r="B112" s="1"/>
      <c r="C112" s="1"/>
      <c r="D112" s="1"/>
      <c r="E112" s="1"/>
      <c r="F112" s="51"/>
    </row>
    <row r="113" spans="1:6">
      <c r="A113" s="45"/>
      <c r="B113" s="1"/>
      <c r="C113" s="1"/>
      <c r="D113" s="1"/>
      <c r="E113" s="1"/>
      <c r="F113" s="51"/>
    </row>
    <row r="114" spans="1:6">
      <c r="A114" s="1"/>
      <c r="B114" s="1"/>
      <c r="C114" s="1"/>
      <c r="D114" s="1"/>
      <c r="E114" s="1"/>
    </row>
    <row r="115" spans="1:6">
      <c r="A115" s="1"/>
      <c r="B115" s="1"/>
      <c r="C115" s="1"/>
      <c r="D115" s="1"/>
      <c r="E115" s="1"/>
    </row>
    <row r="116" spans="1:6">
      <c r="A116" s="1"/>
      <c r="B116" s="1"/>
      <c r="C116" s="1"/>
      <c r="D116" s="1"/>
      <c r="E116" s="1"/>
    </row>
    <row r="117" spans="1:6">
      <c r="A117" s="1"/>
      <c r="B117" s="1"/>
      <c r="C117" s="1"/>
      <c r="D117" s="1"/>
      <c r="E117" s="1"/>
    </row>
    <row r="118" spans="1:6">
      <c r="A118" s="1"/>
      <c r="B118" s="1"/>
      <c r="C118" s="1"/>
      <c r="D118" s="1"/>
      <c r="E118" s="1"/>
    </row>
    <row r="119" spans="1:6">
      <c r="A119" s="1"/>
      <c r="B119" s="1"/>
      <c r="C119" s="1"/>
      <c r="D119" s="1"/>
      <c r="E119" s="1"/>
    </row>
    <row r="120" spans="1:6">
      <c r="A120" s="1"/>
      <c r="B120" s="1"/>
      <c r="C120" s="1"/>
      <c r="D120" s="1"/>
      <c r="E120" s="1"/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9"/>
  <sheetViews>
    <sheetView workbookViewId="0" xr3:uid="{958C4451-9541-5A59-BF78-D2F731DF1C81}">
      <selection activeCell="D17" sqref="D17"/>
    </sheetView>
  </sheetViews>
  <sheetFormatPr defaultColWidth="11.5" defaultRowHeight="15"/>
  <cols>
    <col min="1" max="1" width="15.5" style="43" customWidth="1"/>
    <col min="2" max="2" width="12.875" style="43" customWidth="1"/>
    <col min="3" max="3" width="14.625" style="43" customWidth="1"/>
    <col min="4" max="4" width="39.375" style="43" customWidth="1"/>
    <col min="5" max="5" width="16" style="43" customWidth="1"/>
    <col min="6" max="6" width="13.875" style="43" customWidth="1"/>
    <col min="7" max="7" width="12.625" style="43" customWidth="1"/>
    <col min="8" max="8" width="17.5" style="44" customWidth="1"/>
  </cols>
  <sheetData>
    <row r="1" spans="1:8" s="59" customFormat="1" ht="24" customHeight="1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47</v>
      </c>
      <c r="F1" s="57" t="s">
        <v>48</v>
      </c>
      <c r="G1" s="57" t="s">
        <v>4</v>
      </c>
      <c r="H1" s="58" t="s">
        <v>5</v>
      </c>
    </row>
    <row r="2" spans="1:8">
      <c r="A2" s="43" t="s">
        <v>44</v>
      </c>
      <c r="B2" s="43" t="s">
        <v>32</v>
      </c>
      <c r="C2" s="43" t="s">
        <v>49</v>
      </c>
      <c r="D2" s="43" t="s">
        <v>46</v>
      </c>
      <c r="E2" s="43" t="s">
        <v>50</v>
      </c>
      <c r="F2" s="43" t="s">
        <v>51</v>
      </c>
      <c r="G2" s="43" t="s">
        <v>10</v>
      </c>
      <c r="H2" s="44">
        <f>5322078+9310708</f>
        <v>14632786</v>
      </c>
    </row>
    <row r="3" spans="1:8">
      <c r="A3" s="43" t="s">
        <v>44</v>
      </c>
      <c r="B3" s="43" t="s">
        <v>32</v>
      </c>
      <c r="C3" s="43" t="s">
        <v>52</v>
      </c>
      <c r="D3" s="43" t="s">
        <v>46</v>
      </c>
      <c r="E3" s="43" t="s">
        <v>50</v>
      </c>
      <c r="F3" s="43" t="s">
        <v>53</v>
      </c>
      <c r="G3" s="43" t="s">
        <v>10</v>
      </c>
      <c r="H3" s="44">
        <f>6257961+10650912</f>
        <v>16908873</v>
      </c>
    </row>
    <row r="4" spans="1:8">
      <c r="A4" s="43" t="s">
        <v>44</v>
      </c>
      <c r="B4" s="43" t="s">
        <v>32</v>
      </c>
      <c r="C4" s="43" t="s">
        <v>54</v>
      </c>
      <c r="D4" s="43" t="s">
        <v>46</v>
      </c>
      <c r="E4" s="43" t="s">
        <v>50</v>
      </c>
      <c r="F4" s="43" t="s">
        <v>53</v>
      </c>
      <c r="G4" s="43" t="s">
        <v>10</v>
      </c>
      <c r="H4" s="44">
        <f>3339196+9316687</f>
        <v>12655883</v>
      </c>
    </row>
    <row r="5" spans="1:8">
      <c r="A5" s="43" t="s">
        <v>44</v>
      </c>
      <c r="B5" s="43" t="s">
        <v>32</v>
      </c>
      <c r="C5" s="43" t="s">
        <v>55</v>
      </c>
      <c r="D5" s="43" t="s">
        <v>46</v>
      </c>
      <c r="E5" s="43" t="s">
        <v>50</v>
      </c>
      <c r="F5" s="43" t="s">
        <v>56</v>
      </c>
      <c r="G5" s="43" t="s">
        <v>10</v>
      </c>
      <c r="H5" s="44">
        <f>902462+1542304</f>
        <v>2444766</v>
      </c>
    </row>
    <row r="6" spans="1:8">
      <c r="A6" s="43" t="s">
        <v>44</v>
      </c>
      <c r="B6" s="43" t="s">
        <v>32</v>
      </c>
      <c r="C6" s="43" t="s">
        <v>49</v>
      </c>
      <c r="D6" s="43" t="s">
        <v>45</v>
      </c>
      <c r="E6" s="43" t="s">
        <v>50</v>
      </c>
      <c r="F6" s="43" t="s">
        <v>51</v>
      </c>
      <c r="G6" s="43" t="s">
        <v>10</v>
      </c>
      <c r="H6" s="44">
        <f>10931731+7253652</f>
        <v>18185383</v>
      </c>
    </row>
    <row r="7" spans="1:8">
      <c r="A7" s="43" t="s">
        <v>44</v>
      </c>
      <c r="B7" s="43" t="s">
        <v>32</v>
      </c>
      <c r="C7" s="43" t="s">
        <v>52</v>
      </c>
      <c r="D7" s="43" t="s">
        <v>45</v>
      </c>
      <c r="E7" s="43" t="s">
        <v>50</v>
      </c>
      <c r="F7" s="43" t="s">
        <v>53</v>
      </c>
      <c r="G7" s="43" t="s">
        <v>10</v>
      </c>
      <c r="H7" s="44">
        <f>6873895+5862025</f>
        <v>12735920</v>
      </c>
    </row>
    <row r="8" spans="1:8">
      <c r="A8" s="43" t="s">
        <v>44</v>
      </c>
      <c r="B8" s="43" t="s">
        <v>32</v>
      </c>
      <c r="C8" s="43" t="s">
        <v>54</v>
      </c>
      <c r="D8" s="43" t="s">
        <v>45</v>
      </c>
      <c r="E8" s="43" t="s">
        <v>50</v>
      </c>
      <c r="F8" s="43" t="s">
        <v>53</v>
      </c>
      <c r="G8" s="43" t="s">
        <v>10</v>
      </c>
      <c r="H8" s="44">
        <f>9945620+15318757</f>
        <v>25264377</v>
      </c>
    </row>
    <row r="9" spans="1:8">
      <c r="A9" s="43" t="s">
        <v>44</v>
      </c>
      <c r="B9" s="43" t="s">
        <v>32</v>
      </c>
      <c r="C9" s="43" t="s">
        <v>55</v>
      </c>
      <c r="D9" s="43" t="s">
        <v>57</v>
      </c>
      <c r="E9" s="43" t="s">
        <v>50</v>
      </c>
      <c r="F9" s="43" t="s">
        <v>56</v>
      </c>
      <c r="G9" s="43" t="s">
        <v>10</v>
      </c>
      <c r="H9" s="44">
        <f>1666136+687680</f>
        <v>2353816</v>
      </c>
    </row>
    <row r="10" spans="1:8" s="24" customFormat="1">
      <c r="A10" s="43" t="s">
        <v>31</v>
      </c>
      <c r="B10" s="43" t="s">
        <v>32</v>
      </c>
      <c r="C10" s="43" t="s">
        <v>58</v>
      </c>
      <c r="D10" s="43" t="s">
        <v>34</v>
      </c>
      <c r="E10" s="43" t="s">
        <v>50</v>
      </c>
      <c r="F10" s="43" t="s">
        <v>59</v>
      </c>
      <c r="G10" s="43" t="s">
        <v>10</v>
      </c>
      <c r="H10" s="44">
        <f>12717790+13380182</f>
        <v>26097972</v>
      </c>
    </row>
    <row r="11" spans="1:8">
      <c r="A11" s="43" t="s">
        <v>31</v>
      </c>
      <c r="B11" s="43" t="s">
        <v>32</v>
      </c>
      <c r="C11" s="43" t="s">
        <v>49</v>
      </c>
      <c r="D11" s="43" t="s">
        <v>34</v>
      </c>
      <c r="E11" s="43" t="s">
        <v>50</v>
      </c>
      <c r="F11" s="43" t="s">
        <v>51</v>
      </c>
      <c r="G11" s="43" t="s">
        <v>10</v>
      </c>
      <c r="H11" s="44">
        <f>6966213+6796802</f>
        <v>13763015</v>
      </c>
    </row>
    <row r="12" spans="1:8">
      <c r="A12" s="43" t="s">
        <v>31</v>
      </c>
      <c r="B12" s="43" t="s">
        <v>32</v>
      </c>
      <c r="C12" s="43" t="s">
        <v>52</v>
      </c>
      <c r="D12" s="43" t="s">
        <v>34</v>
      </c>
      <c r="E12" s="43" t="s">
        <v>50</v>
      </c>
      <c r="F12" s="43" t="s">
        <v>56</v>
      </c>
      <c r="G12" s="43" t="s">
        <v>10</v>
      </c>
      <c r="H12" s="44">
        <f>10669883+9651597</f>
        <v>20321480</v>
      </c>
    </row>
    <row r="13" spans="1:8">
      <c r="A13" s="43" t="s">
        <v>31</v>
      </c>
      <c r="B13" s="43" t="s">
        <v>32</v>
      </c>
      <c r="C13" s="43" t="s">
        <v>52</v>
      </c>
      <c r="D13" s="43" t="s">
        <v>34</v>
      </c>
      <c r="E13" s="43" t="s">
        <v>50</v>
      </c>
      <c r="F13" s="43" t="s">
        <v>53</v>
      </c>
      <c r="G13" s="43" t="s">
        <v>10</v>
      </c>
      <c r="H13" s="44">
        <f>9309846+10080128</f>
        <v>19389974</v>
      </c>
    </row>
    <row r="14" spans="1:8">
      <c r="A14" s="43" t="s">
        <v>31</v>
      </c>
      <c r="B14" s="43" t="s">
        <v>32</v>
      </c>
      <c r="C14" s="43" t="s">
        <v>54</v>
      </c>
      <c r="D14" s="43" t="s">
        <v>34</v>
      </c>
      <c r="E14" s="43" t="s">
        <v>50</v>
      </c>
      <c r="F14" s="43" t="s">
        <v>56</v>
      </c>
      <c r="G14" s="43" t="s">
        <v>10</v>
      </c>
      <c r="H14" s="44">
        <f>9170324+9897457</f>
        <v>19067781</v>
      </c>
    </row>
    <row r="15" spans="1:8">
      <c r="A15" s="43" t="s">
        <v>31</v>
      </c>
      <c r="B15" s="43" t="s">
        <v>32</v>
      </c>
      <c r="C15" s="43" t="s">
        <v>54</v>
      </c>
      <c r="D15" s="43" t="s">
        <v>34</v>
      </c>
      <c r="E15" s="43" t="s">
        <v>50</v>
      </c>
      <c r="F15" s="43" t="s">
        <v>53</v>
      </c>
      <c r="G15" s="43" t="s">
        <v>10</v>
      </c>
      <c r="H15" s="44">
        <f>12786482+9423378</f>
        <v>22209860</v>
      </c>
    </row>
    <row r="16" spans="1:8">
      <c r="A16" s="43" t="s">
        <v>31</v>
      </c>
      <c r="B16" s="43" t="s">
        <v>32</v>
      </c>
      <c r="C16" s="43" t="s">
        <v>55</v>
      </c>
      <c r="D16" s="43" t="s">
        <v>34</v>
      </c>
      <c r="E16" s="43" t="s">
        <v>50</v>
      </c>
      <c r="F16" s="43" t="s">
        <v>56</v>
      </c>
      <c r="G16" s="43" t="s">
        <v>10</v>
      </c>
      <c r="H16" s="44">
        <f>6704753+10448029</f>
        <v>17152782</v>
      </c>
    </row>
    <row r="17" spans="1:8" s="24" customFormat="1">
      <c r="A17" s="43" t="s">
        <v>31</v>
      </c>
      <c r="B17" s="43" t="s">
        <v>32</v>
      </c>
      <c r="C17" s="43" t="s">
        <v>49</v>
      </c>
      <c r="D17" s="43" t="s">
        <v>35</v>
      </c>
      <c r="E17" s="43" t="s">
        <v>50</v>
      </c>
      <c r="F17" s="43" t="s">
        <v>51</v>
      </c>
      <c r="G17" s="43" t="s">
        <v>10</v>
      </c>
      <c r="H17" s="44">
        <f>28075819+25057633</f>
        <v>53133452</v>
      </c>
    </row>
    <row r="18" spans="1:8">
      <c r="A18" s="43" t="s">
        <v>31</v>
      </c>
      <c r="B18" s="43" t="s">
        <v>32</v>
      </c>
      <c r="C18" s="43" t="s">
        <v>52</v>
      </c>
      <c r="D18" s="43" t="s">
        <v>35</v>
      </c>
      <c r="E18" s="43" t="s">
        <v>50</v>
      </c>
      <c r="F18" s="43" t="s">
        <v>53</v>
      </c>
      <c r="G18" s="43" t="s">
        <v>10</v>
      </c>
      <c r="H18" s="44">
        <f>13176870+17476763</f>
        <v>30653633</v>
      </c>
    </row>
    <row r="19" spans="1:8">
      <c r="A19" s="43" t="s">
        <v>31</v>
      </c>
      <c r="B19" s="43" t="s">
        <v>32</v>
      </c>
      <c r="C19" s="43" t="s">
        <v>54</v>
      </c>
      <c r="D19" s="43" t="s">
        <v>35</v>
      </c>
      <c r="E19" s="43" t="s">
        <v>50</v>
      </c>
      <c r="F19" s="43" t="s">
        <v>53</v>
      </c>
      <c r="G19" s="43" t="s">
        <v>10</v>
      </c>
      <c r="H19" s="44">
        <f>20451811+13895284</f>
        <v>34347095</v>
      </c>
    </row>
    <row r="20" spans="1:8" s="24" customFormat="1">
      <c r="A20" s="43" t="s">
        <v>31</v>
      </c>
      <c r="B20" s="43" t="s">
        <v>32</v>
      </c>
      <c r="C20" s="43" t="s">
        <v>55</v>
      </c>
      <c r="D20" s="43" t="s">
        <v>35</v>
      </c>
      <c r="E20" s="43" t="s">
        <v>50</v>
      </c>
      <c r="F20" s="43" t="s">
        <v>56</v>
      </c>
      <c r="G20" s="43" t="s">
        <v>10</v>
      </c>
      <c r="H20" s="44">
        <f>16724438+14024209</f>
        <v>30748647</v>
      </c>
    </row>
    <row r="21" spans="1:8" s="24" customFormat="1">
      <c r="A21" s="43" t="s">
        <v>31</v>
      </c>
      <c r="B21" s="43" t="s">
        <v>32</v>
      </c>
      <c r="C21" s="43" t="s">
        <v>58</v>
      </c>
      <c r="D21" s="43" t="s">
        <v>36</v>
      </c>
      <c r="E21" s="43" t="s">
        <v>50</v>
      </c>
      <c r="F21" s="43" t="s">
        <v>59</v>
      </c>
      <c r="G21" s="43" t="s">
        <v>10</v>
      </c>
      <c r="H21" s="44">
        <f>13851956+14359761</f>
        <v>28211717</v>
      </c>
    </row>
    <row r="22" spans="1:8" s="24" customFormat="1">
      <c r="A22" s="43" t="s">
        <v>31</v>
      </c>
      <c r="B22" s="43" t="s">
        <v>32</v>
      </c>
      <c r="C22" s="43" t="s">
        <v>49</v>
      </c>
      <c r="D22" s="43" t="s">
        <v>36</v>
      </c>
      <c r="E22" s="43" t="s">
        <v>50</v>
      </c>
      <c r="F22" s="43" t="s">
        <v>51</v>
      </c>
      <c r="G22" s="43" t="s">
        <v>10</v>
      </c>
      <c r="H22" s="44">
        <f>27100302+25793679</f>
        <v>52893981</v>
      </c>
    </row>
    <row r="23" spans="1:8">
      <c r="A23" s="43" t="s">
        <v>31</v>
      </c>
      <c r="B23" s="43" t="s">
        <v>32</v>
      </c>
      <c r="C23" s="43" t="s">
        <v>52</v>
      </c>
      <c r="D23" s="43" t="s">
        <v>36</v>
      </c>
      <c r="E23" s="43" t="s">
        <v>50</v>
      </c>
      <c r="F23" s="43" t="s">
        <v>53</v>
      </c>
      <c r="G23" s="43" t="s">
        <v>10</v>
      </c>
      <c r="H23" s="44">
        <f>47767501+15667839</f>
        <v>63435340</v>
      </c>
    </row>
    <row r="24" spans="1:8">
      <c r="A24" s="43" t="s">
        <v>31</v>
      </c>
      <c r="B24" s="43" t="s">
        <v>32</v>
      </c>
      <c r="C24" s="43" t="s">
        <v>54</v>
      </c>
      <c r="D24" s="43" t="s">
        <v>36</v>
      </c>
      <c r="E24" s="43" t="s">
        <v>50</v>
      </c>
      <c r="F24" s="43" t="s">
        <v>53</v>
      </c>
      <c r="G24" s="43" t="s">
        <v>10</v>
      </c>
      <c r="H24" s="44">
        <f>21978786+17827295</f>
        <v>39806081</v>
      </c>
    </row>
    <row r="25" spans="1:8" s="24" customFormat="1">
      <c r="A25" s="43" t="s">
        <v>31</v>
      </c>
      <c r="B25" s="43" t="s">
        <v>32</v>
      </c>
      <c r="C25" s="43" t="s">
        <v>55</v>
      </c>
      <c r="D25" s="43" t="s">
        <v>36</v>
      </c>
      <c r="E25" s="43" t="s">
        <v>50</v>
      </c>
      <c r="F25" s="43" t="s">
        <v>56</v>
      </c>
      <c r="G25" s="43" t="s">
        <v>10</v>
      </c>
      <c r="H25" s="44">
        <f>22842636+19934715</f>
        <v>42777351</v>
      </c>
    </row>
    <row r="26" spans="1:8" s="24" customFormat="1">
      <c r="A26" s="43" t="s">
        <v>31</v>
      </c>
      <c r="B26" s="43" t="s">
        <v>32</v>
      </c>
      <c r="C26" s="43" t="s">
        <v>58</v>
      </c>
      <c r="D26" s="43" t="s">
        <v>37</v>
      </c>
      <c r="E26" s="43" t="s">
        <v>50</v>
      </c>
      <c r="F26" s="43" t="s">
        <v>59</v>
      </c>
      <c r="G26" s="43" t="s">
        <v>10</v>
      </c>
      <c r="H26" s="44">
        <f>12904641+12542789</f>
        <v>25447430</v>
      </c>
    </row>
    <row r="27" spans="1:8">
      <c r="A27" s="43" t="s">
        <v>31</v>
      </c>
      <c r="B27" s="43" t="s">
        <v>32</v>
      </c>
      <c r="C27" s="43" t="s">
        <v>49</v>
      </c>
      <c r="D27" s="43" t="s">
        <v>37</v>
      </c>
      <c r="E27" s="43" t="s">
        <v>50</v>
      </c>
      <c r="F27" s="43" t="s">
        <v>51</v>
      </c>
      <c r="G27" s="43" t="s">
        <v>10</v>
      </c>
      <c r="H27" s="44">
        <f>12262733+9511206</f>
        <v>21773939</v>
      </c>
    </row>
    <row r="28" spans="1:8">
      <c r="A28" s="43" t="s">
        <v>31</v>
      </c>
      <c r="B28" s="43" t="s">
        <v>32</v>
      </c>
      <c r="C28" s="43" t="s">
        <v>52</v>
      </c>
      <c r="D28" s="43" t="s">
        <v>37</v>
      </c>
      <c r="E28" s="43" t="s">
        <v>50</v>
      </c>
      <c r="F28" s="43" t="s">
        <v>56</v>
      </c>
      <c r="G28" s="43" t="s">
        <v>10</v>
      </c>
      <c r="H28" s="44">
        <f>12639518+17664951</f>
        <v>30304469</v>
      </c>
    </row>
    <row r="29" spans="1:8">
      <c r="A29" s="43" t="s">
        <v>31</v>
      </c>
      <c r="B29" s="43" t="s">
        <v>32</v>
      </c>
      <c r="C29" s="43" t="s">
        <v>52</v>
      </c>
      <c r="D29" s="43" t="s">
        <v>37</v>
      </c>
      <c r="E29" s="43" t="s">
        <v>50</v>
      </c>
      <c r="F29" s="43" t="s">
        <v>53</v>
      </c>
      <c r="G29" s="43" t="s">
        <v>10</v>
      </c>
      <c r="H29" s="44">
        <f>13592026+21618315</f>
        <v>35210341</v>
      </c>
    </row>
    <row r="30" spans="1:8">
      <c r="A30" s="43" t="s">
        <v>31</v>
      </c>
      <c r="B30" s="43" t="s">
        <v>32</v>
      </c>
      <c r="C30" s="43" t="s">
        <v>54</v>
      </c>
      <c r="D30" s="43" t="s">
        <v>37</v>
      </c>
      <c r="E30" s="43" t="s">
        <v>50</v>
      </c>
      <c r="F30" s="43" t="s">
        <v>56</v>
      </c>
      <c r="G30" s="43" t="s">
        <v>10</v>
      </c>
      <c r="H30" s="44">
        <f>18940042+11252358</f>
        <v>30192400</v>
      </c>
    </row>
    <row r="31" spans="1:8">
      <c r="A31" s="43" t="s">
        <v>31</v>
      </c>
      <c r="B31" s="43" t="s">
        <v>32</v>
      </c>
      <c r="C31" s="43" t="s">
        <v>54</v>
      </c>
      <c r="D31" s="43" t="s">
        <v>37</v>
      </c>
      <c r="E31" s="43" t="s">
        <v>50</v>
      </c>
      <c r="F31" s="43" t="s">
        <v>53</v>
      </c>
      <c r="G31" s="43" t="s">
        <v>10</v>
      </c>
      <c r="H31" s="44">
        <f>4943043+12672930</f>
        <v>17615973</v>
      </c>
    </row>
    <row r="32" spans="1:8">
      <c r="A32" s="43" t="s">
        <v>31</v>
      </c>
      <c r="B32" s="43" t="s">
        <v>32</v>
      </c>
      <c r="C32" s="43" t="s">
        <v>55</v>
      </c>
      <c r="D32" s="43" t="s">
        <v>60</v>
      </c>
      <c r="E32" s="43" t="s">
        <v>50</v>
      </c>
      <c r="F32" s="43" t="s">
        <v>56</v>
      </c>
      <c r="G32" s="43" t="s">
        <v>10</v>
      </c>
      <c r="H32" s="44">
        <f>758998+2475830</f>
        <v>3234828</v>
      </c>
    </row>
    <row r="33" spans="1:8" s="24" customFormat="1">
      <c r="A33" s="43" t="s">
        <v>31</v>
      </c>
      <c r="B33" s="43" t="s">
        <v>32</v>
      </c>
      <c r="C33" s="43" t="s">
        <v>58</v>
      </c>
      <c r="D33" s="43" t="s">
        <v>38</v>
      </c>
      <c r="E33" s="43" t="s">
        <v>50</v>
      </c>
      <c r="F33" s="43" t="s">
        <v>59</v>
      </c>
      <c r="G33" s="43" t="s">
        <v>10</v>
      </c>
      <c r="H33" s="44">
        <f>22861723+45548194</f>
        <v>68409917</v>
      </c>
    </row>
    <row r="34" spans="1:8" s="24" customFormat="1">
      <c r="A34" s="43" t="s">
        <v>31</v>
      </c>
      <c r="B34" s="43" t="s">
        <v>32</v>
      </c>
      <c r="C34" s="43" t="s">
        <v>58</v>
      </c>
      <c r="D34" s="43" t="s">
        <v>39</v>
      </c>
      <c r="E34" s="43" t="s">
        <v>50</v>
      </c>
      <c r="F34" s="43" t="s">
        <v>59</v>
      </c>
      <c r="G34" s="43" t="s">
        <v>10</v>
      </c>
      <c r="H34" s="44">
        <f>16135871+26989753</f>
        <v>43125624</v>
      </c>
    </row>
    <row r="35" spans="1:8">
      <c r="A35" s="43" t="s">
        <v>31</v>
      </c>
      <c r="B35" s="43" t="s">
        <v>32</v>
      </c>
      <c r="C35" s="43" t="s">
        <v>49</v>
      </c>
      <c r="D35" s="43" t="s">
        <v>39</v>
      </c>
      <c r="E35" s="43" t="s">
        <v>50</v>
      </c>
      <c r="F35" s="43" t="s">
        <v>51</v>
      </c>
      <c r="G35" s="43" t="s">
        <v>10</v>
      </c>
      <c r="H35" s="44">
        <f>12979614+12968899</f>
        <v>25948513</v>
      </c>
    </row>
    <row r="36" spans="1:8">
      <c r="A36" s="43" t="s">
        <v>31</v>
      </c>
      <c r="B36" s="43" t="s">
        <v>32</v>
      </c>
      <c r="C36" s="43" t="s">
        <v>52</v>
      </c>
      <c r="D36" s="43" t="s">
        <v>39</v>
      </c>
      <c r="E36" s="43" t="s">
        <v>50</v>
      </c>
      <c r="F36" s="43" t="s">
        <v>56</v>
      </c>
      <c r="G36" s="43" t="s">
        <v>10</v>
      </c>
      <c r="H36" s="44">
        <f>13465642+11388203</f>
        <v>24853845</v>
      </c>
    </row>
    <row r="37" spans="1:8">
      <c r="A37" s="43" t="s">
        <v>31</v>
      </c>
      <c r="B37" s="43" t="s">
        <v>32</v>
      </c>
      <c r="C37" s="43" t="s">
        <v>52</v>
      </c>
      <c r="D37" s="43" t="s">
        <v>39</v>
      </c>
      <c r="E37" s="43" t="s">
        <v>50</v>
      </c>
      <c r="F37" s="43" t="s">
        <v>53</v>
      </c>
      <c r="G37" s="43" t="s">
        <v>10</v>
      </c>
      <c r="H37" s="44">
        <f>5397745+7214210</f>
        <v>12611955</v>
      </c>
    </row>
    <row r="38" spans="1:8">
      <c r="A38" s="43" t="s">
        <v>31</v>
      </c>
      <c r="B38" s="43" t="s">
        <v>32</v>
      </c>
      <c r="C38" s="43" t="s">
        <v>54</v>
      </c>
      <c r="D38" s="43" t="s">
        <v>39</v>
      </c>
      <c r="E38" s="43" t="s">
        <v>50</v>
      </c>
      <c r="F38" s="43" t="s">
        <v>56</v>
      </c>
      <c r="G38" s="43" t="s">
        <v>10</v>
      </c>
      <c r="H38" s="44">
        <f>17985340+8010260</f>
        <v>25995600</v>
      </c>
    </row>
    <row r="39" spans="1:8" ht="14.1" customHeight="1">
      <c r="A39" s="43" t="s">
        <v>31</v>
      </c>
      <c r="B39" s="43" t="s">
        <v>32</v>
      </c>
      <c r="C39" s="43" t="s">
        <v>54</v>
      </c>
      <c r="D39" s="43" t="s">
        <v>39</v>
      </c>
      <c r="E39" s="43" t="s">
        <v>50</v>
      </c>
      <c r="F39" s="43" t="s">
        <v>53</v>
      </c>
      <c r="G39" s="43" t="s">
        <v>10</v>
      </c>
      <c r="H39" s="44">
        <f>19926315+5432454</f>
        <v>25358769</v>
      </c>
    </row>
    <row r="40" spans="1:8">
      <c r="A40" s="43" t="s">
        <v>31</v>
      </c>
      <c r="B40" s="43" t="s">
        <v>32</v>
      </c>
      <c r="C40" s="43" t="s">
        <v>55</v>
      </c>
      <c r="D40" s="43" t="s">
        <v>61</v>
      </c>
      <c r="E40" s="43" t="s">
        <v>50</v>
      </c>
      <c r="F40" s="43" t="s">
        <v>56</v>
      </c>
      <c r="G40" s="43" t="s">
        <v>10</v>
      </c>
      <c r="H40" s="44">
        <f>1030800+17609531</f>
        <v>18640331</v>
      </c>
    </row>
    <row r="41" spans="1:8" s="24" customFormat="1">
      <c r="A41" s="43" t="s">
        <v>31</v>
      </c>
      <c r="B41" s="43" t="s">
        <v>32</v>
      </c>
      <c r="C41" s="43" t="s">
        <v>58</v>
      </c>
      <c r="D41" s="43" t="s">
        <v>40</v>
      </c>
      <c r="E41" s="43" t="s">
        <v>50</v>
      </c>
      <c r="F41" s="43" t="s">
        <v>59</v>
      </c>
      <c r="G41" s="43" t="s">
        <v>10</v>
      </c>
      <c r="H41" s="44">
        <f>29352859+14635753</f>
        <v>43988612</v>
      </c>
    </row>
    <row r="42" spans="1:8">
      <c r="A42" s="43" t="s">
        <v>31</v>
      </c>
      <c r="B42" s="43" t="s">
        <v>32</v>
      </c>
      <c r="C42" s="43" t="s">
        <v>52</v>
      </c>
      <c r="D42" s="43" t="s">
        <v>40</v>
      </c>
      <c r="E42" s="43" t="s">
        <v>50</v>
      </c>
      <c r="F42" s="43" t="s">
        <v>53</v>
      </c>
      <c r="G42" s="43" t="s">
        <v>10</v>
      </c>
      <c r="H42" s="44">
        <f>15997936+14967231</f>
        <v>30965167</v>
      </c>
    </row>
    <row r="43" spans="1:8">
      <c r="A43" s="43" t="s">
        <v>31</v>
      </c>
      <c r="B43" s="43" t="s">
        <v>32</v>
      </c>
      <c r="C43" s="43" t="s">
        <v>54</v>
      </c>
      <c r="D43" s="43" t="s">
        <v>40</v>
      </c>
      <c r="E43" s="43" t="s">
        <v>50</v>
      </c>
      <c r="F43" s="43" t="s">
        <v>53</v>
      </c>
      <c r="G43" s="43" t="s">
        <v>10</v>
      </c>
      <c r="H43" s="44">
        <f>15103888+14228804</f>
        <v>29332692</v>
      </c>
    </row>
    <row r="44" spans="1:8" s="24" customFormat="1">
      <c r="A44" s="43" t="s">
        <v>31</v>
      </c>
      <c r="B44" s="43" t="s">
        <v>32</v>
      </c>
      <c r="C44" s="43" t="s">
        <v>58</v>
      </c>
      <c r="D44" s="43" t="s">
        <v>41</v>
      </c>
      <c r="E44" s="43" t="s">
        <v>50</v>
      </c>
      <c r="F44" s="43" t="s">
        <v>59</v>
      </c>
      <c r="G44" s="43" t="s">
        <v>10</v>
      </c>
      <c r="H44" s="44">
        <f>17153901+24668972</f>
        <v>41822873</v>
      </c>
    </row>
    <row r="45" spans="1:8" s="24" customFormat="1">
      <c r="A45" s="43" t="s">
        <v>31</v>
      </c>
      <c r="B45" s="43" t="s">
        <v>32</v>
      </c>
      <c r="C45" s="43" t="s">
        <v>49</v>
      </c>
      <c r="D45" s="43" t="s">
        <v>41</v>
      </c>
      <c r="E45" s="43" t="s">
        <v>50</v>
      </c>
      <c r="F45" s="43" t="s">
        <v>51</v>
      </c>
      <c r="G45" s="43" t="s">
        <v>10</v>
      </c>
      <c r="H45" s="44">
        <f>19046181+22758464</f>
        <v>41804645</v>
      </c>
    </row>
    <row r="46" spans="1:8">
      <c r="A46" s="43" t="s">
        <v>31</v>
      </c>
      <c r="B46" s="43" t="s">
        <v>32</v>
      </c>
      <c r="C46" s="43" t="s">
        <v>52</v>
      </c>
      <c r="D46" s="43" t="s">
        <v>41</v>
      </c>
      <c r="E46" s="43" t="s">
        <v>50</v>
      </c>
      <c r="F46" s="43" t="s">
        <v>53</v>
      </c>
      <c r="G46" s="43" t="s">
        <v>10</v>
      </c>
      <c r="H46" s="44">
        <f>13950381+18410501</f>
        <v>32360882</v>
      </c>
    </row>
    <row r="47" spans="1:8">
      <c r="A47" s="43" t="s">
        <v>31</v>
      </c>
      <c r="B47" s="43" t="s">
        <v>32</v>
      </c>
      <c r="C47" s="43" t="s">
        <v>54</v>
      </c>
      <c r="D47" s="43" t="s">
        <v>41</v>
      </c>
      <c r="E47" s="43" t="s">
        <v>50</v>
      </c>
      <c r="F47" s="43" t="s">
        <v>53</v>
      </c>
      <c r="G47" s="43" t="s">
        <v>10</v>
      </c>
      <c r="H47" s="44">
        <f>14948137+14656165</f>
        <v>29604302</v>
      </c>
    </row>
    <row r="48" spans="1:8" s="24" customFormat="1">
      <c r="A48" s="43" t="s">
        <v>31</v>
      </c>
      <c r="B48" s="43" t="s">
        <v>32</v>
      </c>
      <c r="C48" s="43" t="s">
        <v>49</v>
      </c>
      <c r="D48" s="43" t="s">
        <v>42</v>
      </c>
      <c r="E48" s="43" t="s">
        <v>50</v>
      </c>
      <c r="F48" s="43" t="s">
        <v>51</v>
      </c>
      <c r="G48" s="43" t="s">
        <v>10</v>
      </c>
      <c r="H48" s="44">
        <f>24007970+13119318</f>
        <v>37127288</v>
      </c>
    </row>
    <row r="49" spans="1:8" s="24" customFormat="1">
      <c r="A49" s="43" t="s">
        <v>31</v>
      </c>
      <c r="B49" s="43" t="s">
        <v>32</v>
      </c>
      <c r="C49" s="43" t="s">
        <v>55</v>
      </c>
      <c r="D49" s="43" t="s">
        <v>42</v>
      </c>
      <c r="E49" s="43" t="s">
        <v>50</v>
      </c>
      <c r="F49" s="43" t="s">
        <v>56</v>
      </c>
      <c r="G49" s="43" t="s">
        <v>10</v>
      </c>
      <c r="H49" s="44">
        <f>15759637+11858688</f>
        <v>27618325</v>
      </c>
    </row>
    <row r="50" spans="1:8">
      <c r="A50" s="43" t="s">
        <v>62</v>
      </c>
      <c r="B50" s="43" t="s">
        <v>7</v>
      </c>
      <c r="C50" s="43" t="s">
        <v>63</v>
      </c>
      <c r="D50" s="43" t="s">
        <v>64</v>
      </c>
      <c r="E50" s="43" t="s">
        <v>50</v>
      </c>
      <c r="F50" s="43" t="s">
        <v>65</v>
      </c>
      <c r="G50" s="43" t="s">
        <v>10</v>
      </c>
      <c r="H50" s="44">
        <f>11711623+12350813</f>
        <v>24062436</v>
      </c>
    </row>
    <row r="51" spans="1:8">
      <c r="A51" s="43" t="s">
        <v>62</v>
      </c>
      <c r="B51" s="43" t="s">
        <v>7</v>
      </c>
      <c r="C51" s="43" t="s">
        <v>66</v>
      </c>
      <c r="D51" s="43" t="s">
        <v>64</v>
      </c>
      <c r="E51" s="43" t="s">
        <v>50</v>
      </c>
      <c r="F51" s="43" t="s">
        <v>53</v>
      </c>
      <c r="G51" s="43" t="s">
        <v>10</v>
      </c>
      <c r="H51" s="44">
        <f>15715216+11529917</f>
        <v>27245133</v>
      </c>
    </row>
    <row r="52" spans="1:8">
      <c r="A52" s="43" t="s">
        <v>62</v>
      </c>
      <c r="B52" s="43" t="s">
        <v>7</v>
      </c>
      <c r="C52" s="43" t="s">
        <v>67</v>
      </c>
      <c r="D52" s="43" t="s">
        <v>64</v>
      </c>
      <c r="E52" s="43" t="s">
        <v>50</v>
      </c>
      <c r="F52" s="43" t="s">
        <v>53</v>
      </c>
      <c r="G52" s="43" t="s">
        <v>10</v>
      </c>
      <c r="H52" s="44">
        <f>9068097+9575154</f>
        <v>18643251</v>
      </c>
    </row>
    <row r="53" spans="1:8">
      <c r="A53" s="43" t="s">
        <v>62</v>
      </c>
      <c r="B53" s="43" t="s">
        <v>7</v>
      </c>
      <c r="C53" s="43" t="s">
        <v>68</v>
      </c>
      <c r="D53" s="43" t="s">
        <v>64</v>
      </c>
      <c r="E53" s="43" t="s">
        <v>50</v>
      </c>
      <c r="F53" s="43" t="s">
        <v>53</v>
      </c>
      <c r="G53" s="43" t="s">
        <v>10</v>
      </c>
      <c r="H53" s="44">
        <f>19016679+24451732</f>
        <v>43468411</v>
      </c>
    </row>
    <row r="54" spans="1:8">
      <c r="A54" s="43" t="s">
        <v>62</v>
      </c>
      <c r="B54" s="43" t="s">
        <v>7</v>
      </c>
      <c r="C54" s="43" t="s">
        <v>69</v>
      </c>
      <c r="D54" s="43" t="s">
        <v>64</v>
      </c>
      <c r="E54" s="43" t="s">
        <v>50</v>
      </c>
      <c r="F54" s="43" t="s">
        <v>53</v>
      </c>
      <c r="G54" s="43" t="s">
        <v>10</v>
      </c>
      <c r="H54" s="44">
        <f>20201926+25504432</f>
        <v>45706358</v>
      </c>
    </row>
    <row r="55" spans="1:8">
      <c r="A55" s="43" t="s">
        <v>62</v>
      </c>
      <c r="B55" s="43" t="s">
        <v>7</v>
      </c>
      <c r="C55" s="43" t="s">
        <v>49</v>
      </c>
      <c r="D55" s="43" t="s">
        <v>64</v>
      </c>
      <c r="E55" s="43" t="s">
        <v>50</v>
      </c>
      <c r="F55" s="43" t="s">
        <v>51</v>
      </c>
      <c r="G55" s="43" t="s">
        <v>10</v>
      </c>
      <c r="H55" s="44">
        <f>19920659+18093876</f>
        <v>38014535</v>
      </c>
    </row>
    <row r="56" spans="1:8">
      <c r="A56" s="43" t="s">
        <v>62</v>
      </c>
      <c r="B56" s="43" t="s">
        <v>7</v>
      </c>
      <c r="C56" s="43" t="s">
        <v>52</v>
      </c>
      <c r="D56" s="43" t="s">
        <v>64</v>
      </c>
      <c r="E56" s="43" t="s">
        <v>50</v>
      </c>
      <c r="F56" s="43" t="s">
        <v>56</v>
      </c>
      <c r="G56" s="43" t="s">
        <v>10</v>
      </c>
      <c r="H56" s="44">
        <f>19851836+20028497</f>
        <v>39880333</v>
      </c>
    </row>
    <row r="57" spans="1:8">
      <c r="A57" s="43" t="s">
        <v>62</v>
      </c>
      <c r="B57" s="43" t="s">
        <v>7</v>
      </c>
      <c r="C57" s="43" t="s">
        <v>52</v>
      </c>
      <c r="D57" s="43" t="s">
        <v>64</v>
      </c>
      <c r="E57" s="43" t="s">
        <v>50</v>
      </c>
      <c r="F57" s="43" t="s">
        <v>53</v>
      </c>
      <c r="G57" s="43" t="s">
        <v>10</v>
      </c>
      <c r="H57" s="44">
        <f>15584259+17204058</f>
        <v>32788317</v>
      </c>
    </row>
    <row r="58" spans="1:8">
      <c r="A58" s="43" t="s">
        <v>62</v>
      </c>
      <c r="B58" s="43" t="s">
        <v>7</v>
      </c>
      <c r="C58" s="43" t="s">
        <v>70</v>
      </c>
      <c r="D58" s="43" t="s">
        <v>64</v>
      </c>
      <c r="E58" s="43" t="s">
        <v>50</v>
      </c>
      <c r="F58" s="43" t="s">
        <v>53</v>
      </c>
      <c r="G58" s="43" t="s">
        <v>10</v>
      </c>
      <c r="H58" s="44">
        <f>20506232+23280654</f>
        <v>43786886</v>
      </c>
    </row>
    <row r="59" spans="1:8">
      <c r="A59" s="43" t="s">
        <v>62</v>
      </c>
      <c r="B59" s="43" t="s">
        <v>7</v>
      </c>
      <c r="C59" s="43" t="s">
        <v>71</v>
      </c>
      <c r="D59" s="43" t="s">
        <v>64</v>
      </c>
      <c r="E59" s="43" t="s">
        <v>50</v>
      </c>
      <c r="F59" s="43" t="s">
        <v>56</v>
      </c>
      <c r="G59" s="43" t="s">
        <v>10</v>
      </c>
      <c r="H59" s="44">
        <f>14468450+14105733</f>
        <v>28574183</v>
      </c>
    </row>
    <row r="60" spans="1:8">
      <c r="A60" s="43" t="s">
        <v>62</v>
      </c>
      <c r="B60" s="43" t="s">
        <v>7</v>
      </c>
      <c r="C60" s="43" t="s">
        <v>54</v>
      </c>
      <c r="D60" s="43" t="s">
        <v>64</v>
      </c>
      <c r="E60" s="43" t="s">
        <v>50</v>
      </c>
      <c r="F60" s="43" t="s">
        <v>56</v>
      </c>
      <c r="G60" s="43" t="s">
        <v>10</v>
      </c>
      <c r="H60" s="44">
        <f>13653751+11058399</f>
        <v>24712150</v>
      </c>
    </row>
    <row r="61" spans="1:8">
      <c r="A61" s="43" t="s">
        <v>62</v>
      </c>
      <c r="B61" s="43" t="s">
        <v>7</v>
      </c>
      <c r="C61" s="43" t="s">
        <v>54</v>
      </c>
      <c r="D61" s="43" t="s">
        <v>64</v>
      </c>
      <c r="E61" s="43" t="s">
        <v>50</v>
      </c>
      <c r="F61" s="43" t="s">
        <v>53</v>
      </c>
      <c r="G61" s="43" t="s">
        <v>10</v>
      </c>
      <c r="H61" s="44">
        <f>15393270+15166609</f>
        <v>30559879</v>
      </c>
    </row>
    <row r="62" spans="1:8">
      <c r="A62" s="43" t="s">
        <v>62</v>
      </c>
      <c r="B62" s="43" t="s">
        <v>7</v>
      </c>
      <c r="C62" s="43" t="s">
        <v>72</v>
      </c>
      <c r="D62" s="43" t="s">
        <v>64</v>
      </c>
      <c r="E62" s="43" t="s">
        <v>50</v>
      </c>
      <c r="F62" s="43" t="s">
        <v>53</v>
      </c>
      <c r="G62" s="43" t="s">
        <v>10</v>
      </c>
      <c r="H62" s="44">
        <f>17929790+18808738</f>
        <v>36738528</v>
      </c>
    </row>
    <row r="63" spans="1:8">
      <c r="A63" s="43" t="s">
        <v>62</v>
      </c>
      <c r="B63" s="43" t="s">
        <v>7</v>
      </c>
      <c r="C63" s="43" t="s">
        <v>73</v>
      </c>
      <c r="D63" s="43" t="s">
        <v>64</v>
      </c>
      <c r="E63" s="43" t="s">
        <v>50</v>
      </c>
      <c r="F63" s="43" t="s">
        <v>53</v>
      </c>
      <c r="G63" s="43" t="s">
        <v>10</v>
      </c>
      <c r="H63" s="44">
        <f>21691103+20930741</f>
        <v>42621844</v>
      </c>
    </row>
    <row r="64" spans="1:8">
      <c r="A64" s="43" t="s">
        <v>62</v>
      </c>
      <c r="B64" s="43" t="s">
        <v>7</v>
      </c>
      <c r="C64" s="43" t="s">
        <v>74</v>
      </c>
      <c r="D64" s="43" t="s">
        <v>64</v>
      </c>
      <c r="E64" s="43" t="s">
        <v>75</v>
      </c>
      <c r="F64" s="43" t="s">
        <v>59</v>
      </c>
      <c r="G64" s="43" t="s">
        <v>10</v>
      </c>
      <c r="H64" s="44">
        <f>18698805+19575627</f>
        <v>38274432</v>
      </c>
    </row>
    <row r="65" spans="1:8">
      <c r="A65" s="43" t="s">
        <v>62</v>
      </c>
      <c r="B65" s="43" t="s">
        <v>7</v>
      </c>
      <c r="C65" s="43" t="s">
        <v>76</v>
      </c>
      <c r="D65" s="43" t="s">
        <v>64</v>
      </c>
      <c r="E65" s="43" t="s">
        <v>50</v>
      </c>
      <c r="F65" s="43" t="s">
        <v>53</v>
      </c>
      <c r="G65" s="43" t="s">
        <v>10</v>
      </c>
      <c r="H65" s="44">
        <f>2897953+3379865</f>
        <v>6277818</v>
      </c>
    </row>
    <row r="66" spans="1:8">
      <c r="A66" s="43" t="s">
        <v>62</v>
      </c>
      <c r="B66" s="43" t="s">
        <v>7</v>
      </c>
      <c r="C66" s="43" t="s">
        <v>77</v>
      </c>
      <c r="D66" s="43" t="s">
        <v>64</v>
      </c>
      <c r="E66" s="43" t="s">
        <v>50</v>
      </c>
      <c r="F66" s="43" t="s">
        <v>53</v>
      </c>
      <c r="G66" s="43" t="s">
        <v>10</v>
      </c>
      <c r="H66" s="44">
        <f>16503498+13363385</f>
        <v>29866883</v>
      </c>
    </row>
    <row r="67" spans="1:8">
      <c r="A67" s="43" t="s">
        <v>62</v>
      </c>
      <c r="B67" s="43" t="s">
        <v>7</v>
      </c>
      <c r="C67" s="43" t="s">
        <v>78</v>
      </c>
      <c r="D67" s="43" t="s">
        <v>64</v>
      </c>
      <c r="E67" s="43" t="s">
        <v>50</v>
      </c>
      <c r="F67" s="43" t="s">
        <v>53</v>
      </c>
      <c r="G67" s="43" t="s">
        <v>10</v>
      </c>
      <c r="H67" s="44">
        <f>13500901+20132621</f>
        <v>33633522</v>
      </c>
    </row>
    <row r="68" spans="1:8">
      <c r="A68" s="43" t="s">
        <v>62</v>
      </c>
      <c r="B68" s="43" t="s">
        <v>7</v>
      </c>
      <c r="C68" s="43" t="s">
        <v>79</v>
      </c>
      <c r="D68" s="43" t="s">
        <v>64</v>
      </c>
      <c r="E68" s="43" t="s">
        <v>50</v>
      </c>
      <c r="F68" s="43" t="s">
        <v>53</v>
      </c>
      <c r="G68" s="43" t="s">
        <v>10</v>
      </c>
      <c r="H68" s="44">
        <f>15363741+16404424</f>
        <v>31768165</v>
      </c>
    </row>
    <row r="69" spans="1:8">
      <c r="A69" s="43" t="s">
        <v>62</v>
      </c>
      <c r="B69" s="43" t="s">
        <v>7</v>
      </c>
      <c r="C69" s="43" t="s">
        <v>80</v>
      </c>
      <c r="D69" s="43" t="s">
        <v>64</v>
      </c>
      <c r="E69" s="43" t="s">
        <v>50</v>
      </c>
      <c r="F69" s="43" t="s">
        <v>53</v>
      </c>
      <c r="G69" s="43" t="s">
        <v>10</v>
      </c>
      <c r="H69" s="44">
        <f>1597275+1660752</f>
        <v>3258027</v>
      </c>
    </row>
    <row r="70" spans="1:8">
      <c r="A70" s="43" t="s">
        <v>62</v>
      </c>
      <c r="B70" s="43" t="s">
        <v>7</v>
      </c>
      <c r="C70" s="43" t="s">
        <v>81</v>
      </c>
      <c r="D70" s="43" t="s">
        <v>64</v>
      </c>
      <c r="E70" s="43" t="s">
        <v>50</v>
      </c>
      <c r="F70" s="43" t="s">
        <v>53</v>
      </c>
      <c r="G70" s="43" t="s">
        <v>10</v>
      </c>
      <c r="H70" s="44">
        <f>6223564+5607454</f>
        <v>11831018</v>
      </c>
    </row>
    <row r="71" spans="1:8">
      <c r="A71" s="43" t="s">
        <v>62</v>
      </c>
      <c r="B71" s="43" t="s">
        <v>7</v>
      </c>
      <c r="C71" s="43" t="s">
        <v>55</v>
      </c>
      <c r="D71" s="43" t="s">
        <v>64</v>
      </c>
      <c r="E71" s="43" t="s">
        <v>50</v>
      </c>
      <c r="F71" s="43" t="s">
        <v>56</v>
      </c>
      <c r="G71" s="43" t="s">
        <v>10</v>
      </c>
      <c r="H71" s="44">
        <f>14912540+14510745</f>
        <v>29423285</v>
      </c>
    </row>
    <row r="72" spans="1:8">
      <c r="A72" s="43" t="s">
        <v>62</v>
      </c>
      <c r="B72" s="43" t="s">
        <v>7</v>
      </c>
      <c r="C72" s="43" t="s">
        <v>82</v>
      </c>
      <c r="D72" s="43" t="s">
        <v>83</v>
      </c>
      <c r="E72" s="43" t="s">
        <v>84</v>
      </c>
      <c r="F72" s="43" t="s">
        <v>59</v>
      </c>
      <c r="G72" s="43" t="s">
        <v>10</v>
      </c>
      <c r="H72" s="44">
        <f>27249825+26626314</f>
        <v>53876139</v>
      </c>
    </row>
    <row r="73" spans="1:8">
      <c r="A73" s="43" t="s">
        <v>62</v>
      </c>
      <c r="B73" s="43" t="s">
        <v>7</v>
      </c>
      <c r="C73" s="43" t="s">
        <v>85</v>
      </c>
      <c r="D73" s="43" t="s">
        <v>83</v>
      </c>
      <c r="E73" s="43" t="s">
        <v>86</v>
      </c>
      <c r="F73" s="43" t="s">
        <v>59</v>
      </c>
      <c r="G73" s="43" t="s">
        <v>10</v>
      </c>
      <c r="H73" s="44">
        <f>39405322+38314000</f>
        <v>77719322</v>
      </c>
    </row>
    <row r="74" spans="1:8">
      <c r="A74" s="43" t="s">
        <v>62</v>
      </c>
      <c r="B74" s="43" t="s">
        <v>7</v>
      </c>
      <c r="C74" s="43" t="s">
        <v>87</v>
      </c>
      <c r="D74" s="43" t="s">
        <v>83</v>
      </c>
      <c r="E74" s="43" t="s">
        <v>50</v>
      </c>
      <c r="F74" s="43" t="s">
        <v>53</v>
      </c>
      <c r="G74" s="43" t="s">
        <v>10</v>
      </c>
      <c r="H74" s="44">
        <f>76748893</f>
        <v>76748893</v>
      </c>
    </row>
    <row r="75" spans="1:8">
      <c r="A75" s="43" t="s">
        <v>62</v>
      </c>
      <c r="B75" s="43" t="s">
        <v>7</v>
      </c>
      <c r="C75" s="43" t="s">
        <v>88</v>
      </c>
      <c r="D75" s="43" t="s">
        <v>83</v>
      </c>
      <c r="E75" s="43" t="s">
        <v>50</v>
      </c>
      <c r="F75" s="43" t="s">
        <v>53</v>
      </c>
      <c r="G75" s="43" t="s">
        <v>10</v>
      </c>
      <c r="H75" s="44">
        <f>97507603+24662163</f>
        <v>122169766</v>
      </c>
    </row>
    <row r="76" spans="1:8">
      <c r="A76" s="43" t="s">
        <v>62</v>
      </c>
      <c r="B76" s="43" t="s">
        <v>7</v>
      </c>
      <c r="C76" s="43" t="s">
        <v>68</v>
      </c>
      <c r="D76" s="43" t="s">
        <v>83</v>
      </c>
      <c r="E76" s="43" t="s">
        <v>50</v>
      </c>
      <c r="F76" s="43" t="s">
        <v>53</v>
      </c>
      <c r="G76" s="43" t="s">
        <v>10</v>
      </c>
      <c r="H76" s="44">
        <f>30253783+62329436</f>
        <v>92583219</v>
      </c>
    </row>
    <row r="77" spans="1:8">
      <c r="A77" s="43" t="s">
        <v>62</v>
      </c>
      <c r="B77" s="43" t="s">
        <v>7</v>
      </c>
      <c r="C77" s="43" t="s">
        <v>89</v>
      </c>
      <c r="D77" s="43" t="s">
        <v>83</v>
      </c>
      <c r="E77" s="43" t="s">
        <v>50</v>
      </c>
      <c r="F77" s="43" t="s">
        <v>53</v>
      </c>
      <c r="G77" s="43" t="s">
        <v>10</v>
      </c>
      <c r="H77" s="44">
        <f>39066210+40497034</f>
        <v>79563244</v>
      </c>
    </row>
    <row r="78" spans="1:8">
      <c r="A78" s="43" t="s">
        <v>62</v>
      </c>
      <c r="B78" s="43" t="s">
        <v>7</v>
      </c>
      <c r="C78" s="43" t="s">
        <v>90</v>
      </c>
      <c r="D78" s="43" t="s">
        <v>83</v>
      </c>
      <c r="E78" s="43" t="s">
        <v>50</v>
      </c>
      <c r="F78" s="43" t="s">
        <v>53</v>
      </c>
      <c r="G78" s="43" t="s">
        <v>10</v>
      </c>
      <c r="H78" s="44">
        <f>25316927</f>
        <v>25316927</v>
      </c>
    </row>
    <row r="79" spans="1:8">
      <c r="A79" s="43" t="s">
        <v>62</v>
      </c>
      <c r="B79" s="43" t="s">
        <v>7</v>
      </c>
      <c r="C79" s="43" t="s">
        <v>91</v>
      </c>
      <c r="D79" s="43" t="s">
        <v>83</v>
      </c>
      <c r="E79" s="43" t="s">
        <v>50</v>
      </c>
      <c r="F79" s="43" t="s">
        <v>53</v>
      </c>
      <c r="G79" s="43" t="s">
        <v>10</v>
      </c>
      <c r="H79" s="44">
        <f>55551549+34291954</f>
        <v>89843503</v>
      </c>
    </row>
    <row r="80" spans="1:8">
      <c r="A80" s="43" t="s">
        <v>62</v>
      </c>
      <c r="B80" s="43" t="s">
        <v>7</v>
      </c>
      <c r="C80" s="43" t="s">
        <v>92</v>
      </c>
      <c r="D80" s="43" t="s">
        <v>83</v>
      </c>
      <c r="E80" s="43" t="s">
        <v>93</v>
      </c>
      <c r="F80" s="43" t="s">
        <v>94</v>
      </c>
      <c r="G80" s="43" t="s">
        <v>10</v>
      </c>
      <c r="H80" s="44">
        <v>51281445</v>
      </c>
    </row>
    <row r="81" spans="1:8">
      <c r="A81" s="43" t="s">
        <v>62</v>
      </c>
      <c r="B81" s="43" t="s">
        <v>7</v>
      </c>
      <c r="C81" s="43" t="s">
        <v>52</v>
      </c>
      <c r="D81" s="43" t="s">
        <v>83</v>
      </c>
      <c r="E81" s="43" t="s">
        <v>50</v>
      </c>
      <c r="F81" s="43" t="s">
        <v>53</v>
      </c>
      <c r="G81" s="43" t="s">
        <v>10</v>
      </c>
      <c r="H81" s="44">
        <f>36323623+53801266</f>
        <v>90124889</v>
      </c>
    </row>
    <row r="82" spans="1:8">
      <c r="A82" s="43" t="s">
        <v>62</v>
      </c>
      <c r="B82" s="43" t="s">
        <v>7</v>
      </c>
      <c r="C82" s="43" t="s">
        <v>70</v>
      </c>
      <c r="D82" s="43" t="s">
        <v>83</v>
      </c>
      <c r="E82" s="43" t="s">
        <v>50</v>
      </c>
      <c r="F82" s="43" t="s">
        <v>53</v>
      </c>
      <c r="G82" s="43" t="s">
        <v>10</v>
      </c>
      <c r="H82" s="44">
        <v>32145166</v>
      </c>
    </row>
    <row r="83" spans="1:8">
      <c r="A83" s="43" t="s">
        <v>62</v>
      </c>
      <c r="B83" s="43" t="s">
        <v>7</v>
      </c>
      <c r="C83" s="43" t="s">
        <v>95</v>
      </c>
      <c r="D83" s="43" t="s">
        <v>83</v>
      </c>
      <c r="E83" s="43" t="s">
        <v>50</v>
      </c>
      <c r="F83" s="43" t="s">
        <v>53</v>
      </c>
      <c r="G83" s="43" t="s">
        <v>10</v>
      </c>
      <c r="H83" s="44">
        <f>50172132+136278288</f>
        <v>186450420</v>
      </c>
    </row>
    <row r="84" spans="1:8">
      <c r="A84" s="43" t="s">
        <v>62</v>
      </c>
      <c r="B84" s="43" t="s">
        <v>7</v>
      </c>
      <c r="C84" s="43" t="s">
        <v>54</v>
      </c>
      <c r="D84" s="43" t="s">
        <v>83</v>
      </c>
      <c r="E84" s="43">
        <v>129</v>
      </c>
      <c r="F84" s="43" t="s">
        <v>56</v>
      </c>
      <c r="G84" s="43" t="s">
        <v>10</v>
      </c>
      <c r="H84" s="44">
        <v>46102930</v>
      </c>
    </row>
    <row r="85" spans="1:8">
      <c r="A85" s="43" t="s">
        <v>62</v>
      </c>
      <c r="B85" s="43" t="s">
        <v>7</v>
      </c>
      <c r="C85" s="43" t="s">
        <v>54</v>
      </c>
      <c r="D85" s="43" t="s">
        <v>83</v>
      </c>
      <c r="E85" s="43" t="s">
        <v>50</v>
      </c>
      <c r="F85" s="43" t="s">
        <v>56</v>
      </c>
      <c r="G85" s="43" t="s">
        <v>10</v>
      </c>
      <c r="H85" s="44">
        <v>38128754</v>
      </c>
    </row>
    <row r="86" spans="1:8">
      <c r="A86" s="43" t="s">
        <v>62</v>
      </c>
      <c r="B86" s="43" t="s">
        <v>7</v>
      </c>
      <c r="C86" s="43" t="s">
        <v>54</v>
      </c>
      <c r="D86" s="43" t="s">
        <v>83</v>
      </c>
      <c r="E86" s="43" t="s">
        <v>50</v>
      </c>
      <c r="F86" s="43" t="s">
        <v>53</v>
      </c>
      <c r="G86" s="43" t="s">
        <v>10</v>
      </c>
      <c r="H86" s="44">
        <f>36924458+43640759+38554700+40169582</f>
        <v>159289499</v>
      </c>
    </row>
    <row r="87" spans="1:8">
      <c r="A87" s="43" t="s">
        <v>62</v>
      </c>
      <c r="B87" s="43" t="s">
        <v>7</v>
      </c>
      <c r="C87" s="43" t="s">
        <v>72</v>
      </c>
      <c r="D87" s="43" t="s">
        <v>83</v>
      </c>
      <c r="E87" s="43" t="s">
        <v>50</v>
      </c>
      <c r="F87" s="43" t="s">
        <v>53</v>
      </c>
      <c r="G87" s="43" t="s">
        <v>10</v>
      </c>
      <c r="H87" s="44">
        <v>55569720</v>
      </c>
    </row>
    <row r="88" spans="1:8">
      <c r="A88" s="43" t="s">
        <v>62</v>
      </c>
      <c r="B88" s="43" t="s">
        <v>7</v>
      </c>
      <c r="C88" s="43" t="s">
        <v>74</v>
      </c>
      <c r="D88" s="43" t="s">
        <v>83</v>
      </c>
      <c r="E88" s="43" t="s">
        <v>75</v>
      </c>
      <c r="F88" s="43" t="s">
        <v>53</v>
      </c>
      <c r="G88" s="43" t="s">
        <v>10</v>
      </c>
      <c r="H88" s="44">
        <f>45309425+36688136</f>
        <v>81997561</v>
      </c>
    </row>
    <row r="89" spans="1:8">
      <c r="A89" s="43" t="s">
        <v>62</v>
      </c>
      <c r="B89" s="43" t="s">
        <v>7</v>
      </c>
      <c r="C89" s="43" t="s">
        <v>96</v>
      </c>
      <c r="D89" s="43" t="s">
        <v>83</v>
      </c>
      <c r="E89" s="43" t="s">
        <v>97</v>
      </c>
      <c r="F89" s="43" t="s">
        <v>59</v>
      </c>
      <c r="G89" s="43" t="s">
        <v>10</v>
      </c>
      <c r="H89" s="44">
        <f>44384761+47497410</f>
        <v>91882171</v>
      </c>
    </row>
    <row r="90" spans="1:8">
      <c r="A90" s="43" t="s">
        <v>62</v>
      </c>
      <c r="B90" s="43" t="s">
        <v>7</v>
      </c>
      <c r="C90" s="43" t="s">
        <v>98</v>
      </c>
      <c r="D90" s="43" t="s">
        <v>83</v>
      </c>
      <c r="E90" s="43" t="s">
        <v>99</v>
      </c>
      <c r="F90" s="43" t="s">
        <v>59</v>
      </c>
      <c r="G90" s="43" t="s">
        <v>10</v>
      </c>
      <c r="H90" s="44">
        <f>38287711+46247705</f>
        <v>84535416</v>
      </c>
    </row>
    <row r="91" spans="1:8">
      <c r="A91" s="43" t="s">
        <v>62</v>
      </c>
      <c r="B91" s="43" t="s">
        <v>7</v>
      </c>
      <c r="C91" s="43" t="s">
        <v>100</v>
      </c>
      <c r="D91" s="43" t="s">
        <v>83</v>
      </c>
      <c r="E91" s="43" t="s">
        <v>50</v>
      </c>
      <c r="F91" s="43" t="s">
        <v>53</v>
      </c>
      <c r="G91" s="43" t="s">
        <v>10</v>
      </c>
      <c r="H91" s="44">
        <f>43078861+33314913</f>
        <v>76393774</v>
      </c>
    </row>
    <row r="92" spans="1:8">
      <c r="A92" s="43" t="s">
        <v>62</v>
      </c>
      <c r="B92" s="43" t="s">
        <v>7</v>
      </c>
      <c r="C92" s="43" t="s">
        <v>79</v>
      </c>
      <c r="D92" s="43" t="s">
        <v>83</v>
      </c>
      <c r="E92" s="43" t="s">
        <v>50</v>
      </c>
      <c r="F92" s="43" t="s">
        <v>53</v>
      </c>
      <c r="G92" s="43" t="s">
        <v>10</v>
      </c>
      <c r="H92" s="44">
        <f>72095644</f>
        <v>72095644</v>
      </c>
    </row>
    <row r="93" spans="1:8">
      <c r="A93" s="43" t="s">
        <v>62</v>
      </c>
      <c r="B93" s="43" t="s">
        <v>7</v>
      </c>
      <c r="C93" s="43" t="s">
        <v>101</v>
      </c>
      <c r="D93" s="43" t="s">
        <v>83</v>
      </c>
      <c r="E93" s="43" t="s">
        <v>50</v>
      </c>
      <c r="F93" s="43" t="s">
        <v>53</v>
      </c>
      <c r="G93" s="43" t="s">
        <v>10</v>
      </c>
      <c r="H93" s="44">
        <v>53293111</v>
      </c>
    </row>
    <row r="94" spans="1:8">
      <c r="A94" s="43" t="s">
        <v>62</v>
      </c>
      <c r="B94" s="43" t="s">
        <v>7</v>
      </c>
      <c r="C94" s="43" t="s">
        <v>81</v>
      </c>
      <c r="D94" s="43" t="s">
        <v>83</v>
      </c>
      <c r="E94" s="43" t="s">
        <v>50</v>
      </c>
      <c r="F94" s="43" t="s">
        <v>53</v>
      </c>
      <c r="G94" s="43" t="s">
        <v>10</v>
      </c>
      <c r="H94" s="44">
        <f>22648231+45700747</f>
        <v>68348978</v>
      </c>
    </row>
    <row r="95" spans="1:8">
      <c r="A95" s="43" t="s">
        <v>62</v>
      </c>
      <c r="B95" s="43" t="s">
        <v>7</v>
      </c>
      <c r="C95" s="43" t="s">
        <v>55</v>
      </c>
      <c r="D95" s="43" t="s">
        <v>83</v>
      </c>
      <c r="E95" s="43" t="s">
        <v>50</v>
      </c>
      <c r="F95" s="43" t="s">
        <v>56</v>
      </c>
      <c r="G95" s="43" t="s">
        <v>10</v>
      </c>
      <c r="H95" s="44">
        <f>43289599+31078114</f>
        <v>74367713</v>
      </c>
    </row>
    <row r="96" spans="1:8">
      <c r="A96" s="43" t="s">
        <v>62</v>
      </c>
      <c r="B96" s="43" t="s">
        <v>7</v>
      </c>
      <c r="C96" s="43" t="s">
        <v>55</v>
      </c>
      <c r="D96" s="43" t="s">
        <v>83</v>
      </c>
      <c r="E96" s="43" t="s">
        <v>50</v>
      </c>
      <c r="F96" s="43" t="s">
        <v>102</v>
      </c>
      <c r="G96" s="43" t="s">
        <v>10</v>
      </c>
      <c r="H96" s="44">
        <f>37144004+36919301</f>
        <v>74063305</v>
      </c>
    </row>
    <row r="97" spans="1:8">
      <c r="A97" s="43" t="s">
        <v>62</v>
      </c>
      <c r="B97" s="43" t="s">
        <v>7</v>
      </c>
      <c r="C97" s="43" t="s">
        <v>58</v>
      </c>
      <c r="D97" s="43" t="s">
        <v>103</v>
      </c>
      <c r="E97" s="43" t="s">
        <v>104</v>
      </c>
      <c r="F97" s="43" t="s">
        <v>59</v>
      </c>
      <c r="G97" s="43" t="s">
        <v>10</v>
      </c>
      <c r="H97" s="44">
        <f>82579970+98031569</f>
        <v>180611539</v>
      </c>
    </row>
    <row r="98" spans="1:8">
      <c r="A98" s="43" t="s">
        <v>62</v>
      </c>
      <c r="B98" s="43" t="s">
        <v>7</v>
      </c>
      <c r="C98" s="43" t="s">
        <v>105</v>
      </c>
      <c r="D98" s="43" t="s">
        <v>103</v>
      </c>
      <c r="E98" s="43" t="s">
        <v>106</v>
      </c>
      <c r="F98" s="43" t="s">
        <v>51</v>
      </c>
      <c r="G98" s="43" t="s">
        <v>10</v>
      </c>
      <c r="H98" s="44">
        <f>92278611+104332339</f>
        <v>196610950</v>
      </c>
    </row>
    <row r="99" spans="1:8">
      <c r="A99" s="43" t="s">
        <v>62</v>
      </c>
      <c r="B99" s="43" t="s">
        <v>7</v>
      </c>
      <c r="C99" s="43" t="s">
        <v>74</v>
      </c>
      <c r="D99" s="43" t="s">
        <v>103</v>
      </c>
      <c r="E99" s="43" t="s">
        <v>75</v>
      </c>
      <c r="F99" s="43" t="s">
        <v>59</v>
      </c>
      <c r="G99" s="43" t="s">
        <v>107</v>
      </c>
      <c r="H99" s="44">
        <f>119376969+130690504</f>
        <v>250067473</v>
      </c>
    </row>
    <row r="100" spans="1:8">
      <c r="A100" s="43" t="s">
        <v>62</v>
      </c>
      <c r="B100" s="43" t="s">
        <v>7</v>
      </c>
      <c r="C100" s="43" t="s">
        <v>74</v>
      </c>
      <c r="D100" s="43" t="s">
        <v>103</v>
      </c>
      <c r="E100" s="43" t="s">
        <v>75</v>
      </c>
      <c r="F100" s="43" t="s">
        <v>59</v>
      </c>
      <c r="G100" s="43" t="s">
        <v>10</v>
      </c>
      <c r="H100" s="44">
        <f>69412353+89129728</f>
        <v>158542081</v>
      </c>
    </row>
    <row r="101" spans="1:8" s="14" customFormat="1">
      <c r="A101" s="43" t="s">
        <v>62</v>
      </c>
      <c r="B101" s="43" t="s">
        <v>7</v>
      </c>
      <c r="C101" s="43" t="s">
        <v>55</v>
      </c>
      <c r="D101" s="43" t="s">
        <v>108</v>
      </c>
      <c r="E101" s="43" t="s">
        <v>50</v>
      </c>
      <c r="F101" s="43" t="s">
        <v>109</v>
      </c>
      <c r="G101" s="43" t="s">
        <v>10</v>
      </c>
      <c r="H101" s="44">
        <v>2793195</v>
      </c>
    </row>
    <row r="102" spans="1:8">
      <c r="A102" s="43" t="s">
        <v>62</v>
      </c>
      <c r="B102" s="43" t="s">
        <v>7</v>
      </c>
      <c r="C102" s="43" t="s">
        <v>110</v>
      </c>
      <c r="D102" s="43" t="s">
        <v>108</v>
      </c>
      <c r="E102" s="43" t="s">
        <v>111</v>
      </c>
      <c r="F102" s="43" t="s">
        <v>112</v>
      </c>
      <c r="G102" s="43" t="s">
        <v>10</v>
      </c>
      <c r="H102" s="44">
        <v>2751404</v>
      </c>
    </row>
    <row r="103" spans="1:8">
      <c r="A103" s="43" t="s">
        <v>62</v>
      </c>
      <c r="B103" s="43" t="s">
        <v>7</v>
      </c>
      <c r="C103" s="43" t="s">
        <v>110</v>
      </c>
      <c r="D103" s="43" t="s">
        <v>108</v>
      </c>
      <c r="E103" s="43" t="s">
        <v>111</v>
      </c>
      <c r="F103" s="43" t="s">
        <v>112</v>
      </c>
      <c r="G103" s="43" t="s">
        <v>10</v>
      </c>
      <c r="H103" s="44">
        <v>6662271</v>
      </c>
    </row>
    <row r="104" spans="1:8">
      <c r="A104" s="43" t="s">
        <v>62</v>
      </c>
      <c r="B104" s="43" t="s">
        <v>7</v>
      </c>
      <c r="C104" s="43" t="s">
        <v>113</v>
      </c>
      <c r="D104" s="43" t="s">
        <v>108</v>
      </c>
      <c r="E104" s="43" t="s">
        <v>114</v>
      </c>
      <c r="F104" s="43" t="s">
        <v>59</v>
      </c>
      <c r="G104" s="43" t="s">
        <v>115</v>
      </c>
      <c r="H104" s="44">
        <v>3530451</v>
      </c>
    </row>
    <row r="105" spans="1:8">
      <c r="A105" s="43" t="s">
        <v>62</v>
      </c>
      <c r="B105" s="43" t="s">
        <v>7</v>
      </c>
      <c r="C105" s="43" t="s">
        <v>113</v>
      </c>
      <c r="D105" s="43" t="s">
        <v>108</v>
      </c>
      <c r="E105" s="43" t="s">
        <v>114</v>
      </c>
      <c r="F105" s="43" t="s">
        <v>59</v>
      </c>
      <c r="G105" s="43" t="s">
        <v>115</v>
      </c>
      <c r="H105" s="44">
        <v>5524610</v>
      </c>
    </row>
    <row r="106" spans="1:8">
      <c r="A106" s="43" t="s">
        <v>62</v>
      </c>
      <c r="B106" s="43" t="s">
        <v>7</v>
      </c>
      <c r="C106" s="43" t="s">
        <v>113</v>
      </c>
      <c r="D106" s="43" t="s">
        <v>108</v>
      </c>
      <c r="E106" s="43" t="s">
        <v>114</v>
      </c>
      <c r="F106" s="43" t="s">
        <v>59</v>
      </c>
      <c r="G106" s="43" t="s">
        <v>115</v>
      </c>
      <c r="H106" s="44">
        <v>6131079</v>
      </c>
    </row>
    <row r="107" spans="1:8">
      <c r="A107" s="43" t="s">
        <v>62</v>
      </c>
      <c r="B107" s="43" t="s">
        <v>7</v>
      </c>
      <c r="C107" s="43" t="s">
        <v>116</v>
      </c>
      <c r="D107" s="43" t="s">
        <v>117</v>
      </c>
      <c r="E107" s="43" t="s">
        <v>118</v>
      </c>
      <c r="F107" s="43" t="s">
        <v>59</v>
      </c>
      <c r="G107" s="43" t="s">
        <v>119</v>
      </c>
      <c r="H107" s="44">
        <v>8764594</v>
      </c>
    </row>
    <row r="109" spans="1:8">
      <c r="A109" s="44"/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7"/>
  <sheetViews>
    <sheetView workbookViewId="0" xr3:uid="{842E5F09-E766-5B8D-85AF-A39847EA96FD}">
      <selection activeCell="L8" sqref="L8"/>
    </sheetView>
  </sheetViews>
  <sheetFormatPr defaultColWidth="17.125" defaultRowHeight="12.75" customHeight="1"/>
  <cols>
    <col min="1" max="1" width="22" style="9" customWidth="1"/>
    <col min="2" max="2" width="12.5" style="9" customWidth="1"/>
    <col min="3" max="3" width="14.875" style="9" customWidth="1"/>
    <col min="4" max="4" width="25.125" style="9" customWidth="1"/>
    <col min="5" max="5" width="34.125" style="9" customWidth="1"/>
    <col min="6" max="6" width="16.5" style="9" customWidth="1"/>
    <col min="7" max="7" width="12" style="9" customWidth="1"/>
    <col min="8" max="8" width="14.625" style="9" customWidth="1"/>
    <col min="9" max="9" width="12.125" style="9" customWidth="1"/>
    <col min="10" max="10" width="17.125" style="46"/>
    <col min="11" max="16384" width="17.125" style="15"/>
  </cols>
  <sheetData>
    <row r="1" spans="1:10" s="63" customFormat="1" ht="23.1" customHeight="1" thickBot="1">
      <c r="A1" s="60" t="s">
        <v>120</v>
      </c>
      <c r="B1" s="60" t="s">
        <v>121</v>
      </c>
      <c r="C1" s="60" t="s">
        <v>122</v>
      </c>
      <c r="D1" s="61" t="s">
        <v>123</v>
      </c>
      <c r="E1" s="61" t="s">
        <v>124</v>
      </c>
      <c r="F1" s="60" t="s">
        <v>47</v>
      </c>
      <c r="G1" s="60" t="s">
        <v>125</v>
      </c>
      <c r="H1" s="60" t="s">
        <v>126</v>
      </c>
      <c r="I1" s="60" t="s">
        <v>4</v>
      </c>
      <c r="J1" s="62" t="s">
        <v>5</v>
      </c>
    </row>
    <row r="2" spans="1:10" s="26" customFormat="1" ht="15">
      <c r="A2" s="3" t="s">
        <v>127</v>
      </c>
      <c r="B2" s="3" t="s">
        <v>128</v>
      </c>
      <c r="C2" s="3" t="s">
        <v>129</v>
      </c>
      <c r="D2" s="4" t="s">
        <v>130</v>
      </c>
      <c r="E2" s="4" t="s">
        <v>131</v>
      </c>
      <c r="F2" s="4" t="s">
        <v>132</v>
      </c>
      <c r="G2" s="3" t="s">
        <v>115</v>
      </c>
      <c r="H2" s="4" t="s">
        <v>115</v>
      </c>
      <c r="I2" s="4" t="s">
        <v>115</v>
      </c>
      <c r="J2" s="46" t="s">
        <v>133</v>
      </c>
    </row>
    <row r="3" spans="1:10" s="26" customFormat="1" ht="15">
      <c r="A3" s="3" t="s">
        <v>127</v>
      </c>
      <c r="B3" s="3" t="s">
        <v>128</v>
      </c>
      <c r="C3" s="3" t="s">
        <v>129</v>
      </c>
      <c r="D3" s="4" t="s">
        <v>130</v>
      </c>
      <c r="E3" s="4" t="s">
        <v>134</v>
      </c>
      <c r="F3" s="4" t="s">
        <v>132</v>
      </c>
      <c r="G3" s="3" t="s">
        <v>115</v>
      </c>
      <c r="H3" s="4" t="s">
        <v>115</v>
      </c>
      <c r="I3" s="4" t="s">
        <v>115</v>
      </c>
      <c r="J3" s="46" t="s">
        <v>133</v>
      </c>
    </row>
    <row r="4" spans="1:10" s="26" customFormat="1" ht="15">
      <c r="A4" s="3" t="s">
        <v>127</v>
      </c>
      <c r="B4" s="3" t="s">
        <v>128</v>
      </c>
      <c r="C4" s="3" t="s">
        <v>129</v>
      </c>
      <c r="D4" s="4" t="s">
        <v>130</v>
      </c>
      <c r="E4" s="4" t="s">
        <v>135</v>
      </c>
      <c r="F4" s="4" t="s">
        <v>132</v>
      </c>
      <c r="G4" s="3" t="s">
        <v>115</v>
      </c>
      <c r="H4" s="4" t="s">
        <v>115</v>
      </c>
      <c r="I4" s="4" t="s">
        <v>115</v>
      </c>
      <c r="J4" s="46" t="s">
        <v>133</v>
      </c>
    </row>
    <row r="5" spans="1:10" s="25" customFormat="1" ht="15">
      <c r="A5" s="3" t="s">
        <v>127</v>
      </c>
      <c r="B5" s="3" t="s">
        <v>128</v>
      </c>
      <c r="C5" s="3" t="s">
        <v>129</v>
      </c>
      <c r="D5" s="4" t="s">
        <v>130</v>
      </c>
      <c r="E5" s="4" t="s">
        <v>136</v>
      </c>
      <c r="F5" s="4" t="s">
        <v>132</v>
      </c>
      <c r="G5" s="3" t="s">
        <v>115</v>
      </c>
      <c r="H5" s="4" t="s">
        <v>115</v>
      </c>
      <c r="I5" s="4" t="s">
        <v>115</v>
      </c>
      <c r="J5" s="46" t="s">
        <v>133</v>
      </c>
    </row>
    <row r="6" spans="1:10" s="26" customFormat="1" ht="15">
      <c r="A6" s="3" t="s">
        <v>127</v>
      </c>
      <c r="B6" s="3" t="s">
        <v>128</v>
      </c>
      <c r="C6" s="3" t="s">
        <v>129</v>
      </c>
      <c r="D6" s="4" t="s">
        <v>130</v>
      </c>
      <c r="E6" s="4" t="s">
        <v>137</v>
      </c>
      <c r="F6" s="4" t="s">
        <v>132</v>
      </c>
      <c r="G6" s="3" t="s">
        <v>115</v>
      </c>
      <c r="H6" s="4" t="s">
        <v>115</v>
      </c>
      <c r="I6" s="4" t="s">
        <v>115</v>
      </c>
      <c r="J6" s="46" t="s">
        <v>133</v>
      </c>
    </row>
    <row r="7" spans="1:10" s="26" customFormat="1" ht="15">
      <c r="A7" s="3" t="s">
        <v>127</v>
      </c>
      <c r="B7" s="3" t="s">
        <v>128</v>
      </c>
      <c r="C7" s="3" t="s">
        <v>129</v>
      </c>
      <c r="D7" s="4" t="s">
        <v>130</v>
      </c>
      <c r="E7" s="4" t="s">
        <v>138</v>
      </c>
      <c r="F7" s="4" t="s">
        <v>132</v>
      </c>
      <c r="G7" s="3" t="s">
        <v>115</v>
      </c>
      <c r="H7" s="4" t="s">
        <v>115</v>
      </c>
      <c r="I7" s="4" t="s">
        <v>115</v>
      </c>
      <c r="J7" s="46" t="s">
        <v>133</v>
      </c>
    </row>
    <row r="8" spans="1:10" s="26" customFormat="1" ht="15">
      <c r="A8" s="3" t="s">
        <v>127</v>
      </c>
      <c r="B8" s="3" t="s">
        <v>128</v>
      </c>
      <c r="C8" s="3" t="s">
        <v>129</v>
      </c>
      <c r="D8" s="4" t="s">
        <v>139</v>
      </c>
      <c r="E8" s="4" t="s">
        <v>140</v>
      </c>
      <c r="F8" s="4" t="s">
        <v>132</v>
      </c>
      <c r="G8" s="3" t="s">
        <v>115</v>
      </c>
      <c r="H8" s="4" t="s">
        <v>115</v>
      </c>
      <c r="I8" s="4" t="s">
        <v>115</v>
      </c>
      <c r="J8" s="46" t="s">
        <v>133</v>
      </c>
    </row>
    <row r="9" spans="1:10" s="26" customFormat="1" ht="15">
      <c r="A9" s="3" t="s">
        <v>127</v>
      </c>
      <c r="B9" s="3" t="s">
        <v>128</v>
      </c>
      <c r="C9" s="3" t="s">
        <v>129</v>
      </c>
      <c r="D9" s="4" t="s">
        <v>141</v>
      </c>
      <c r="E9" s="4" t="s">
        <v>142</v>
      </c>
      <c r="F9" s="4" t="s">
        <v>132</v>
      </c>
      <c r="G9" s="3" t="s">
        <v>115</v>
      </c>
      <c r="H9" s="4" t="s">
        <v>115</v>
      </c>
      <c r="I9" s="4" t="s">
        <v>115</v>
      </c>
      <c r="J9" s="46" t="s">
        <v>133</v>
      </c>
    </row>
    <row r="10" spans="1:10" s="26" customFormat="1" ht="15">
      <c r="A10" s="3" t="s">
        <v>127</v>
      </c>
      <c r="B10" s="3" t="s">
        <v>128</v>
      </c>
      <c r="C10" s="3" t="s">
        <v>129</v>
      </c>
      <c r="D10" s="4" t="s">
        <v>143</v>
      </c>
      <c r="E10" s="4" t="s">
        <v>144</v>
      </c>
      <c r="F10" s="4" t="s">
        <v>132</v>
      </c>
      <c r="G10" s="3" t="s">
        <v>115</v>
      </c>
      <c r="H10" s="4" t="s">
        <v>115</v>
      </c>
      <c r="I10" s="4" t="s">
        <v>115</v>
      </c>
      <c r="J10" s="46" t="s">
        <v>133</v>
      </c>
    </row>
    <row r="11" spans="1:10" s="26" customFormat="1" ht="15">
      <c r="A11" s="3" t="s">
        <v>127</v>
      </c>
      <c r="B11" s="3" t="s">
        <v>128</v>
      </c>
      <c r="C11" s="3" t="s">
        <v>129</v>
      </c>
      <c r="D11" s="4" t="s">
        <v>145</v>
      </c>
      <c r="E11" s="4" t="s">
        <v>145</v>
      </c>
      <c r="F11" s="4" t="s">
        <v>132</v>
      </c>
      <c r="G11" s="3" t="s">
        <v>115</v>
      </c>
      <c r="H11" s="4" t="s">
        <v>115</v>
      </c>
      <c r="I11" s="4" t="s">
        <v>115</v>
      </c>
      <c r="J11" s="46" t="s">
        <v>133</v>
      </c>
    </row>
    <row r="12" spans="1:10" s="26" customFormat="1" ht="15">
      <c r="A12" s="3" t="s">
        <v>127</v>
      </c>
      <c r="B12" s="3" t="s">
        <v>128</v>
      </c>
      <c r="C12" s="3" t="s">
        <v>129</v>
      </c>
      <c r="D12" s="4" t="s">
        <v>146</v>
      </c>
      <c r="E12" s="4" t="s">
        <v>147</v>
      </c>
      <c r="F12" s="4" t="s">
        <v>132</v>
      </c>
      <c r="G12" s="3" t="s">
        <v>115</v>
      </c>
      <c r="H12" s="4" t="s">
        <v>115</v>
      </c>
      <c r="I12" s="4" t="s">
        <v>115</v>
      </c>
      <c r="J12" s="46" t="s">
        <v>133</v>
      </c>
    </row>
    <row r="13" spans="1:10" s="26" customFormat="1" ht="15">
      <c r="A13" s="3" t="s">
        <v>127</v>
      </c>
      <c r="B13" s="3" t="s">
        <v>128</v>
      </c>
      <c r="C13" s="3" t="s">
        <v>129</v>
      </c>
      <c r="D13" s="4" t="s">
        <v>148</v>
      </c>
      <c r="E13" s="4" t="s">
        <v>149</v>
      </c>
      <c r="F13" s="4" t="s">
        <v>132</v>
      </c>
      <c r="G13" s="3" t="s">
        <v>115</v>
      </c>
      <c r="H13" s="4" t="s">
        <v>115</v>
      </c>
      <c r="I13" s="4" t="s">
        <v>115</v>
      </c>
      <c r="J13" s="46" t="s">
        <v>133</v>
      </c>
    </row>
    <row r="14" spans="1:10" ht="15">
      <c r="A14" s="3" t="s">
        <v>127</v>
      </c>
      <c r="B14" s="3" t="s">
        <v>128</v>
      </c>
      <c r="C14" s="3" t="s">
        <v>129</v>
      </c>
      <c r="D14" s="4" t="s">
        <v>144</v>
      </c>
      <c r="E14" s="4" t="s">
        <v>150</v>
      </c>
      <c r="F14" s="4" t="s">
        <v>151</v>
      </c>
      <c r="G14" s="3" t="s">
        <v>152</v>
      </c>
      <c r="H14" s="4" t="s">
        <v>115</v>
      </c>
      <c r="I14" s="4" t="s">
        <v>115</v>
      </c>
      <c r="J14" s="46">
        <v>15941234</v>
      </c>
    </row>
    <row r="15" spans="1:10" ht="15">
      <c r="A15" s="3" t="s">
        <v>127</v>
      </c>
      <c r="B15" s="3" t="s">
        <v>128</v>
      </c>
      <c r="C15" s="3" t="s">
        <v>129</v>
      </c>
      <c r="D15" s="4" t="s">
        <v>144</v>
      </c>
      <c r="E15" s="4" t="s">
        <v>153</v>
      </c>
      <c r="F15" s="4" t="s">
        <v>151</v>
      </c>
      <c r="G15" s="3" t="s">
        <v>154</v>
      </c>
      <c r="H15" s="4" t="s">
        <v>115</v>
      </c>
      <c r="I15" s="4" t="s">
        <v>115</v>
      </c>
      <c r="J15" s="46">
        <v>12538836</v>
      </c>
    </row>
    <row r="16" spans="1:10" ht="15">
      <c r="A16" s="3" t="s">
        <v>127</v>
      </c>
      <c r="B16" s="3" t="s">
        <v>128</v>
      </c>
      <c r="C16" s="3" t="s">
        <v>129</v>
      </c>
      <c r="D16" s="4" t="s">
        <v>155</v>
      </c>
      <c r="E16" s="4" t="s">
        <v>156</v>
      </c>
      <c r="F16" s="4" t="s">
        <v>151</v>
      </c>
      <c r="G16" s="3" t="s">
        <v>157</v>
      </c>
      <c r="H16" s="4" t="s">
        <v>115</v>
      </c>
      <c r="I16" s="4" t="s">
        <v>115</v>
      </c>
      <c r="J16" s="46">
        <v>15775455</v>
      </c>
    </row>
    <row r="17" spans="1:10" ht="15">
      <c r="A17" s="3" t="s">
        <v>127</v>
      </c>
      <c r="B17" s="3" t="s">
        <v>128</v>
      </c>
      <c r="C17" s="3" t="s">
        <v>129</v>
      </c>
      <c r="D17" s="4" t="s">
        <v>144</v>
      </c>
      <c r="E17" s="4" t="s">
        <v>158</v>
      </c>
      <c r="F17" s="4" t="s">
        <v>151</v>
      </c>
      <c r="G17" s="3" t="s">
        <v>159</v>
      </c>
      <c r="H17" s="4" t="s">
        <v>115</v>
      </c>
      <c r="I17" s="4" t="s">
        <v>115</v>
      </c>
      <c r="J17" s="46">
        <v>14347427</v>
      </c>
    </row>
    <row r="18" spans="1:10" ht="15">
      <c r="A18" s="3" t="s">
        <v>127</v>
      </c>
      <c r="B18" s="3" t="s">
        <v>128</v>
      </c>
      <c r="C18" s="3" t="s">
        <v>129</v>
      </c>
      <c r="D18" s="4" t="s">
        <v>160</v>
      </c>
      <c r="E18" s="4" t="s">
        <v>161</v>
      </c>
      <c r="F18" s="4" t="s">
        <v>151</v>
      </c>
      <c r="G18" s="3" t="s">
        <v>162</v>
      </c>
      <c r="H18" s="4" t="s">
        <v>115</v>
      </c>
      <c r="I18" s="4" t="s">
        <v>115</v>
      </c>
      <c r="J18" s="46">
        <v>12256287</v>
      </c>
    </row>
    <row r="19" spans="1:10" ht="15">
      <c r="A19" s="3" t="s">
        <v>127</v>
      </c>
      <c r="B19" s="3" t="s">
        <v>128</v>
      </c>
      <c r="C19" s="3" t="s">
        <v>129</v>
      </c>
      <c r="D19" s="4" t="s">
        <v>160</v>
      </c>
      <c r="E19" s="4" t="s">
        <v>163</v>
      </c>
      <c r="F19" s="4" t="s">
        <v>151</v>
      </c>
      <c r="G19" s="3" t="s">
        <v>164</v>
      </c>
      <c r="H19" s="4" t="s">
        <v>115</v>
      </c>
      <c r="I19" s="4" t="s">
        <v>115</v>
      </c>
      <c r="J19" s="46">
        <v>4579270</v>
      </c>
    </row>
    <row r="20" spans="1:10" ht="15">
      <c r="A20" s="3" t="s">
        <v>127</v>
      </c>
      <c r="B20" s="3" t="s">
        <v>128</v>
      </c>
      <c r="C20" s="3" t="s">
        <v>129</v>
      </c>
      <c r="D20" s="4" t="s">
        <v>165</v>
      </c>
      <c r="E20" s="4" t="s">
        <v>165</v>
      </c>
      <c r="F20" s="4" t="s">
        <v>151</v>
      </c>
      <c r="G20" s="3" t="s">
        <v>115</v>
      </c>
      <c r="H20" s="4" t="s">
        <v>115</v>
      </c>
      <c r="I20" s="3" t="s">
        <v>166</v>
      </c>
      <c r="J20" s="46">
        <v>13102134</v>
      </c>
    </row>
    <row r="21" spans="1:10" ht="15">
      <c r="A21" s="3" t="s">
        <v>127</v>
      </c>
      <c r="B21" s="3" t="s">
        <v>128</v>
      </c>
      <c r="C21" s="3" t="s">
        <v>129</v>
      </c>
      <c r="D21" s="4" t="s">
        <v>160</v>
      </c>
      <c r="E21" s="4" t="s">
        <v>167</v>
      </c>
      <c r="F21" s="4" t="s">
        <v>151</v>
      </c>
      <c r="G21" s="3" t="s">
        <v>115</v>
      </c>
      <c r="H21" s="4" t="s">
        <v>115</v>
      </c>
      <c r="I21" s="3" t="s">
        <v>168</v>
      </c>
      <c r="J21" s="46">
        <v>16843829</v>
      </c>
    </row>
    <row r="22" spans="1:10" ht="15">
      <c r="A22" s="3" t="s">
        <v>127</v>
      </c>
      <c r="B22" s="3" t="s">
        <v>128</v>
      </c>
      <c r="C22" s="3" t="s">
        <v>129</v>
      </c>
      <c r="D22" s="4" t="s">
        <v>165</v>
      </c>
      <c r="E22" s="4" t="s">
        <v>169</v>
      </c>
      <c r="F22" s="4" t="s">
        <v>151</v>
      </c>
      <c r="G22" s="3" t="s">
        <v>115</v>
      </c>
      <c r="H22" s="4" t="s">
        <v>115</v>
      </c>
      <c r="I22" s="3" t="s">
        <v>170</v>
      </c>
      <c r="J22" s="46">
        <v>18242584</v>
      </c>
    </row>
    <row r="23" spans="1:10" ht="15">
      <c r="A23" s="3" t="s">
        <v>127</v>
      </c>
      <c r="B23" s="3" t="s">
        <v>128</v>
      </c>
      <c r="C23" s="3" t="s">
        <v>129</v>
      </c>
      <c r="D23" s="4" t="s">
        <v>165</v>
      </c>
      <c r="E23" s="4" t="s">
        <v>169</v>
      </c>
      <c r="F23" s="4" t="s">
        <v>151</v>
      </c>
      <c r="G23" s="3" t="s">
        <v>115</v>
      </c>
      <c r="H23" s="4" t="s">
        <v>115</v>
      </c>
      <c r="I23" s="3" t="s">
        <v>171</v>
      </c>
      <c r="J23" s="46">
        <v>18014448</v>
      </c>
    </row>
    <row r="24" spans="1:10" ht="15">
      <c r="A24" s="3" t="s">
        <v>127</v>
      </c>
      <c r="B24" s="3" t="s">
        <v>128</v>
      </c>
      <c r="C24" s="3" t="s">
        <v>129</v>
      </c>
      <c r="D24" s="4" t="s">
        <v>165</v>
      </c>
      <c r="E24" s="4" t="s">
        <v>172</v>
      </c>
      <c r="F24" s="4" t="s">
        <v>151</v>
      </c>
      <c r="G24" s="3" t="s">
        <v>115</v>
      </c>
      <c r="H24" s="4" t="s">
        <v>115</v>
      </c>
      <c r="I24" s="3" t="s">
        <v>173</v>
      </c>
      <c r="J24" s="46">
        <v>20220666</v>
      </c>
    </row>
    <row r="25" spans="1:10" s="26" customFormat="1" ht="15">
      <c r="A25" s="3" t="s">
        <v>127</v>
      </c>
      <c r="B25" s="3" t="s">
        <v>128</v>
      </c>
      <c r="C25" s="3" t="s">
        <v>174</v>
      </c>
      <c r="D25" s="4" t="s">
        <v>165</v>
      </c>
      <c r="E25" s="4" t="s">
        <v>175</v>
      </c>
      <c r="F25" s="4" t="s">
        <v>176</v>
      </c>
      <c r="G25" s="3" t="s">
        <v>177</v>
      </c>
      <c r="H25" s="4" t="s">
        <v>115</v>
      </c>
      <c r="I25" s="4" t="s">
        <v>115</v>
      </c>
      <c r="J25" s="46" t="s">
        <v>133</v>
      </c>
    </row>
    <row r="26" spans="1:10" s="26" customFormat="1" ht="15">
      <c r="A26" s="3" t="s">
        <v>127</v>
      </c>
      <c r="B26" s="3" t="s">
        <v>128</v>
      </c>
      <c r="C26" s="3" t="s">
        <v>174</v>
      </c>
      <c r="D26" s="4" t="s">
        <v>165</v>
      </c>
      <c r="E26" s="4" t="s">
        <v>178</v>
      </c>
      <c r="F26" s="4" t="s">
        <v>176</v>
      </c>
      <c r="G26" s="3" t="s">
        <v>177</v>
      </c>
      <c r="H26" s="4" t="s">
        <v>115</v>
      </c>
      <c r="I26" s="4" t="s">
        <v>115</v>
      </c>
      <c r="J26" s="46" t="s">
        <v>133</v>
      </c>
    </row>
    <row r="27" spans="1:10" s="26" customFormat="1" ht="15">
      <c r="A27" s="3" t="s">
        <v>127</v>
      </c>
      <c r="B27" s="3" t="s">
        <v>128</v>
      </c>
      <c r="C27" s="3" t="s">
        <v>174</v>
      </c>
      <c r="D27" s="4" t="s">
        <v>165</v>
      </c>
      <c r="E27" s="4" t="s">
        <v>179</v>
      </c>
      <c r="F27" s="4" t="s">
        <v>176</v>
      </c>
      <c r="G27" s="3" t="s">
        <v>177</v>
      </c>
      <c r="H27" s="4" t="s">
        <v>115</v>
      </c>
      <c r="I27" s="4" t="s">
        <v>115</v>
      </c>
      <c r="J27" s="46" t="s">
        <v>133</v>
      </c>
    </row>
    <row r="28" spans="1:10" s="26" customFormat="1" ht="15">
      <c r="A28" s="3" t="s">
        <v>127</v>
      </c>
      <c r="B28" s="3" t="s">
        <v>128</v>
      </c>
      <c r="C28" s="3" t="s">
        <v>174</v>
      </c>
      <c r="D28" s="4" t="s">
        <v>165</v>
      </c>
      <c r="E28" s="4" t="s">
        <v>180</v>
      </c>
      <c r="F28" s="4" t="s">
        <v>176</v>
      </c>
      <c r="G28" s="3" t="s">
        <v>177</v>
      </c>
      <c r="H28" s="4" t="s">
        <v>115</v>
      </c>
      <c r="I28" s="4" t="s">
        <v>115</v>
      </c>
      <c r="J28" s="46" t="s">
        <v>133</v>
      </c>
    </row>
    <row r="29" spans="1:10" s="26" customFormat="1" ht="15">
      <c r="A29" s="3" t="s">
        <v>127</v>
      </c>
      <c r="B29" s="3" t="s">
        <v>128</v>
      </c>
      <c r="C29" s="3" t="s">
        <v>174</v>
      </c>
      <c r="D29" s="4" t="s">
        <v>165</v>
      </c>
      <c r="E29" s="4" t="s">
        <v>181</v>
      </c>
      <c r="F29" s="4" t="s">
        <v>176</v>
      </c>
      <c r="G29" s="3" t="s">
        <v>177</v>
      </c>
      <c r="H29" s="4" t="s">
        <v>115</v>
      </c>
      <c r="I29" s="4" t="s">
        <v>115</v>
      </c>
      <c r="J29" s="46" t="s">
        <v>133</v>
      </c>
    </row>
    <row r="30" spans="1:10" s="26" customFormat="1" ht="15">
      <c r="A30" s="3" t="s">
        <v>127</v>
      </c>
      <c r="B30" s="3" t="s">
        <v>128</v>
      </c>
      <c r="C30" s="3" t="s">
        <v>174</v>
      </c>
      <c r="D30" s="4" t="s">
        <v>165</v>
      </c>
      <c r="E30" s="4" t="s">
        <v>182</v>
      </c>
      <c r="F30" s="4" t="s">
        <v>176</v>
      </c>
      <c r="G30" s="3" t="s">
        <v>177</v>
      </c>
      <c r="H30" s="4" t="s">
        <v>115</v>
      </c>
      <c r="I30" s="4" t="s">
        <v>115</v>
      </c>
      <c r="J30" s="46" t="s">
        <v>133</v>
      </c>
    </row>
    <row r="31" spans="1:10" s="26" customFormat="1" ht="15">
      <c r="A31" s="3" t="s">
        <v>127</v>
      </c>
      <c r="B31" s="3" t="s">
        <v>128</v>
      </c>
      <c r="C31" s="3" t="s">
        <v>174</v>
      </c>
      <c r="D31" s="4" t="s">
        <v>165</v>
      </c>
      <c r="E31" s="4" t="s">
        <v>183</v>
      </c>
      <c r="F31" s="4" t="s">
        <v>176</v>
      </c>
      <c r="G31" s="3" t="s">
        <v>177</v>
      </c>
      <c r="H31" s="4" t="s">
        <v>115</v>
      </c>
      <c r="I31" s="4" t="s">
        <v>115</v>
      </c>
      <c r="J31" s="46" t="s">
        <v>133</v>
      </c>
    </row>
    <row r="32" spans="1:10" s="26" customFormat="1" ht="15">
      <c r="A32" s="3" t="s">
        <v>127</v>
      </c>
      <c r="B32" s="3" t="s">
        <v>128</v>
      </c>
      <c r="C32" s="3" t="s">
        <v>174</v>
      </c>
      <c r="D32" s="4" t="s">
        <v>165</v>
      </c>
      <c r="E32" s="4" t="s">
        <v>184</v>
      </c>
      <c r="F32" s="4" t="s">
        <v>176</v>
      </c>
      <c r="G32" s="3" t="s">
        <v>177</v>
      </c>
      <c r="H32" s="4" t="s">
        <v>115</v>
      </c>
      <c r="I32" s="4" t="s">
        <v>115</v>
      </c>
      <c r="J32" s="46" t="s">
        <v>133</v>
      </c>
    </row>
    <row r="33" spans="1:10" s="26" customFormat="1" ht="15">
      <c r="A33" s="3" t="s">
        <v>127</v>
      </c>
      <c r="B33" s="3" t="s">
        <v>128</v>
      </c>
      <c r="C33" s="3" t="s">
        <v>174</v>
      </c>
      <c r="D33" s="4" t="s">
        <v>165</v>
      </c>
      <c r="E33" s="4" t="s">
        <v>175</v>
      </c>
      <c r="F33" s="4" t="s">
        <v>185</v>
      </c>
      <c r="G33" s="3" t="s">
        <v>177</v>
      </c>
      <c r="H33" s="4" t="s">
        <v>115</v>
      </c>
      <c r="I33" s="4" t="s">
        <v>115</v>
      </c>
      <c r="J33" s="46" t="s">
        <v>133</v>
      </c>
    </row>
    <row r="34" spans="1:10" s="26" customFormat="1" ht="15">
      <c r="A34" s="3" t="s">
        <v>127</v>
      </c>
      <c r="B34" s="3" t="s">
        <v>128</v>
      </c>
      <c r="C34" s="3" t="s">
        <v>174</v>
      </c>
      <c r="D34" s="4" t="s">
        <v>165</v>
      </c>
      <c r="E34" s="4" t="s">
        <v>178</v>
      </c>
      <c r="F34" s="4" t="s">
        <v>185</v>
      </c>
      <c r="G34" s="3" t="s">
        <v>177</v>
      </c>
      <c r="H34" s="4" t="s">
        <v>115</v>
      </c>
      <c r="I34" s="4" t="s">
        <v>115</v>
      </c>
      <c r="J34" s="46" t="s">
        <v>133</v>
      </c>
    </row>
    <row r="35" spans="1:10" s="26" customFormat="1" ht="15">
      <c r="A35" s="3" t="s">
        <v>127</v>
      </c>
      <c r="B35" s="3" t="s">
        <v>128</v>
      </c>
      <c r="C35" s="3" t="s">
        <v>174</v>
      </c>
      <c r="D35" s="4" t="s">
        <v>165</v>
      </c>
      <c r="E35" s="4" t="s">
        <v>179</v>
      </c>
      <c r="F35" s="4" t="s">
        <v>185</v>
      </c>
      <c r="G35" s="3" t="s">
        <v>177</v>
      </c>
      <c r="H35" s="4" t="s">
        <v>115</v>
      </c>
      <c r="I35" s="4" t="s">
        <v>115</v>
      </c>
      <c r="J35" s="46" t="s">
        <v>133</v>
      </c>
    </row>
    <row r="36" spans="1:10" s="26" customFormat="1" ht="15">
      <c r="A36" s="3" t="s">
        <v>127</v>
      </c>
      <c r="B36" s="3" t="s">
        <v>128</v>
      </c>
      <c r="C36" s="3" t="s">
        <v>174</v>
      </c>
      <c r="D36" s="4" t="s">
        <v>165</v>
      </c>
      <c r="E36" s="4" t="s">
        <v>180</v>
      </c>
      <c r="F36" s="4" t="s">
        <v>185</v>
      </c>
      <c r="G36" s="3" t="s">
        <v>177</v>
      </c>
      <c r="H36" s="4" t="s">
        <v>115</v>
      </c>
      <c r="I36" s="4" t="s">
        <v>115</v>
      </c>
      <c r="J36" s="46" t="s">
        <v>133</v>
      </c>
    </row>
    <row r="37" spans="1:10" s="26" customFormat="1" ht="15">
      <c r="A37" s="3" t="s">
        <v>127</v>
      </c>
      <c r="B37" s="3" t="s">
        <v>128</v>
      </c>
      <c r="C37" s="3" t="s">
        <v>174</v>
      </c>
      <c r="D37" s="4" t="s">
        <v>165</v>
      </c>
      <c r="E37" s="4" t="s">
        <v>181</v>
      </c>
      <c r="F37" s="4" t="s">
        <v>185</v>
      </c>
      <c r="G37" s="3" t="s">
        <v>177</v>
      </c>
      <c r="H37" s="4" t="s">
        <v>115</v>
      </c>
      <c r="I37" s="4" t="s">
        <v>115</v>
      </c>
      <c r="J37" s="46" t="s">
        <v>133</v>
      </c>
    </row>
    <row r="38" spans="1:10" s="26" customFormat="1" ht="15">
      <c r="A38" s="3" t="s">
        <v>127</v>
      </c>
      <c r="B38" s="3" t="s">
        <v>128</v>
      </c>
      <c r="C38" s="3" t="s">
        <v>174</v>
      </c>
      <c r="D38" s="4" t="s">
        <v>165</v>
      </c>
      <c r="E38" s="4" t="s">
        <v>182</v>
      </c>
      <c r="F38" s="4" t="s">
        <v>185</v>
      </c>
      <c r="G38" s="3" t="s">
        <v>177</v>
      </c>
      <c r="H38" s="4" t="s">
        <v>115</v>
      </c>
      <c r="I38" s="4" t="s">
        <v>115</v>
      </c>
      <c r="J38" s="46" t="s">
        <v>133</v>
      </c>
    </row>
    <row r="39" spans="1:10" s="26" customFormat="1" ht="15">
      <c r="A39" s="3" t="s">
        <v>127</v>
      </c>
      <c r="B39" s="3" t="s">
        <v>128</v>
      </c>
      <c r="C39" s="3" t="s">
        <v>174</v>
      </c>
      <c r="D39" s="4" t="s">
        <v>165</v>
      </c>
      <c r="E39" s="4" t="s">
        <v>183</v>
      </c>
      <c r="F39" s="4" t="s">
        <v>185</v>
      </c>
      <c r="G39" s="3" t="s">
        <v>177</v>
      </c>
      <c r="H39" s="4" t="s">
        <v>115</v>
      </c>
      <c r="I39" s="4" t="s">
        <v>115</v>
      </c>
      <c r="J39" s="46" t="s">
        <v>133</v>
      </c>
    </row>
    <row r="40" spans="1:10" s="26" customFormat="1" ht="15">
      <c r="A40" s="3" t="s">
        <v>127</v>
      </c>
      <c r="B40" s="3" t="s">
        <v>128</v>
      </c>
      <c r="C40" s="3" t="s">
        <v>174</v>
      </c>
      <c r="D40" s="4" t="s">
        <v>165</v>
      </c>
      <c r="E40" s="4" t="s">
        <v>184</v>
      </c>
      <c r="F40" s="4" t="s">
        <v>185</v>
      </c>
      <c r="G40" s="3" t="s">
        <v>177</v>
      </c>
      <c r="H40" s="4" t="s">
        <v>115</v>
      </c>
      <c r="I40" s="4" t="s">
        <v>115</v>
      </c>
      <c r="J40" s="46" t="s">
        <v>133</v>
      </c>
    </row>
    <row r="41" spans="1:10" ht="15">
      <c r="A41" s="3" t="s">
        <v>127</v>
      </c>
      <c r="B41" s="3" t="s">
        <v>128</v>
      </c>
      <c r="C41" s="3" t="s">
        <v>186</v>
      </c>
      <c r="D41" s="4" t="s">
        <v>130</v>
      </c>
      <c r="E41" s="4" t="s">
        <v>187</v>
      </c>
      <c r="F41" s="4" t="s">
        <v>132</v>
      </c>
      <c r="G41" s="3" t="s">
        <v>115</v>
      </c>
      <c r="H41" s="4" t="s">
        <v>115</v>
      </c>
      <c r="I41" s="4" t="s">
        <v>115</v>
      </c>
      <c r="J41" s="46">
        <v>5038615</v>
      </c>
    </row>
    <row r="42" spans="1:10" ht="15">
      <c r="A42" s="3" t="s">
        <v>127</v>
      </c>
      <c r="B42" s="3" t="s">
        <v>128</v>
      </c>
      <c r="C42" s="3" t="s">
        <v>186</v>
      </c>
      <c r="D42" s="4" t="s">
        <v>130</v>
      </c>
      <c r="E42" s="4" t="s">
        <v>188</v>
      </c>
      <c r="F42" s="4" t="s">
        <v>132</v>
      </c>
      <c r="G42" s="3" t="s">
        <v>115</v>
      </c>
      <c r="H42" s="4" t="s">
        <v>115</v>
      </c>
      <c r="I42" s="4" t="s">
        <v>115</v>
      </c>
      <c r="J42" s="46">
        <v>8226015</v>
      </c>
    </row>
    <row r="43" spans="1:10" ht="15">
      <c r="A43" s="3" t="s">
        <v>127</v>
      </c>
      <c r="B43" s="3" t="s">
        <v>128</v>
      </c>
      <c r="C43" s="3" t="s">
        <v>186</v>
      </c>
      <c r="D43" s="4" t="s">
        <v>130</v>
      </c>
      <c r="E43" s="4" t="s">
        <v>189</v>
      </c>
      <c r="F43" s="4" t="s">
        <v>132</v>
      </c>
      <c r="G43" s="3" t="s">
        <v>115</v>
      </c>
      <c r="H43" s="4" t="s">
        <v>115</v>
      </c>
      <c r="I43" s="4" t="s">
        <v>115</v>
      </c>
      <c r="J43" s="46">
        <v>6674092</v>
      </c>
    </row>
    <row r="44" spans="1:10" ht="15">
      <c r="A44" s="3" t="s">
        <v>127</v>
      </c>
      <c r="B44" s="3" t="s">
        <v>128</v>
      </c>
      <c r="C44" s="3" t="s">
        <v>186</v>
      </c>
      <c r="D44" s="4" t="s">
        <v>130</v>
      </c>
      <c r="E44" s="4" t="s">
        <v>190</v>
      </c>
      <c r="F44" s="4" t="s">
        <v>132</v>
      </c>
      <c r="G44" s="3" t="s">
        <v>115</v>
      </c>
      <c r="H44" s="4" t="s">
        <v>115</v>
      </c>
      <c r="I44" s="4" t="s">
        <v>115</v>
      </c>
      <c r="J44" s="46">
        <v>7499197</v>
      </c>
    </row>
    <row r="45" spans="1:10" ht="15">
      <c r="A45" s="3" t="s">
        <v>127</v>
      </c>
      <c r="B45" s="3" t="s">
        <v>128</v>
      </c>
      <c r="C45" s="3" t="s">
        <v>186</v>
      </c>
      <c r="D45" s="4" t="s">
        <v>130</v>
      </c>
      <c r="E45" s="4" t="s">
        <v>191</v>
      </c>
      <c r="F45" s="4" t="s">
        <v>132</v>
      </c>
      <c r="G45" s="3" t="s">
        <v>115</v>
      </c>
      <c r="H45" s="4" t="s">
        <v>115</v>
      </c>
      <c r="I45" s="4" t="s">
        <v>115</v>
      </c>
      <c r="J45" s="46">
        <v>7148567</v>
      </c>
    </row>
    <row r="46" spans="1:10" ht="15">
      <c r="A46" s="3" t="s">
        <v>127</v>
      </c>
      <c r="B46" s="3" t="s">
        <v>128</v>
      </c>
      <c r="C46" s="3" t="s">
        <v>186</v>
      </c>
      <c r="D46" s="4" t="s">
        <v>130</v>
      </c>
      <c r="E46" s="4" t="s">
        <v>192</v>
      </c>
      <c r="F46" s="4" t="s">
        <v>132</v>
      </c>
      <c r="G46" s="3" t="s">
        <v>115</v>
      </c>
      <c r="H46" s="4" t="s">
        <v>115</v>
      </c>
      <c r="I46" s="4" t="s">
        <v>115</v>
      </c>
      <c r="J46" s="46">
        <v>7553492</v>
      </c>
    </row>
    <row r="47" spans="1:10" ht="15">
      <c r="A47" s="3" t="s">
        <v>127</v>
      </c>
      <c r="B47" s="3" t="s">
        <v>128</v>
      </c>
      <c r="C47" s="3" t="s">
        <v>186</v>
      </c>
      <c r="D47" s="4" t="s">
        <v>130</v>
      </c>
      <c r="E47" s="4" t="s">
        <v>193</v>
      </c>
      <c r="F47" s="4" t="s">
        <v>132</v>
      </c>
      <c r="G47" s="3" t="s">
        <v>115</v>
      </c>
      <c r="H47" s="4" t="s">
        <v>115</v>
      </c>
      <c r="I47" s="4" t="s">
        <v>115</v>
      </c>
      <c r="J47" s="46">
        <v>6860202</v>
      </c>
    </row>
    <row r="48" spans="1:10" s="20" customFormat="1" ht="15">
      <c r="A48" s="3" t="s">
        <v>127</v>
      </c>
      <c r="B48" s="3" t="s">
        <v>128</v>
      </c>
      <c r="C48" s="3" t="s">
        <v>186</v>
      </c>
      <c r="D48" s="4" t="s">
        <v>130</v>
      </c>
      <c r="E48" s="4" t="s">
        <v>194</v>
      </c>
      <c r="F48" s="4" t="s">
        <v>132</v>
      </c>
      <c r="G48" s="3" t="s">
        <v>115</v>
      </c>
      <c r="H48" s="4" t="s">
        <v>115</v>
      </c>
      <c r="I48" s="4" t="s">
        <v>115</v>
      </c>
      <c r="J48" s="47">
        <v>9482607</v>
      </c>
    </row>
    <row r="49" spans="1:10" ht="15">
      <c r="A49" s="3" t="s">
        <v>127</v>
      </c>
      <c r="B49" s="3" t="s">
        <v>128</v>
      </c>
      <c r="C49" s="3" t="s">
        <v>186</v>
      </c>
      <c r="D49" s="4" t="s">
        <v>130</v>
      </c>
      <c r="E49" s="4" t="s">
        <v>195</v>
      </c>
      <c r="F49" s="4" t="s">
        <v>132</v>
      </c>
      <c r="G49" s="3" t="s">
        <v>115</v>
      </c>
      <c r="H49" s="4" t="s">
        <v>115</v>
      </c>
      <c r="I49" s="4" t="s">
        <v>115</v>
      </c>
      <c r="J49" s="46">
        <v>7125471</v>
      </c>
    </row>
    <row r="50" spans="1:10" ht="15">
      <c r="A50" s="3" t="s">
        <v>127</v>
      </c>
      <c r="B50" s="3" t="s">
        <v>128</v>
      </c>
      <c r="C50" s="3" t="s">
        <v>186</v>
      </c>
      <c r="D50" s="4" t="s">
        <v>130</v>
      </c>
      <c r="E50" s="4" t="s">
        <v>196</v>
      </c>
      <c r="F50" s="4" t="s">
        <v>132</v>
      </c>
      <c r="G50" s="3" t="s">
        <v>115</v>
      </c>
      <c r="H50" s="4" t="s">
        <v>115</v>
      </c>
      <c r="I50" s="4" t="s">
        <v>115</v>
      </c>
      <c r="J50" s="46">
        <v>8563157</v>
      </c>
    </row>
    <row r="51" spans="1:10" ht="15">
      <c r="A51" s="3" t="s">
        <v>127</v>
      </c>
      <c r="B51" s="3" t="s">
        <v>128</v>
      </c>
      <c r="C51" s="3" t="s">
        <v>186</v>
      </c>
      <c r="D51" s="4" t="s">
        <v>130</v>
      </c>
      <c r="E51" s="4" t="s">
        <v>197</v>
      </c>
      <c r="F51" s="4" t="s">
        <v>132</v>
      </c>
      <c r="G51" s="3" t="s">
        <v>115</v>
      </c>
      <c r="H51" s="4" t="s">
        <v>115</v>
      </c>
      <c r="I51" s="4" t="s">
        <v>115</v>
      </c>
      <c r="J51" s="46">
        <v>8732607</v>
      </c>
    </row>
    <row r="52" spans="1:10" ht="15">
      <c r="A52" s="3" t="s">
        <v>127</v>
      </c>
      <c r="B52" s="3" t="s">
        <v>128</v>
      </c>
      <c r="C52" s="3" t="s">
        <v>186</v>
      </c>
      <c r="D52" s="4" t="s">
        <v>130</v>
      </c>
      <c r="E52" s="4" t="s">
        <v>198</v>
      </c>
      <c r="F52" s="4" t="s">
        <v>132</v>
      </c>
      <c r="G52" s="3" t="s">
        <v>115</v>
      </c>
      <c r="H52" s="4" t="s">
        <v>115</v>
      </c>
      <c r="I52" s="4" t="s">
        <v>115</v>
      </c>
      <c r="J52" s="46">
        <v>9644089</v>
      </c>
    </row>
    <row r="53" spans="1:10" ht="15">
      <c r="A53" s="3" t="s">
        <v>127</v>
      </c>
      <c r="B53" s="3" t="s">
        <v>128</v>
      </c>
      <c r="C53" s="3" t="s">
        <v>199</v>
      </c>
      <c r="D53" s="4" t="s">
        <v>144</v>
      </c>
      <c r="E53" s="4" t="s">
        <v>144</v>
      </c>
      <c r="F53" s="4" t="s">
        <v>200</v>
      </c>
      <c r="G53" s="3" t="s">
        <v>201</v>
      </c>
      <c r="H53" s="4" t="s">
        <v>115</v>
      </c>
      <c r="I53" s="4" t="s">
        <v>115</v>
      </c>
      <c r="J53" s="46">
        <v>29255326</v>
      </c>
    </row>
    <row r="54" spans="1:10" ht="15">
      <c r="A54" s="3" t="s">
        <v>127</v>
      </c>
      <c r="B54" s="3" t="s">
        <v>128</v>
      </c>
      <c r="C54" s="3" t="s">
        <v>199</v>
      </c>
      <c r="D54" s="4" t="s">
        <v>144</v>
      </c>
      <c r="E54" s="4" t="s">
        <v>144</v>
      </c>
      <c r="F54" s="4" t="s">
        <v>176</v>
      </c>
      <c r="G54" s="3" t="s">
        <v>201</v>
      </c>
      <c r="H54" s="4" t="s">
        <v>115</v>
      </c>
      <c r="I54" s="4" t="s">
        <v>115</v>
      </c>
      <c r="J54" s="46">
        <v>29832017</v>
      </c>
    </row>
    <row r="55" spans="1:10" ht="15">
      <c r="A55" s="3" t="s">
        <v>127</v>
      </c>
      <c r="B55" s="3" t="s">
        <v>128</v>
      </c>
      <c r="C55" s="3" t="s">
        <v>199</v>
      </c>
      <c r="D55" s="4" t="s">
        <v>144</v>
      </c>
      <c r="E55" s="4" t="s">
        <v>144</v>
      </c>
      <c r="F55" s="4" t="s">
        <v>115</v>
      </c>
      <c r="G55" s="3" t="s">
        <v>202</v>
      </c>
      <c r="H55" s="4" t="s">
        <v>115</v>
      </c>
      <c r="I55" s="4" t="s">
        <v>115</v>
      </c>
      <c r="J55" s="46">
        <v>1963323</v>
      </c>
    </row>
    <row r="56" spans="1:10" ht="15">
      <c r="A56" s="3" t="s">
        <v>127</v>
      </c>
      <c r="B56" s="3" t="s">
        <v>128</v>
      </c>
      <c r="C56" s="3" t="s">
        <v>199</v>
      </c>
      <c r="D56" s="4" t="s">
        <v>144</v>
      </c>
      <c r="E56" s="4" t="s">
        <v>144</v>
      </c>
      <c r="F56" s="4" t="s">
        <v>115</v>
      </c>
      <c r="G56" s="3" t="s">
        <v>203</v>
      </c>
      <c r="H56" s="4" t="s">
        <v>115</v>
      </c>
      <c r="I56" s="4" t="s">
        <v>115</v>
      </c>
      <c r="J56" s="46">
        <v>5269984</v>
      </c>
    </row>
    <row r="57" spans="1:10" ht="15">
      <c r="A57" s="3" t="s">
        <v>127</v>
      </c>
      <c r="B57" s="3" t="s">
        <v>128</v>
      </c>
      <c r="C57" s="3" t="s">
        <v>199</v>
      </c>
      <c r="D57" s="4" t="s">
        <v>204</v>
      </c>
      <c r="E57" s="4" t="s">
        <v>204</v>
      </c>
      <c r="F57" s="4" t="s">
        <v>115</v>
      </c>
      <c r="G57" s="3" t="s">
        <v>205</v>
      </c>
      <c r="H57" s="4" t="s">
        <v>115</v>
      </c>
      <c r="I57" s="4" t="s">
        <v>115</v>
      </c>
      <c r="J57" s="46">
        <v>2107516</v>
      </c>
    </row>
    <row r="58" spans="1:10" ht="15">
      <c r="A58" s="3" t="s">
        <v>127</v>
      </c>
      <c r="B58" s="3" t="s">
        <v>128</v>
      </c>
      <c r="C58" s="3" t="s">
        <v>199</v>
      </c>
      <c r="D58" s="4" t="s">
        <v>204</v>
      </c>
      <c r="E58" s="4" t="s">
        <v>204</v>
      </c>
      <c r="F58" s="4" t="s">
        <v>115</v>
      </c>
      <c r="G58" s="3" t="s">
        <v>206</v>
      </c>
      <c r="H58" s="4" t="s">
        <v>115</v>
      </c>
      <c r="I58" s="4" t="s">
        <v>115</v>
      </c>
      <c r="J58" s="46">
        <v>402408</v>
      </c>
    </row>
    <row r="59" spans="1:10" ht="15">
      <c r="A59" s="3" t="s">
        <v>127</v>
      </c>
      <c r="B59" s="3" t="s">
        <v>128</v>
      </c>
      <c r="C59" s="3" t="s">
        <v>199</v>
      </c>
      <c r="D59" s="4" t="s">
        <v>204</v>
      </c>
      <c r="E59" s="4" t="s">
        <v>204</v>
      </c>
      <c r="F59" s="4" t="s">
        <v>115</v>
      </c>
      <c r="G59" s="3" t="s">
        <v>207</v>
      </c>
      <c r="H59" s="4" t="s">
        <v>115</v>
      </c>
      <c r="I59" s="4" t="s">
        <v>115</v>
      </c>
      <c r="J59" s="46">
        <v>4035226</v>
      </c>
    </row>
    <row r="60" spans="1:10" ht="15">
      <c r="A60" s="3" t="s">
        <v>127</v>
      </c>
      <c r="B60" s="3" t="s">
        <v>128</v>
      </c>
      <c r="C60" s="3" t="s">
        <v>199</v>
      </c>
      <c r="D60" s="4" t="s">
        <v>130</v>
      </c>
      <c r="E60" s="4" t="s">
        <v>208</v>
      </c>
      <c r="F60" s="4" t="s">
        <v>115</v>
      </c>
      <c r="G60" s="3" t="s">
        <v>115</v>
      </c>
      <c r="H60" s="4" t="s">
        <v>115</v>
      </c>
      <c r="I60" s="4" t="s">
        <v>115</v>
      </c>
      <c r="J60" s="46">
        <v>2337380</v>
      </c>
    </row>
    <row r="61" spans="1:10" ht="15">
      <c r="A61" s="3" t="s">
        <v>127</v>
      </c>
      <c r="B61" s="3" t="s">
        <v>128</v>
      </c>
      <c r="C61" s="3" t="s">
        <v>199</v>
      </c>
      <c r="D61" s="4" t="s">
        <v>130</v>
      </c>
      <c r="E61" s="4" t="s">
        <v>209</v>
      </c>
      <c r="F61" s="3" t="s">
        <v>210</v>
      </c>
      <c r="G61" s="3" t="s">
        <v>115</v>
      </c>
      <c r="H61" s="4" t="s">
        <v>115</v>
      </c>
      <c r="I61" s="4" t="s">
        <v>115</v>
      </c>
      <c r="J61" s="46">
        <v>3250596</v>
      </c>
    </row>
    <row r="62" spans="1:10" ht="15">
      <c r="A62" s="3" t="s">
        <v>127</v>
      </c>
      <c r="B62" s="3" t="s">
        <v>128</v>
      </c>
      <c r="C62" s="3" t="s">
        <v>199</v>
      </c>
      <c r="D62" s="4" t="s">
        <v>130</v>
      </c>
      <c r="E62" s="4" t="s">
        <v>211</v>
      </c>
      <c r="F62" s="4" t="s">
        <v>176</v>
      </c>
      <c r="G62" s="3" t="s">
        <v>115</v>
      </c>
      <c r="H62" s="4" t="s">
        <v>115</v>
      </c>
      <c r="I62" s="4" t="s">
        <v>115</v>
      </c>
      <c r="J62" s="46">
        <v>1569121</v>
      </c>
    </row>
    <row r="63" spans="1:10" s="20" customFormat="1" ht="15">
      <c r="A63" s="3" t="s">
        <v>127</v>
      </c>
      <c r="B63" s="3" t="s">
        <v>128</v>
      </c>
      <c r="C63" s="3" t="s">
        <v>199</v>
      </c>
      <c r="D63" s="4" t="s">
        <v>130</v>
      </c>
      <c r="E63" s="4" t="s">
        <v>212</v>
      </c>
      <c r="F63" s="4" t="s">
        <v>115</v>
      </c>
      <c r="G63" s="3" t="s">
        <v>115</v>
      </c>
      <c r="H63" s="4" t="s">
        <v>115</v>
      </c>
      <c r="I63" s="4" t="s">
        <v>115</v>
      </c>
      <c r="J63" s="47">
        <v>468819</v>
      </c>
    </row>
    <row r="64" spans="1:10" ht="15">
      <c r="A64" s="3" t="s">
        <v>127</v>
      </c>
      <c r="B64" s="3" t="s">
        <v>128</v>
      </c>
      <c r="C64" s="3" t="s">
        <v>199</v>
      </c>
      <c r="D64" s="3" t="s">
        <v>149</v>
      </c>
      <c r="E64" s="4" t="s">
        <v>213</v>
      </c>
      <c r="F64" s="4" t="s">
        <v>115</v>
      </c>
      <c r="G64" s="3" t="s">
        <v>115</v>
      </c>
      <c r="H64" s="4" t="s">
        <v>115</v>
      </c>
      <c r="I64" s="4" t="s">
        <v>115</v>
      </c>
      <c r="J64" s="46">
        <v>1923399</v>
      </c>
    </row>
    <row r="65" spans="1:10" ht="15">
      <c r="A65" s="3" t="s">
        <v>127</v>
      </c>
      <c r="B65" s="3" t="s">
        <v>128</v>
      </c>
      <c r="C65" s="3" t="s">
        <v>199</v>
      </c>
      <c r="D65" s="3" t="s">
        <v>214</v>
      </c>
      <c r="E65" s="4" t="s">
        <v>215</v>
      </c>
      <c r="F65" s="4" t="s">
        <v>115</v>
      </c>
      <c r="G65" s="3" t="s">
        <v>115</v>
      </c>
      <c r="H65" s="4" t="s">
        <v>115</v>
      </c>
      <c r="I65" s="4" t="s">
        <v>115</v>
      </c>
      <c r="J65" s="46">
        <v>18395624</v>
      </c>
    </row>
    <row r="66" spans="1:10" ht="15">
      <c r="A66" s="3" t="s">
        <v>127</v>
      </c>
      <c r="B66" s="3" t="s">
        <v>128</v>
      </c>
      <c r="C66" s="3" t="s">
        <v>199</v>
      </c>
      <c r="D66" s="3" t="s">
        <v>214</v>
      </c>
      <c r="E66" s="4" t="s">
        <v>215</v>
      </c>
      <c r="F66" s="4" t="s">
        <v>115</v>
      </c>
      <c r="G66" s="3" t="s">
        <v>115</v>
      </c>
      <c r="H66" s="3" t="s">
        <v>115</v>
      </c>
      <c r="I66" s="4" t="s">
        <v>115</v>
      </c>
      <c r="J66" s="46">
        <v>2439498</v>
      </c>
    </row>
    <row r="67" spans="1:10" s="20" customFormat="1" ht="15">
      <c r="A67" s="3" t="s">
        <v>127</v>
      </c>
      <c r="B67" s="3" t="s">
        <v>216</v>
      </c>
      <c r="C67" s="3" t="s">
        <v>186</v>
      </c>
      <c r="D67" s="4" t="s">
        <v>187</v>
      </c>
      <c r="E67" s="3" t="s">
        <v>115</v>
      </c>
      <c r="F67" s="4" t="s">
        <v>132</v>
      </c>
      <c r="G67" s="5" t="s">
        <v>115</v>
      </c>
      <c r="H67" s="5" t="s">
        <v>115</v>
      </c>
      <c r="I67" s="5" t="s">
        <v>115</v>
      </c>
      <c r="J67" s="47">
        <v>2867378</v>
      </c>
    </row>
    <row r="68" spans="1:10" s="20" customFormat="1" ht="15">
      <c r="A68" s="3" t="s">
        <v>127</v>
      </c>
      <c r="B68" s="3" t="s">
        <v>216</v>
      </c>
      <c r="C68" s="3" t="s">
        <v>186</v>
      </c>
      <c r="D68" s="4" t="s">
        <v>195</v>
      </c>
      <c r="E68" s="3" t="s">
        <v>115</v>
      </c>
      <c r="F68" s="4" t="s">
        <v>132</v>
      </c>
      <c r="G68" s="5" t="s">
        <v>115</v>
      </c>
      <c r="H68" s="5" t="s">
        <v>115</v>
      </c>
      <c r="I68" s="5" t="s">
        <v>115</v>
      </c>
      <c r="J68" s="47">
        <v>2867378</v>
      </c>
    </row>
    <row r="69" spans="1:10" s="20" customFormat="1" ht="15">
      <c r="A69" s="3" t="s">
        <v>127</v>
      </c>
      <c r="B69" s="3" t="s">
        <v>216</v>
      </c>
      <c r="C69" s="3" t="s">
        <v>186</v>
      </c>
      <c r="D69" s="4" t="s">
        <v>198</v>
      </c>
      <c r="E69" s="3" t="s">
        <v>115</v>
      </c>
      <c r="F69" s="4" t="s">
        <v>132</v>
      </c>
      <c r="G69" s="5" t="s">
        <v>115</v>
      </c>
      <c r="H69" s="5" t="s">
        <v>115</v>
      </c>
      <c r="I69" s="5" t="s">
        <v>115</v>
      </c>
      <c r="J69" s="47">
        <v>2867378</v>
      </c>
    </row>
    <row r="70" spans="1:10" s="20" customFormat="1" ht="15">
      <c r="A70" s="3" t="s">
        <v>127</v>
      </c>
      <c r="B70" s="3" t="s">
        <v>216</v>
      </c>
      <c r="C70" s="3" t="s">
        <v>186</v>
      </c>
      <c r="D70" s="4" t="s">
        <v>217</v>
      </c>
      <c r="E70" s="3" t="s">
        <v>115</v>
      </c>
      <c r="F70" s="4" t="s">
        <v>132</v>
      </c>
      <c r="G70" s="5" t="s">
        <v>115</v>
      </c>
      <c r="H70" s="5" t="s">
        <v>218</v>
      </c>
      <c r="I70" s="5" t="s">
        <v>115</v>
      </c>
      <c r="J70" s="47">
        <v>2867378</v>
      </c>
    </row>
    <row r="71" spans="1:10" s="20" customFormat="1" ht="15">
      <c r="A71" s="3" t="s">
        <v>127</v>
      </c>
      <c r="B71" s="3" t="s">
        <v>216</v>
      </c>
      <c r="C71" s="3" t="s">
        <v>186</v>
      </c>
      <c r="D71" s="4" t="s">
        <v>215</v>
      </c>
      <c r="E71" s="3" t="s">
        <v>219</v>
      </c>
      <c r="F71" s="7" t="s">
        <v>115</v>
      </c>
      <c r="G71" s="5" t="s">
        <v>115</v>
      </c>
      <c r="H71" s="5" t="s">
        <v>220</v>
      </c>
      <c r="I71" s="5" t="s">
        <v>115</v>
      </c>
      <c r="J71" s="47">
        <v>2867378</v>
      </c>
    </row>
    <row r="72" spans="1:10" s="20" customFormat="1" ht="15">
      <c r="A72" s="3" t="s">
        <v>127</v>
      </c>
      <c r="B72" s="3" t="s">
        <v>216</v>
      </c>
      <c r="C72" s="3" t="s">
        <v>186</v>
      </c>
      <c r="D72" s="4" t="s">
        <v>215</v>
      </c>
      <c r="E72" s="3" t="s">
        <v>221</v>
      </c>
      <c r="F72" s="7" t="s">
        <v>115</v>
      </c>
      <c r="G72" s="5" t="s">
        <v>115</v>
      </c>
      <c r="H72" s="5" t="s">
        <v>222</v>
      </c>
      <c r="I72" s="5" t="s">
        <v>115</v>
      </c>
      <c r="J72" s="47">
        <v>2867378</v>
      </c>
    </row>
    <row r="73" spans="1:10" s="20" customFormat="1" ht="15">
      <c r="A73" s="3" t="s">
        <v>127</v>
      </c>
      <c r="B73" s="3" t="s">
        <v>216</v>
      </c>
      <c r="C73" s="3" t="s">
        <v>186</v>
      </c>
      <c r="D73" s="4" t="s">
        <v>215</v>
      </c>
      <c r="E73" s="3" t="s">
        <v>223</v>
      </c>
      <c r="F73" s="7" t="s">
        <v>115</v>
      </c>
      <c r="G73" s="5" t="s">
        <v>115</v>
      </c>
      <c r="H73" s="5" t="s">
        <v>224</v>
      </c>
      <c r="I73" s="5" t="s">
        <v>115</v>
      </c>
      <c r="J73" s="47">
        <v>2867378</v>
      </c>
    </row>
    <row r="74" spans="1:10" s="20" customFormat="1" ht="15">
      <c r="A74" s="3" t="s">
        <v>127</v>
      </c>
      <c r="B74" s="3" t="s">
        <v>216</v>
      </c>
      <c r="C74" s="3" t="s">
        <v>186</v>
      </c>
      <c r="D74" s="4" t="s">
        <v>215</v>
      </c>
      <c r="E74" s="3" t="s">
        <v>225</v>
      </c>
      <c r="F74" s="7" t="s">
        <v>115</v>
      </c>
      <c r="G74" s="5" t="s">
        <v>115</v>
      </c>
      <c r="H74" s="5" t="s">
        <v>226</v>
      </c>
      <c r="I74" s="5" t="s">
        <v>115</v>
      </c>
      <c r="J74" s="47">
        <v>2867378</v>
      </c>
    </row>
    <row r="75" spans="1:10" s="20" customFormat="1" ht="15">
      <c r="A75" s="3" t="s">
        <v>127</v>
      </c>
      <c r="B75" s="3" t="s">
        <v>216</v>
      </c>
      <c r="C75" s="3" t="s">
        <v>186</v>
      </c>
      <c r="D75" s="4" t="s">
        <v>215</v>
      </c>
      <c r="E75" s="3" t="s">
        <v>227</v>
      </c>
      <c r="F75" s="7" t="s">
        <v>115</v>
      </c>
      <c r="G75" s="5" t="s">
        <v>115</v>
      </c>
      <c r="H75" s="5" t="s">
        <v>228</v>
      </c>
      <c r="I75" s="5" t="s">
        <v>115</v>
      </c>
      <c r="J75" s="47">
        <v>2867378</v>
      </c>
    </row>
    <row r="76" spans="1:10" s="20" customFormat="1" ht="15">
      <c r="A76" s="3" t="s">
        <v>127</v>
      </c>
      <c r="B76" s="3" t="s">
        <v>216</v>
      </c>
      <c r="C76" s="3" t="s">
        <v>186</v>
      </c>
      <c r="D76" s="4" t="s">
        <v>215</v>
      </c>
      <c r="E76" s="3" t="s">
        <v>229</v>
      </c>
      <c r="F76" s="7" t="s">
        <v>115</v>
      </c>
      <c r="G76" s="5" t="s">
        <v>115</v>
      </c>
      <c r="H76" s="5" t="s">
        <v>230</v>
      </c>
      <c r="I76" s="5" t="s">
        <v>115</v>
      </c>
      <c r="J76" s="47">
        <v>2867378</v>
      </c>
    </row>
    <row r="77" spans="1:10" s="20" customFormat="1" ht="15">
      <c r="A77" s="3" t="s">
        <v>127</v>
      </c>
      <c r="B77" s="3" t="s">
        <v>216</v>
      </c>
      <c r="C77" s="3" t="s">
        <v>186</v>
      </c>
      <c r="D77" s="4" t="s">
        <v>231</v>
      </c>
      <c r="E77" s="5" t="s">
        <v>115</v>
      </c>
      <c r="F77" s="4" t="s">
        <v>132</v>
      </c>
      <c r="G77" s="5" t="s">
        <v>115</v>
      </c>
      <c r="H77" s="5" t="s">
        <v>115</v>
      </c>
      <c r="I77" s="5" t="s">
        <v>115</v>
      </c>
      <c r="J77" s="47">
        <v>2867378</v>
      </c>
    </row>
    <row r="78" spans="1:10" s="20" customFormat="1" ht="15">
      <c r="A78" s="3" t="s">
        <v>127</v>
      </c>
      <c r="B78" s="3" t="s">
        <v>216</v>
      </c>
      <c r="C78" s="3" t="s">
        <v>186</v>
      </c>
      <c r="D78" s="4" t="s">
        <v>232</v>
      </c>
      <c r="E78" s="5" t="s">
        <v>115</v>
      </c>
      <c r="F78" s="4" t="s">
        <v>132</v>
      </c>
      <c r="G78" s="5" t="s">
        <v>115</v>
      </c>
      <c r="H78" s="5" t="s">
        <v>115</v>
      </c>
      <c r="I78" s="5" t="s">
        <v>115</v>
      </c>
      <c r="J78" s="47">
        <v>2867378</v>
      </c>
    </row>
    <row r="79" spans="1:10" s="20" customFormat="1" ht="15">
      <c r="A79" s="3" t="s">
        <v>127</v>
      </c>
      <c r="B79" s="3" t="s">
        <v>216</v>
      </c>
      <c r="C79" s="3" t="s">
        <v>186</v>
      </c>
      <c r="D79" s="4" t="s">
        <v>233</v>
      </c>
      <c r="E79" s="5" t="s">
        <v>115</v>
      </c>
      <c r="F79" s="4" t="s">
        <v>132</v>
      </c>
      <c r="G79" s="5" t="s">
        <v>115</v>
      </c>
      <c r="H79" s="5" t="s">
        <v>115</v>
      </c>
      <c r="I79" s="5" t="s">
        <v>115</v>
      </c>
      <c r="J79" s="47">
        <v>2867378</v>
      </c>
    </row>
    <row r="80" spans="1:10" s="20" customFormat="1" ht="15">
      <c r="A80" s="3" t="s">
        <v>127</v>
      </c>
      <c r="B80" s="3" t="s">
        <v>216</v>
      </c>
      <c r="C80" s="3" t="s">
        <v>186</v>
      </c>
      <c r="D80" s="4" t="s">
        <v>234</v>
      </c>
      <c r="E80" s="5" t="s">
        <v>115</v>
      </c>
      <c r="F80" s="4" t="s">
        <v>132</v>
      </c>
      <c r="G80" s="5" t="s">
        <v>115</v>
      </c>
      <c r="H80" s="5" t="s">
        <v>115</v>
      </c>
      <c r="I80" s="5" t="s">
        <v>115</v>
      </c>
      <c r="J80" s="47">
        <v>2867378</v>
      </c>
    </row>
    <row r="81" spans="1:10" s="20" customFormat="1" ht="15">
      <c r="A81" s="3" t="s">
        <v>127</v>
      </c>
      <c r="B81" s="3" t="s">
        <v>216</v>
      </c>
      <c r="C81" s="3" t="s">
        <v>186</v>
      </c>
      <c r="D81" s="4" t="s">
        <v>235</v>
      </c>
      <c r="E81" s="5" t="s">
        <v>115</v>
      </c>
      <c r="F81" s="4" t="s">
        <v>132</v>
      </c>
      <c r="G81" s="5" t="s">
        <v>115</v>
      </c>
      <c r="H81" s="5" t="s">
        <v>115</v>
      </c>
      <c r="I81" s="5" t="s">
        <v>115</v>
      </c>
      <c r="J81" s="47">
        <v>2867378</v>
      </c>
    </row>
    <row r="82" spans="1:10" s="20" customFormat="1" ht="15">
      <c r="A82" s="3" t="s">
        <v>127</v>
      </c>
      <c r="B82" s="3" t="s">
        <v>216</v>
      </c>
      <c r="C82" s="3" t="s">
        <v>186</v>
      </c>
      <c r="D82" s="4" t="s">
        <v>236</v>
      </c>
      <c r="E82" s="5" t="s">
        <v>237</v>
      </c>
      <c r="F82" s="4" t="s">
        <v>151</v>
      </c>
      <c r="G82" s="5" t="s">
        <v>115</v>
      </c>
      <c r="H82" s="5" t="s">
        <v>115</v>
      </c>
      <c r="I82" s="5" t="s">
        <v>115</v>
      </c>
      <c r="J82" s="47">
        <v>2867378</v>
      </c>
    </row>
    <row r="83" spans="1:10" s="20" customFormat="1" ht="15">
      <c r="A83" s="3" t="s">
        <v>127</v>
      </c>
      <c r="B83" s="3" t="s">
        <v>216</v>
      </c>
      <c r="C83" s="3" t="s">
        <v>186</v>
      </c>
      <c r="D83" s="4" t="s">
        <v>234</v>
      </c>
      <c r="E83" s="5" t="s">
        <v>238</v>
      </c>
      <c r="F83" s="4" t="s">
        <v>151</v>
      </c>
      <c r="G83" s="5" t="s">
        <v>115</v>
      </c>
      <c r="H83" s="5" t="s">
        <v>115</v>
      </c>
      <c r="I83" s="5" t="s">
        <v>115</v>
      </c>
      <c r="J83" s="47">
        <v>2867378</v>
      </c>
    </row>
    <row r="84" spans="1:10" s="16" customFormat="1" ht="15">
      <c r="A84" s="4" t="s">
        <v>239</v>
      </c>
      <c r="B84" s="4" t="s">
        <v>240</v>
      </c>
      <c r="C84" s="4" t="s">
        <v>241</v>
      </c>
      <c r="D84" s="4" t="s">
        <v>242</v>
      </c>
      <c r="E84" s="4" t="s">
        <v>242</v>
      </c>
      <c r="F84" s="4" t="s">
        <v>115</v>
      </c>
      <c r="G84" s="3" t="s">
        <v>115</v>
      </c>
      <c r="H84" s="4" t="s">
        <v>243</v>
      </c>
      <c r="I84" s="4" t="s">
        <v>115</v>
      </c>
      <c r="J84" s="46">
        <v>45079932</v>
      </c>
    </row>
    <row r="85" spans="1:10" s="16" customFormat="1" ht="15">
      <c r="A85" s="4" t="s">
        <v>239</v>
      </c>
      <c r="B85" s="4" t="s">
        <v>240</v>
      </c>
      <c r="C85" s="4" t="s">
        <v>241</v>
      </c>
      <c r="D85" s="3" t="s">
        <v>244</v>
      </c>
      <c r="E85" s="3" t="s">
        <v>244</v>
      </c>
      <c r="F85" s="4" t="s">
        <v>115</v>
      </c>
      <c r="G85" s="3" t="s">
        <v>245</v>
      </c>
      <c r="H85" s="3" t="s">
        <v>115</v>
      </c>
      <c r="I85" s="4" t="s">
        <v>115</v>
      </c>
      <c r="J85" s="46">
        <v>7510359</v>
      </c>
    </row>
    <row r="86" spans="1:10" s="17" customFormat="1" ht="15" customHeight="1">
      <c r="A86" s="18" t="s">
        <v>239</v>
      </c>
      <c r="B86" s="18" t="s">
        <v>240</v>
      </c>
      <c r="C86" s="18" t="s">
        <v>246</v>
      </c>
      <c r="D86" s="18" t="s">
        <v>244</v>
      </c>
      <c r="E86" s="18" t="s">
        <v>244</v>
      </c>
      <c r="F86" s="18" t="s">
        <v>115</v>
      </c>
      <c r="G86" s="18" t="s">
        <v>115</v>
      </c>
      <c r="H86" s="18" t="s">
        <v>115</v>
      </c>
      <c r="I86" s="18" t="s">
        <v>247</v>
      </c>
      <c r="J86" s="48">
        <v>9801163</v>
      </c>
    </row>
    <row r="87" spans="1:10" s="17" customFormat="1" ht="15" customHeight="1">
      <c r="A87" s="18" t="s">
        <v>239</v>
      </c>
      <c r="B87" s="18" t="s">
        <v>240</v>
      </c>
      <c r="C87" s="18" t="s">
        <v>246</v>
      </c>
      <c r="D87" s="18" t="s">
        <v>244</v>
      </c>
      <c r="E87" s="18" t="s">
        <v>244</v>
      </c>
      <c r="F87" s="18" t="s">
        <v>115</v>
      </c>
      <c r="G87" s="18" t="s">
        <v>115</v>
      </c>
      <c r="H87" s="18" t="s">
        <v>115</v>
      </c>
      <c r="I87" s="18" t="s">
        <v>248</v>
      </c>
      <c r="J87" s="48">
        <v>9620154</v>
      </c>
    </row>
    <row r="88" spans="1:10" s="17" customFormat="1" ht="15" customHeight="1">
      <c r="A88" s="18" t="s">
        <v>239</v>
      </c>
      <c r="B88" s="18" t="s">
        <v>240</v>
      </c>
      <c r="C88" s="18" t="s">
        <v>249</v>
      </c>
      <c r="D88" s="18" t="s">
        <v>115</v>
      </c>
      <c r="E88" s="18" t="s">
        <v>115</v>
      </c>
      <c r="F88" s="18" t="s">
        <v>115</v>
      </c>
      <c r="G88" s="18" t="s">
        <v>115</v>
      </c>
      <c r="H88" s="18" t="s">
        <v>250</v>
      </c>
      <c r="I88" s="18" t="s">
        <v>115</v>
      </c>
      <c r="J88" s="48">
        <v>21113158</v>
      </c>
    </row>
    <row r="89" spans="1:10" s="16" customFormat="1" ht="15">
      <c r="A89" s="4" t="s">
        <v>239</v>
      </c>
      <c r="B89" s="4" t="s">
        <v>240</v>
      </c>
      <c r="C89" s="4" t="s">
        <v>251</v>
      </c>
      <c r="D89" s="4" t="s">
        <v>130</v>
      </c>
      <c r="E89" s="4" t="s">
        <v>131</v>
      </c>
      <c r="F89" s="4" t="s">
        <v>132</v>
      </c>
      <c r="G89" s="3" t="s">
        <v>115</v>
      </c>
      <c r="H89" s="4" t="s">
        <v>115</v>
      </c>
      <c r="I89" s="4" t="s">
        <v>115</v>
      </c>
      <c r="J89" s="46">
        <v>3036738</v>
      </c>
    </row>
    <row r="90" spans="1:10" s="16" customFormat="1" ht="15">
      <c r="A90" s="4" t="s">
        <v>239</v>
      </c>
      <c r="B90" s="4" t="s">
        <v>240</v>
      </c>
      <c r="C90" s="4" t="s">
        <v>251</v>
      </c>
      <c r="D90" s="4" t="s">
        <v>130</v>
      </c>
      <c r="E90" s="4" t="s">
        <v>134</v>
      </c>
      <c r="F90" s="4" t="s">
        <v>132</v>
      </c>
      <c r="G90" s="3" t="s">
        <v>115</v>
      </c>
      <c r="H90" s="4" t="s">
        <v>115</v>
      </c>
      <c r="I90" s="4" t="s">
        <v>115</v>
      </c>
      <c r="J90" s="46">
        <v>5772034</v>
      </c>
    </row>
    <row r="91" spans="1:10" s="16" customFormat="1" ht="15">
      <c r="A91" s="4" t="s">
        <v>239</v>
      </c>
      <c r="B91" s="4" t="s">
        <v>240</v>
      </c>
      <c r="C91" s="4" t="s">
        <v>251</v>
      </c>
      <c r="D91" s="4" t="s">
        <v>130</v>
      </c>
      <c r="E91" s="4" t="s">
        <v>252</v>
      </c>
      <c r="F91" s="4" t="s">
        <v>132</v>
      </c>
      <c r="G91" s="3" t="s">
        <v>115</v>
      </c>
      <c r="H91" s="4" t="s">
        <v>115</v>
      </c>
      <c r="I91" s="4" t="s">
        <v>115</v>
      </c>
      <c r="J91" s="46">
        <v>7852484</v>
      </c>
    </row>
    <row r="92" spans="1:10" s="16" customFormat="1" ht="15">
      <c r="A92" s="4" t="s">
        <v>239</v>
      </c>
      <c r="B92" s="4" t="s">
        <v>240</v>
      </c>
      <c r="C92" s="4" t="s">
        <v>251</v>
      </c>
      <c r="D92" s="4" t="s">
        <v>130</v>
      </c>
      <c r="E92" s="4" t="s">
        <v>253</v>
      </c>
      <c r="F92" s="4" t="s">
        <v>132</v>
      </c>
      <c r="G92" s="3" t="s">
        <v>115</v>
      </c>
      <c r="H92" s="4" t="s">
        <v>115</v>
      </c>
      <c r="I92" s="4" t="s">
        <v>115</v>
      </c>
      <c r="J92" s="46">
        <v>6073974</v>
      </c>
    </row>
    <row r="93" spans="1:10" s="16" customFormat="1" ht="15">
      <c r="A93" s="4" t="s">
        <v>239</v>
      </c>
      <c r="B93" s="4" t="s">
        <v>240</v>
      </c>
      <c r="C93" s="4" t="s">
        <v>251</v>
      </c>
      <c r="D93" s="4" t="s">
        <v>130</v>
      </c>
      <c r="E93" s="4" t="s">
        <v>254</v>
      </c>
      <c r="F93" s="4" t="s">
        <v>132</v>
      </c>
      <c r="G93" s="3" t="s">
        <v>115</v>
      </c>
      <c r="H93" s="4" t="s">
        <v>115</v>
      </c>
      <c r="I93" s="4" t="s">
        <v>115</v>
      </c>
      <c r="J93" s="46">
        <v>6601574</v>
      </c>
    </row>
    <row r="94" spans="1:10" s="16" customFormat="1" ht="15">
      <c r="A94" s="4" t="s">
        <v>239</v>
      </c>
      <c r="B94" s="4" t="s">
        <v>240</v>
      </c>
      <c r="C94" s="4" t="s">
        <v>251</v>
      </c>
      <c r="D94" s="4" t="s">
        <v>130</v>
      </c>
      <c r="E94" s="4" t="s">
        <v>255</v>
      </c>
      <c r="F94" s="4" t="s">
        <v>132</v>
      </c>
      <c r="G94" s="3" t="s">
        <v>115</v>
      </c>
      <c r="H94" s="4" t="s">
        <v>115</v>
      </c>
      <c r="I94" s="4" t="s">
        <v>115</v>
      </c>
      <c r="J94" s="46">
        <v>4312323</v>
      </c>
    </row>
    <row r="95" spans="1:10" s="16" customFormat="1" ht="15">
      <c r="A95" s="4" t="s">
        <v>239</v>
      </c>
      <c r="B95" s="4" t="s">
        <v>240</v>
      </c>
      <c r="C95" s="4" t="s">
        <v>251</v>
      </c>
      <c r="D95" s="4" t="s">
        <v>139</v>
      </c>
      <c r="E95" s="4" t="s">
        <v>140</v>
      </c>
      <c r="F95" s="4" t="s">
        <v>132</v>
      </c>
      <c r="G95" s="3" t="s">
        <v>115</v>
      </c>
      <c r="H95" s="4" t="s">
        <v>115</v>
      </c>
      <c r="I95" s="4" t="s">
        <v>115</v>
      </c>
      <c r="J95" s="46">
        <v>2364897</v>
      </c>
    </row>
    <row r="96" spans="1:10" s="16" customFormat="1" ht="15">
      <c r="A96" s="4" t="s">
        <v>239</v>
      </c>
      <c r="B96" s="4" t="s">
        <v>240</v>
      </c>
      <c r="C96" s="4" t="s">
        <v>251</v>
      </c>
      <c r="D96" s="4" t="s">
        <v>141</v>
      </c>
      <c r="E96" s="4" t="s">
        <v>142</v>
      </c>
      <c r="F96" s="4" t="s">
        <v>132</v>
      </c>
      <c r="G96" s="3" t="s">
        <v>115</v>
      </c>
      <c r="H96" s="4" t="s">
        <v>115</v>
      </c>
      <c r="I96" s="4" t="s">
        <v>115</v>
      </c>
      <c r="J96" s="46">
        <v>5291592</v>
      </c>
    </row>
    <row r="97" spans="1:10" s="2" customFormat="1" ht="15">
      <c r="A97" s="4" t="s">
        <v>239</v>
      </c>
      <c r="B97" s="4" t="s">
        <v>240</v>
      </c>
      <c r="C97" s="4" t="s">
        <v>251</v>
      </c>
      <c r="D97" s="4" t="s">
        <v>146</v>
      </c>
      <c r="E97" s="4" t="s">
        <v>147</v>
      </c>
      <c r="F97" s="4" t="s">
        <v>132</v>
      </c>
      <c r="G97" s="3" t="s">
        <v>115</v>
      </c>
      <c r="H97" s="4" t="s">
        <v>115</v>
      </c>
      <c r="I97" s="4" t="s">
        <v>115</v>
      </c>
      <c r="J97" s="46">
        <v>6071227</v>
      </c>
    </row>
    <row r="98" spans="1:10" s="16" customFormat="1" ht="15">
      <c r="A98" s="4" t="s">
        <v>239</v>
      </c>
      <c r="B98" s="4" t="s">
        <v>240</v>
      </c>
      <c r="C98" s="4" t="s">
        <v>251</v>
      </c>
      <c r="D98" s="4" t="s">
        <v>256</v>
      </c>
      <c r="E98" s="4" t="s">
        <v>256</v>
      </c>
      <c r="F98" s="4" t="s">
        <v>132</v>
      </c>
      <c r="G98" s="3" t="s">
        <v>115</v>
      </c>
      <c r="H98" s="4" t="s">
        <v>115</v>
      </c>
      <c r="I98" s="4" t="s">
        <v>115</v>
      </c>
      <c r="J98" s="46">
        <v>3010509</v>
      </c>
    </row>
    <row r="99" spans="1:10" s="16" customFormat="1" ht="15">
      <c r="A99" s="4" t="s">
        <v>239</v>
      </c>
      <c r="B99" s="4" t="s">
        <v>240</v>
      </c>
      <c r="C99" s="4" t="s">
        <v>251</v>
      </c>
      <c r="D99" s="4" t="s">
        <v>144</v>
      </c>
      <c r="E99" s="4" t="s">
        <v>144</v>
      </c>
      <c r="F99" s="4" t="s">
        <v>132</v>
      </c>
      <c r="G99" s="3" t="s">
        <v>115</v>
      </c>
      <c r="H99" s="4" t="s">
        <v>115</v>
      </c>
      <c r="I99" s="4" t="s">
        <v>115</v>
      </c>
      <c r="J99" s="46">
        <v>5163727</v>
      </c>
    </row>
    <row r="100" spans="1:10" s="16" customFormat="1" ht="15">
      <c r="A100" s="4" t="s">
        <v>239</v>
      </c>
      <c r="B100" s="4" t="s">
        <v>240</v>
      </c>
      <c r="C100" s="4" t="s">
        <v>251</v>
      </c>
      <c r="D100" s="4" t="s">
        <v>204</v>
      </c>
      <c r="E100" s="4" t="s">
        <v>204</v>
      </c>
      <c r="F100" s="4" t="s">
        <v>132</v>
      </c>
      <c r="G100" s="3" t="s">
        <v>115</v>
      </c>
      <c r="H100" s="4" t="s">
        <v>115</v>
      </c>
      <c r="I100" s="4" t="s">
        <v>115</v>
      </c>
      <c r="J100" s="46">
        <v>933097</v>
      </c>
    </row>
    <row r="101" spans="1:10" s="16" customFormat="1" ht="15">
      <c r="A101" s="4" t="s">
        <v>239</v>
      </c>
      <c r="B101" s="4" t="s">
        <v>240</v>
      </c>
      <c r="C101" s="4" t="s">
        <v>257</v>
      </c>
      <c r="D101" s="4" t="s">
        <v>130</v>
      </c>
      <c r="E101" s="4" t="s">
        <v>131</v>
      </c>
      <c r="F101" s="4" t="s">
        <v>132</v>
      </c>
      <c r="G101" s="3" t="s">
        <v>115</v>
      </c>
      <c r="H101" s="4" t="s">
        <v>115</v>
      </c>
      <c r="I101" s="4" t="s">
        <v>115</v>
      </c>
      <c r="J101" s="46">
        <v>395889</v>
      </c>
    </row>
    <row r="102" spans="1:10" s="16" customFormat="1" ht="15">
      <c r="A102" s="4" t="s">
        <v>239</v>
      </c>
      <c r="B102" s="4" t="s">
        <v>240</v>
      </c>
      <c r="C102" s="4" t="s">
        <v>257</v>
      </c>
      <c r="D102" s="4" t="s">
        <v>130</v>
      </c>
      <c r="E102" s="4" t="s">
        <v>134</v>
      </c>
      <c r="F102" s="4" t="s">
        <v>132</v>
      </c>
      <c r="G102" s="3" t="s">
        <v>115</v>
      </c>
      <c r="H102" s="4" t="s">
        <v>115</v>
      </c>
      <c r="I102" s="4" t="s">
        <v>115</v>
      </c>
      <c r="J102" s="46">
        <v>5809588</v>
      </c>
    </row>
    <row r="103" spans="1:10" s="16" customFormat="1" ht="15">
      <c r="A103" s="4" t="s">
        <v>239</v>
      </c>
      <c r="B103" s="4" t="s">
        <v>240</v>
      </c>
      <c r="C103" s="4" t="s">
        <v>257</v>
      </c>
      <c r="D103" s="4" t="s">
        <v>130</v>
      </c>
      <c r="E103" s="4" t="s">
        <v>135</v>
      </c>
      <c r="F103" s="4" t="s">
        <v>132</v>
      </c>
      <c r="G103" s="3" t="s">
        <v>115</v>
      </c>
      <c r="H103" s="4" t="s">
        <v>115</v>
      </c>
      <c r="I103" s="4" t="s">
        <v>115</v>
      </c>
      <c r="J103" s="46">
        <v>6823748</v>
      </c>
    </row>
    <row r="104" spans="1:10" s="16" customFormat="1" ht="15">
      <c r="A104" s="4" t="s">
        <v>239</v>
      </c>
      <c r="B104" s="4" t="s">
        <v>240</v>
      </c>
      <c r="C104" s="4" t="s">
        <v>257</v>
      </c>
      <c r="D104" s="4" t="s">
        <v>130</v>
      </c>
      <c r="E104" s="4" t="s">
        <v>253</v>
      </c>
      <c r="F104" s="4" t="s">
        <v>132</v>
      </c>
      <c r="G104" s="3" t="s">
        <v>115</v>
      </c>
      <c r="H104" s="4" t="s">
        <v>115</v>
      </c>
      <c r="I104" s="4" t="s">
        <v>115</v>
      </c>
      <c r="J104" s="46">
        <v>4241459</v>
      </c>
    </row>
    <row r="105" spans="1:10" s="16" customFormat="1" ht="15">
      <c r="A105" s="4" t="s">
        <v>239</v>
      </c>
      <c r="B105" s="4" t="s">
        <v>240</v>
      </c>
      <c r="C105" s="4" t="s">
        <v>257</v>
      </c>
      <c r="D105" s="4" t="s">
        <v>130</v>
      </c>
      <c r="E105" s="4" t="s">
        <v>254</v>
      </c>
      <c r="F105" s="4" t="s">
        <v>132</v>
      </c>
      <c r="G105" s="3" t="s">
        <v>115</v>
      </c>
      <c r="H105" s="4" t="s">
        <v>115</v>
      </c>
      <c r="I105" s="4" t="s">
        <v>115</v>
      </c>
      <c r="J105" s="46">
        <v>5929279</v>
      </c>
    </row>
    <row r="106" spans="1:10" s="16" customFormat="1" ht="15">
      <c r="A106" s="4" t="s">
        <v>239</v>
      </c>
      <c r="B106" s="4" t="s">
        <v>240</v>
      </c>
      <c r="C106" s="4" t="s">
        <v>257</v>
      </c>
      <c r="D106" s="4" t="s">
        <v>130</v>
      </c>
      <c r="E106" s="4" t="s">
        <v>255</v>
      </c>
      <c r="F106" s="4" t="s">
        <v>132</v>
      </c>
      <c r="G106" s="3" t="s">
        <v>115</v>
      </c>
      <c r="H106" s="4" t="s">
        <v>115</v>
      </c>
      <c r="I106" s="4" t="s">
        <v>115</v>
      </c>
      <c r="J106" s="46">
        <v>3205033</v>
      </c>
    </row>
    <row r="107" spans="1:10" s="16" customFormat="1" ht="15">
      <c r="A107" s="4" t="s">
        <v>239</v>
      </c>
      <c r="B107" s="4" t="s">
        <v>240</v>
      </c>
      <c r="C107" s="4" t="s">
        <v>257</v>
      </c>
      <c r="D107" s="4" t="s">
        <v>139</v>
      </c>
      <c r="E107" s="4" t="s">
        <v>140</v>
      </c>
      <c r="F107" s="4" t="s">
        <v>132</v>
      </c>
      <c r="G107" s="3" t="s">
        <v>115</v>
      </c>
      <c r="H107" s="4" t="s">
        <v>115</v>
      </c>
      <c r="I107" s="4" t="s">
        <v>115</v>
      </c>
      <c r="J107" s="46">
        <v>6801907</v>
      </c>
    </row>
    <row r="108" spans="1:10" s="16" customFormat="1" ht="15">
      <c r="A108" s="4" t="s">
        <v>239</v>
      </c>
      <c r="B108" s="4" t="s">
        <v>240</v>
      </c>
      <c r="C108" s="4" t="s">
        <v>257</v>
      </c>
      <c r="D108" s="4" t="s">
        <v>141</v>
      </c>
      <c r="E108" s="4" t="s">
        <v>142</v>
      </c>
      <c r="F108" s="4" t="s">
        <v>132</v>
      </c>
      <c r="G108" s="3" t="s">
        <v>115</v>
      </c>
      <c r="H108" s="4" t="s">
        <v>115</v>
      </c>
      <c r="I108" s="4" t="s">
        <v>115</v>
      </c>
      <c r="J108" s="46">
        <v>4024092</v>
      </c>
    </row>
    <row r="109" spans="1:10" s="16" customFormat="1" ht="15">
      <c r="A109" s="4" t="s">
        <v>239</v>
      </c>
      <c r="B109" s="4" t="s">
        <v>240</v>
      </c>
      <c r="C109" s="4" t="s">
        <v>257</v>
      </c>
      <c r="D109" s="4" t="s">
        <v>146</v>
      </c>
      <c r="E109" s="4" t="s">
        <v>147</v>
      </c>
      <c r="F109" s="4" t="s">
        <v>132</v>
      </c>
      <c r="G109" s="3" t="s">
        <v>115</v>
      </c>
      <c r="H109" s="4" t="s">
        <v>115</v>
      </c>
      <c r="I109" s="4" t="s">
        <v>115</v>
      </c>
      <c r="J109" s="46">
        <v>4132375</v>
      </c>
    </row>
    <row r="110" spans="1:10" s="16" customFormat="1" ht="15">
      <c r="A110" s="4" t="s">
        <v>239</v>
      </c>
      <c r="B110" s="4" t="s">
        <v>240</v>
      </c>
      <c r="C110" s="4" t="s">
        <v>257</v>
      </c>
      <c r="D110" s="4" t="s">
        <v>149</v>
      </c>
      <c r="E110" s="4" t="s">
        <v>149</v>
      </c>
      <c r="F110" s="4" t="s">
        <v>132</v>
      </c>
      <c r="G110" s="3" t="s">
        <v>115</v>
      </c>
      <c r="H110" s="4" t="s">
        <v>115</v>
      </c>
      <c r="I110" s="4" t="s">
        <v>115</v>
      </c>
      <c r="J110" s="46">
        <v>2987970</v>
      </c>
    </row>
    <row r="111" spans="1:10" s="16" customFormat="1" ht="15">
      <c r="A111" s="4" t="s">
        <v>239</v>
      </c>
      <c r="B111" s="4" t="s">
        <v>240</v>
      </c>
      <c r="C111" s="4" t="s">
        <v>257</v>
      </c>
      <c r="D111" s="4" t="s">
        <v>204</v>
      </c>
      <c r="E111" s="4" t="s">
        <v>204</v>
      </c>
      <c r="F111" s="4" t="s">
        <v>132</v>
      </c>
      <c r="G111" s="3" t="s">
        <v>115</v>
      </c>
      <c r="H111" s="4" t="s">
        <v>115</v>
      </c>
      <c r="I111" s="4" t="s">
        <v>115</v>
      </c>
      <c r="J111" s="46">
        <v>1745655</v>
      </c>
    </row>
    <row r="112" spans="1:10" s="16" customFormat="1" ht="15">
      <c r="A112" s="4" t="s">
        <v>239</v>
      </c>
      <c r="B112" s="4" t="s">
        <v>240</v>
      </c>
      <c r="C112" s="4" t="s">
        <v>258</v>
      </c>
      <c r="D112" s="4" t="s">
        <v>130</v>
      </c>
      <c r="E112" s="4" t="s">
        <v>131</v>
      </c>
      <c r="F112" s="4" t="s">
        <v>132</v>
      </c>
      <c r="G112" s="3" t="s">
        <v>115</v>
      </c>
      <c r="H112" s="4" t="s">
        <v>115</v>
      </c>
      <c r="I112" s="4" t="s">
        <v>115</v>
      </c>
      <c r="J112" s="46">
        <v>1554706</v>
      </c>
    </row>
    <row r="113" spans="1:10" s="16" customFormat="1" ht="15">
      <c r="A113" s="4" t="s">
        <v>239</v>
      </c>
      <c r="B113" s="4" t="s">
        <v>240</v>
      </c>
      <c r="C113" s="4" t="s">
        <v>258</v>
      </c>
      <c r="D113" s="4" t="s">
        <v>130</v>
      </c>
      <c r="E113" s="4" t="s">
        <v>134</v>
      </c>
      <c r="F113" s="4" t="s">
        <v>132</v>
      </c>
      <c r="G113" s="3" t="s">
        <v>115</v>
      </c>
      <c r="H113" s="4" t="s">
        <v>115</v>
      </c>
      <c r="I113" s="4" t="s">
        <v>115</v>
      </c>
      <c r="J113" s="46">
        <v>5011878</v>
      </c>
    </row>
    <row r="114" spans="1:10" s="16" customFormat="1" ht="15">
      <c r="A114" s="4" t="s">
        <v>239</v>
      </c>
      <c r="B114" s="4" t="s">
        <v>240</v>
      </c>
      <c r="C114" s="4" t="s">
        <v>258</v>
      </c>
      <c r="D114" s="4" t="s">
        <v>130</v>
      </c>
      <c r="E114" s="4" t="s">
        <v>252</v>
      </c>
      <c r="F114" s="4" t="s">
        <v>132</v>
      </c>
      <c r="G114" s="3" t="s">
        <v>115</v>
      </c>
      <c r="H114" s="4" t="s">
        <v>115</v>
      </c>
      <c r="I114" s="4" t="s">
        <v>115</v>
      </c>
      <c r="J114" s="46">
        <v>8063685</v>
      </c>
    </row>
    <row r="115" spans="1:10" s="16" customFormat="1" ht="15">
      <c r="A115" s="4" t="s">
        <v>239</v>
      </c>
      <c r="B115" s="4" t="s">
        <v>240</v>
      </c>
      <c r="C115" s="4" t="s">
        <v>258</v>
      </c>
      <c r="D115" s="4" t="s">
        <v>130</v>
      </c>
      <c r="E115" s="4" t="s">
        <v>253</v>
      </c>
      <c r="F115" s="4" t="s">
        <v>132</v>
      </c>
      <c r="G115" s="3" t="s">
        <v>115</v>
      </c>
      <c r="H115" s="4" t="s">
        <v>115</v>
      </c>
      <c r="I115" s="4" t="s">
        <v>115</v>
      </c>
      <c r="J115" s="46">
        <v>5309200</v>
      </c>
    </row>
    <row r="116" spans="1:10" s="16" customFormat="1" ht="15">
      <c r="A116" s="4" t="s">
        <v>239</v>
      </c>
      <c r="B116" s="4" t="s">
        <v>240</v>
      </c>
      <c r="C116" s="4" t="s">
        <v>258</v>
      </c>
      <c r="D116" s="4" t="s">
        <v>130</v>
      </c>
      <c r="E116" s="4" t="s">
        <v>254</v>
      </c>
      <c r="F116" s="4" t="s">
        <v>132</v>
      </c>
      <c r="G116" s="3" t="s">
        <v>115</v>
      </c>
      <c r="H116" s="4" t="s">
        <v>115</v>
      </c>
      <c r="I116" s="4" t="s">
        <v>115</v>
      </c>
      <c r="J116" s="46">
        <v>6155888</v>
      </c>
    </row>
    <row r="117" spans="1:10" s="16" customFormat="1" ht="15">
      <c r="A117" s="4" t="s">
        <v>239</v>
      </c>
      <c r="B117" s="4" t="s">
        <v>240</v>
      </c>
      <c r="C117" s="4" t="s">
        <v>258</v>
      </c>
      <c r="D117" s="4" t="s">
        <v>130</v>
      </c>
      <c r="E117" s="4" t="s">
        <v>255</v>
      </c>
      <c r="F117" s="4" t="s">
        <v>132</v>
      </c>
      <c r="G117" s="3" t="s">
        <v>115</v>
      </c>
      <c r="H117" s="4" t="s">
        <v>115</v>
      </c>
      <c r="I117" s="4" t="s">
        <v>115</v>
      </c>
      <c r="J117" s="46">
        <v>4635042</v>
      </c>
    </row>
    <row r="118" spans="1:10" s="16" customFormat="1" ht="15">
      <c r="A118" s="4" t="s">
        <v>239</v>
      </c>
      <c r="B118" s="4" t="s">
        <v>240</v>
      </c>
      <c r="C118" s="4" t="s">
        <v>258</v>
      </c>
      <c r="D118" s="4" t="s">
        <v>139</v>
      </c>
      <c r="E118" s="4" t="s">
        <v>140</v>
      </c>
      <c r="F118" s="4" t="s">
        <v>132</v>
      </c>
      <c r="G118" s="3" t="s">
        <v>115</v>
      </c>
      <c r="H118" s="4" t="s">
        <v>115</v>
      </c>
      <c r="I118" s="4" t="s">
        <v>115</v>
      </c>
      <c r="J118" s="46">
        <v>1594605</v>
      </c>
    </row>
    <row r="119" spans="1:10" s="16" customFormat="1" ht="15">
      <c r="A119" s="4" t="s">
        <v>239</v>
      </c>
      <c r="B119" s="4" t="s">
        <v>240</v>
      </c>
      <c r="C119" s="4" t="s">
        <v>258</v>
      </c>
      <c r="D119" s="4" t="s">
        <v>141</v>
      </c>
      <c r="E119" s="4" t="s">
        <v>142</v>
      </c>
      <c r="F119" s="4" t="s">
        <v>132</v>
      </c>
      <c r="G119" s="3" t="s">
        <v>115</v>
      </c>
      <c r="H119" s="4" t="s">
        <v>115</v>
      </c>
      <c r="I119" s="4" t="s">
        <v>115</v>
      </c>
      <c r="J119" s="46">
        <v>4191692</v>
      </c>
    </row>
    <row r="120" spans="1:10" s="16" customFormat="1" ht="15">
      <c r="A120" s="4" t="s">
        <v>239</v>
      </c>
      <c r="B120" s="4" t="s">
        <v>240</v>
      </c>
      <c r="C120" s="4" t="s">
        <v>258</v>
      </c>
      <c r="D120" s="4" t="s">
        <v>146</v>
      </c>
      <c r="E120" s="4" t="s">
        <v>147</v>
      </c>
      <c r="F120" s="4" t="s">
        <v>132</v>
      </c>
      <c r="G120" s="3" t="s">
        <v>115</v>
      </c>
      <c r="H120" s="4" t="s">
        <v>115</v>
      </c>
      <c r="I120" s="4" t="s">
        <v>115</v>
      </c>
      <c r="J120" s="46">
        <v>2305635</v>
      </c>
    </row>
    <row r="121" spans="1:10" s="16" customFormat="1" ht="15">
      <c r="A121" s="4" t="s">
        <v>239</v>
      </c>
      <c r="B121" s="4" t="s">
        <v>240</v>
      </c>
      <c r="C121" s="4" t="s">
        <v>258</v>
      </c>
      <c r="D121" s="4" t="s">
        <v>149</v>
      </c>
      <c r="E121" s="4" t="s">
        <v>149</v>
      </c>
      <c r="F121" s="4" t="s">
        <v>132</v>
      </c>
      <c r="G121" s="3" t="s">
        <v>115</v>
      </c>
      <c r="H121" s="4" t="s">
        <v>115</v>
      </c>
      <c r="I121" s="4" t="s">
        <v>115</v>
      </c>
      <c r="J121" s="46">
        <v>1840171</v>
      </c>
    </row>
    <row r="122" spans="1:10" s="16" customFormat="1" ht="15">
      <c r="A122" s="4" t="s">
        <v>239</v>
      </c>
      <c r="B122" s="4" t="s">
        <v>240</v>
      </c>
      <c r="C122" s="4" t="s">
        <v>258</v>
      </c>
      <c r="D122" s="4" t="s">
        <v>144</v>
      </c>
      <c r="E122" s="4" t="s">
        <v>144</v>
      </c>
      <c r="F122" s="4" t="s">
        <v>132</v>
      </c>
      <c r="G122" s="3" t="s">
        <v>115</v>
      </c>
      <c r="H122" s="4" t="s">
        <v>115</v>
      </c>
      <c r="I122" s="4" t="s">
        <v>115</v>
      </c>
      <c r="J122" s="46">
        <v>358386</v>
      </c>
    </row>
    <row r="123" spans="1:10" s="16" customFormat="1" ht="15">
      <c r="A123" s="4" t="s">
        <v>239</v>
      </c>
      <c r="B123" s="4" t="s">
        <v>240</v>
      </c>
      <c r="C123" s="4" t="s">
        <v>258</v>
      </c>
      <c r="D123" s="4" t="s">
        <v>204</v>
      </c>
      <c r="E123" s="4" t="s">
        <v>204</v>
      </c>
      <c r="F123" s="4" t="s">
        <v>132</v>
      </c>
      <c r="G123" s="3" t="s">
        <v>115</v>
      </c>
      <c r="H123" s="4" t="s">
        <v>115</v>
      </c>
      <c r="I123" s="4" t="s">
        <v>115</v>
      </c>
      <c r="J123" s="46">
        <v>668884</v>
      </c>
    </row>
    <row r="124" spans="1:10" s="16" customFormat="1" ht="15">
      <c r="A124" s="4" t="s">
        <v>239</v>
      </c>
      <c r="B124" s="4" t="s">
        <v>240</v>
      </c>
      <c r="C124" s="4" t="s">
        <v>259</v>
      </c>
      <c r="D124" s="4" t="s">
        <v>130</v>
      </c>
      <c r="E124" s="4" t="s">
        <v>131</v>
      </c>
      <c r="F124" s="4" t="s">
        <v>132</v>
      </c>
      <c r="G124" s="3" t="s">
        <v>115</v>
      </c>
      <c r="H124" s="4" t="s">
        <v>115</v>
      </c>
      <c r="I124" s="4" t="s">
        <v>115</v>
      </c>
      <c r="J124" s="46">
        <v>2204103</v>
      </c>
    </row>
    <row r="125" spans="1:10" s="16" customFormat="1" ht="15">
      <c r="A125" s="4" t="s">
        <v>239</v>
      </c>
      <c r="B125" s="4" t="s">
        <v>240</v>
      </c>
      <c r="C125" s="4" t="s">
        <v>259</v>
      </c>
      <c r="D125" s="4" t="s">
        <v>130</v>
      </c>
      <c r="E125" s="4" t="s">
        <v>134</v>
      </c>
      <c r="F125" s="4" t="s">
        <v>132</v>
      </c>
      <c r="G125" s="3" t="s">
        <v>115</v>
      </c>
      <c r="H125" s="4" t="s">
        <v>115</v>
      </c>
      <c r="I125" s="4" t="s">
        <v>115</v>
      </c>
      <c r="J125" s="46">
        <v>3883846</v>
      </c>
    </row>
    <row r="126" spans="1:10" s="16" customFormat="1" ht="15">
      <c r="A126" s="4" t="s">
        <v>239</v>
      </c>
      <c r="B126" s="4" t="s">
        <v>240</v>
      </c>
      <c r="C126" s="4" t="s">
        <v>259</v>
      </c>
      <c r="D126" s="4" t="s">
        <v>130</v>
      </c>
      <c r="E126" s="4" t="s">
        <v>252</v>
      </c>
      <c r="F126" s="4" t="s">
        <v>132</v>
      </c>
      <c r="G126" s="3" t="s">
        <v>115</v>
      </c>
      <c r="H126" s="4" t="s">
        <v>115</v>
      </c>
      <c r="I126" s="4" t="s">
        <v>115</v>
      </c>
      <c r="J126" s="46">
        <v>7325828</v>
      </c>
    </row>
    <row r="127" spans="1:10" s="16" customFormat="1" ht="15">
      <c r="A127" s="4" t="s">
        <v>239</v>
      </c>
      <c r="B127" s="4" t="s">
        <v>240</v>
      </c>
      <c r="C127" s="4" t="s">
        <v>259</v>
      </c>
      <c r="D127" s="4" t="s">
        <v>130</v>
      </c>
      <c r="E127" s="4" t="s">
        <v>253</v>
      </c>
      <c r="F127" s="4" t="s">
        <v>132</v>
      </c>
      <c r="G127" s="3" t="s">
        <v>115</v>
      </c>
      <c r="H127" s="4" t="s">
        <v>115</v>
      </c>
      <c r="I127" s="4" t="s">
        <v>115</v>
      </c>
      <c r="J127" s="46">
        <v>5329799</v>
      </c>
    </row>
    <row r="128" spans="1:10" s="16" customFormat="1" ht="15">
      <c r="A128" s="4" t="s">
        <v>239</v>
      </c>
      <c r="B128" s="4" t="s">
        <v>240</v>
      </c>
      <c r="C128" s="4" t="s">
        <v>259</v>
      </c>
      <c r="D128" s="4" t="s">
        <v>130</v>
      </c>
      <c r="E128" s="4" t="s">
        <v>254</v>
      </c>
      <c r="F128" s="4" t="s">
        <v>132</v>
      </c>
      <c r="G128" s="3" t="s">
        <v>115</v>
      </c>
      <c r="H128" s="4" t="s">
        <v>115</v>
      </c>
      <c r="I128" s="4" t="s">
        <v>115</v>
      </c>
      <c r="J128" s="46">
        <v>5847785</v>
      </c>
    </row>
    <row r="129" spans="1:10" s="16" customFormat="1" ht="15">
      <c r="A129" s="4" t="s">
        <v>239</v>
      </c>
      <c r="B129" s="4" t="s">
        <v>240</v>
      </c>
      <c r="C129" s="4" t="s">
        <v>259</v>
      </c>
      <c r="D129" s="4" t="s">
        <v>130</v>
      </c>
      <c r="E129" s="4" t="s">
        <v>260</v>
      </c>
      <c r="F129" s="4" t="s">
        <v>132</v>
      </c>
      <c r="G129" s="3" t="s">
        <v>115</v>
      </c>
      <c r="H129" s="4" t="s">
        <v>115</v>
      </c>
      <c r="I129" s="4" t="s">
        <v>115</v>
      </c>
      <c r="J129" s="46">
        <v>4613083</v>
      </c>
    </row>
    <row r="130" spans="1:10" s="16" customFormat="1" ht="15">
      <c r="A130" s="4" t="s">
        <v>239</v>
      </c>
      <c r="B130" s="4" t="s">
        <v>240</v>
      </c>
      <c r="C130" s="4" t="s">
        <v>259</v>
      </c>
      <c r="D130" s="4" t="s">
        <v>139</v>
      </c>
      <c r="E130" s="4" t="s">
        <v>140</v>
      </c>
      <c r="F130" s="4" t="s">
        <v>132</v>
      </c>
      <c r="G130" s="3" t="s">
        <v>115</v>
      </c>
      <c r="H130" s="4" t="s">
        <v>115</v>
      </c>
      <c r="I130" s="4" t="s">
        <v>115</v>
      </c>
      <c r="J130" s="46">
        <v>3101962</v>
      </c>
    </row>
    <row r="131" spans="1:10" s="16" customFormat="1" ht="15">
      <c r="A131" s="4" t="s">
        <v>239</v>
      </c>
      <c r="B131" s="4" t="s">
        <v>240</v>
      </c>
      <c r="C131" s="4" t="s">
        <v>259</v>
      </c>
      <c r="D131" s="4" t="s">
        <v>141</v>
      </c>
      <c r="E131" s="4" t="s">
        <v>142</v>
      </c>
      <c r="F131" s="4" t="s">
        <v>132</v>
      </c>
      <c r="G131" s="3" t="s">
        <v>115</v>
      </c>
      <c r="H131" s="4" t="s">
        <v>115</v>
      </c>
      <c r="I131" s="4" t="s">
        <v>115</v>
      </c>
      <c r="J131" s="46">
        <v>6417288</v>
      </c>
    </row>
    <row r="132" spans="1:10" s="16" customFormat="1" ht="15">
      <c r="A132" s="4" t="s">
        <v>239</v>
      </c>
      <c r="B132" s="4" t="s">
        <v>240</v>
      </c>
      <c r="C132" s="4" t="s">
        <v>259</v>
      </c>
      <c r="D132" s="4" t="s">
        <v>146</v>
      </c>
      <c r="E132" s="4" t="s">
        <v>147</v>
      </c>
      <c r="F132" s="4" t="s">
        <v>132</v>
      </c>
      <c r="G132" s="3" t="s">
        <v>115</v>
      </c>
      <c r="H132" s="4" t="s">
        <v>115</v>
      </c>
      <c r="I132" s="4" t="s">
        <v>115</v>
      </c>
      <c r="J132" s="46">
        <v>3563667</v>
      </c>
    </row>
    <row r="133" spans="1:10" s="16" customFormat="1" ht="15">
      <c r="A133" s="4" t="s">
        <v>239</v>
      </c>
      <c r="B133" s="4" t="s">
        <v>240</v>
      </c>
      <c r="C133" s="4" t="s">
        <v>259</v>
      </c>
      <c r="D133" s="4" t="s">
        <v>149</v>
      </c>
      <c r="E133" s="4" t="s">
        <v>149</v>
      </c>
      <c r="F133" s="4" t="s">
        <v>132</v>
      </c>
      <c r="G133" s="3" t="s">
        <v>115</v>
      </c>
      <c r="H133" s="4" t="s">
        <v>115</v>
      </c>
      <c r="I133" s="4" t="s">
        <v>115</v>
      </c>
      <c r="J133" s="46">
        <v>1490538</v>
      </c>
    </row>
    <row r="134" spans="1:10" s="16" customFormat="1" ht="15">
      <c r="A134" s="4" t="s">
        <v>239</v>
      </c>
      <c r="B134" s="4" t="s">
        <v>240</v>
      </c>
      <c r="C134" s="4" t="s">
        <v>259</v>
      </c>
      <c r="D134" s="4" t="s">
        <v>144</v>
      </c>
      <c r="E134" s="4" t="s">
        <v>144</v>
      </c>
      <c r="F134" s="4" t="s">
        <v>132</v>
      </c>
      <c r="G134" s="3" t="s">
        <v>115</v>
      </c>
      <c r="H134" s="4" t="s">
        <v>115</v>
      </c>
      <c r="I134" s="4" t="s">
        <v>115</v>
      </c>
      <c r="J134" s="46">
        <v>3581931</v>
      </c>
    </row>
    <row r="135" spans="1:10" s="16" customFormat="1" ht="15">
      <c r="A135" s="4" t="s">
        <v>239</v>
      </c>
      <c r="B135" s="4" t="s">
        <v>240</v>
      </c>
      <c r="C135" s="4" t="s">
        <v>259</v>
      </c>
      <c r="D135" s="4" t="s">
        <v>204</v>
      </c>
      <c r="E135" s="4" t="s">
        <v>204</v>
      </c>
      <c r="F135" s="4" t="s">
        <v>132</v>
      </c>
      <c r="G135" s="3" t="s">
        <v>115</v>
      </c>
      <c r="H135" s="4" t="s">
        <v>115</v>
      </c>
      <c r="I135" s="4" t="s">
        <v>115</v>
      </c>
      <c r="J135" s="46">
        <v>810847</v>
      </c>
    </row>
    <row r="136" spans="1:10" s="16" customFormat="1" ht="15">
      <c r="A136" s="4" t="s">
        <v>239</v>
      </c>
      <c r="B136" s="4" t="s">
        <v>240</v>
      </c>
      <c r="C136" s="4" t="s">
        <v>261</v>
      </c>
      <c r="D136" s="4" t="s">
        <v>130</v>
      </c>
      <c r="E136" s="4" t="s">
        <v>131</v>
      </c>
      <c r="F136" s="4" t="s">
        <v>132</v>
      </c>
      <c r="G136" s="3" t="s">
        <v>115</v>
      </c>
      <c r="H136" s="4" t="s">
        <v>115</v>
      </c>
      <c r="I136" s="4" t="s">
        <v>115</v>
      </c>
      <c r="J136" s="49">
        <v>3031514</v>
      </c>
    </row>
    <row r="137" spans="1:10" s="16" customFormat="1" ht="15">
      <c r="A137" s="4" t="s">
        <v>239</v>
      </c>
      <c r="B137" s="4" t="s">
        <v>240</v>
      </c>
      <c r="C137" s="4" t="s">
        <v>261</v>
      </c>
      <c r="D137" s="4" t="s">
        <v>130</v>
      </c>
      <c r="E137" s="4" t="s">
        <v>134</v>
      </c>
      <c r="F137" s="4" t="s">
        <v>132</v>
      </c>
      <c r="G137" s="3" t="s">
        <v>115</v>
      </c>
      <c r="H137" s="4" t="s">
        <v>115</v>
      </c>
      <c r="I137" s="4" t="s">
        <v>115</v>
      </c>
      <c r="J137" s="46">
        <v>5202099</v>
      </c>
    </row>
    <row r="138" spans="1:10" s="16" customFormat="1" ht="15">
      <c r="A138" s="4" t="s">
        <v>239</v>
      </c>
      <c r="B138" s="4" t="s">
        <v>240</v>
      </c>
      <c r="C138" s="4" t="s">
        <v>261</v>
      </c>
      <c r="D138" s="4" t="s">
        <v>130</v>
      </c>
      <c r="E138" s="4" t="s">
        <v>135</v>
      </c>
      <c r="F138" s="4" t="s">
        <v>132</v>
      </c>
      <c r="G138" s="3" t="s">
        <v>115</v>
      </c>
      <c r="H138" s="4" t="s">
        <v>115</v>
      </c>
      <c r="I138" s="4" t="s">
        <v>115</v>
      </c>
      <c r="J138" s="46">
        <v>7584198</v>
      </c>
    </row>
    <row r="139" spans="1:10" s="16" customFormat="1" ht="15">
      <c r="A139" s="4" t="s">
        <v>239</v>
      </c>
      <c r="B139" s="4" t="s">
        <v>240</v>
      </c>
      <c r="C139" s="4" t="s">
        <v>261</v>
      </c>
      <c r="D139" s="4" t="s">
        <v>130</v>
      </c>
      <c r="E139" s="4" t="s">
        <v>253</v>
      </c>
      <c r="F139" s="4" t="s">
        <v>132</v>
      </c>
      <c r="G139" s="3" t="s">
        <v>115</v>
      </c>
      <c r="H139" s="4" t="s">
        <v>115</v>
      </c>
      <c r="I139" s="4" t="s">
        <v>115</v>
      </c>
      <c r="J139" s="46">
        <v>5326114</v>
      </c>
    </row>
    <row r="140" spans="1:10" s="16" customFormat="1" ht="15">
      <c r="A140" s="4" t="s">
        <v>239</v>
      </c>
      <c r="B140" s="4" t="s">
        <v>240</v>
      </c>
      <c r="C140" s="4" t="s">
        <v>261</v>
      </c>
      <c r="D140" s="4" t="s">
        <v>130</v>
      </c>
      <c r="E140" s="4" t="s">
        <v>262</v>
      </c>
      <c r="F140" s="4" t="s">
        <v>132</v>
      </c>
      <c r="G140" s="3" t="s">
        <v>115</v>
      </c>
      <c r="H140" s="4" t="s">
        <v>115</v>
      </c>
      <c r="I140" s="4" t="s">
        <v>115</v>
      </c>
      <c r="J140" s="46">
        <v>5922057</v>
      </c>
    </row>
    <row r="141" spans="1:10" s="16" customFormat="1" ht="15">
      <c r="A141" s="4" t="s">
        <v>239</v>
      </c>
      <c r="B141" s="4" t="s">
        <v>240</v>
      </c>
      <c r="C141" s="4" t="s">
        <v>261</v>
      </c>
      <c r="D141" s="4" t="s">
        <v>130</v>
      </c>
      <c r="E141" s="4" t="s">
        <v>255</v>
      </c>
      <c r="F141" s="4" t="s">
        <v>132</v>
      </c>
      <c r="G141" s="3" t="s">
        <v>115</v>
      </c>
      <c r="H141" s="4" t="s">
        <v>115</v>
      </c>
      <c r="I141" s="4" t="s">
        <v>115</v>
      </c>
      <c r="J141" s="46">
        <v>3597640</v>
      </c>
    </row>
    <row r="142" spans="1:10" s="16" customFormat="1" ht="15">
      <c r="A142" s="4" t="s">
        <v>239</v>
      </c>
      <c r="B142" s="4" t="s">
        <v>240</v>
      </c>
      <c r="C142" s="4" t="s">
        <v>261</v>
      </c>
      <c r="D142" s="4" t="s">
        <v>139</v>
      </c>
      <c r="E142" s="4" t="s">
        <v>140</v>
      </c>
      <c r="F142" s="4" t="s">
        <v>132</v>
      </c>
      <c r="G142" s="3" t="s">
        <v>115</v>
      </c>
      <c r="H142" s="4" t="s">
        <v>115</v>
      </c>
      <c r="I142" s="4" t="s">
        <v>115</v>
      </c>
      <c r="J142" s="46">
        <v>3685412</v>
      </c>
    </row>
    <row r="143" spans="1:10" s="16" customFormat="1" ht="15">
      <c r="A143" s="4" t="s">
        <v>239</v>
      </c>
      <c r="B143" s="4" t="s">
        <v>240</v>
      </c>
      <c r="C143" s="4" t="s">
        <v>261</v>
      </c>
      <c r="D143" s="4" t="s">
        <v>141</v>
      </c>
      <c r="E143" s="4" t="s">
        <v>142</v>
      </c>
      <c r="F143" s="4" t="s">
        <v>132</v>
      </c>
      <c r="G143" s="3" t="s">
        <v>115</v>
      </c>
      <c r="H143" s="4" t="s">
        <v>115</v>
      </c>
      <c r="I143" s="4" t="s">
        <v>115</v>
      </c>
      <c r="J143" s="46">
        <v>3558576</v>
      </c>
    </row>
    <row r="144" spans="1:10" s="16" customFormat="1" ht="15">
      <c r="A144" s="4" t="s">
        <v>239</v>
      </c>
      <c r="B144" s="4" t="s">
        <v>240</v>
      </c>
      <c r="C144" s="4" t="s">
        <v>261</v>
      </c>
      <c r="D144" s="4" t="s">
        <v>146</v>
      </c>
      <c r="E144" s="4" t="s">
        <v>147</v>
      </c>
      <c r="F144" s="4" t="s">
        <v>132</v>
      </c>
      <c r="G144" s="3" t="s">
        <v>115</v>
      </c>
      <c r="H144" s="4" t="s">
        <v>115</v>
      </c>
      <c r="I144" s="4" t="s">
        <v>115</v>
      </c>
      <c r="J144" s="46">
        <v>3955716</v>
      </c>
    </row>
    <row r="145" spans="1:10" s="16" customFormat="1" ht="15">
      <c r="A145" s="4" t="s">
        <v>239</v>
      </c>
      <c r="B145" s="4" t="s">
        <v>240</v>
      </c>
      <c r="C145" s="4" t="s">
        <v>261</v>
      </c>
      <c r="D145" s="4" t="s">
        <v>149</v>
      </c>
      <c r="E145" s="4" t="s">
        <v>149</v>
      </c>
      <c r="F145" s="4" t="s">
        <v>132</v>
      </c>
      <c r="G145" s="3" t="s">
        <v>115</v>
      </c>
      <c r="H145" s="4" t="s">
        <v>115</v>
      </c>
      <c r="I145" s="4" t="s">
        <v>115</v>
      </c>
      <c r="J145" s="46">
        <v>1703431</v>
      </c>
    </row>
    <row r="146" spans="1:10" s="16" customFormat="1" ht="15">
      <c r="A146" s="4" t="s">
        <v>239</v>
      </c>
      <c r="B146" s="4" t="s">
        <v>240</v>
      </c>
      <c r="C146" s="4" t="s">
        <v>261</v>
      </c>
      <c r="D146" s="4" t="s">
        <v>144</v>
      </c>
      <c r="E146" s="4" t="s">
        <v>144</v>
      </c>
      <c r="F146" s="4" t="s">
        <v>132</v>
      </c>
      <c r="G146" s="3" t="s">
        <v>115</v>
      </c>
      <c r="H146" s="4" t="s">
        <v>115</v>
      </c>
      <c r="I146" s="4" t="s">
        <v>115</v>
      </c>
      <c r="J146" s="46">
        <v>357376</v>
      </c>
    </row>
    <row r="147" spans="1:10" s="16" customFormat="1" ht="15">
      <c r="A147" s="4" t="s">
        <v>239</v>
      </c>
      <c r="B147" s="4" t="s">
        <v>240</v>
      </c>
      <c r="C147" s="4" t="s">
        <v>261</v>
      </c>
      <c r="D147" s="4" t="s">
        <v>204</v>
      </c>
      <c r="E147" s="4" t="s">
        <v>204</v>
      </c>
      <c r="F147" s="4" t="s">
        <v>132</v>
      </c>
      <c r="G147" s="3" t="s">
        <v>115</v>
      </c>
      <c r="H147" s="4" t="s">
        <v>115</v>
      </c>
      <c r="I147" s="4" t="s">
        <v>115</v>
      </c>
      <c r="J147" s="46">
        <v>26134</v>
      </c>
    </row>
    <row r="148" spans="1:10" s="16" customFormat="1" ht="15">
      <c r="A148" s="4" t="s">
        <v>239</v>
      </c>
      <c r="B148" s="4" t="s">
        <v>240</v>
      </c>
      <c r="C148" s="4" t="s">
        <v>263</v>
      </c>
      <c r="D148" s="4" t="s">
        <v>130</v>
      </c>
      <c r="E148" s="4" t="s">
        <v>131</v>
      </c>
      <c r="F148" s="4" t="s">
        <v>132</v>
      </c>
      <c r="G148" s="3" t="s">
        <v>115</v>
      </c>
      <c r="H148" s="4" t="s">
        <v>115</v>
      </c>
      <c r="I148" s="4" t="s">
        <v>115</v>
      </c>
      <c r="J148" s="46">
        <v>1426858</v>
      </c>
    </row>
    <row r="149" spans="1:10" s="16" customFormat="1" ht="15">
      <c r="A149" s="4" t="s">
        <v>239</v>
      </c>
      <c r="B149" s="4" t="s">
        <v>240</v>
      </c>
      <c r="C149" s="4" t="s">
        <v>263</v>
      </c>
      <c r="D149" s="4" t="s">
        <v>130</v>
      </c>
      <c r="E149" s="4" t="s">
        <v>134</v>
      </c>
      <c r="F149" s="4" t="s">
        <v>132</v>
      </c>
      <c r="G149" s="3" t="s">
        <v>115</v>
      </c>
      <c r="H149" s="4" t="s">
        <v>115</v>
      </c>
      <c r="I149" s="4" t="s">
        <v>115</v>
      </c>
      <c r="J149" s="46">
        <v>2968103</v>
      </c>
    </row>
    <row r="150" spans="1:10" s="16" customFormat="1" ht="15">
      <c r="A150" s="4" t="s">
        <v>239</v>
      </c>
      <c r="B150" s="4" t="s">
        <v>240</v>
      </c>
      <c r="C150" s="4" t="s">
        <v>263</v>
      </c>
      <c r="D150" s="4" t="s">
        <v>130</v>
      </c>
      <c r="E150" s="4" t="s">
        <v>252</v>
      </c>
      <c r="F150" s="4" t="s">
        <v>132</v>
      </c>
      <c r="G150" s="3" t="s">
        <v>115</v>
      </c>
      <c r="H150" s="4" t="s">
        <v>115</v>
      </c>
      <c r="I150" s="4" t="s">
        <v>115</v>
      </c>
      <c r="J150" s="46">
        <v>4392411</v>
      </c>
    </row>
    <row r="151" spans="1:10" s="16" customFormat="1" ht="15">
      <c r="A151" s="4" t="s">
        <v>239</v>
      </c>
      <c r="B151" s="4" t="s">
        <v>240</v>
      </c>
      <c r="C151" s="4" t="s">
        <v>263</v>
      </c>
      <c r="D151" s="4" t="s">
        <v>130</v>
      </c>
      <c r="E151" s="4" t="s">
        <v>264</v>
      </c>
      <c r="F151" s="4" t="s">
        <v>132</v>
      </c>
      <c r="G151" s="3" t="s">
        <v>115</v>
      </c>
      <c r="H151" s="4" t="s">
        <v>115</v>
      </c>
      <c r="I151" s="4" t="s">
        <v>115</v>
      </c>
      <c r="J151" s="46">
        <v>3668416</v>
      </c>
    </row>
    <row r="152" spans="1:10" s="16" customFormat="1" ht="15">
      <c r="A152" s="4" t="s">
        <v>239</v>
      </c>
      <c r="B152" s="4" t="s">
        <v>240</v>
      </c>
      <c r="C152" s="4" t="s">
        <v>263</v>
      </c>
      <c r="D152" s="4" t="s">
        <v>130</v>
      </c>
      <c r="E152" s="4" t="s">
        <v>254</v>
      </c>
      <c r="F152" s="4" t="s">
        <v>132</v>
      </c>
      <c r="G152" s="3" t="s">
        <v>115</v>
      </c>
      <c r="H152" s="4" t="s">
        <v>115</v>
      </c>
      <c r="I152" s="4" t="s">
        <v>115</v>
      </c>
      <c r="J152" s="46">
        <v>4085832</v>
      </c>
    </row>
    <row r="153" spans="1:10" s="16" customFormat="1" ht="15">
      <c r="A153" s="4" t="s">
        <v>239</v>
      </c>
      <c r="B153" s="4" t="s">
        <v>240</v>
      </c>
      <c r="C153" s="4" t="s">
        <v>263</v>
      </c>
      <c r="D153" s="4" t="s">
        <v>130</v>
      </c>
      <c r="E153" s="4" t="s">
        <v>255</v>
      </c>
      <c r="F153" s="4" t="s">
        <v>132</v>
      </c>
      <c r="G153" s="3" t="s">
        <v>115</v>
      </c>
      <c r="H153" s="4" t="s">
        <v>115</v>
      </c>
      <c r="I153" s="4" t="s">
        <v>115</v>
      </c>
      <c r="J153" s="46">
        <v>1230860</v>
      </c>
    </row>
    <row r="154" spans="1:10" s="16" customFormat="1" ht="15">
      <c r="A154" s="4" t="s">
        <v>239</v>
      </c>
      <c r="B154" s="4" t="s">
        <v>240</v>
      </c>
      <c r="C154" s="4" t="s">
        <v>263</v>
      </c>
      <c r="D154" s="4" t="s">
        <v>139</v>
      </c>
      <c r="E154" s="4" t="s">
        <v>140</v>
      </c>
      <c r="F154" s="4" t="s">
        <v>132</v>
      </c>
      <c r="G154" s="3" t="s">
        <v>115</v>
      </c>
      <c r="H154" s="4" t="s">
        <v>115</v>
      </c>
      <c r="I154" s="4" t="s">
        <v>115</v>
      </c>
      <c r="J154" s="46">
        <v>929079</v>
      </c>
    </row>
    <row r="155" spans="1:10" s="16" customFormat="1" ht="15">
      <c r="A155" s="4" t="s">
        <v>239</v>
      </c>
      <c r="B155" s="4" t="s">
        <v>240</v>
      </c>
      <c r="C155" s="4" t="s">
        <v>263</v>
      </c>
      <c r="D155" s="4" t="s">
        <v>141</v>
      </c>
      <c r="E155" s="4" t="s">
        <v>142</v>
      </c>
      <c r="F155" s="4" t="s">
        <v>132</v>
      </c>
      <c r="G155" s="3" t="s">
        <v>115</v>
      </c>
      <c r="H155" s="4" t="s">
        <v>115</v>
      </c>
      <c r="I155" s="4" t="s">
        <v>115</v>
      </c>
      <c r="J155" s="46">
        <v>4156110</v>
      </c>
    </row>
    <row r="156" spans="1:10" s="16" customFormat="1" ht="15">
      <c r="A156" s="4" t="s">
        <v>239</v>
      </c>
      <c r="B156" s="4" t="s">
        <v>240</v>
      </c>
      <c r="C156" s="4" t="s">
        <v>263</v>
      </c>
      <c r="D156" s="4" t="s">
        <v>256</v>
      </c>
      <c r="E156" s="4" t="s">
        <v>256</v>
      </c>
      <c r="F156" s="4" t="s">
        <v>132</v>
      </c>
      <c r="G156" s="3" t="s">
        <v>115</v>
      </c>
      <c r="H156" s="4" t="s">
        <v>115</v>
      </c>
      <c r="I156" s="4" t="s">
        <v>115</v>
      </c>
      <c r="J156" s="46">
        <v>1538020</v>
      </c>
    </row>
    <row r="157" spans="1:10" s="26" customFormat="1" ht="15">
      <c r="A157" s="3" t="s">
        <v>265</v>
      </c>
      <c r="B157" s="4" t="s">
        <v>240</v>
      </c>
      <c r="C157" s="4" t="s">
        <v>266</v>
      </c>
      <c r="D157" s="4" t="s">
        <v>130</v>
      </c>
      <c r="E157" s="4" t="s">
        <v>134</v>
      </c>
      <c r="F157" s="4" t="s">
        <v>132</v>
      </c>
      <c r="G157" s="3" t="s">
        <v>115</v>
      </c>
      <c r="H157" s="4" t="s">
        <v>115</v>
      </c>
      <c r="I157" s="4" t="s">
        <v>115</v>
      </c>
      <c r="J157" s="46" t="s">
        <v>133</v>
      </c>
    </row>
    <row r="158" spans="1:10" s="26" customFormat="1" ht="15">
      <c r="A158" s="3" t="s">
        <v>265</v>
      </c>
      <c r="B158" s="4" t="s">
        <v>240</v>
      </c>
      <c r="C158" s="4" t="s">
        <v>266</v>
      </c>
      <c r="D158" s="4" t="s">
        <v>130</v>
      </c>
      <c r="E158" s="4" t="s">
        <v>135</v>
      </c>
      <c r="F158" s="4" t="s">
        <v>132</v>
      </c>
      <c r="G158" s="3" t="s">
        <v>115</v>
      </c>
      <c r="H158" s="4" t="s">
        <v>115</v>
      </c>
      <c r="I158" s="4" t="s">
        <v>115</v>
      </c>
      <c r="J158" s="46" t="s">
        <v>133</v>
      </c>
    </row>
    <row r="159" spans="1:10" s="25" customFormat="1" ht="15">
      <c r="A159" s="3" t="s">
        <v>265</v>
      </c>
      <c r="B159" s="4" t="s">
        <v>240</v>
      </c>
      <c r="C159" s="4" t="s">
        <v>266</v>
      </c>
      <c r="D159" s="4" t="s">
        <v>130</v>
      </c>
      <c r="E159" s="4" t="s">
        <v>253</v>
      </c>
      <c r="F159" s="4" t="s">
        <v>132</v>
      </c>
      <c r="G159" s="3" t="s">
        <v>115</v>
      </c>
      <c r="H159" s="4" t="s">
        <v>115</v>
      </c>
      <c r="I159" s="4" t="s">
        <v>115</v>
      </c>
      <c r="J159" s="46" t="s">
        <v>133</v>
      </c>
    </row>
    <row r="160" spans="1:10" s="25" customFormat="1" ht="15">
      <c r="A160" s="3" t="s">
        <v>265</v>
      </c>
      <c r="B160" s="4" t="s">
        <v>240</v>
      </c>
      <c r="C160" s="4" t="s">
        <v>266</v>
      </c>
      <c r="D160" s="4" t="s">
        <v>130</v>
      </c>
      <c r="E160" s="4" t="s">
        <v>267</v>
      </c>
      <c r="F160" s="4" t="s">
        <v>132</v>
      </c>
      <c r="G160" s="3" t="s">
        <v>115</v>
      </c>
      <c r="H160" s="4" t="s">
        <v>115</v>
      </c>
      <c r="I160" s="4" t="s">
        <v>115</v>
      </c>
      <c r="J160" s="46" t="s">
        <v>133</v>
      </c>
    </row>
    <row r="161" spans="1:10" s="26" customFormat="1" ht="15">
      <c r="A161" s="3" t="s">
        <v>265</v>
      </c>
      <c r="B161" s="4" t="s">
        <v>240</v>
      </c>
      <c r="C161" s="4" t="s">
        <v>266</v>
      </c>
      <c r="D161" s="4" t="s">
        <v>130</v>
      </c>
      <c r="E161" s="4" t="s">
        <v>255</v>
      </c>
      <c r="F161" s="4" t="s">
        <v>132</v>
      </c>
      <c r="G161" s="3" t="s">
        <v>115</v>
      </c>
      <c r="H161" s="4" t="s">
        <v>115</v>
      </c>
      <c r="I161" s="4" t="s">
        <v>115</v>
      </c>
      <c r="J161" s="46" t="s">
        <v>133</v>
      </c>
    </row>
    <row r="162" spans="1:10" s="26" customFormat="1" ht="15">
      <c r="A162" s="3" t="s">
        <v>265</v>
      </c>
      <c r="B162" s="4" t="s">
        <v>240</v>
      </c>
      <c r="C162" s="4" t="s">
        <v>266</v>
      </c>
      <c r="D162" s="35" t="s">
        <v>139</v>
      </c>
      <c r="E162" s="4" t="s">
        <v>140</v>
      </c>
      <c r="F162" s="4" t="s">
        <v>132</v>
      </c>
      <c r="G162" s="3" t="s">
        <v>115</v>
      </c>
      <c r="H162" s="4" t="s">
        <v>115</v>
      </c>
      <c r="I162" s="4" t="s">
        <v>115</v>
      </c>
      <c r="J162" s="46" t="s">
        <v>133</v>
      </c>
    </row>
    <row r="163" spans="1:10" s="26" customFormat="1" ht="15">
      <c r="A163" s="3" t="s">
        <v>265</v>
      </c>
      <c r="B163" s="4" t="s">
        <v>240</v>
      </c>
      <c r="C163" s="4" t="s">
        <v>266</v>
      </c>
      <c r="D163" s="35" t="s">
        <v>160</v>
      </c>
      <c r="E163" s="4" t="s">
        <v>147</v>
      </c>
      <c r="F163" s="4" t="s">
        <v>132</v>
      </c>
      <c r="G163" s="3" t="s">
        <v>115</v>
      </c>
      <c r="H163" s="4" t="s">
        <v>115</v>
      </c>
      <c r="I163" s="4" t="s">
        <v>115</v>
      </c>
      <c r="J163" s="46" t="s">
        <v>133</v>
      </c>
    </row>
    <row r="164" spans="1:10" s="26" customFormat="1" ht="15">
      <c r="A164" s="3" t="s">
        <v>265</v>
      </c>
      <c r="B164" s="4" t="s">
        <v>240</v>
      </c>
      <c r="C164" s="4" t="s">
        <v>266</v>
      </c>
      <c r="D164" s="4" t="s">
        <v>149</v>
      </c>
      <c r="E164" s="4" t="s">
        <v>149</v>
      </c>
      <c r="F164" s="4" t="s">
        <v>132</v>
      </c>
      <c r="G164" s="3" t="s">
        <v>115</v>
      </c>
      <c r="H164" s="4" t="s">
        <v>115</v>
      </c>
      <c r="I164" s="4" t="s">
        <v>115</v>
      </c>
      <c r="J164" s="46" t="s">
        <v>133</v>
      </c>
    </row>
    <row r="165" spans="1:10" s="26" customFormat="1" ht="15">
      <c r="A165" s="3" t="s">
        <v>265</v>
      </c>
      <c r="B165" s="4" t="s">
        <v>240</v>
      </c>
      <c r="C165" s="4" t="s">
        <v>266</v>
      </c>
      <c r="D165" s="35" t="s">
        <v>268</v>
      </c>
      <c r="E165" s="4" t="s">
        <v>142</v>
      </c>
      <c r="F165" s="4" t="s">
        <v>132</v>
      </c>
      <c r="G165" s="3" t="s">
        <v>115</v>
      </c>
      <c r="H165" s="4" t="s">
        <v>115</v>
      </c>
      <c r="I165" s="4" t="s">
        <v>115</v>
      </c>
      <c r="J165" s="46" t="s">
        <v>133</v>
      </c>
    </row>
    <row r="166" spans="1:10" s="25" customFormat="1" ht="15">
      <c r="A166" s="3" t="s">
        <v>265</v>
      </c>
      <c r="B166" s="4" t="s">
        <v>240</v>
      </c>
      <c r="C166" s="36" t="s">
        <v>269</v>
      </c>
      <c r="D166" s="4" t="s">
        <v>130</v>
      </c>
      <c r="E166" s="4" t="s">
        <v>217</v>
      </c>
      <c r="F166" s="4" t="s">
        <v>132</v>
      </c>
      <c r="G166" s="3" t="s">
        <v>115</v>
      </c>
      <c r="H166" s="5" t="s">
        <v>243</v>
      </c>
      <c r="I166" s="4" t="s">
        <v>115</v>
      </c>
      <c r="J166" s="46" t="s">
        <v>133</v>
      </c>
    </row>
    <row r="167" spans="1:10" s="26" customFormat="1" ht="15">
      <c r="A167" s="3" t="s">
        <v>265</v>
      </c>
      <c r="B167" s="4" t="s">
        <v>240</v>
      </c>
      <c r="C167" s="36" t="s">
        <v>269</v>
      </c>
      <c r="D167" s="4" t="s">
        <v>130</v>
      </c>
      <c r="E167" s="4" t="s">
        <v>217</v>
      </c>
      <c r="F167" s="4" t="s">
        <v>132</v>
      </c>
      <c r="G167" s="3" t="s">
        <v>115</v>
      </c>
      <c r="H167" s="9" t="s">
        <v>243</v>
      </c>
      <c r="I167" s="4" t="s">
        <v>115</v>
      </c>
      <c r="J167" s="46" t="s">
        <v>133</v>
      </c>
    </row>
    <row r="168" spans="1:10" customFormat="1" ht="15">
      <c r="A168" s="11" t="s">
        <v>270</v>
      </c>
      <c r="B168" s="8" t="s">
        <v>271</v>
      </c>
      <c r="C168" s="11" t="s">
        <v>272</v>
      </c>
      <c r="D168" s="12" t="s">
        <v>273</v>
      </c>
      <c r="E168" s="12" t="s">
        <v>274</v>
      </c>
      <c r="F168" s="8" t="s">
        <v>275</v>
      </c>
      <c r="G168" s="11" t="s">
        <v>276</v>
      </c>
      <c r="H168" s="8" t="s">
        <v>277</v>
      </c>
      <c r="I168" s="8" t="s">
        <v>275</v>
      </c>
      <c r="J168" s="47">
        <v>2867378</v>
      </c>
    </row>
    <row r="169" spans="1:10" customFormat="1" ht="15">
      <c r="A169" s="11" t="s">
        <v>270</v>
      </c>
      <c r="B169" s="8" t="s">
        <v>271</v>
      </c>
      <c r="C169" s="11" t="s">
        <v>272</v>
      </c>
      <c r="D169" s="12" t="s">
        <v>278</v>
      </c>
      <c r="E169" s="12" t="s">
        <v>279</v>
      </c>
      <c r="F169" s="8" t="s">
        <v>275</v>
      </c>
      <c r="G169" s="11" t="s">
        <v>280</v>
      </c>
      <c r="H169" s="8" t="s">
        <v>281</v>
      </c>
      <c r="I169" s="8" t="s">
        <v>275</v>
      </c>
      <c r="J169" s="47">
        <v>2867378</v>
      </c>
    </row>
    <row r="170" spans="1:10" customFormat="1" ht="15">
      <c r="A170" s="11" t="s">
        <v>270</v>
      </c>
      <c r="B170" s="8" t="s">
        <v>271</v>
      </c>
      <c r="C170" s="11" t="s">
        <v>282</v>
      </c>
      <c r="D170" s="12" t="s">
        <v>278</v>
      </c>
      <c r="E170" s="12" t="s">
        <v>283</v>
      </c>
      <c r="F170" s="8" t="s">
        <v>284</v>
      </c>
      <c r="G170" s="11" t="s">
        <v>275</v>
      </c>
      <c r="H170" s="8" t="s">
        <v>275</v>
      </c>
      <c r="I170" s="8" t="s">
        <v>275</v>
      </c>
      <c r="J170" s="47">
        <v>2867378</v>
      </c>
    </row>
    <row r="171" spans="1:10" customFormat="1" ht="15">
      <c r="A171" s="11" t="s">
        <v>270</v>
      </c>
      <c r="B171" s="8" t="s">
        <v>271</v>
      </c>
      <c r="C171" s="11" t="s">
        <v>282</v>
      </c>
      <c r="D171" s="12" t="s">
        <v>273</v>
      </c>
      <c r="E171" s="12" t="s">
        <v>274</v>
      </c>
      <c r="F171" s="8" t="s">
        <v>284</v>
      </c>
      <c r="G171" s="11" t="s">
        <v>275</v>
      </c>
      <c r="H171" s="8" t="s">
        <v>275</v>
      </c>
      <c r="I171" s="8" t="s">
        <v>275</v>
      </c>
      <c r="J171" s="47">
        <v>2867378</v>
      </c>
    </row>
    <row r="172" spans="1:10" customFormat="1" ht="15">
      <c r="A172" s="11" t="s">
        <v>270</v>
      </c>
      <c r="B172" s="8" t="s">
        <v>271</v>
      </c>
      <c r="C172" s="11" t="s">
        <v>282</v>
      </c>
      <c r="D172" s="12" t="s">
        <v>273</v>
      </c>
      <c r="E172" s="12" t="s">
        <v>274</v>
      </c>
      <c r="F172" s="8" t="s">
        <v>284</v>
      </c>
      <c r="G172" s="11" t="s">
        <v>275</v>
      </c>
      <c r="H172" s="8" t="s">
        <v>275</v>
      </c>
      <c r="I172" s="8" t="s">
        <v>275</v>
      </c>
      <c r="J172" s="47">
        <v>2867378</v>
      </c>
    </row>
    <row r="173" spans="1:10" customFormat="1" ht="15">
      <c r="A173" s="11" t="s">
        <v>270</v>
      </c>
      <c r="B173" s="8" t="s">
        <v>271</v>
      </c>
      <c r="C173" s="11" t="s">
        <v>282</v>
      </c>
      <c r="D173" s="12" t="s">
        <v>273</v>
      </c>
      <c r="E173" s="12" t="s">
        <v>274</v>
      </c>
      <c r="F173" s="8" t="s">
        <v>284</v>
      </c>
      <c r="G173" s="11" t="s">
        <v>275</v>
      </c>
      <c r="H173" s="8" t="s">
        <v>275</v>
      </c>
      <c r="I173" s="8" t="s">
        <v>275</v>
      </c>
      <c r="J173" s="47">
        <v>2867378</v>
      </c>
    </row>
    <row r="174" spans="1:10" customFormat="1" ht="15">
      <c r="A174" s="11" t="s">
        <v>270</v>
      </c>
      <c r="B174" s="8" t="s">
        <v>271</v>
      </c>
      <c r="C174" s="11" t="s">
        <v>282</v>
      </c>
      <c r="D174" s="12" t="s">
        <v>273</v>
      </c>
      <c r="E174" s="12" t="s">
        <v>274</v>
      </c>
      <c r="F174" s="8" t="s">
        <v>285</v>
      </c>
      <c r="G174" s="11" t="s">
        <v>275</v>
      </c>
      <c r="H174" s="8" t="s">
        <v>275</v>
      </c>
      <c r="I174" s="8" t="s">
        <v>275</v>
      </c>
      <c r="J174" s="47">
        <v>2867378</v>
      </c>
    </row>
    <row r="175" spans="1:10" customFormat="1" ht="15">
      <c r="A175" s="11" t="s">
        <v>270</v>
      </c>
      <c r="B175" s="8" t="s">
        <v>271</v>
      </c>
      <c r="C175" s="11" t="s">
        <v>282</v>
      </c>
      <c r="D175" s="12" t="s">
        <v>275</v>
      </c>
      <c r="E175" s="12" t="s">
        <v>275</v>
      </c>
      <c r="F175" s="8" t="s">
        <v>275</v>
      </c>
      <c r="G175" s="11" t="s">
        <v>275</v>
      </c>
      <c r="H175" s="8" t="s">
        <v>275</v>
      </c>
      <c r="I175" s="8" t="s">
        <v>275</v>
      </c>
      <c r="J175" s="47">
        <v>2867378</v>
      </c>
    </row>
    <row r="176" spans="1:10" customFormat="1" ht="15">
      <c r="A176" s="11" t="s">
        <v>270</v>
      </c>
      <c r="B176" s="8" t="s">
        <v>271</v>
      </c>
      <c r="C176" s="11" t="s">
        <v>282</v>
      </c>
      <c r="D176" s="12" t="s">
        <v>278</v>
      </c>
      <c r="E176" s="12" t="s">
        <v>279</v>
      </c>
      <c r="F176" s="8" t="s">
        <v>275</v>
      </c>
      <c r="G176" s="11" t="s">
        <v>280</v>
      </c>
      <c r="H176" s="8" t="s">
        <v>281</v>
      </c>
      <c r="I176" s="8" t="s">
        <v>275</v>
      </c>
      <c r="J176" s="47">
        <v>2867378</v>
      </c>
    </row>
    <row r="177" spans="1:10" customFormat="1" ht="15">
      <c r="A177" s="11" t="s">
        <v>270</v>
      </c>
      <c r="B177" s="8" t="s">
        <v>271</v>
      </c>
      <c r="C177" s="11" t="s">
        <v>286</v>
      </c>
      <c r="D177" s="12" t="s">
        <v>273</v>
      </c>
      <c r="E177" s="12" t="s">
        <v>274</v>
      </c>
      <c r="F177" s="8" t="s">
        <v>275</v>
      </c>
      <c r="G177" s="11" t="s">
        <v>276</v>
      </c>
      <c r="H177" s="8" t="s">
        <v>277</v>
      </c>
      <c r="I177" s="8" t="s">
        <v>275</v>
      </c>
      <c r="J177" s="47">
        <v>2867378</v>
      </c>
    </row>
    <row r="178" spans="1:10" customFormat="1" ht="15">
      <c r="A178" s="11" t="s">
        <v>270</v>
      </c>
      <c r="B178" s="8" t="s">
        <v>271</v>
      </c>
      <c r="C178" s="11" t="s">
        <v>286</v>
      </c>
      <c r="D178" s="12" t="s">
        <v>278</v>
      </c>
      <c r="E178" s="12" t="s">
        <v>279</v>
      </c>
      <c r="F178" s="8" t="s">
        <v>275</v>
      </c>
      <c r="G178" s="11" t="s">
        <v>280</v>
      </c>
      <c r="H178" s="8" t="s">
        <v>281</v>
      </c>
      <c r="I178" s="8" t="s">
        <v>275</v>
      </c>
      <c r="J178" s="47">
        <v>2867378</v>
      </c>
    </row>
    <row r="179" spans="1:10" customFormat="1" ht="15">
      <c r="A179" s="11" t="s">
        <v>270</v>
      </c>
      <c r="B179" s="8" t="s">
        <v>271</v>
      </c>
      <c r="C179" s="11" t="s">
        <v>286</v>
      </c>
      <c r="D179" s="12" t="s">
        <v>278</v>
      </c>
      <c r="E179" s="12" t="s">
        <v>279</v>
      </c>
      <c r="F179" s="8" t="s">
        <v>275</v>
      </c>
      <c r="G179" s="11" t="s">
        <v>280</v>
      </c>
      <c r="H179" s="8" t="s">
        <v>281</v>
      </c>
      <c r="I179" s="8" t="s">
        <v>275</v>
      </c>
      <c r="J179" s="47">
        <v>2867378</v>
      </c>
    </row>
    <row r="180" spans="1:10" customFormat="1" ht="15">
      <c r="A180" s="11" t="s">
        <v>270</v>
      </c>
      <c r="B180" s="8" t="s">
        <v>271</v>
      </c>
      <c r="C180" s="11" t="s">
        <v>287</v>
      </c>
      <c r="D180" s="12" t="s">
        <v>278</v>
      </c>
      <c r="E180" s="12" t="s">
        <v>279</v>
      </c>
      <c r="F180" s="8" t="s">
        <v>275</v>
      </c>
      <c r="G180" s="11" t="s">
        <v>280</v>
      </c>
      <c r="H180" s="8" t="s">
        <v>281</v>
      </c>
      <c r="I180" s="8" t="s">
        <v>275</v>
      </c>
      <c r="J180" s="47">
        <v>2867378</v>
      </c>
    </row>
    <row r="181" spans="1:10" customFormat="1" ht="15">
      <c r="A181" s="11" t="s">
        <v>270</v>
      </c>
      <c r="B181" s="8" t="s">
        <v>271</v>
      </c>
      <c r="C181" s="11" t="s">
        <v>287</v>
      </c>
      <c r="D181" s="12" t="s">
        <v>278</v>
      </c>
      <c r="E181" s="12" t="s">
        <v>283</v>
      </c>
      <c r="F181" s="8" t="s">
        <v>284</v>
      </c>
      <c r="G181" s="11" t="s">
        <v>275</v>
      </c>
      <c r="H181" s="8" t="s">
        <v>275</v>
      </c>
      <c r="I181" s="8" t="s">
        <v>275</v>
      </c>
      <c r="J181" s="47">
        <v>2867378</v>
      </c>
    </row>
    <row r="182" spans="1:10" customFormat="1" ht="15">
      <c r="A182" s="11" t="s">
        <v>270</v>
      </c>
      <c r="B182" s="8" t="s">
        <v>271</v>
      </c>
      <c r="C182" s="11" t="s">
        <v>288</v>
      </c>
      <c r="D182" s="12" t="s">
        <v>273</v>
      </c>
      <c r="E182" s="12" t="s">
        <v>274</v>
      </c>
      <c r="F182" s="8" t="s">
        <v>275</v>
      </c>
      <c r="G182" s="11" t="s">
        <v>276</v>
      </c>
      <c r="H182" s="8" t="s">
        <v>277</v>
      </c>
      <c r="I182" s="8" t="s">
        <v>275</v>
      </c>
      <c r="J182" s="47">
        <v>2867378</v>
      </c>
    </row>
    <row r="183" spans="1:10" customFormat="1" ht="15">
      <c r="A183" s="11" t="s">
        <v>270</v>
      </c>
      <c r="B183" s="8" t="s">
        <v>271</v>
      </c>
      <c r="C183" s="11" t="s">
        <v>288</v>
      </c>
      <c r="D183" s="12" t="s">
        <v>278</v>
      </c>
      <c r="E183" s="12" t="s">
        <v>279</v>
      </c>
      <c r="F183" s="8" t="s">
        <v>275</v>
      </c>
      <c r="G183" s="11" t="s">
        <v>280</v>
      </c>
      <c r="H183" s="8" t="s">
        <v>289</v>
      </c>
      <c r="I183" s="8" t="s">
        <v>275</v>
      </c>
      <c r="J183" s="47">
        <v>2867378</v>
      </c>
    </row>
    <row r="184" spans="1:10" customFormat="1" ht="15">
      <c r="A184" s="11" t="s">
        <v>270</v>
      </c>
      <c r="B184" s="8" t="s">
        <v>271</v>
      </c>
      <c r="C184" s="11" t="s">
        <v>288</v>
      </c>
      <c r="D184" s="12" t="s">
        <v>273</v>
      </c>
      <c r="E184" s="12" t="s">
        <v>274</v>
      </c>
      <c r="F184" s="8" t="s">
        <v>284</v>
      </c>
      <c r="G184" s="11" t="s">
        <v>275</v>
      </c>
      <c r="H184" s="8" t="s">
        <v>275</v>
      </c>
      <c r="I184" s="8" t="s">
        <v>275</v>
      </c>
      <c r="J184" s="47">
        <v>2867378</v>
      </c>
    </row>
    <row r="186" spans="1:10" ht="12.75" customHeight="1">
      <c r="A186" s="49"/>
    </row>
    <row r="187" spans="1:10" ht="12.75" customHeight="1">
      <c r="A187" s="49">
        <f>SUM(J67:J83)</f>
        <v>48745426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4"/>
  <sheetViews>
    <sheetView workbookViewId="0" xr3:uid="{51F8DEE0-4D01-5F28-A812-FC0BD7CAC4A5}">
      <selection activeCell="K6" sqref="K6"/>
    </sheetView>
  </sheetViews>
  <sheetFormatPr defaultColWidth="10.375" defaultRowHeight="15"/>
  <cols>
    <col min="1" max="1" width="21.375" style="9" customWidth="1"/>
    <col min="2" max="2" width="17.125" style="9" customWidth="1"/>
    <col min="3" max="3" width="18.375" style="9" customWidth="1"/>
    <col min="4" max="4" width="24.5" style="9" customWidth="1"/>
    <col min="5" max="5" width="18" style="9" customWidth="1"/>
    <col min="6" max="6" width="10" style="9" customWidth="1"/>
    <col min="7" max="7" width="15.375" style="9" customWidth="1"/>
    <col min="8" max="8" width="9.625" style="9" customWidth="1"/>
    <col min="9" max="9" width="20.5" style="9" customWidth="1"/>
    <col min="10" max="10" width="29.625" style="28" customWidth="1"/>
    <col min="11" max="28" width="10.375" style="15" customWidth="1"/>
    <col min="29" max="16384" width="10.375" style="15"/>
  </cols>
  <sheetData>
    <row r="1" spans="1:30" s="63" customFormat="1" ht="26.1" customHeight="1" thickBot="1">
      <c r="A1" s="61" t="s">
        <v>120</v>
      </c>
      <c r="B1" s="61" t="s">
        <v>121</v>
      </c>
      <c r="C1" s="61" t="s">
        <v>122</v>
      </c>
      <c r="D1" s="61" t="s">
        <v>290</v>
      </c>
      <c r="E1" s="61" t="s">
        <v>291</v>
      </c>
      <c r="F1" s="61" t="s">
        <v>47</v>
      </c>
      <c r="G1" s="61" t="s">
        <v>125</v>
      </c>
      <c r="H1" s="61" t="s">
        <v>126</v>
      </c>
      <c r="I1" s="61" t="s">
        <v>4</v>
      </c>
      <c r="J1" s="67" t="s">
        <v>292</v>
      </c>
      <c r="K1" s="68"/>
      <c r="L1" s="68"/>
      <c r="M1" s="68"/>
      <c r="N1" s="68"/>
      <c r="O1" s="68"/>
      <c r="P1" s="68"/>
      <c r="Q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" ht="15" customHeight="1">
      <c r="A2" s="4" t="s">
        <v>239</v>
      </c>
      <c r="B2" s="4" t="s">
        <v>293</v>
      </c>
      <c r="C2" s="4" t="s">
        <v>294</v>
      </c>
      <c r="D2" s="4" t="s">
        <v>295</v>
      </c>
      <c r="E2" s="4" t="s">
        <v>295</v>
      </c>
      <c r="F2" s="4" t="s">
        <v>296</v>
      </c>
      <c r="G2" s="4" t="s">
        <v>115</v>
      </c>
      <c r="H2" s="4" t="s">
        <v>115</v>
      </c>
      <c r="I2" s="4" t="s">
        <v>297</v>
      </c>
      <c r="J2" s="29">
        <v>14231026</v>
      </c>
      <c r="K2" s="20"/>
      <c r="L2" s="20"/>
    </row>
    <row r="3" spans="1:30" ht="15" customHeight="1">
      <c r="A3" s="4" t="s">
        <v>239</v>
      </c>
      <c r="B3" s="4" t="s">
        <v>293</v>
      </c>
      <c r="C3" s="4" t="s">
        <v>294</v>
      </c>
      <c r="D3" s="4" t="s">
        <v>295</v>
      </c>
      <c r="E3" s="4" t="s">
        <v>295</v>
      </c>
      <c r="F3" s="4" t="s">
        <v>296</v>
      </c>
      <c r="G3" s="4" t="s">
        <v>115</v>
      </c>
      <c r="H3" s="4" t="s">
        <v>115</v>
      </c>
      <c r="I3" s="4" t="s">
        <v>297</v>
      </c>
      <c r="J3" s="29">
        <v>16439502</v>
      </c>
      <c r="K3" s="20"/>
      <c r="L3" s="20"/>
    </row>
    <row r="4" spans="1:30" ht="15" customHeight="1">
      <c r="A4" s="4" t="s">
        <v>239</v>
      </c>
      <c r="B4" s="4" t="s">
        <v>293</v>
      </c>
      <c r="C4" s="4" t="s">
        <v>294</v>
      </c>
      <c r="D4" s="4" t="s">
        <v>295</v>
      </c>
      <c r="E4" s="4" t="s">
        <v>295</v>
      </c>
      <c r="F4" s="4" t="s">
        <v>296</v>
      </c>
      <c r="G4" s="4" t="s">
        <v>115</v>
      </c>
      <c r="H4" s="4" t="s">
        <v>115</v>
      </c>
      <c r="I4" s="4" t="s">
        <v>297</v>
      </c>
      <c r="J4" s="29">
        <v>598677</v>
      </c>
      <c r="K4" s="20"/>
      <c r="L4" s="20"/>
    </row>
    <row r="5" spans="1:30" ht="15" customHeight="1">
      <c r="A5" s="4" t="s">
        <v>239</v>
      </c>
      <c r="B5" s="4" t="s">
        <v>293</v>
      </c>
      <c r="C5" s="4" t="s">
        <v>294</v>
      </c>
      <c r="D5" s="4" t="s">
        <v>295</v>
      </c>
      <c r="E5" s="4" t="s">
        <v>295</v>
      </c>
      <c r="F5" s="4" t="s">
        <v>296</v>
      </c>
      <c r="G5" s="4" t="s">
        <v>115</v>
      </c>
      <c r="H5" s="4" t="s">
        <v>115</v>
      </c>
      <c r="I5" s="4" t="s">
        <v>297</v>
      </c>
      <c r="J5" s="29">
        <v>1133687</v>
      </c>
      <c r="K5" s="20"/>
      <c r="L5" s="20"/>
    </row>
    <row r="6" spans="1:30" ht="15.95" customHeight="1">
      <c r="A6" s="4" t="s">
        <v>239</v>
      </c>
      <c r="B6" s="4" t="s">
        <v>293</v>
      </c>
      <c r="C6" s="4" t="s">
        <v>294</v>
      </c>
      <c r="D6" s="4" t="s">
        <v>295</v>
      </c>
      <c r="E6" s="4" t="s">
        <v>295</v>
      </c>
      <c r="F6" s="4" t="s">
        <v>296</v>
      </c>
      <c r="G6" s="4" t="s">
        <v>115</v>
      </c>
      <c r="H6" s="4" t="s">
        <v>115</v>
      </c>
      <c r="I6" s="4" t="s">
        <v>297</v>
      </c>
      <c r="J6" s="29">
        <v>980209</v>
      </c>
      <c r="K6" s="20"/>
      <c r="L6" s="20"/>
    </row>
    <row r="7" spans="1:30" ht="15" customHeight="1">
      <c r="A7" s="4" t="s">
        <v>298</v>
      </c>
      <c r="B7" s="4" t="s">
        <v>293</v>
      </c>
      <c r="C7" s="4" t="s">
        <v>241</v>
      </c>
      <c r="D7" s="4" t="s">
        <v>295</v>
      </c>
      <c r="E7" s="4" t="s">
        <v>295</v>
      </c>
      <c r="F7" s="4" t="s">
        <v>296</v>
      </c>
      <c r="G7" s="4" t="s">
        <v>115</v>
      </c>
      <c r="H7" s="4" t="s">
        <v>115</v>
      </c>
      <c r="I7" s="4" t="s">
        <v>299</v>
      </c>
      <c r="J7" s="29">
        <v>5561651</v>
      </c>
      <c r="K7" s="20"/>
      <c r="L7" s="20"/>
    </row>
    <row r="8" spans="1:30" ht="15" customHeight="1">
      <c r="A8" s="4" t="s">
        <v>298</v>
      </c>
      <c r="B8" s="4" t="s">
        <v>293</v>
      </c>
      <c r="C8" s="4" t="s">
        <v>241</v>
      </c>
      <c r="D8" s="4" t="s">
        <v>295</v>
      </c>
      <c r="E8" s="4" t="s">
        <v>295</v>
      </c>
      <c r="F8" s="4" t="s">
        <v>296</v>
      </c>
      <c r="G8" s="4" t="s">
        <v>115</v>
      </c>
      <c r="H8" s="4" t="s">
        <v>115</v>
      </c>
      <c r="I8" s="4" t="s">
        <v>299</v>
      </c>
      <c r="J8" s="29">
        <v>571440</v>
      </c>
      <c r="K8" s="20"/>
      <c r="L8" s="20"/>
    </row>
    <row r="9" spans="1:30" ht="15" customHeight="1">
      <c r="A9" s="4" t="s">
        <v>239</v>
      </c>
      <c r="B9" s="4" t="s">
        <v>293</v>
      </c>
      <c r="C9" s="4" t="s">
        <v>259</v>
      </c>
      <c r="D9" s="4" t="s">
        <v>295</v>
      </c>
      <c r="E9" s="4" t="s">
        <v>295</v>
      </c>
      <c r="F9" s="4" t="s">
        <v>296</v>
      </c>
      <c r="G9" s="4" t="s">
        <v>115</v>
      </c>
      <c r="H9" s="4" t="s">
        <v>115</v>
      </c>
      <c r="I9" s="4" t="s">
        <v>299</v>
      </c>
      <c r="J9" s="29">
        <v>9334858</v>
      </c>
      <c r="K9" s="20"/>
      <c r="L9" s="20"/>
    </row>
    <row r="10" spans="1:30" ht="15" customHeight="1">
      <c r="A10" s="4" t="s">
        <v>239</v>
      </c>
      <c r="B10" s="4" t="s">
        <v>293</v>
      </c>
      <c r="C10" s="4" t="s">
        <v>259</v>
      </c>
      <c r="D10" s="4" t="s">
        <v>295</v>
      </c>
      <c r="E10" s="4" t="s">
        <v>295</v>
      </c>
      <c r="F10" s="4" t="s">
        <v>296</v>
      </c>
      <c r="G10" s="4" t="s">
        <v>115</v>
      </c>
      <c r="H10" s="4" t="s">
        <v>115</v>
      </c>
      <c r="I10" s="4" t="s">
        <v>299</v>
      </c>
      <c r="J10" s="29">
        <v>18468904</v>
      </c>
      <c r="K10" s="20"/>
      <c r="L10" s="20"/>
    </row>
    <row r="11" spans="1:30" s="23" customFormat="1">
      <c r="A11" s="22" t="s">
        <v>239</v>
      </c>
      <c r="B11" s="22" t="s">
        <v>240</v>
      </c>
      <c r="C11" s="22" t="s">
        <v>263</v>
      </c>
      <c r="D11" s="22" t="s">
        <v>300</v>
      </c>
      <c r="E11" s="22" t="s">
        <v>300</v>
      </c>
      <c r="F11" s="22" t="s">
        <v>301</v>
      </c>
      <c r="G11" s="4" t="s">
        <v>115</v>
      </c>
      <c r="H11" s="4" t="s">
        <v>115</v>
      </c>
      <c r="I11" s="22" t="s">
        <v>115</v>
      </c>
      <c r="J11" s="30">
        <v>12639405</v>
      </c>
    </row>
    <row r="12" spans="1:30" s="23" customFormat="1">
      <c r="A12" s="4" t="s">
        <v>239</v>
      </c>
      <c r="B12" s="22" t="s">
        <v>240</v>
      </c>
      <c r="C12" s="22" t="s">
        <v>263</v>
      </c>
      <c r="D12" s="22" t="s">
        <v>300</v>
      </c>
      <c r="E12" s="22" t="s">
        <v>300</v>
      </c>
      <c r="F12" s="22" t="s">
        <v>302</v>
      </c>
      <c r="G12" s="4" t="s">
        <v>115</v>
      </c>
      <c r="H12" s="4" t="s">
        <v>115</v>
      </c>
      <c r="I12" s="22" t="s">
        <v>115</v>
      </c>
      <c r="J12" s="30">
        <v>8896112</v>
      </c>
    </row>
    <row r="13" spans="1:30" s="23" customFormat="1">
      <c r="A13" s="22" t="s">
        <v>239</v>
      </c>
      <c r="B13" s="22" t="s">
        <v>240</v>
      </c>
      <c r="C13" s="22" t="s">
        <v>263</v>
      </c>
      <c r="D13" s="22" t="s">
        <v>300</v>
      </c>
      <c r="E13" s="22" t="s">
        <v>300</v>
      </c>
      <c r="F13" s="22" t="s">
        <v>303</v>
      </c>
      <c r="G13" s="4" t="s">
        <v>115</v>
      </c>
      <c r="H13" s="4" t="s">
        <v>115</v>
      </c>
      <c r="I13" s="22" t="s">
        <v>115</v>
      </c>
      <c r="J13" s="30">
        <v>11982815</v>
      </c>
    </row>
    <row r="14" spans="1:30" s="14" customFormat="1">
      <c r="A14" s="18" t="s">
        <v>239</v>
      </c>
      <c r="B14" s="18" t="s">
        <v>240</v>
      </c>
      <c r="C14" s="18" t="s">
        <v>263</v>
      </c>
      <c r="D14" s="18" t="s">
        <v>304</v>
      </c>
      <c r="E14" s="18" t="s">
        <v>304</v>
      </c>
      <c r="F14" s="18" t="s">
        <v>305</v>
      </c>
      <c r="G14" s="4" t="s">
        <v>115</v>
      </c>
      <c r="H14" s="4" t="s">
        <v>115</v>
      </c>
      <c r="I14" s="22" t="s">
        <v>115</v>
      </c>
      <c r="J14" s="31">
        <v>6290411</v>
      </c>
    </row>
    <row r="15" spans="1:30" s="14" customFormat="1">
      <c r="A15" s="18" t="s">
        <v>239</v>
      </c>
      <c r="B15" s="18" t="s">
        <v>240</v>
      </c>
      <c r="C15" s="18" t="s">
        <v>306</v>
      </c>
      <c r="D15" s="18" t="s">
        <v>295</v>
      </c>
      <c r="E15" s="18" t="s">
        <v>295</v>
      </c>
      <c r="F15" s="18" t="s">
        <v>305</v>
      </c>
      <c r="G15" s="4" t="s">
        <v>115</v>
      </c>
      <c r="H15" s="4" t="s">
        <v>115</v>
      </c>
      <c r="I15" s="22" t="s">
        <v>115</v>
      </c>
      <c r="J15" s="31">
        <v>7523254</v>
      </c>
    </row>
    <row r="16" spans="1:30" s="14" customFormat="1">
      <c r="A16" s="18" t="s">
        <v>239</v>
      </c>
      <c r="B16" s="18" t="s">
        <v>240</v>
      </c>
      <c r="C16" s="18" t="s">
        <v>306</v>
      </c>
      <c r="D16" s="18" t="s">
        <v>295</v>
      </c>
      <c r="E16" s="18" t="s">
        <v>295</v>
      </c>
      <c r="F16" s="18" t="s">
        <v>305</v>
      </c>
      <c r="G16" s="4" t="s">
        <v>115</v>
      </c>
      <c r="H16" s="4" t="s">
        <v>115</v>
      </c>
      <c r="I16" s="22" t="s">
        <v>115</v>
      </c>
      <c r="J16" s="31">
        <v>18367795</v>
      </c>
    </row>
    <row r="17" spans="1:30" s="14" customFormat="1">
      <c r="A17" s="18" t="s">
        <v>239</v>
      </c>
      <c r="B17" s="18" t="s">
        <v>240</v>
      </c>
      <c r="C17" s="18" t="s">
        <v>257</v>
      </c>
      <c r="D17" s="18" t="s">
        <v>307</v>
      </c>
      <c r="E17" s="18" t="s">
        <v>308</v>
      </c>
      <c r="F17" s="18" t="s">
        <v>305</v>
      </c>
      <c r="G17" s="18" t="s">
        <v>309</v>
      </c>
      <c r="H17" s="4" t="s">
        <v>115</v>
      </c>
      <c r="I17" s="18" t="s">
        <v>310</v>
      </c>
      <c r="J17" s="31">
        <v>11853238</v>
      </c>
    </row>
    <row r="18" spans="1:30" s="14" customFormat="1">
      <c r="A18" s="18" t="s">
        <v>239</v>
      </c>
      <c r="B18" s="18" t="s">
        <v>240</v>
      </c>
      <c r="C18" s="18" t="s">
        <v>257</v>
      </c>
      <c r="D18" s="18" t="s">
        <v>307</v>
      </c>
      <c r="E18" s="18" t="s">
        <v>308</v>
      </c>
      <c r="F18" s="18" t="s">
        <v>305</v>
      </c>
      <c r="G18" s="18" t="s">
        <v>311</v>
      </c>
      <c r="H18" s="4" t="s">
        <v>115</v>
      </c>
      <c r="I18" s="18" t="s">
        <v>312</v>
      </c>
      <c r="J18" s="31">
        <v>11992981</v>
      </c>
    </row>
    <row r="19" spans="1:30" s="14" customFormat="1">
      <c r="A19" s="18" t="s">
        <v>239</v>
      </c>
      <c r="B19" s="18" t="s">
        <v>240</v>
      </c>
      <c r="C19" s="18" t="s">
        <v>313</v>
      </c>
      <c r="D19" s="18" t="s">
        <v>295</v>
      </c>
      <c r="E19" s="18" t="s">
        <v>295</v>
      </c>
      <c r="F19" s="18" t="s">
        <v>305</v>
      </c>
      <c r="G19" s="18" t="s">
        <v>309</v>
      </c>
      <c r="H19" s="4" t="s">
        <v>115</v>
      </c>
      <c r="I19" s="18" t="s">
        <v>115</v>
      </c>
      <c r="J19" s="31">
        <v>7154052</v>
      </c>
    </row>
    <row r="20" spans="1:30">
      <c r="A20" s="18" t="s">
        <v>239</v>
      </c>
      <c r="B20" s="18" t="s">
        <v>240</v>
      </c>
      <c r="C20" s="18" t="s">
        <v>313</v>
      </c>
      <c r="D20" s="18" t="s">
        <v>295</v>
      </c>
      <c r="E20" s="18" t="s">
        <v>295</v>
      </c>
      <c r="F20" s="9" t="s">
        <v>314</v>
      </c>
      <c r="G20" s="18" t="s">
        <v>309</v>
      </c>
      <c r="H20" s="4" t="s">
        <v>115</v>
      </c>
      <c r="I20" s="18" t="s">
        <v>315</v>
      </c>
      <c r="J20" s="31">
        <v>14659198</v>
      </c>
      <c r="K20" s="14"/>
      <c r="L20" s="14"/>
      <c r="M20" s="14"/>
      <c r="N20" s="14"/>
    </row>
    <row r="21" spans="1:30">
      <c r="A21" s="18" t="s">
        <v>239</v>
      </c>
      <c r="B21" s="18" t="s">
        <v>240</v>
      </c>
      <c r="C21" s="18" t="s">
        <v>313</v>
      </c>
      <c r="D21" s="18" t="s">
        <v>295</v>
      </c>
      <c r="E21" s="18" t="s">
        <v>295</v>
      </c>
      <c r="F21" s="9" t="s">
        <v>314</v>
      </c>
      <c r="G21" s="18" t="s">
        <v>309</v>
      </c>
      <c r="H21" s="4" t="s">
        <v>115</v>
      </c>
      <c r="I21" s="18" t="s">
        <v>316</v>
      </c>
      <c r="J21" s="31">
        <v>10906897</v>
      </c>
      <c r="K21" s="14"/>
      <c r="L21" s="14"/>
      <c r="M21" s="14"/>
      <c r="N21" s="14"/>
    </row>
    <row r="22" spans="1:30" s="14" customFormat="1">
      <c r="A22" s="4" t="s">
        <v>6</v>
      </c>
      <c r="B22" s="4" t="s">
        <v>128</v>
      </c>
      <c r="C22" s="18" t="s">
        <v>317</v>
      </c>
      <c r="D22" s="18" t="s">
        <v>318</v>
      </c>
      <c r="E22" s="18" t="s">
        <v>318</v>
      </c>
      <c r="F22" s="18" t="s">
        <v>319</v>
      </c>
      <c r="G22" s="18" t="s">
        <v>115</v>
      </c>
      <c r="H22" s="4" t="s">
        <v>115</v>
      </c>
      <c r="I22" s="18" t="s">
        <v>320</v>
      </c>
      <c r="J22" s="31">
        <v>9533310</v>
      </c>
    </row>
    <row r="23" spans="1:30" s="14" customFormat="1">
      <c r="A23" s="4" t="s">
        <v>6</v>
      </c>
      <c r="B23" s="4" t="s">
        <v>128</v>
      </c>
      <c r="C23" s="18" t="s">
        <v>317</v>
      </c>
      <c r="D23" s="18" t="s">
        <v>318</v>
      </c>
      <c r="E23" s="18" t="s">
        <v>318</v>
      </c>
      <c r="F23" s="18" t="s">
        <v>319</v>
      </c>
      <c r="G23" s="18" t="s">
        <v>115</v>
      </c>
      <c r="H23" s="4" t="s">
        <v>115</v>
      </c>
      <c r="I23" s="18" t="s">
        <v>320</v>
      </c>
      <c r="J23" s="31">
        <v>10004082</v>
      </c>
    </row>
    <row r="24" spans="1:30" s="14" customFormat="1">
      <c r="A24" s="4" t="s">
        <v>6</v>
      </c>
      <c r="B24" s="4" t="s">
        <v>128</v>
      </c>
      <c r="C24" s="18" t="s">
        <v>317</v>
      </c>
      <c r="D24" s="18" t="s">
        <v>318</v>
      </c>
      <c r="E24" s="18" t="s">
        <v>318</v>
      </c>
      <c r="F24" s="18" t="s">
        <v>319</v>
      </c>
      <c r="G24" s="18" t="s">
        <v>115</v>
      </c>
      <c r="H24" s="4" t="s">
        <v>115</v>
      </c>
      <c r="I24" s="18" t="s">
        <v>320</v>
      </c>
      <c r="J24" s="31">
        <v>11651355</v>
      </c>
    </row>
    <row r="25" spans="1:30" s="14" customFormat="1">
      <c r="A25" s="4" t="s">
        <v>6</v>
      </c>
      <c r="B25" s="4" t="s">
        <v>128</v>
      </c>
      <c r="C25" s="18" t="s">
        <v>317</v>
      </c>
      <c r="D25" s="18" t="s">
        <v>318</v>
      </c>
      <c r="E25" s="18" t="s">
        <v>318</v>
      </c>
      <c r="F25" s="18" t="s">
        <v>319</v>
      </c>
      <c r="G25" s="18" t="s">
        <v>115</v>
      </c>
      <c r="H25" s="4" t="s">
        <v>115</v>
      </c>
      <c r="I25" s="18" t="s">
        <v>321</v>
      </c>
      <c r="J25" s="31">
        <v>8033435</v>
      </c>
    </row>
    <row r="26" spans="1:30" s="14" customFormat="1">
      <c r="A26" s="4" t="s">
        <v>6</v>
      </c>
      <c r="B26" s="4" t="s">
        <v>128</v>
      </c>
      <c r="C26" s="18" t="s">
        <v>317</v>
      </c>
      <c r="D26" s="18" t="s">
        <v>318</v>
      </c>
      <c r="E26" s="18" t="s">
        <v>318</v>
      </c>
      <c r="F26" s="18" t="s">
        <v>319</v>
      </c>
      <c r="G26" s="18" t="s">
        <v>115</v>
      </c>
      <c r="H26" s="4" t="s">
        <v>115</v>
      </c>
      <c r="I26" s="18" t="s">
        <v>322</v>
      </c>
      <c r="J26" s="31">
        <v>18643800</v>
      </c>
    </row>
    <row r="27" spans="1:30" s="14" customFormat="1">
      <c r="A27" s="4" t="s">
        <v>6</v>
      </c>
      <c r="B27" s="4" t="s">
        <v>128</v>
      </c>
      <c r="C27" s="18" t="s">
        <v>317</v>
      </c>
      <c r="D27" s="18" t="s">
        <v>318</v>
      </c>
      <c r="E27" s="18" t="s">
        <v>318</v>
      </c>
      <c r="F27" s="18" t="s">
        <v>319</v>
      </c>
      <c r="G27" s="18" t="s">
        <v>115</v>
      </c>
      <c r="H27" s="4" t="s">
        <v>115</v>
      </c>
      <c r="I27" s="18" t="s">
        <v>322</v>
      </c>
      <c r="J27" s="31">
        <v>28381677</v>
      </c>
    </row>
    <row r="28" spans="1:30" s="14" customFormat="1">
      <c r="A28" s="4" t="s">
        <v>6</v>
      </c>
      <c r="B28" s="4" t="s">
        <v>128</v>
      </c>
      <c r="C28" s="18" t="s">
        <v>317</v>
      </c>
      <c r="D28" s="18" t="s">
        <v>318</v>
      </c>
      <c r="E28" s="18" t="s">
        <v>318</v>
      </c>
      <c r="F28" s="18" t="s">
        <v>319</v>
      </c>
      <c r="G28" s="18" t="s">
        <v>115</v>
      </c>
      <c r="H28" s="4" t="s">
        <v>115</v>
      </c>
      <c r="I28" s="18" t="s">
        <v>322</v>
      </c>
      <c r="J28" s="31">
        <v>15340831</v>
      </c>
    </row>
    <row r="29" spans="1:30" s="20" customFormat="1" ht="15" customHeight="1">
      <c r="A29" s="4" t="s">
        <v>6</v>
      </c>
      <c r="B29" s="4" t="s">
        <v>128</v>
      </c>
      <c r="C29" s="4" t="s">
        <v>323</v>
      </c>
      <c r="D29" s="4" t="s">
        <v>304</v>
      </c>
      <c r="E29" s="4" t="s">
        <v>304</v>
      </c>
      <c r="F29" s="4" t="s">
        <v>324</v>
      </c>
      <c r="G29" s="18" t="s">
        <v>115</v>
      </c>
      <c r="H29" s="4" t="s">
        <v>115</v>
      </c>
      <c r="I29" s="4" t="s">
        <v>325</v>
      </c>
      <c r="J29" s="29">
        <v>333805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s="20" customFormat="1" ht="15" customHeight="1">
      <c r="A30" s="4" t="s">
        <v>6</v>
      </c>
      <c r="B30" s="4" t="s">
        <v>128</v>
      </c>
      <c r="C30" s="4" t="s">
        <v>323</v>
      </c>
      <c r="D30" s="4" t="s">
        <v>304</v>
      </c>
      <c r="E30" s="4" t="s">
        <v>304</v>
      </c>
      <c r="F30" s="4" t="s">
        <v>326</v>
      </c>
      <c r="G30" s="18" t="s">
        <v>115</v>
      </c>
      <c r="H30" s="4" t="s">
        <v>115</v>
      </c>
      <c r="I30" s="4" t="s">
        <v>327</v>
      </c>
      <c r="J30" s="29">
        <v>27209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s="20" customFormat="1" ht="15" customHeight="1">
      <c r="A31" s="4" t="s">
        <v>6</v>
      </c>
      <c r="B31" s="4" t="s">
        <v>128</v>
      </c>
      <c r="C31" s="4" t="s">
        <v>323</v>
      </c>
      <c r="D31" s="4" t="s">
        <v>328</v>
      </c>
      <c r="E31" s="4" t="s">
        <v>329</v>
      </c>
      <c r="F31" s="4" t="s">
        <v>330</v>
      </c>
      <c r="G31" s="18" t="s">
        <v>115</v>
      </c>
      <c r="H31" s="4" t="s">
        <v>115</v>
      </c>
      <c r="I31" s="4" t="s">
        <v>331</v>
      </c>
      <c r="J31" s="29">
        <v>511129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s="20" customFormat="1" ht="15" customHeight="1">
      <c r="A32" s="4" t="s">
        <v>6</v>
      </c>
      <c r="B32" s="4" t="s">
        <v>128</v>
      </c>
      <c r="C32" s="4" t="s">
        <v>323</v>
      </c>
      <c r="D32" s="4" t="s">
        <v>332</v>
      </c>
      <c r="E32" s="4" t="s">
        <v>333</v>
      </c>
      <c r="F32" s="4" t="s">
        <v>305</v>
      </c>
      <c r="G32" s="18" t="s">
        <v>115</v>
      </c>
      <c r="H32" s="4" t="s">
        <v>115</v>
      </c>
      <c r="I32" s="4" t="s">
        <v>327</v>
      </c>
      <c r="J32" s="29">
        <v>425260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15" customHeight="1">
      <c r="A33" s="4" t="s">
        <v>6</v>
      </c>
      <c r="B33" s="4" t="s">
        <v>128</v>
      </c>
      <c r="C33" s="4" t="s">
        <v>323</v>
      </c>
      <c r="D33" s="4" t="s">
        <v>334</v>
      </c>
      <c r="E33" s="4" t="s">
        <v>334</v>
      </c>
      <c r="F33" s="4" t="s">
        <v>305</v>
      </c>
      <c r="G33" s="18" t="s">
        <v>115</v>
      </c>
      <c r="H33" s="4" t="s">
        <v>115</v>
      </c>
      <c r="I33" s="4" t="s">
        <v>327</v>
      </c>
      <c r="J33" s="28">
        <v>3314942</v>
      </c>
    </row>
    <row r="34" spans="1:30" s="20" customFormat="1" ht="15" customHeight="1">
      <c r="A34" s="4" t="s">
        <v>6</v>
      </c>
      <c r="B34" s="4" t="s">
        <v>128</v>
      </c>
      <c r="C34" s="4" t="s">
        <v>323</v>
      </c>
      <c r="D34" s="4" t="s">
        <v>304</v>
      </c>
      <c r="E34" s="4" t="s">
        <v>304</v>
      </c>
      <c r="F34" s="4" t="s">
        <v>324</v>
      </c>
      <c r="G34" s="18" t="s">
        <v>115</v>
      </c>
      <c r="H34" s="4" t="s">
        <v>115</v>
      </c>
      <c r="I34" s="4" t="s">
        <v>325</v>
      </c>
      <c r="J34" s="29">
        <v>187511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s="20" customFormat="1" ht="15" customHeight="1">
      <c r="A35" s="4" t="s">
        <v>6</v>
      </c>
      <c r="B35" s="4" t="s">
        <v>128</v>
      </c>
      <c r="C35" s="4" t="s">
        <v>323</v>
      </c>
      <c r="D35" s="4" t="s">
        <v>304</v>
      </c>
      <c r="E35" s="4" t="s">
        <v>304</v>
      </c>
      <c r="F35" s="4" t="s">
        <v>326</v>
      </c>
      <c r="G35" s="18" t="s">
        <v>115</v>
      </c>
      <c r="H35" s="4" t="s">
        <v>115</v>
      </c>
      <c r="I35" s="4" t="s">
        <v>327</v>
      </c>
      <c r="J35" s="29">
        <v>180566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s="20" customFormat="1" ht="15" customHeight="1">
      <c r="A36" s="4" t="s">
        <v>6</v>
      </c>
      <c r="B36" s="4" t="s">
        <v>128</v>
      </c>
      <c r="C36" s="4" t="s">
        <v>323</v>
      </c>
      <c r="D36" s="4" t="s">
        <v>328</v>
      </c>
      <c r="E36" s="4" t="s">
        <v>329</v>
      </c>
      <c r="F36" s="4" t="s">
        <v>330</v>
      </c>
      <c r="G36" s="18" t="s">
        <v>115</v>
      </c>
      <c r="H36" s="4" t="s">
        <v>115</v>
      </c>
      <c r="I36" s="4" t="s">
        <v>331</v>
      </c>
      <c r="J36" s="29">
        <v>148891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s="20" customFormat="1" ht="15" customHeight="1">
      <c r="A37" s="4" t="s">
        <v>6</v>
      </c>
      <c r="B37" s="4" t="s">
        <v>128</v>
      </c>
      <c r="C37" s="4" t="s">
        <v>323</v>
      </c>
      <c r="D37" s="4" t="s">
        <v>328</v>
      </c>
      <c r="E37" s="4" t="s">
        <v>329</v>
      </c>
      <c r="F37" s="4" t="s">
        <v>324</v>
      </c>
      <c r="G37" s="18" t="s">
        <v>115</v>
      </c>
      <c r="H37" s="4" t="s">
        <v>115</v>
      </c>
      <c r="I37" s="4" t="s">
        <v>331</v>
      </c>
      <c r="J37" s="29">
        <v>1197080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s="20" customFormat="1" ht="14.1" customHeight="1">
      <c r="A38" s="4" t="s">
        <v>6</v>
      </c>
      <c r="B38" s="4" t="s">
        <v>128</v>
      </c>
      <c r="C38" s="4" t="s">
        <v>323</v>
      </c>
      <c r="D38" s="4" t="s">
        <v>304</v>
      </c>
      <c r="E38" s="4" t="s">
        <v>304</v>
      </c>
      <c r="F38" s="4" t="s">
        <v>305</v>
      </c>
      <c r="G38" s="18" t="s">
        <v>115</v>
      </c>
      <c r="H38" s="4" t="s">
        <v>115</v>
      </c>
      <c r="I38" s="4" t="s">
        <v>325</v>
      </c>
      <c r="J38" s="29">
        <v>252832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s="20" customFormat="1" ht="15" customHeight="1">
      <c r="A39" s="4" t="s">
        <v>6</v>
      </c>
      <c r="B39" s="4" t="s">
        <v>128</v>
      </c>
      <c r="C39" s="4" t="s">
        <v>323</v>
      </c>
      <c r="D39" s="4" t="s">
        <v>328</v>
      </c>
      <c r="E39" s="4" t="s">
        <v>329</v>
      </c>
      <c r="F39" s="4" t="s">
        <v>324</v>
      </c>
      <c r="G39" s="18" t="s">
        <v>115</v>
      </c>
      <c r="H39" s="4" t="s">
        <v>115</v>
      </c>
      <c r="I39" s="4" t="s">
        <v>331</v>
      </c>
      <c r="J39" s="29">
        <v>187825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s="20" customFormat="1" ht="15" customHeight="1">
      <c r="A40" s="4" t="s">
        <v>6</v>
      </c>
      <c r="B40" s="4" t="s">
        <v>128</v>
      </c>
      <c r="C40" s="4" t="s">
        <v>323</v>
      </c>
      <c r="D40" s="4" t="s">
        <v>335</v>
      </c>
      <c r="E40" s="4" t="s">
        <v>336</v>
      </c>
      <c r="F40" s="4" t="s">
        <v>305</v>
      </c>
      <c r="G40" s="18" t="s">
        <v>115</v>
      </c>
      <c r="H40" s="4" t="s">
        <v>115</v>
      </c>
      <c r="I40" s="4" t="s">
        <v>337</v>
      </c>
      <c r="J40" s="29">
        <v>2251643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s="20" customFormat="1" ht="15" customHeight="1">
      <c r="A41" s="4" t="s">
        <v>6</v>
      </c>
      <c r="B41" s="4" t="s">
        <v>128</v>
      </c>
      <c r="C41" s="4" t="s">
        <v>323</v>
      </c>
      <c r="D41" s="4" t="s">
        <v>335</v>
      </c>
      <c r="E41" s="4" t="s">
        <v>336</v>
      </c>
      <c r="F41" s="4" t="s">
        <v>305</v>
      </c>
      <c r="G41" s="18" t="s">
        <v>115</v>
      </c>
      <c r="H41" s="4" t="s">
        <v>115</v>
      </c>
      <c r="I41" s="4" t="s">
        <v>338</v>
      </c>
      <c r="J41" s="29">
        <v>4091461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s="20" customFormat="1" ht="15" customHeight="1">
      <c r="A42" s="4" t="s">
        <v>6</v>
      </c>
      <c r="B42" s="4" t="s">
        <v>128</v>
      </c>
      <c r="C42" s="4" t="s">
        <v>323</v>
      </c>
      <c r="D42" s="4" t="s">
        <v>335</v>
      </c>
      <c r="E42" s="4" t="s">
        <v>336</v>
      </c>
      <c r="F42" s="4" t="s">
        <v>305</v>
      </c>
      <c r="G42" s="18" t="s">
        <v>115</v>
      </c>
      <c r="H42" s="4" t="s">
        <v>115</v>
      </c>
      <c r="I42" s="4" t="s">
        <v>339</v>
      </c>
      <c r="J42" s="29">
        <v>1630963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s="20" customFormat="1" ht="15" customHeight="1">
      <c r="A43" s="4" t="s">
        <v>6</v>
      </c>
      <c r="B43" s="4" t="s">
        <v>128</v>
      </c>
      <c r="C43" s="4" t="s">
        <v>323</v>
      </c>
      <c r="D43" s="4" t="s">
        <v>139</v>
      </c>
      <c r="E43" s="4" t="s">
        <v>336</v>
      </c>
      <c r="F43" s="4" t="s">
        <v>305</v>
      </c>
      <c r="G43" s="18" t="s">
        <v>115</v>
      </c>
      <c r="H43" s="4" t="s">
        <v>115</v>
      </c>
      <c r="I43" s="4" t="s">
        <v>340</v>
      </c>
      <c r="J43" s="29">
        <v>3601492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s="20" customFormat="1" ht="15" customHeight="1">
      <c r="A44" s="4" t="s">
        <v>6</v>
      </c>
      <c r="B44" s="4" t="s">
        <v>128</v>
      </c>
      <c r="C44" s="4" t="s">
        <v>323</v>
      </c>
      <c r="D44" s="4" t="s">
        <v>130</v>
      </c>
      <c r="E44" s="4" t="s">
        <v>130</v>
      </c>
      <c r="F44" s="4" t="s">
        <v>305</v>
      </c>
      <c r="G44" s="18" t="s">
        <v>115</v>
      </c>
      <c r="H44" s="4" t="s">
        <v>115</v>
      </c>
      <c r="I44" s="4" t="s">
        <v>341</v>
      </c>
      <c r="J44" s="29">
        <v>3113563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s="20" customFormat="1" ht="15" customHeight="1">
      <c r="A45" s="4" t="s">
        <v>6</v>
      </c>
      <c r="B45" s="4" t="s">
        <v>128</v>
      </c>
      <c r="C45" s="4" t="s">
        <v>323</v>
      </c>
      <c r="D45" s="4" t="s">
        <v>342</v>
      </c>
      <c r="E45" s="4" t="s">
        <v>343</v>
      </c>
      <c r="F45" s="4" t="s">
        <v>305</v>
      </c>
      <c r="G45" s="18" t="s">
        <v>115</v>
      </c>
      <c r="H45" s="4" t="s">
        <v>115</v>
      </c>
      <c r="I45" s="4" t="s">
        <v>341</v>
      </c>
      <c r="J45" s="29">
        <v>3698013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s="20" customFormat="1" ht="15" customHeight="1">
      <c r="A46" s="4" t="s">
        <v>6</v>
      </c>
      <c r="B46" s="4" t="s">
        <v>128</v>
      </c>
      <c r="C46" s="4" t="s">
        <v>323</v>
      </c>
      <c r="D46" s="4" t="s">
        <v>344</v>
      </c>
      <c r="E46" s="4" t="s">
        <v>345</v>
      </c>
      <c r="F46" s="4" t="s">
        <v>305</v>
      </c>
      <c r="G46" s="18" t="s">
        <v>115</v>
      </c>
      <c r="H46" s="4" t="s">
        <v>115</v>
      </c>
      <c r="I46" s="4" t="s">
        <v>341</v>
      </c>
      <c r="J46" s="29">
        <v>4173286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s="20" customFormat="1" ht="15" customHeight="1">
      <c r="A47" s="4" t="s">
        <v>6</v>
      </c>
      <c r="B47" s="4" t="s">
        <v>128</v>
      </c>
      <c r="C47" s="4" t="s">
        <v>323</v>
      </c>
      <c r="D47" s="4" t="s">
        <v>346</v>
      </c>
      <c r="E47" s="4" t="s">
        <v>347</v>
      </c>
      <c r="F47" s="4" t="s">
        <v>305</v>
      </c>
      <c r="G47" s="18" t="s">
        <v>115</v>
      </c>
      <c r="H47" s="4" t="s">
        <v>115</v>
      </c>
      <c r="I47" s="4" t="s">
        <v>341</v>
      </c>
      <c r="J47" s="29">
        <v>3246944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s="20" customFormat="1" ht="15" customHeight="1">
      <c r="A48" s="4" t="s">
        <v>6</v>
      </c>
      <c r="B48" s="4" t="s">
        <v>128</v>
      </c>
      <c r="C48" s="4" t="s">
        <v>323</v>
      </c>
      <c r="D48" s="4" t="s">
        <v>348</v>
      </c>
      <c r="E48" s="4" t="s">
        <v>349</v>
      </c>
      <c r="F48" s="4" t="s">
        <v>305</v>
      </c>
      <c r="G48" s="18" t="s">
        <v>115</v>
      </c>
      <c r="H48" s="4" t="s">
        <v>115</v>
      </c>
      <c r="I48" s="4" t="s">
        <v>341</v>
      </c>
      <c r="J48" s="29">
        <v>4491834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s="20" customFormat="1" ht="15" customHeight="1">
      <c r="A49" s="4" t="s">
        <v>6</v>
      </c>
      <c r="B49" s="4" t="s">
        <v>128</v>
      </c>
      <c r="C49" s="4" t="s">
        <v>323</v>
      </c>
      <c r="D49" s="4" t="s">
        <v>304</v>
      </c>
      <c r="E49" s="4" t="s">
        <v>350</v>
      </c>
      <c r="F49" s="4" t="s">
        <v>305</v>
      </c>
      <c r="G49" s="18" t="s">
        <v>115</v>
      </c>
      <c r="H49" s="4" t="s">
        <v>115</v>
      </c>
      <c r="I49" s="4" t="s">
        <v>341</v>
      </c>
      <c r="J49" s="29">
        <v>4329777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s="20" customFormat="1" ht="15" customHeight="1">
      <c r="A50" s="4" t="s">
        <v>6</v>
      </c>
      <c r="B50" s="4" t="s">
        <v>128</v>
      </c>
      <c r="C50" s="4" t="s">
        <v>323</v>
      </c>
      <c r="D50" s="4" t="s">
        <v>351</v>
      </c>
      <c r="E50" s="4" t="s">
        <v>352</v>
      </c>
      <c r="F50" s="4" t="s">
        <v>305</v>
      </c>
      <c r="G50" s="18" t="s">
        <v>115</v>
      </c>
      <c r="H50" s="4" t="s">
        <v>115</v>
      </c>
      <c r="I50" s="4" t="s">
        <v>341</v>
      </c>
      <c r="J50" s="29">
        <v>5225819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s="20" customFormat="1" ht="15" customHeight="1">
      <c r="A51" s="4" t="s">
        <v>6</v>
      </c>
      <c r="B51" s="4" t="s">
        <v>128</v>
      </c>
      <c r="C51" s="4" t="s">
        <v>353</v>
      </c>
      <c r="D51" s="4" t="s">
        <v>130</v>
      </c>
      <c r="E51" s="4" t="s">
        <v>354</v>
      </c>
      <c r="F51" s="4" t="s">
        <v>305</v>
      </c>
      <c r="G51" s="18" t="s">
        <v>115</v>
      </c>
      <c r="H51" s="4" t="s">
        <v>115</v>
      </c>
      <c r="I51" s="4" t="s">
        <v>299</v>
      </c>
      <c r="J51" s="29">
        <f>10406516+10238138+10526316+5301813</f>
        <v>36472783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s="20" customFormat="1" ht="15" customHeight="1">
      <c r="A52" s="4" t="s">
        <v>6</v>
      </c>
      <c r="B52" s="4" t="s">
        <v>128</v>
      </c>
      <c r="C52" s="4" t="s">
        <v>353</v>
      </c>
      <c r="D52" s="4" t="s">
        <v>130</v>
      </c>
      <c r="E52" s="4" t="s">
        <v>355</v>
      </c>
      <c r="F52" s="4" t="s">
        <v>305</v>
      </c>
      <c r="G52" s="18" t="s">
        <v>115</v>
      </c>
      <c r="H52" s="4" t="s">
        <v>115</v>
      </c>
      <c r="I52" s="4" t="s">
        <v>356</v>
      </c>
      <c r="J52" s="29">
        <f>5668027+26734631+10233558+10581686+10059702+5098877</f>
        <v>68376481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s="20" customFormat="1" ht="15" customHeight="1">
      <c r="A53" s="4" t="s">
        <v>6</v>
      </c>
      <c r="B53" s="4" t="s">
        <v>128</v>
      </c>
      <c r="C53" s="4" t="s">
        <v>353</v>
      </c>
      <c r="D53" s="4" t="s">
        <v>304</v>
      </c>
      <c r="E53" s="4" t="s">
        <v>304</v>
      </c>
      <c r="F53" s="4" t="s">
        <v>305</v>
      </c>
      <c r="G53" s="18" t="s">
        <v>115</v>
      </c>
      <c r="H53" s="4" t="s">
        <v>115</v>
      </c>
      <c r="I53" s="4" t="s">
        <v>299</v>
      </c>
      <c r="J53" s="29">
        <f>3284251+8927256+14899126</f>
        <v>27110633</v>
      </c>
      <c r="K53" s="19"/>
      <c r="L53" s="19"/>
      <c r="M53" s="19"/>
      <c r="N53" s="19"/>
      <c r="O53" s="19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s="20" customFormat="1" ht="15" customHeight="1">
      <c r="A54" s="4" t="s">
        <v>6</v>
      </c>
      <c r="B54" s="4" t="s">
        <v>128</v>
      </c>
      <c r="C54" s="4" t="s">
        <v>353</v>
      </c>
      <c r="D54" s="4" t="s">
        <v>344</v>
      </c>
      <c r="E54" s="4" t="s">
        <v>357</v>
      </c>
      <c r="F54" s="4" t="s">
        <v>305</v>
      </c>
      <c r="G54" s="18" t="s">
        <v>115</v>
      </c>
      <c r="H54" s="4" t="s">
        <v>115</v>
      </c>
      <c r="I54" s="4" t="s">
        <v>299</v>
      </c>
      <c r="J54" s="29">
        <f>973193+5034668+18381526</f>
        <v>24389387</v>
      </c>
      <c r="K54" s="19"/>
      <c r="L54" s="19"/>
      <c r="M54" s="19"/>
      <c r="N54" s="19"/>
      <c r="O54" s="19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s="20" customFormat="1" ht="15" customHeight="1">
      <c r="A55" s="4" t="s">
        <v>6</v>
      </c>
      <c r="B55" s="4" t="s">
        <v>128</v>
      </c>
      <c r="C55" s="4" t="s">
        <v>353</v>
      </c>
      <c r="D55" s="4" t="s">
        <v>346</v>
      </c>
      <c r="E55" s="4" t="s">
        <v>358</v>
      </c>
      <c r="F55" s="4" t="s">
        <v>305</v>
      </c>
      <c r="G55" s="18" t="s">
        <v>115</v>
      </c>
      <c r="H55" s="4" t="s">
        <v>115</v>
      </c>
      <c r="I55" s="4" t="s">
        <v>299</v>
      </c>
      <c r="J55" s="32">
        <f>2570786+19784892</f>
        <v>22355678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s="20" customFormat="1" ht="15" customHeight="1">
      <c r="A56" s="4" t="s">
        <v>6</v>
      </c>
      <c r="B56" s="4" t="s">
        <v>128</v>
      </c>
      <c r="C56" s="4" t="s">
        <v>353</v>
      </c>
      <c r="D56" s="4" t="s">
        <v>348</v>
      </c>
      <c r="E56" s="4" t="s">
        <v>348</v>
      </c>
      <c r="F56" s="4" t="s">
        <v>305</v>
      </c>
      <c r="G56" s="18" t="s">
        <v>115</v>
      </c>
      <c r="H56" s="4" t="s">
        <v>115</v>
      </c>
      <c r="I56" s="4" t="s">
        <v>299</v>
      </c>
      <c r="J56" s="32">
        <f>2875863+20049078</f>
        <v>22924941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s="20" customFormat="1" ht="15" customHeight="1">
      <c r="A57" s="4" t="s">
        <v>6</v>
      </c>
      <c r="B57" s="4" t="s">
        <v>128</v>
      </c>
      <c r="C57" s="4" t="s">
        <v>353</v>
      </c>
      <c r="D57" s="4" t="s">
        <v>348</v>
      </c>
      <c r="E57" s="4" t="s">
        <v>359</v>
      </c>
      <c r="F57" s="4" t="s">
        <v>305</v>
      </c>
      <c r="G57" s="18" t="s">
        <v>115</v>
      </c>
      <c r="H57" s="4" t="s">
        <v>115</v>
      </c>
      <c r="I57" s="4" t="s">
        <v>299</v>
      </c>
      <c r="J57" s="32">
        <f>17126685+8908492+3692786</f>
        <v>29727963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" customHeight="1">
      <c r="A58" s="4" t="s">
        <v>6</v>
      </c>
      <c r="B58" s="4" t="s">
        <v>128</v>
      </c>
      <c r="C58" s="4" t="s">
        <v>353</v>
      </c>
      <c r="D58" s="4" t="s">
        <v>130</v>
      </c>
      <c r="E58" s="4" t="s">
        <v>360</v>
      </c>
      <c r="F58" s="4" t="s">
        <v>361</v>
      </c>
      <c r="G58" s="18" t="s">
        <v>115</v>
      </c>
      <c r="H58" s="4" t="s">
        <v>115</v>
      </c>
      <c r="I58" s="4" t="s">
        <v>299</v>
      </c>
      <c r="J58" s="28">
        <f>21382580+7301394</f>
        <v>28683974</v>
      </c>
    </row>
    <row r="59" spans="1:30" ht="15" customHeight="1">
      <c r="A59" s="4" t="s">
        <v>6</v>
      </c>
      <c r="B59" s="4" t="s">
        <v>128</v>
      </c>
      <c r="C59" s="4" t="s">
        <v>353</v>
      </c>
      <c r="D59" s="4" t="s">
        <v>362</v>
      </c>
      <c r="E59" s="4" t="s">
        <v>363</v>
      </c>
      <c r="F59" s="4" t="s">
        <v>364</v>
      </c>
      <c r="G59" s="18" t="s">
        <v>115</v>
      </c>
      <c r="H59" s="4" t="s">
        <v>115</v>
      </c>
      <c r="I59" s="4" t="s">
        <v>299</v>
      </c>
      <c r="J59" s="28">
        <f>21850415+6665439</f>
        <v>28515854</v>
      </c>
    </row>
    <row r="60" spans="1:30" ht="15" customHeight="1">
      <c r="A60" s="4" t="s">
        <v>6</v>
      </c>
      <c r="B60" s="4" t="s">
        <v>128</v>
      </c>
      <c r="C60" s="4" t="s">
        <v>353</v>
      </c>
      <c r="D60" s="4" t="s">
        <v>362</v>
      </c>
      <c r="E60" s="4" t="s">
        <v>365</v>
      </c>
      <c r="F60" s="4" t="s">
        <v>364</v>
      </c>
      <c r="G60" s="18" t="s">
        <v>115</v>
      </c>
      <c r="H60" s="4" t="s">
        <v>115</v>
      </c>
      <c r="I60" s="4" t="s">
        <v>366</v>
      </c>
      <c r="J60" s="28">
        <f>22362075+7011121</f>
        <v>29373196</v>
      </c>
    </row>
    <row r="61" spans="1:30" ht="15" customHeight="1">
      <c r="A61" s="4" t="s">
        <v>6</v>
      </c>
      <c r="B61" s="4" t="s">
        <v>128</v>
      </c>
      <c r="C61" s="4" t="s">
        <v>353</v>
      </c>
      <c r="D61" s="4" t="s">
        <v>362</v>
      </c>
      <c r="E61" s="4" t="s">
        <v>367</v>
      </c>
      <c r="F61" s="4" t="s">
        <v>364</v>
      </c>
      <c r="G61" s="18" t="s">
        <v>115</v>
      </c>
      <c r="H61" s="4" t="s">
        <v>115</v>
      </c>
      <c r="I61" s="4" t="s">
        <v>366</v>
      </c>
      <c r="J61" s="28">
        <f>23851394+6983490</f>
        <v>30834884</v>
      </c>
    </row>
    <row r="62" spans="1:30" ht="15" customHeight="1">
      <c r="A62" s="4" t="s">
        <v>6</v>
      </c>
      <c r="B62" s="4" t="s">
        <v>128</v>
      </c>
      <c r="C62" s="4" t="s">
        <v>353</v>
      </c>
      <c r="D62" s="4" t="s">
        <v>368</v>
      </c>
      <c r="E62" s="4" t="s">
        <v>369</v>
      </c>
      <c r="F62" s="4" t="s">
        <v>370</v>
      </c>
      <c r="G62" s="18" t="s">
        <v>115</v>
      </c>
      <c r="H62" s="4" t="s">
        <v>115</v>
      </c>
      <c r="I62" s="4" t="s">
        <v>366</v>
      </c>
      <c r="J62" s="28">
        <f>3770348+2900970+4460278+19579608</f>
        <v>30711204</v>
      </c>
    </row>
    <row r="63" spans="1:30" s="14" customFormat="1">
      <c r="A63" s="8" t="s">
        <v>270</v>
      </c>
      <c r="B63" s="8" t="s">
        <v>271</v>
      </c>
      <c r="C63" s="8" t="s">
        <v>371</v>
      </c>
      <c r="D63" s="8" t="s">
        <v>278</v>
      </c>
      <c r="E63" s="8" t="s">
        <v>372</v>
      </c>
      <c r="F63" s="8" t="s">
        <v>373</v>
      </c>
      <c r="G63" s="9" t="s">
        <v>275</v>
      </c>
      <c r="H63" s="8" t="s">
        <v>275</v>
      </c>
      <c r="I63" s="8" t="s">
        <v>374</v>
      </c>
      <c r="J63" s="31">
        <v>2142000</v>
      </c>
    </row>
    <row r="64" spans="1:30" s="14" customFormat="1">
      <c r="A64" s="8" t="s">
        <v>270</v>
      </c>
      <c r="B64" s="8" t="s">
        <v>271</v>
      </c>
      <c r="C64" s="8" t="s">
        <v>371</v>
      </c>
      <c r="D64" s="8" t="s">
        <v>375</v>
      </c>
      <c r="E64" s="8" t="s">
        <v>375</v>
      </c>
      <c r="F64" s="8" t="s">
        <v>373</v>
      </c>
      <c r="G64" s="9" t="s">
        <v>275</v>
      </c>
      <c r="H64" s="8" t="s">
        <v>275</v>
      </c>
      <c r="I64" s="8" t="s">
        <v>374</v>
      </c>
      <c r="J64" s="31">
        <v>2142000</v>
      </c>
    </row>
    <row r="65" spans="1:10" s="14" customFormat="1">
      <c r="A65" s="8" t="s">
        <v>270</v>
      </c>
      <c r="B65" s="8" t="s">
        <v>271</v>
      </c>
      <c r="C65" s="8" t="s">
        <v>272</v>
      </c>
      <c r="D65" s="8" t="s">
        <v>375</v>
      </c>
      <c r="E65" s="8" t="s">
        <v>375</v>
      </c>
      <c r="F65" s="8" t="s">
        <v>373</v>
      </c>
      <c r="G65" s="9" t="s">
        <v>275</v>
      </c>
      <c r="H65" s="8" t="s">
        <v>275</v>
      </c>
      <c r="I65" s="8" t="s">
        <v>374</v>
      </c>
      <c r="J65" s="31">
        <v>2142000</v>
      </c>
    </row>
    <row r="66" spans="1:10" s="14" customFormat="1">
      <c r="A66" s="8" t="s">
        <v>270</v>
      </c>
      <c r="B66" s="8" t="s">
        <v>271</v>
      </c>
      <c r="C66" s="8" t="s">
        <v>272</v>
      </c>
      <c r="D66" s="8" t="s">
        <v>278</v>
      </c>
      <c r="E66" s="8" t="s">
        <v>372</v>
      </c>
      <c r="F66" s="8" t="s">
        <v>373</v>
      </c>
      <c r="G66" s="9" t="s">
        <v>275</v>
      </c>
      <c r="H66" s="8" t="s">
        <v>275</v>
      </c>
      <c r="I66" s="8" t="s">
        <v>374</v>
      </c>
      <c r="J66" s="31">
        <v>2142000</v>
      </c>
    </row>
    <row r="67" spans="1:10" s="14" customFormat="1">
      <c r="A67" s="8" t="s">
        <v>270</v>
      </c>
      <c r="B67" s="8" t="s">
        <v>271</v>
      </c>
      <c r="C67" s="8" t="s">
        <v>272</v>
      </c>
      <c r="D67" s="8" t="s">
        <v>278</v>
      </c>
      <c r="E67" s="8" t="s">
        <v>372</v>
      </c>
      <c r="F67" s="8" t="s">
        <v>373</v>
      </c>
      <c r="G67" s="9" t="s">
        <v>275</v>
      </c>
      <c r="H67" s="8" t="s">
        <v>275</v>
      </c>
      <c r="I67" s="8" t="s">
        <v>374</v>
      </c>
      <c r="J67" s="31">
        <v>2142000</v>
      </c>
    </row>
    <row r="68" spans="1:10" s="14" customFormat="1">
      <c r="A68" s="8" t="s">
        <v>270</v>
      </c>
      <c r="B68" s="8" t="s">
        <v>271</v>
      </c>
      <c r="C68" s="8" t="s">
        <v>376</v>
      </c>
      <c r="D68" s="8" t="s">
        <v>278</v>
      </c>
      <c r="E68" s="8" t="s">
        <v>372</v>
      </c>
      <c r="F68" s="8" t="s">
        <v>373</v>
      </c>
      <c r="G68" s="9" t="s">
        <v>275</v>
      </c>
      <c r="H68" s="8" t="s">
        <v>275</v>
      </c>
      <c r="I68" s="8" t="s">
        <v>374</v>
      </c>
      <c r="J68" s="31">
        <v>2142000</v>
      </c>
    </row>
    <row r="69" spans="1:10" s="14" customFormat="1">
      <c r="A69" s="8" t="s">
        <v>270</v>
      </c>
      <c r="B69" s="8" t="s">
        <v>271</v>
      </c>
      <c r="C69" s="8" t="s">
        <v>376</v>
      </c>
      <c r="D69" s="8" t="s">
        <v>375</v>
      </c>
      <c r="E69" s="8" t="s">
        <v>375</v>
      </c>
      <c r="F69" s="8" t="s">
        <v>373</v>
      </c>
      <c r="G69" s="9" t="s">
        <v>275</v>
      </c>
      <c r="H69" s="8" t="s">
        <v>275</v>
      </c>
      <c r="I69" s="8" t="s">
        <v>374</v>
      </c>
      <c r="J69" s="31">
        <v>2142000</v>
      </c>
    </row>
    <row r="70" spans="1:10" s="14" customFormat="1">
      <c r="A70" s="8" t="s">
        <v>270</v>
      </c>
      <c r="B70" s="8" t="s">
        <v>271</v>
      </c>
      <c r="C70" s="8" t="s">
        <v>377</v>
      </c>
      <c r="D70" s="8" t="s">
        <v>375</v>
      </c>
      <c r="E70" s="8" t="s">
        <v>375</v>
      </c>
      <c r="F70" s="8" t="s">
        <v>373</v>
      </c>
      <c r="G70" s="9" t="s">
        <v>275</v>
      </c>
      <c r="H70" s="8" t="s">
        <v>275</v>
      </c>
      <c r="I70" s="8" t="s">
        <v>374</v>
      </c>
      <c r="J70" s="31">
        <v>2142000</v>
      </c>
    </row>
    <row r="71" spans="1:10" s="14" customFormat="1">
      <c r="A71" s="8" t="s">
        <v>270</v>
      </c>
      <c r="B71" s="8" t="s">
        <v>271</v>
      </c>
      <c r="C71" s="8" t="s">
        <v>377</v>
      </c>
      <c r="D71" s="8" t="s">
        <v>278</v>
      </c>
      <c r="E71" s="8" t="s">
        <v>372</v>
      </c>
      <c r="F71" s="8" t="s">
        <v>373</v>
      </c>
      <c r="G71" s="9" t="s">
        <v>275</v>
      </c>
      <c r="H71" s="8" t="s">
        <v>275</v>
      </c>
      <c r="I71" s="8" t="s">
        <v>374</v>
      </c>
      <c r="J71" s="31">
        <v>2142000</v>
      </c>
    </row>
    <row r="72" spans="1:10" s="14" customFormat="1">
      <c r="A72" s="8" t="s">
        <v>270</v>
      </c>
      <c r="B72" s="8" t="s">
        <v>271</v>
      </c>
      <c r="C72" s="8" t="s">
        <v>286</v>
      </c>
      <c r="D72" s="8" t="s">
        <v>278</v>
      </c>
      <c r="E72" s="8" t="s">
        <v>372</v>
      </c>
      <c r="F72" s="8" t="s">
        <v>373</v>
      </c>
      <c r="G72" s="9" t="s">
        <v>275</v>
      </c>
      <c r="H72" s="8" t="s">
        <v>275</v>
      </c>
      <c r="I72" s="8" t="s">
        <v>374</v>
      </c>
      <c r="J72" s="31">
        <v>2142000</v>
      </c>
    </row>
    <row r="73" spans="1:10" s="14" customFormat="1">
      <c r="A73" s="8" t="s">
        <v>270</v>
      </c>
      <c r="B73" s="8" t="s">
        <v>271</v>
      </c>
      <c r="C73" s="8" t="s">
        <v>286</v>
      </c>
      <c r="D73" s="8" t="s">
        <v>278</v>
      </c>
      <c r="E73" s="8" t="s">
        <v>378</v>
      </c>
      <c r="F73" s="8" t="s">
        <v>373</v>
      </c>
      <c r="G73" s="9" t="s">
        <v>275</v>
      </c>
      <c r="H73" s="8" t="s">
        <v>275</v>
      </c>
      <c r="I73" s="8" t="s">
        <v>374</v>
      </c>
      <c r="J73" s="31">
        <v>2142000</v>
      </c>
    </row>
    <row r="74" spans="1:10" s="14" customFormat="1">
      <c r="A74" s="8" t="s">
        <v>270</v>
      </c>
      <c r="B74" s="8" t="s">
        <v>271</v>
      </c>
      <c r="C74" s="8" t="s">
        <v>286</v>
      </c>
      <c r="D74" s="8" t="s">
        <v>375</v>
      </c>
      <c r="E74" s="8" t="s">
        <v>375</v>
      </c>
      <c r="F74" s="8" t="s">
        <v>373</v>
      </c>
      <c r="G74" s="9" t="s">
        <v>275</v>
      </c>
      <c r="H74" s="8" t="s">
        <v>275</v>
      </c>
      <c r="I74" s="8" t="s">
        <v>374</v>
      </c>
      <c r="J74" s="31">
        <v>2142000</v>
      </c>
    </row>
    <row r="75" spans="1:10" s="14" customFormat="1">
      <c r="A75" s="8" t="s">
        <v>270</v>
      </c>
      <c r="B75" s="8" t="s">
        <v>271</v>
      </c>
      <c r="C75" s="8" t="s">
        <v>379</v>
      </c>
      <c r="D75" s="8" t="s">
        <v>278</v>
      </c>
      <c r="E75" s="8" t="s">
        <v>372</v>
      </c>
      <c r="F75" s="8" t="s">
        <v>373</v>
      </c>
      <c r="G75" s="9" t="s">
        <v>275</v>
      </c>
      <c r="H75" s="8" t="s">
        <v>275</v>
      </c>
      <c r="I75" s="8" t="s">
        <v>374</v>
      </c>
      <c r="J75" s="31">
        <v>2142000</v>
      </c>
    </row>
    <row r="76" spans="1:10" s="14" customFormat="1">
      <c r="A76" s="8" t="s">
        <v>270</v>
      </c>
      <c r="B76" s="8" t="s">
        <v>271</v>
      </c>
      <c r="C76" s="8" t="s">
        <v>379</v>
      </c>
      <c r="D76" s="8" t="s">
        <v>278</v>
      </c>
      <c r="E76" s="8" t="s">
        <v>372</v>
      </c>
      <c r="F76" s="8" t="s">
        <v>373</v>
      </c>
      <c r="G76" s="9" t="s">
        <v>275</v>
      </c>
      <c r="H76" s="8" t="s">
        <v>275</v>
      </c>
      <c r="I76" s="8" t="s">
        <v>374</v>
      </c>
      <c r="J76" s="31">
        <v>2142000</v>
      </c>
    </row>
    <row r="77" spans="1:10" s="14" customFormat="1">
      <c r="A77" s="8" t="s">
        <v>270</v>
      </c>
      <c r="B77" s="8" t="s">
        <v>271</v>
      </c>
      <c r="C77" s="8" t="s">
        <v>379</v>
      </c>
      <c r="D77" s="8" t="s">
        <v>375</v>
      </c>
      <c r="E77" s="8" t="s">
        <v>375</v>
      </c>
      <c r="F77" s="8" t="s">
        <v>373</v>
      </c>
      <c r="G77" s="9" t="s">
        <v>275</v>
      </c>
      <c r="H77" s="8" t="s">
        <v>275</v>
      </c>
      <c r="I77" s="8" t="s">
        <v>374</v>
      </c>
      <c r="J77" s="31">
        <v>2142000</v>
      </c>
    </row>
    <row r="78" spans="1:10" s="10" customFormat="1" ht="15" customHeight="1">
      <c r="A78" s="8" t="s">
        <v>380</v>
      </c>
      <c r="B78" s="8" t="s">
        <v>381</v>
      </c>
      <c r="C78" s="8" t="s">
        <v>382</v>
      </c>
      <c r="D78" s="8" t="s">
        <v>383</v>
      </c>
      <c r="E78" s="8" t="s">
        <v>384</v>
      </c>
      <c r="F78" s="8" t="s">
        <v>385</v>
      </c>
      <c r="G78" s="9" t="s">
        <v>386</v>
      </c>
      <c r="H78" s="8" t="s">
        <v>386</v>
      </c>
      <c r="I78" s="8" t="s">
        <v>387</v>
      </c>
      <c r="J78" s="31">
        <v>2142000</v>
      </c>
    </row>
    <row r="79" spans="1:10" s="10" customFormat="1" ht="15" customHeight="1">
      <c r="A79" s="8" t="s">
        <v>380</v>
      </c>
      <c r="B79" s="8" t="s">
        <v>381</v>
      </c>
      <c r="C79" s="8" t="s">
        <v>382</v>
      </c>
      <c r="D79" s="8" t="s">
        <v>383</v>
      </c>
      <c r="E79" s="8" t="s">
        <v>388</v>
      </c>
      <c r="F79" s="8" t="s">
        <v>385</v>
      </c>
      <c r="G79" s="9" t="s">
        <v>386</v>
      </c>
      <c r="H79" s="8" t="s">
        <v>386</v>
      </c>
      <c r="I79" s="8" t="s">
        <v>387</v>
      </c>
      <c r="J79" s="31">
        <v>2142000</v>
      </c>
    </row>
    <row r="80" spans="1:10" s="10" customFormat="1" ht="15" customHeight="1">
      <c r="A80" s="8" t="s">
        <v>380</v>
      </c>
      <c r="B80" s="8" t="s">
        <v>381</v>
      </c>
      <c r="C80" s="8" t="s">
        <v>382</v>
      </c>
      <c r="D80" s="8" t="s">
        <v>383</v>
      </c>
      <c r="E80" s="8" t="s">
        <v>389</v>
      </c>
      <c r="F80" s="8" t="s">
        <v>385</v>
      </c>
      <c r="G80" s="9" t="s">
        <v>386</v>
      </c>
      <c r="H80" s="8" t="s">
        <v>386</v>
      </c>
      <c r="I80" s="8" t="s">
        <v>387</v>
      </c>
      <c r="J80" s="31">
        <v>2142000</v>
      </c>
    </row>
    <row r="81" spans="1:10" s="10" customFormat="1" ht="15" customHeight="1">
      <c r="A81" s="8" t="s">
        <v>380</v>
      </c>
      <c r="B81" s="8" t="s">
        <v>381</v>
      </c>
      <c r="C81" s="8" t="s">
        <v>382</v>
      </c>
      <c r="D81" s="8" t="s">
        <v>383</v>
      </c>
      <c r="E81" s="8" t="s">
        <v>390</v>
      </c>
      <c r="F81" s="8" t="s">
        <v>385</v>
      </c>
      <c r="G81" s="9" t="s">
        <v>386</v>
      </c>
      <c r="H81" s="8" t="s">
        <v>386</v>
      </c>
      <c r="I81" s="8" t="s">
        <v>387</v>
      </c>
      <c r="J81" s="31">
        <v>2142000</v>
      </c>
    </row>
    <row r="82" spans="1:10" s="10" customFormat="1" ht="15" customHeight="1">
      <c r="A82" s="8" t="s">
        <v>380</v>
      </c>
      <c r="B82" s="8" t="s">
        <v>381</v>
      </c>
      <c r="C82" s="8" t="s">
        <v>382</v>
      </c>
      <c r="D82" s="8" t="s">
        <v>391</v>
      </c>
      <c r="E82" s="8" t="s">
        <v>391</v>
      </c>
      <c r="F82" s="8" t="s">
        <v>385</v>
      </c>
      <c r="G82" s="9" t="s">
        <v>386</v>
      </c>
      <c r="H82" s="8" t="s">
        <v>386</v>
      </c>
      <c r="I82" s="8" t="s">
        <v>387</v>
      </c>
      <c r="J82" s="31">
        <v>2142000</v>
      </c>
    </row>
    <row r="83" spans="1:10" s="10" customFormat="1" ht="15" customHeight="1">
      <c r="A83" s="8" t="s">
        <v>380</v>
      </c>
      <c r="B83" s="8" t="s">
        <v>381</v>
      </c>
      <c r="C83" s="8" t="s">
        <v>382</v>
      </c>
      <c r="D83" s="8" t="s">
        <v>383</v>
      </c>
      <c r="E83" s="8" t="s">
        <v>388</v>
      </c>
      <c r="F83" s="8" t="s">
        <v>385</v>
      </c>
      <c r="G83" s="9" t="s">
        <v>386</v>
      </c>
      <c r="H83" s="8" t="s">
        <v>386</v>
      </c>
      <c r="I83" s="8" t="s">
        <v>387</v>
      </c>
      <c r="J83" s="31">
        <v>2142000</v>
      </c>
    </row>
    <row r="84" spans="1:10">
      <c r="A84" s="4"/>
      <c r="B84" s="4"/>
      <c r="C84" s="4"/>
      <c r="D84" s="4"/>
      <c r="E84" s="4"/>
      <c r="F84" s="4"/>
      <c r="G84" s="4"/>
      <c r="H84" s="4"/>
      <c r="I84" s="4"/>
    </row>
    <row r="85" spans="1:10">
      <c r="A85" s="29"/>
      <c r="B85" s="4"/>
      <c r="C85" s="4"/>
      <c r="D85" s="4"/>
      <c r="E85" s="4"/>
      <c r="F85" s="4"/>
      <c r="G85" s="4"/>
      <c r="H85" s="4"/>
      <c r="I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</row>
    <row r="87" spans="1:10">
      <c r="A87" s="4"/>
      <c r="B87" s="4"/>
      <c r="C87" s="4"/>
      <c r="D87" s="4"/>
      <c r="E87" s="4"/>
      <c r="F87" s="4"/>
      <c r="G87" s="50"/>
      <c r="H87" s="4"/>
      <c r="I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</row>
    <row r="97" spans="1:9">
      <c r="A97" s="4"/>
      <c r="B97" s="4"/>
      <c r="C97" s="4"/>
      <c r="D97" s="4"/>
      <c r="E97" s="4"/>
      <c r="F97" s="4"/>
      <c r="G97" s="4"/>
      <c r="H97" s="4"/>
      <c r="I97" s="4"/>
    </row>
    <row r="98" spans="1:9">
      <c r="A98" s="53"/>
      <c r="B98" s="4"/>
      <c r="C98" s="4"/>
      <c r="D98" s="4"/>
      <c r="E98" s="4"/>
      <c r="F98" s="4"/>
      <c r="G98" s="4"/>
      <c r="H98" s="4"/>
      <c r="I98" s="4"/>
    </row>
    <row r="99" spans="1:9">
      <c r="A99" s="4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4"/>
      <c r="B104" s="4"/>
      <c r="C104" s="4"/>
      <c r="D104" s="4"/>
      <c r="E104" s="4"/>
      <c r="F104" s="4"/>
      <c r="G104" s="4"/>
      <c r="H104" s="4"/>
      <c r="I104" s="4"/>
    </row>
    <row r="105" spans="1:9">
      <c r="A105" s="4"/>
      <c r="B105" s="4"/>
      <c r="C105" s="4"/>
      <c r="D105" s="4"/>
      <c r="E105" s="4"/>
      <c r="F105" s="4"/>
      <c r="G105" s="4"/>
      <c r="H105" s="4"/>
      <c r="I105" s="4"/>
    </row>
    <row r="106" spans="1:9">
      <c r="A106" s="4"/>
      <c r="B106" s="4"/>
      <c r="C106" s="4"/>
      <c r="D106" s="4"/>
      <c r="E106" s="4"/>
      <c r="F106" s="4"/>
      <c r="G106" s="4"/>
      <c r="H106" s="4"/>
      <c r="I106" s="4"/>
    </row>
    <row r="107" spans="1:9">
      <c r="A107" s="4"/>
      <c r="B107" s="4"/>
      <c r="C107" s="4"/>
      <c r="D107" s="4"/>
      <c r="E107" s="4"/>
      <c r="F107" s="4"/>
      <c r="G107" s="4"/>
      <c r="H107" s="4"/>
      <c r="I107" s="4"/>
    </row>
    <row r="108" spans="1:9">
      <c r="A108" s="4"/>
      <c r="B108" s="4"/>
      <c r="C108" s="4"/>
      <c r="D108" s="4"/>
      <c r="E108" s="4"/>
      <c r="F108" s="4"/>
      <c r="G108" s="4"/>
      <c r="H108" s="4"/>
      <c r="I108" s="4"/>
    </row>
    <row r="109" spans="1:9">
      <c r="A109" s="4"/>
      <c r="B109" s="4"/>
      <c r="C109" s="4"/>
      <c r="D109" s="4"/>
      <c r="E109" s="4"/>
      <c r="F109" s="4"/>
      <c r="G109" s="4"/>
      <c r="H109" s="4"/>
      <c r="I109" s="4"/>
    </row>
    <row r="110" spans="1:9">
      <c r="A110" s="4"/>
      <c r="B110" s="4"/>
      <c r="C110" s="4"/>
      <c r="D110" s="4"/>
      <c r="E110" s="4"/>
      <c r="F110" s="4"/>
      <c r="G110" s="4"/>
      <c r="H110" s="4"/>
      <c r="I110" s="4"/>
    </row>
    <row r="111" spans="1:9">
      <c r="A111" s="4"/>
      <c r="B111" s="4"/>
      <c r="C111" s="4"/>
      <c r="D111" s="4"/>
      <c r="E111" s="4"/>
      <c r="F111" s="4"/>
      <c r="G111" s="4"/>
      <c r="H111" s="4"/>
      <c r="I111" s="4"/>
    </row>
    <row r="112" spans="1:9">
      <c r="A112" s="4"/>
      <c r="B112" s="4"/>
      <c r="C112" s="4"/>
      <c r="D112" s="4"/>
      <c r="E112" s="4"/>
      <c r="F112" s="4"/>
      <c r="G112" s="4"/>
      <c r="H112" s="4"/>
      <c r="I112" s="4"/>
    </row>
    <row r="113" spans="1:9">
      <c r="A113" s="4"/>
      <c r="B113" s="4"/>
      <c r="C113" s="4"/>
      <c r="D113" s="4"/>
      <c r="E113" s="4"/>
      <c r="F113" s="4"/>
      <c r="G113" s="4"/>
      <c r="H113" s="4"/>
      <c r="I113" s="4"/>
    </row>
    <row r="114" spans="1:9">
      <c r="A114" s="4"/>
      <c r="B114" s="4"/>
      <c r="C114" s="4"/>
      <c r="D114" s="4"/>
      <c r="E114" s="4"/>
      <c r="F114" s="4"/>
      <c r="G114" s="4"/>
      <c r="H114" s="4"/>
      <c r="I114" s="4"/>
    </row>
    <row r="115" spans="1:9">
      <c r="A115" s="4"/>
      <c r="B115" s="4"/>
      <c r="C115" s="4"/>
      <c r="D115" s="4"/>
      <c r="E115" s="4"/>
      <c r="F115" s="4"/>
      <c r="G115" s="4"/>
      <c r="H115" s="4"/>
      <c r="I115" s="4"/>
    </row>
    <row r="116" spans="1:9">
      <c r="A116" s="4"/>
      <c r="B116" s="4"/>
      <c r="C116" s="4"/>
      <c r="D116" s="4"/>
      <c r="E116" s="4"/>
      <c r="F116" s="4"/>
      <c r="G116" s="4"/>
      <c r="H116" s="4"/>
      <c r="I116" s="4"/>
    </row>
    <row r="117" spans="1:9">
      <c r="A117" s="4"/>
      <c r="B117" s="4"/>
      <c r="C117" s="4"/>
      <c r="D117" s="4"/>
      <c r="E117" s="4"/>
      <c r="F117" s="4"/>
      <c r="G117" s="4"/>
      <c r="H117" s="4"/>
      <c r="I117" s="4"/>
    </row>
    <row r="118" spans="1:9">
      <c r="A118" s="4"/>
      <c r="B118" s="4"/>
      <c r="C118" s="4"/>
      <c r="D118" s="4"/>
      <c r="E118" s="4"/>
      <c r="F118" s="4"/>
      <c r="G118" s="4"/>
      <c r="H118" s="4"/>
      <c r="I118" s="4"/>
    </row>
    <row r="119" spans="1:9">
      <c r="A119" s="4"/>
      <c r="B119" s="4"/>
      <c r="C119" s="4"/>
      <c r="D119" s="4"/>
      <c r="E119" s="4"/>
      <c r="F119" s="4"/>
      <c r="G119" s="4"/>
      <c r="H119" s="4"/>
      <c r="I119" s="4"/>
    </row>
    <row r="120" spans="1:9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4"/>
      <c r="B121" s="4"/>
      <c r="C121" s="4"/>
      <c r="D121" s="4"/>
      <c r="E121" s="4"/>
      <c r="F121" s="4"/>
      <c r="G121" s="4"/>
      <c r="H121" s="4"/>
      <c r="I121" s="4"/>
    </row>
    <row r="122" spans="1:9">
      <c r="A122" s="4"/>
      <c r="B122" s="4"/>
      <c r="C122" s="4"/>
      <c r="D122" s="4"/>
      <c r="E122" s="4"/>
      <c r="F122" s="4"/>
      <c r="G122" s="4"/>
      <c r="H122" s="4"/>
      <c r="I122" s="4"/>
    </row>
    <row r="123" spans="1:9">
      <c r="A123" s="4"/>
      <c r="B123" s="4"/>
      <c r="C123" s="4"/>
      <c r="D123" s="4"/>
      <c r="E123" s="4"/>
      <c r="F123" s="4"/>
      <c r="G123" s="4"/>
      <c r="H123" s="4"/>
      <c r="I123" s="4"/>
    </row>
    <row r="124" spans="1:9">
      <c r="A124" s="4"/>
      <c r="B124" s="4"/>
      <c r="C124" s="4"/>
      <c r="D124" s="4"/>
      <c r="E124" s="4"/>
      <c r="F124" s="4"/>
      <c r="G124" s="4"/>
      <c r="H124" s="4"/>
      <c r="I124" s="4"/>
    </row>
    <row r="125" spans="1:9">
      <c r="A125" s="4"/>
      <c r="B125" s="4"/>
      <c r="C125" s="4"/>
      <c r="D125" s="4"/>
      <c r="E125" s="4"/>
      <c r="F125" s="4"/>
      <c r="G125" s="4"/>
      <c r="H125" s="4"/>
      <c r="I125" s="4"/>
    </row>
    <row r="126" spans="1:9">
      <c r="A126" s="4"/>
      <c r="B126" s="4"/>
      <c r="C126" s="4"/>
      <c r="D126" s="4"/>
      <c r="E126" s="4"/>
      <c r="F126" s="4"/>
      <c r="G126" s="4"/>
      <c r="H126" s="4"/>
      <c r="I126" s="4"/>
    </row>
    <row r="127" spans="1:9">
      <c r="A127" s="4"/>
      <c r="B127" s="4"/>
      <c r="C127" s="4"/>
      <c r="D127" s="4"/>
      <c r="E127" s="4"/>
      <c r="F127" s="4"/>
      <c r="G127" s="4"/>
      <c r="H127" s="4"/>
      <c r="I127" s="4"/>
    </row>
    <row r="128" spans="1:9">
      <c r="A128" s="4"/>
      <c r="B128" s="4"/>
      <c r="C128" s="4"/>
      <c r="D128" s="4"/>
      <c r="E128" s="4"/>
      <c r="F128" s="4"/>
      <c r="G128" s="4"/>
      <c r="H128" s="4"/>
      <c r="I128" s="4"/>
    </row>
    <row r="129" spans="1:9">
      <c r="A129" s="4"/>
      <c r="B129" s="4"/>
      <c r="C129" s="4"/>
      <c r="D129" s="4"/>
      <c r="E129" s="4"/>
      <c r="F129" s="4"/>
      <c r="G129" s="4"/>
      <c r="H129" s="4"/>
      <c r="I129" s="4"/>
    </row>
    <row r="130" spans="1:9">
      <c r="A130" s="4"/>
      <c r="B130" s="4"/>
      <c r="C130" s="4"/>
      <c r="D130" s="4"/>
      <c r="E130" s="4"/>
      <c r="F130" s="4"/>
      <c r="G130" s="4"/>
      <c r="H130" s="4"/>
      <c r="I130" s="4"/>
    </row>
    <row r="131" spans="1:9">
      <c r="A131" s="4"/>
      <c r="B131" s="4"/>
      <c r="C131" s="4"/>
      <c r="D131" s="4"/>
      <c r="E131" s="4"/>
      <c r="F131" s="4"/>
      <c r="G131" s="4"/>
      <c r="H131" s="4"/>
      <c r="I131" s="4"/>
    </row>
    <row r="132" spans="1:9">
      <c r="A132" s="4"/>
      <c r="B132" s="4"/>
      <c r="C132" s="4"/>
      <c r="D132" s="4"/>
      <c r="E132" s="4"/>
      <c r="F132" s="4"/>
      <c r="G132" s="4"/>
      <c r="H132" s="4"/>
      <c r="I132" s="4"/>
    </row>
    <row r="133" spans="1:9">
      <c r="A133" s="4"/>
      <c r="B133" s="4"/>
      <c r="C133" s="4"/>
      <c r="D133" s="4"/>
      <c r="E133" s="4"/>
      <c r="F133" s="4"/>
      <c r="G133" s="4"/>
      <c r="H133" s="4"/>
      <c r="I133" s="4"/>
    </row>
    <row r="134" spans="1:9">
      <c r="A134" s="4"/>
      <c r="B134" s="4"/>
      <c r="C134" s="4"/>
      <c r="D134" s="4"/>
      <c r="E134" s="4"/>
      <c r="F134" s="4"/>
      <c r="G134" s="4"/>
      <c r="H134" s="4"/>
      <c r="I134" s="4"/>
    </row>
    <row r="135" spans="1:9">
      <c r="A135" s="4"/>
      <c r="B135" s="4"/>
      <c r="C135" s="4"/>
      <c r="D135" s="4"/>
      <c r="E135" s="4"/>
      <c r="F135" s="4"/>
      <c r="G135" s="4"/>
      <c r="H135" s="4"/>
      <c r="I135" s="4"/>
    </row>
    <row r="136" spans="1:9">
      <c r="A136" s="4"/>
      <c r="B136" s="4"/>
      <c r="C136" s="4"/>
      <c r="D136" s="4"/>
      <c r="E136" s="4"/>
      <c r="F136" s="4"/>
      <c r="G136" s="4"/>
      <c r="H136" s="4"/>
      <c r="I136" s="4"/>
    </row>
    <row r="137" spans="1:9">
      <c r="A137" s="4"/>
      <c r="B137" s="4"/>
      <c r="C137" s="4"/>
      <c r="D137" s="4"/>
      <c r="E137" s="4"/>
      <c r="F137" s="4"/>
      <c r="G137" s="4"/>
      <c r="H137" s="4"/>
      <c r="I137" s="4"/>
    </row>
    <row r="138" spans="1:9">
      <c r="A138" s="4"/>
      <c r="B138" s="4"/>
      <c r="C138" s="4"/>
      <c r="D138" s="4"/>
      <c r="E138" s="4"/>
      <c r="F138" s="4"/>
      <c r="G138" s="4"/>
      <c r="H138" s="4"/>
      <c r="I138" s="4"/>
    </row>
    <row r="139" spans="1:9">
      <c r="A139" s="4"/>
      <c r="B139" s="4"/>
      <c r="C139" s="4"/>
      <c r="D139" s="4"/>
      <c r="E139" s="4"/>
      <c r="F139" s="4"/>
      <c r="G139" s="4"/>
      <c r="H139" s="4"/>
      <c r="I139" s="4"/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4"/>
      <c r="H141" s="4"/>
      <c r="I141" s="4"/>
    </row>
    <row r="142" spans="1:9">
      <c r="A142" s="4"/>
      <c r="B142" s="4"/>
      <c r="C142" s="4"/>
      <c r="D142" s="4"/>
      <c r="E142" s="4"/>
      <c r="F142" s="4"/>
      <c r="G142" s="4"/>
      <c r="H142" s="4"/>
      <c r="I142" s="4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/>
      <c r="B144" s="4"/>
      <c r="C144" s="4"/>
      <c r="D144" s="4"/>
      <c r="E144" s="4"/>
      <c r="F144" s="4"/>
      <c r="G144" s="4"/>
      <c r="H144" s="4"/>
      <c r="I144" s="4"/>
    </row>
    <row r="145" spans="1:9">
      <c r="A145" s="4"/>
      <c r="B145" s="4"/>
      <c r="C145" s="4"/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  <row r="147" spans="1:9">
      <c r="A147" s="4"/>
      <c r="B147" s="4"/>
      <c r="C147" s="4"/>
      <c r="D147" s="4"/>
      <c r="E147" s="4"/>
      <c r="F147" s="4"/>
      <c r="G147" s="4"/>
      <c r="H147" s="4"/>
      <c r="I147" s="4"/>
    </row>
    <row r="148" spans="1:9">
      <c r="A148" s="4"/>
      <c r="B148" s="4"/>
      <c r="C148" s="4"/>
      <c r="D148" s="4"/>
      <c r="E148" s="4"/>
      <c r="F148" s="4"/>
      <c r="G148" s="4"/>
      <c r="H148" s="4"/>
      <c r="I148" s="4"/>
    </row>
    <row r="149" spans="1:9">
      <c r="A149" s="4"/>
      <c r="B149" s="4"/>
      <c r="C149" s="4"/>
      <c r="D149" s="4"/>
      <c r="E149" s="4"/>
      <c r="F149" s="4"/>
      <c r="G149" s="4"/>
      <c r="H149" s="4"/>
      <c r="I149" s="4"/>
    </row>
    <row r="150" spans="1:9">
      <c r="A150" s="4"/>
      <c r="B150" s="4"/>
      <c r="C150" s="4"/>
      <c r="D150" s="4"/>
      <c r="E150" s="4"/>
      <c r="F150" s="4"/>
      <c r="G150" s="4"/>
      <c r="H150" s="4"/>
      <c r="I150" s="4"/>
    </row>
    <row r="151" spans="1:9">
      <c r="A151" s="4"/>
      <c r="B151" s="4"/>
      <c r="C151" s="4"/>
      <c r="D151" s="4"/>
      <c r="E151" s="4"/>
      <c r="F151" s="4"/>
      <c r="G151" s="4"/>
      <c r="H151" s="4"/>
      <c r="I151" s="4"/>
    </row>
    <row r="152" spans="1:9">
      <c r="A152" s="4"/>
      <c r="B152" s="4"/>
      <c r="C152" s="4"/>
      <c r="D152" s="4"/>
      <c r="E152" s="4"/>
      <c r="F152" s="4"/>
      <c r="G152" s="4"/>
      <c r="H152" s="4"/>
      <c r="I152" s="4"/>
    </row>
    <row r="153" spans="1:9">
      <c r="A153" s="4"/>
      <c r="B153" s="4"/>
      <c r="C153" s="4"/>
      <c r="D153" s="4"/>
      <c r="E153" s="4"/>
      <c r="F153" s="4"/>
      <c r="G153" s="4"/>
      <c r="H153" s="4"/>
      <c r="I153" s="4"/>
    </row>
    <row r="154" spans="1:9">
      <c r="A154" s="27"/>
      <c r="B154" s="27"/>
      <c r="C154" s="27"/>
      <c r="D154" s="27"/>
      <c r="E154" s="27"/>
      <c r="F154" s="27"/>
      <c r="G154" s="27"/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6"/>
  <sheetViews>
    <sheetView workbookViewId="0" xr3:uid="{F9CF3CF3-643B-5BE6-8B46-32C596A47465}">
      <selection activeCell="K11" sqref="K11"/>
    </sheetView>
  </sheetViews>
  <sheetFormatPr defaultColWidth="11" defaultRowHeight="15"/>
  <cols>
    <col min="1" max="1" width="21.125" style="13" bestFit="1" customWidth="1"/>
    <col min="2" max="2" width="12" style="13" bestFit="1" customWidth="1"/>
    <col min="3" max="3" width="21" style="13" customWidth="1"/>
    <col min="4" max="4" width="25.125" style="13" customWidth="1"/>
    <col min="5" max="5" width="18.875" style="13" customWidth="1"/>
    <col min="6" max="6" width="19" style="13" customWidth="1"/>
    <col min="7" max="7" width="11.125" style="13" bestFit="1" customWidth="1"/>
    <col min="8" max="8" width="18.625" style="13" bestFit="1" customWidth="1"/>
    <col min="9" max="9" width="16.875" style="41" bestFit="1" customWidth="1"/>
  </cols>
  <sheetData>
    <row r="1" spans="1:9" s="66" customFormat="1" ht="26.1" customHeight="1" thickBot="1">
      <c r="A1" s="64" t="s">
        <v>392</v>
      </c>
      <c r="B1" s="64" t="s">
        <v>393</v>
      </c>
      <c r="C1" s="64" t="s">
        <v>394</v>
      </c>
      <c r="D1" s="64" t="s">
        <v>123</v>
      </c>
      <c r="E1" s="64" t="s">
        <v>395</v>
      </c>
      <c r="F1" s="64" t="s">
        <v>396</v>
      </c>
      <c r="G1" s="64" t="s">
        <v>397</v>
      </c>
      <c r="H1" s="64" t="s">
        <v>398</v>
      </c>
      <c r="I1" s="65" t="s">
        <v>399</v>
      </c>
    </row>
    <row r="2" spans="1:9">
      <c r="A2" s="37" t="s">
        <v>400</v>
      </c>
      <c r="B2" s="37" t="s">
        <v>401</v>
      </c>
      <c r="C2" s="37" t="s">
        <v>402</v>
      </c>
      <c r="D2" s="6" t="s">
        <v>403</v>
      </c>
      <c r="E2" s="38" t="s">
        <v>404</v>
      </c>
      <c r="F2" s="39" t="s">
        <v>405</v>
      </c>
      <c r="G2" s="37" t="s">
        <v>406</v>
      </c>
      <c r="H2" s="38" t="s">
        <v>407</v>
      </c>
      <c r="I2" s="41">
        <v>6297245</v>
      </c>
    </row>
    <row r="3" spans="1:9">
      <c r="A3" s="37" t="s">
        <v>400</v>
      </c>
      <c r="B3" s="37" t="s">
        <v>401</v>
      </c>
      <c r="C3" s="37" t="s">
        <v>402</v>
      </c>
      <c r="D3" s="6" t="s">
        <v>403</v>
      </c>
      <c r="E3" s="38" t="s">
        <v>404</v>
      </c>
      <c r="F3" s="39" t="s">
        <v>405</v>
      </c>
      <c r="G3" s="37" t="s">
        <v>406</v>
      </c>
      <c r="H3" s="38" t="s">
        <v>407</v>
      </c>
      <c r="I3" s="41">
        <v>3231252</v>
      </c>
    </row>
    <row r="4" spans="1:9">
      <c r="A4" s="37" t="s">
        <v>400</v>
      </c>
      <c r="B4" s="37" t="s">
        <v>401</v>
      </c>
      <c r="C4" s="37" t="s">
        <v>402</v>
      </c>
      <c r="D4" s="6" t="s">
        <v>403</v>
      </c>
      <c r="E4" s="38" t="s">
        <v>404</v>
      </c>
      <c r="F4" s="39" t="s">
        <v>405</v>
      </c>
      <c r="G4" s="37" t="s">
        <v>406</v>
      </c>
      <c r="H4" s="38" t="s">
        <v>408</v>
      </c>
      <c r="I4" s="41">
        <v>3083275</v>
      </c>
    </row>
    <row r="5" spans="1:9">
      <c r="A5" s="37" t="s">
        <v>400</v>
      </c>
      <c r="B5" s="37" t="s">
        <v>401</v>
      </c>
      <c r="C5" s="37" t="s">
        <v>402</v>
      </c>
      <c r="D5" s="6" t="s">
        <v>403</v>
      </c>
      <c r="E5" s="38" t="s">
        <v>404</v>
      </c>
      <c r="F5" s="39" t="s">
        <v>405</v>
      </c>
      <c r="G5" s="37" t="s">
        <v>406</v>
      </c>
      <c r="H5" s="38" t="s">
        <v>408</v>
      </c>
      <c r="I5" s="41">
        <v>3172753</v>
      </c>
    </row>
    <row r="6" spans="1:9">
      <c r="A6" s="37" t="s">
        <v>400</v>
      </c>
      <c r="B6" s="37" t="s">
        <v>401</v>
      </c>
      <c r="C6" s="37" t="s">
        <v>402</v>
      </c>
      <c r="D6" s="6" t="s">
        <v>403</v>
      </c>
      <c r="E6" s="38" t="s">
        <v>404</v>
      </c>
      <c r="F6" s="39" t="s">
        <v>405</v>
      </c>
      <c r="G6" s="37" t="s">
        <v>406</v>
      </c>
      <c r="H6" s="38" t="s">
        <v>409</v>
      </c>
      <c r="I6" s="41">
        <v>3127441</v>
      </c>
    </row>
    <row r="7" spans="1:9">
      <c r="A7" s="37" t="s">
        <v>400</v>
      </c>
      <c r="B7" s="37" t="s">
        <v>401</v>
      </c>
      <c r="C7" s="37" t="s">
        <v>402</v>
      </c>
      <c r="D7" s="6" t="s">
        <v>403</v>
      </c>
      <c r="E7" s="38" t="s">
        <v>404</v>
      </c>
      <c r="F7" s="39" t="s">
        <v>405</v>
      </c>
      <c r="G7" s="37" t="s">
        <v>406</v>
      </c>
      <c r="H7" s="38" t="s">
        <v>410</v>
      </c>
      <c r="I7" s="41">
        <v>3340153</v>
      </c>
    </row>
    <row r="8" spans="1:9">
      <c r="A8" s="37" t="s">
        <v>400</v>
      </c>
      <c r="B8" s="37" t="s">
        <v>401</v>
      </c>
      <c r="C8" s="37" t="s">
        <v>402</v>
      </c>
      <c r="D8" s="6" t="s">
        <v>403</v>
      </c>
      <c r="E8" s="38" t="s">
        <v>404</v>
      </c>
      <c r="F8" s="39" t="s">
        <v>405</v>
      </c>
      <c r="G8" s="37" t="s">
        <v>406</v>
      </c>
      <c r="H8" s="38" t="s">
        <v>411</v>
      </c>
      <c r="I8" s="41">
        <v>2067069</v>
      </c>
    </row>
    <row r="9" spans="1:9">
      <c r="A9" s="37" t="s">
        <v>400</v>
      </c>
      <c r="B9" s="37" t="s">
        <v>401</v>
      </c>
      <c r="C9" s="37" t="s">
        <v>402</v>
      </c>
      <c r="D9" s="6" t="s">
        <v>403</v>
      </c>
      <c r="E9" s="38" t="s">
        <v>404</v>
      </c>
      <c r="F9" s="39" t="s">
        <v>405</v>
      </c>
      <c r="G9" s="37" t="s">
        <v>406</v>
      </c>
      <c r="H9" s="38" t="s">
        <v>412</v>
      </c>
      <c r="I9" s="41">
        <v>2090179</v>
      </c>
    </row>
    <row r="10" spans="1:9">
      <c r="A10" s="37" t="s">
        <v>400</v>
      </c>
      <c r="B10" s="37" t="s">
        <v>401</v>
      </c>
      <c r="C10" s="37" t="s">
        <v>402</v>
      </c>
      <c r="D10" s="6" t="s">
        <v>403</v>
      </c>
      <c r="E10" s="38" t="s">
        <v>404</v>
      </c>
      <c r="F10" s="39" t="s">
        <v>405</v>
      </c>
      <c r="G10" s="37" t="s">
        <v>406</v>
      </c>
      <c r="H10" s="38" t="s">
        <v>413</v>
      </c>
      <c r="I10" s="41">
        <v>3293100</v>
      </c>
    </row>
    <row r="11" spans="1:9">
      <c r="A11" s="37" t="s">
        <v>400</v>
      </c>
      <c r="B11" s="37" t="s">
        <v>401</v>
      </c>
      <c r="C11" s="37" t="s">
        <v>402</v>
      </c>
      <c r="D11" s="6" t="s">
        <v>403</v>
      </c>
      <c r="E11" s="38" t="s">
        <v>404</v>
      </c>
      <c r="F11" s="39" t="s">
        <v>405</v>
      </c>
      <c r="G11" s="37" t="s">
        <v>406</v>
      </c>
      <c r="H11" s="38" t="s">
        <v>414</v>
      </c>
      <c r="I11" s="41">
        <v>3474165</v>
      </c>
    </row>
    <row r="12" spans="1:9">
      <c r="A12" s="37" t="s">
        <v>400</v>
      </c>
      <c r="B12" s="37" t="s">
        <v>401</v>
      </c>
      <c r="C12" s="37" t="s">
        <v>402</v>
      </c>
      <c r="D12" s="6" t="s">
        <v>403</v>
      </c>
      <c r="E12" s="38" t="s">
        <v>404</v>
      </c>
      <c r="F12" s="39" t="s">
        <v>405</v>
      </c>
      <c r="G12" s="37" t="s">
        <v>406</v>
      </c>
      <c r="H12" s="38" t="s">
        <v>415</v>
      </c>
      <c r="I12" s="41">
        <v>3215930</v>
      </c>
    </row>
    <row r="13" spans="1:9">
      <c r="A13" s="37" t="s">
        <v>400</v>
      </c>
      <c r="B13" s="37" t="s">
        <v>401</v>
      </c>
      <c r="C13" s="37" t="s">
        <v>402</v>
      </c>
      <c r="D13" s="6" t="s">
        <v>403</v>
      </c>
      <c r="E13" s="38" t="s">
        <v>404</v>
      </c>
      <c r="F13" s="39" t="s">
        <v>405</v>
      </c>
      <c r="G13" s="37" t="s">
        <v>406</v>
      </c>
      <c r="H13" s="38" t="s">
        <v>415</v>
      </c>
      <c r="I13" s="41">
        <v>3240872</v>
      </c>
    </row>
    <row r="14" spans="1:9">
      <c r="A14" s="37" t="s">
        <v>400</v>
      </c>
      <c r="B14" s="37" t="s">
        <v>401</v>
      </c>
      <c r="C14" s="37" t="s">
        <v>402</v>
      </c>
      <c r="D14" s="6" t="s">
        <v>416</v>
      </c>
      <c r="E14" s="38" t="s">
        <v>404</v>
      </c>
      <c r="F14" s="39" t="s">
        <v>417</v>
      </c>
      <c r="G14" s="37" t="s">
        <v>406</v>
      </c>
      <c r="H14" s="37" t="s">
        <v>406</v>
      </c>
      <c r="I14" s="41">
        <v>6515728</v>
      </c>
    </row>
    <row r="15" spans="1:9">
      <c r="A15" s="37" t="s">
        <v>400</v>
      </c>
      <c r="B15" s="37" t="s">
        <v>401</v>
      </c>
      <c r="C15" s="37" t="s">
        <v>402</v>
      </c>
      <c r="D15" s="6" t="s">
        <v>416</v>
      </c>
      <c r="E15" s="38" t="s">
        <v>404</v>
      </c>
      <c r="F15" s="39" t="s">
        <v>417</v>
      </c>
      <c r="G15" s="37" t="s">
        <v>406</v>
      </c>
      <c r="H15" s="37" t="s">
        <v>406</v>
      </c>
      <c r="I15" s="41">
        <v>9478480</v>
      </c>
    </row>
    <row r="16" spans="1:9">
      <c r="A16" s="37" t="s">
        <v>400</v>
      </c>
      <c r="B16" s="37" t="s">
        <v>401</v>
      </c>
      <c r="C16" s="37" t="s">
        <v>402</v>
      </c>
      <c r="D16" s="6" t="s">
        <v>418</v>
      </c>
      <c r="E16" s="38" t="s">
        <v>404</v>
      </c>
      <c r="F16" s="9" t="s">
        <v>419</v>
      </c>
      <c r="G16" s="37" t="s">
        <v>406</v>
      </c>
      <c r="H16" s="37" t="s">
        <v>406</v>
      </c>
      <c r="I16" s="41">
        <v>7863514</v>
      </c>
    </row>
    <row r="17" spans="1:9">
      <c r="A17" s="37" t="s">
        <v>400</v>
      </c>
      <c r="B17" s="37" t="s">
        <v>401</v>
      </c>
      <c r="C17" s="37" t="s">
        <v>402</v>
      </c>
      <c r="D17" s="6" t="s">
        <v>418</v>
      </c>
      <c r="E17" s="38" t="s">
        <v>404</v>
      </c>
      <c r="F17" s="9" t="s">
        <v>419</v>
      </c>
      <c r="G17" s="37" t="s">
        <v>406</v>
      </c>
      <c r="H17" s="37" t="s">
        <v>406</v>
      </c>
      <c r="I17" s="41">
        <v>8730746</v>
      </c>
    </row>
    <row r="18" spans="1:9">
      <c r="A18" s="37" t="s">
        <v>400</v>
      </c>
      <c r="B18" s="37" t="s">
        <v>401</v>
      </c>
      <c r="C18" s="37" t="s">
        <v>402</v>
      </c>
      <c r="D18" s="6" t="s">
        <v>418</v>
      </c>
      <c r="E18" s="38" t="s">
        <v>404</v>
      </c>
      <c r="F18" s="9" t="s">
        <v>419</v>
      </c>
      <c r="G18" s="37" t="s">
        <v>406</v>
      </c>
      <c r="H18" s="37" t="s">
        <v>406</v>
      </c>
      <c r="I18" s="41">
        <v>12599366</v>
      </c>
    </row>
    <row r="19" spans="1:9">
      <c r="A19" s="37" t="s">
        <v>400</v>
      </c>
      <c r="B19" s="37" t="s">
        <v>401</v>
      </c>
      <c r="C19" s="37" t="s">
        <v>402</v>
      </c>
      <c r="D19" s="6" t="s">
        <v>418</v>
      </c>
      <c r="E19" s="38" t="s">
        <v>404</v>
      </c>
      <c r="F19" s="9" t="s">
        <v>419</v>
      </c>
      <c r="G19" s="37" t="s">
        <v>406</v>
      </c>
      <c r="H19" s="37" t="s">
        <v>406</v>
      </c>
      <c r="I19" s="41">
        <v>7049907</v>
      </c>
    </row>
    <row r="20" spans="1:9">
      <c r="A20" s="37" t="s">
        <v>400</v>
      </c>
      <c r="B20" s="37" t="s">
        <v>401</v>
      </c>
      <c r="C20" s="37" t="s">
        <v>402</v>
      </c>
      <c r="D20" s="6" t="s">
        <v>418</v>
      </c>
      <c r="E20" s="38" t="s">
        <v>404</v>
      </c>
      <c r="F20" s="9" t="s">
        <v>419</v>
      </c>
      <c r="G20" s="37" t="s">
        <v>406</v>
      </c>
      <c r="H20" s="37" t="s">
        <v>406</v>
      </c>
      <c r="I20" s="41">
        <v>11012881</v>
      </c>
    </row>
    <row r="21" spans="1:9">
      <c r="A21" s="37" t="s">
        <v>400</v>
      </c>
      <c r="B21" s="37" t="s">
        <v>401</v>
      </c>
      <c r="C21" s="37" t="s">
        <v>402</v>
      </c>
      <c r="D21" s="6" t="s">
        <v>418</v>
      </c>
      <c r="E21" s="38" t="s">
        <v>404</v>
      </c>
      <c r="F21" s="9" t="s">
        <v>419</v>
      </c>
      <c r="G21" s="37" t="s">
        <v>406</v>
      </c>
      <c r="H21" s="37" t="s">
        <v>406</v>
      </c>
      <c r="I21" s="41">
        <v>10461922</v>
      </c>
    </row>
    <row r="22" spans="1:9">
      <c r="A22" s="37" t="s">
        <v>400</v>
      </c>
      <c r="B22" s="37" t="s">
        <v>401</v>
      </c>
      <c r="C22" s="37" t="s">
        <v>402</v>
      </c>
      <c r="D22" s="6" t="s">
        <v>418</v>
      </c>
      <c r="E22" s="38" t="s">
        <v>404</v>
      </c>
      <c r="F22" s="9" t="s">
        <v>419</v>
      </c>
      <c r="G22" s="37" t="s">
        <v>406</v>
      </c>
      <c r="H22" s="37" t="s">
        <v>406</v>
      </c>
      <c r="I22" s="41">
        <v>8529613</v>
      </c>
    </row>
    <row r="23" spans="1:9">
      <c r="A23" s="37" t="s">
        <v>400</v>
      </c>
      <c r="B23" s="37" t="s">
        <v>401</v>
      </c>
      <c r="C23" s="37" t="s">
        <v>402</v>
      </c>
      <c r="D23" s="6" t="s">
        <v>418</v>
      </c>
      <c r="E23" s="38" t="s">
        <v>404</v>
      </c>
      <c r="F23" s="9" t="s">
        <v>419</v>
      </c>
      <c r="G23" s="37" t="s">
        <v>406</v>
      </c>
      <c r="H23" s="37" t="s">
        <v>406</v>
      </c>
      <c r="I23" s="41">
        <v>8668823</v>
      </c>
    </row>
    <row r="24" spans="1:9">
      <c r="A24" s="37" t="s">
        <v>400</v>
      </c>
      <c r="B24" s="37" t="s">
        <v>401</v>
      </c>
      <c r="C24" s="37" t="s">
        <v>402</v>
      </c>
      <c r="D24" s="6" t="s">
        <v>418</v>
      </c>
      <c r="E24" s="38" t="s">
        <v>404</v>
      </c>
      <c r="F24" s="9" t="s">
        <v>419</v>
      </c>
      <c r="G24" s="37" t="s">
        <v>406</v>
      </c>
      <c r="H24" s="37" t="s">
        <v>406</v>
      </c>
      <c r="I24" s="41">
        <v>8920437</v>
      </c>
    </row>
    <row r="25" spans="1:9">
      <c r="A25" s="37" t="s">
        <v>400</v>
      </c>
      <c r="B25" s="37" t="s">
        <v>401</v>
      </c>
      <c r="C25" s="37" t="s">
        <v>402</v>
      </c>
      <c r="D25" s="6" t="s">
        <v>418</v>
      </c>
      <c r="E25" s="38" t="s">
        <v>404</v>
      </c>
      <c r="F25" s="9" t="s">
        <v>419</v>
      </c>
      <c r="G25" s="37" t="s">
        <v>406</v>
      </c>
      <c r="H25" s="37" t="s">
        <v>406</v>
      </c>
      <c r="I25" s="41">
        <v>6060282</v>
      </c>
    </row>
    <row r="26" spans="1:9">
      <c r="A26" s="37" t="s">
        <v>400</v>
      </c>
      <c r="B26" s="37" t="s">
        <v>401</v>
      </c>
      <c r="C26" s="37" t="s">
        <v>402</v>
      </c>
      <c r="D26" s="6" t="s">
        <v>418</v>
      </c>
      <c r="E26" s="38" t="s">
        <v>404</v>
      </c>
      <c r="F26" s="9" t="s">
        <v>419</v>
      </c>
      <c r="G26" s="37" t="s">
        <v>406</v>
      </c>
      <c r="H26" s="37" t="s">
        <v>406</v>
      </c>
      <c r="I26" s="41">
        <v>9598315</v>
      </c>
    </row>
    <row r="27" spans="1:9">
      <c r="A27" s="37" t="s">
        <v>400</v>
      </c>
      <c r="B27" s="37" t="s">
        <v>401</v>
      </c>
      <c r="C27" s="37" t="s">
        <v>402</v>
      </c>
      <c r="D27" s="6" t="s">
        <v>418</v>
      </c>
      <c r="E27" s="38" t="s">
        <v>404</v>
      </c>
      <c r="F27" s="9" t="s">
        <v>419</v>
      </c>
      <c r="G27" s="37" t="s">
        <v>406</v>
      </c>
      <c r="H27" s="37" t="s">
        <v>406</v>
      </c>
      <c r="I27" s="41">
        <v>7374378</v>
      </c>
    </row>
    <row r="28" spans="1:9" s="14" customFormat="1">
      <c r="A28" s="37" t="s">
        <v>400</v>
      </c>
      <c r="B28" s="37" t="s">
        <v>401</v>
      </c>
      <c r="C28" s="37" t="s">
        <v>420</v>
      </c>
      <c r="D28" s="6" t="s">
        <v>421</v>
      </c>
      <c r="E28" s="38" t="s">
        <v>404</v>
      </c>
      <c r="F28" s="39" t="s">
        <v>405</v>
      </c>
      <c r="G28" s="37" t="s">
        <v>115</v>
      </c>
      <c r="H28" s="38" t="s">
        <v>407</v>
      </c>
      <c r="I28" s="42">
        <v>14411867</v>
      </c>
    </row>
    <row r="29" spans="1:9" s="14" customFormat="1">
      <c r="A29" s="37" t="s">
        <v>400</v>
      </c>
      <c r="B29" s="37" t="s">
        <v>401</v>
      </c>
      <c r="C29" s="37" t="s">
        <v>420</v>
      </c>
      <c r="D29" s="6" t="s">
        <v>421</v>
      </c>
      <c r="E29" s="38" t="s">
        <v>404</v>
      </c>
      <c r="F29" s="39" t="s">
        <v>405</v>
      </c>
      <c r="G29" s="37" t="s">
        <v>115</v>
      </c>
      <c r="H29" s="37" t="s">
        <v>422</v>
      </c>
      <c r="I29" s="42">
        <v>18406983</v>
      </c>
    </row>
    <row r="30" spans="1:9" s="14" customFormat="1">
      <c r="A30" s="37" t="s">
        <v>400</v>
      </c>
      <c r="B30" s="37" t="s">
        <v>401</v>
      </c>
      <c r="C30" s="37" t="s">
        <v>420</v>
      </c>
      <c r="D30" s="6" t="s">
        <v>421</v>
      </c>
      <c r="E30" s="38" t="s">
        <v>404</v>
      </c>
      <c r="F30" s="39" t="s">
        <v>405</v>
      </c>
      <c r="G30" s="37" t="s">
        <v>115</v>
      </c>
      <c r="H30" s="37" t="s">
        <v>423</v>
      </c>
      <c r="I30" s="42">
        <v>18615784</v>
      </c>
    </row>
    <row r="31" spans="1:9" s="14" customFormat="1">
      <c r="A31" s="37" t="s">
        <v>400</v>
      </c>
      <c r="B31" s="37" t="s">
        <v>401</v>
      </c>
      <c r="C31" s="37" t="s">
        <v>420</v>
      </c>
      <c r="D31" s="6" t="s">
        <v>421</v>
      </c>
      <c r="E31" s="38" t="s">
        <v>404</v>
      </c>
      <c r="F31" s="39" t="s">
        <v>405</v>
      </c>
      <c r="G31" s="37" t="s">
        <v>115</v>
      </c>
      <c r="H31" s="37" t="s">
        <v>424</v>
      </c>
      <c r="I31" s="42">
        <v>20798855</v>
      </c>
    </row>
    <row r="32" spans="1:9" s="14" customFormat="1">
      <c r="A32" s="37" t="s">
        <v>400</v>
      </c>
      <c r="B32" s="37" t="s">
        <v>401</v>
      </c>
      <c r="C32" s="37" t="s">
        <v>420</v>
      </c>
      <c r="D32" s="6" t="s">
        <v>421</v>
      </c>
      <c r="E32" s="38" t="s">
        <v>404</v>
      </c>
      <c r="F32" s="39" t="s">
        <v>405</v>
      </c>
      <c r="G32" s="37" t="s">
        <v>115</v>
      </c>
      <c r="H32" s="37" t="s">
        <v>425</v>
      </c>
      <c r="I32" s="42">
        <v>20434287</v>
      </c>
    </row>
    <row r="33" spans="1:9" s="14" customFormat="1">
      <c r="A33" s="37" t="s">
        <v>400</v>
      </c>
      <c r="B33" s="37" t="s">
        <v>401</v>
      </c>
      <c r="C33" s="37" t="s">
        <v>420</v>
      </c>
      <c r="D33" s="6" t="s">
        <v>421</v>
      </c>
      <c r="E33" s="38" t="s">
        <v>404</v>
      </c>
      <c r="F33" s="39" t="s">
        <v>405</v>
      </c>
      <c r="G33" s="37" t="s">
        <v>115</v>
      </c>
      <c r="H33" s="37" t="s">
        <v>426</v>
      </c>
      <c r="I33" s="42">
        <v>17812660</v>
      </c>
    </row>
    <row r="34" spans="1:9" s="14" customFormat="1">
      <c r="A34" s="37" t="s">
        <v>400</v>
      </c>
      <c r="B34" s="37" t="s">
        <v>401</v>
      </c>
      <c r="C34" s="37" t="s">
        <v>420</v>
      </c>
      <c r="D34" s="6" t="s">
        <v>421</v>
      </c>
      <c r="E34" s="38" t="s">
        <v>404</v>
      </c>
      <c r="F34" s="39" t="s">
        <v>405</v>
      </c>
      <c r="G34" s="37" t="s">
        <v>115</v>
      </c>
      <c r="H34" s="37" t="s">
        <v>427</v>
      </c>
      <c r="I34" s="42">
        <v>10217616</v>
      </c>
    </row>
    <row r="35" spans="1:9" s="14" customFormat="1">
      <c r="A35" s="37" t="s">
        <v>400</v>
      </c>
      <c r="B35" s="37" t="s">
        <v>401</v>
      </c>
      <c r="C35" s="37" t="s">
        <v>420</v>
      </c>
      <c r="D35" s="6" t="s">
        <v>421</v>
      </c>
      <c r="E35" s="38" t="s">
        <v>404</v>
      </c>
      <c r="F35" s="39" t="s">
        <v>405</v>
      </c>
      <c r="G35" s="37" t="s">
        <v>115</v>
      </c>
      <c r="H35" s="37" t="s">
        <v>428</v>
      </c>
      <c r="I35" s="42">
        <v>14783532</v>
      </c>
    </row>
    <row r="36" spans="1:9" s="14" customFormat="1">
      <c r="A36" s="37" t="s">
        <v>400</v>
      </c>
      <c r="B36" s="37" t="s">
        <v>401</v>
      </c>
      <c r="C36" s="37" t="s">
        <v>420</v>
      </c>
      <c r="D36" s="6" t="s">
        <v>421</v>
      </c>
      <c r="E36" s="38" t="s">
        <v>404</v>
      </c>
      <c r="F36" s="39" t="s">
        <v>405</v>
      </c>
      <c r="G36" s="37" t="s">
        <v>115</v>
      </c>
      <c r="H36" s="37" t="s">
        <v>429</v>
      </c>
      <c r="I36" s="42">
        <v>12335616</v>
      </c>
    </row>
    <row r="37" spans="1:9">
      <c r="A37" s="37" t="s">
        <v>400</v>
      </c>
      <c r="B37" s="37" t="s">
        <v>401</v>
      </c>
      <c r="C37" s="37" t="s">
        <v>430</v>
      </c>
      <c r="D37" s="38" t="s">
        <v>431</v>
      </c>
      <c r="E37" s="38" t="s">
        <v>404</v>
      </c>
      <c r="F37" s="39" t="s">
        <v>432</v>
      </c>
      <c r="G37" s="37" t="s">
        <v>406</v>
      </c>
      <c r="H37" s="37" t="s">
        <v>406</v>
      </c>
      <c r="I37" s="41">
        <v>3401497</v>
      </c>
    </row>
    <row r="38" spans="1:9">
      <c r="A38" s="37" t="s">
        <v>400</v>
      </c>
      <c r="B38" s="37" t="s">
        <v>401</v>
      </c>
      <c r="C38" s="37" t="s">
        <v>430</v>
      </c>
      <c r="D38" s="38" t="s">
        <v>431</v>
      </c>
      <c r="E38" s="38" t="s">
        <v>433</v>
      </c>
      <c r="F38" s="39" t="s">
        <v>432</v>
      </c>
      <c r="G38" s="37" t="s">
        <v>406</v>
      </c>
      <c r="H38" s="37" t="s">
        <v>406</v>
      </c>
      <c r="I38" s="41">
        <v>1874171</v>
      </c>
    </row>
    <row r="39" spans="1:9">
      <c r="A39" s="37" t="s">
        <v>400</v>
      </c>
      <c r="B39" s="37" t="s">
        <v>401</v>
      </c>
      <c r="C39" s="37" t="s">
        <v>430</v>
      </c>
      <c r="D39" s="38" t="s">
        <v>431</v>
      </c>
      <c r="E39" s="38" t="s">
        <v>434</v>
      </c>
      <c r="F39" s="39" t="s">
        <v>432</v>
      </c>
      <c r="G39" s="37" t="s">
        <v>406</v>
      </c>
      <c r="H39" s="37" t="s">
        <v>406</v>
      </c>
      <c r="I39" s="41">
        <v>1218283</v>
      </c>
    </row>
    <row r="40" spans="1:9">
      <c r="A40" s="37" t="s">
        <v>400</v>
      </c>
      <c r="B40" s="37" t="s">
        <v>401</v>
      </c>
      <c r="C40" s="37" t="s">
        <v>430</v>
      </c>
      <c r="D40" s="38" t="s">
        <v>431</v>
      </c>
      <c r="E40" s="38" t="s">
        <v>435</v>
      </c>
      <c r="F40" s="39" t="s">
        <v>432</v>
      </c>
      <c r="G40" s="37" t="s">
        <v>406</v>
      </c>
      <c r="H40" s="37" t="s">
        <v>406</v>
      </c>
      <c r="I40" s="41">
        <v>5840669</v>
      </c>
    </row>
    <row r="41" spans="1:9">
      <c r="A41" s="37" t="s">
        <v>400</v>
      </c>
      <c r="B41" s="37" t="s">
        <v>401</v>
      </c>
      <c r="C41" s="37" t="s">
        <v>430</v>
      </c>
      <c r="D41" s="38" t="s">
        <v>431</v>
      </c>
      <c r="E41" s="38" t="s">
        <v>404</v>
      </c>
      <c r="F41" s="39" t="s">
        <v>432</v>
      </c>
      <c r="G41" s="37" t="s">
        <v>406</v>
      </c>
      <c r="H41" s="37" t="s">
        <v>406</v>
      </c>
      <c r="I41" s="41">
        <v>2896129</v>
      </c>
    </row>
    <row r="42" spans="1:9">
      <c r="A42" s="37" t="s">
        <v>400</v>
      </c>
      <c r="B42" s="37" t="s">
        <v>401</v>
      </c>
      <c r="C42" s="37" t="s">
        <v>430</v>
      </c>
      <c r="D42" s="38" t="s">
        <v>431</v>
      </c>
      <c r="E42" s="38" t="s">
        <v>436</v>
      </c>
      <c r="F42" s="39" t="s">
        <v>432</v>
      </c>
      <c r="G42" s="37" t="s">
        <v>406</v>
      </c>
      <c r="H42" s="37" t="s">
        <v>406</v>
      </c>
      <c r="I42" s="41">
        <v>3698375</v>
      </c>
    </row>
    <row r="43" spans="1:9">
      <c r="A43" s="37" t="s">
        <v>400</v>
      </c>
      <c r="B43" s="37" t="s">
        <v>401</v>
      </c>
      <c r="C43" s="37" t="s">
        <v>430</v>
      </c>
      <c r="D43" s="38" t="s">
        <v>431</v>
      </c>
      <c r="E43" s="38" t="s">
        <v>437</v>
      </c>
      <c r="F43" s="39" t="s">
        <v>432</v>
      </c>
      <c r="G43" s="37" t="s">
        <v>406</v>
      </c>
      <c r="H43" s="37" t="s">
        <v>406</v>
      </c>
      <c r="I43" s="41">
        <v>2724584</v>
      </c>
    </row>
    <row r="44" spans="1:9">
      <c r="A44" s="37" t="s">
        <v>400</v>
      </c>
      <c r="B44" s="37" t="s">
        <v>401</v>
      </c>
      <c r="C44" s="37" t="s">
        <v>430</v>
      </c>
      <c r="D44" s="38" t="s">
        <v>431</v>
      </c>
      <c r="E44" s="38" t="s">
        <v>438</v>
      </c>
      <c r="F44" s="39" t="s">
        <v>432</v>
      </c>
      <c r="G44" s="37" t="s">
        <v>406</v>
      </c>
      <c r="H44" s="37" t="s">
        <v>406</v>
      </c>
      <c r="I44" s="41">
        <v>2475611</v>
      </c>
    </row>
    <row r="45" spans="1:9">
      <c r="A45" s="37" t="s">
        <v>400</v>
      </c>
      <c r="B45" s="37" t="s">
        <v>401</v>
      </c>
      <c r="C45" s="37" t="s">
        <v>430</v>
      </c>
      <c r="D45" s="38" t="s">
        <v>431</v>
      </c>
      <c r="E45" s="38" t="s">
        <v>404</v>
      </c>
      <c r="F45" s="39" t="s">
        <v>432</v>
      </c>
      <c r="G45" s="37" t="s">
        <v>406</v>
      </c>
      <c r="H45" s="37" t="s">
        <v>406</v>
      </c>
      <c r="I45" s="41">
        <v>1443065</v>
      </c>
    </row>
    <row r="46" spans="1:9">
      <c r="A46" s="37" t="s">
        <v>400</v>
      </c>
      <c r="B46" s="37" t="s">
        <v>401</v>
      </c>
      <c r="C46" s="37" t="s">
        <v>430</v>
      </c>
      <c r="D46" s="38" t="s">
        <v>431</v>
      </c>
      <c r="E46" s="38" t="s">
        <v>439</v>
      </c>
      <c r="F46" s="39" t="s">
        <v>432</v>
      </c>
      <c r="G46" s="37" t="s">
        <v>406</v>
      </c>
      <c r="H46" s="37" t="s">
        <v>406</v>
      </c>
      <c r="I46" s="41">
        <v>2374006</v>
      </c>
    </row>
    <row r="47" spans="1:9">
      <c r="A47" s="37" t="s">
        <v>400</v>
      </c>
      <c r="B47" s="37" t="s">
        <v>401</v>
      </c>
      <c r="C47" s="37" t="s">
        <v>430</v>
      </c>
      <c r="D47" s="38" t="s">
        <v>431</v>
      </c>
      <c r="E47" s="38" t="s">
        <v>440</v>
      </c>
      <c r="F47" s="39" t="s">
        <v>432</v>
      </c>
      <c r="G47" s="37" t="s">
        <v>406</v>
      </c>
      <c r="H47" s="37" t="s">
        <v>406</v>
      </c>
      <c r="I47" s="41">
        <v>2443605</v>
      </c>
    </row>
    <row r="48" spans="1:9">
      <c r="A48" s="37" t="s">
        <v>400</v>
      </c>
      <c r="B48" s="37" t="s">
        <v>401</v>
      </c>
      <c r="C48" s="37" t="s">
        <v>430</v>
      </c>
      <c r="D48" s="38" t="s">
        <v>431</v>
      </c>
      <c r="E48" s="38" t="s">
        <v>441</v>
      </c>
      <c r="F48" s="39" t="s">
        <v>432</v>
      </c>
      <c r="G48" s="37" t="s">
        <v>406</v>
      </c>
      <c r="H48" s="37" t="s">
        <v>406</v>
      </c>
      <c r="I48" s="41">
        <v>2413573</v>
      </c>
    </row>
    <row r="49" spans="1:9">
      <c r="A49" s="37" t="s">
        <v>400</v>
      </c>
      <c r="B49" s="37" t="s">
        <v>401</v>
      </c>
      <c r="C49" s="37" t="s">
        <v>430</v>
      </c>
      <c r="D49" s="38" t="s">
        <v>431</v>
      </c>
      <c r="E49" s="38" t="s">
        <v>442</v>
      </c>
      <c r="F49" s="39" t="s">
        <v>432</v>
      </c>
      <c r="G49" s="37" t="s">
        <v>406</v>
      </c>
      <c r="H49" s="37" t="s">
        <v>406</v>
      </c>
      <c r="I49" s="41">
        <v>2064608</v>
      </c>
    </row>
    <row r="50" spans="1:9">
      <c r="A50" s="37" t="s">
        <v>400</v>
      </c>
      <c r="B50" s="37" t="s">
        <v>443</v>
      </c>
      <c r="C50" s="37" t="s">
        <v>444</v>
      </c>
      <c r="D50" s="37" t="s">
        <v>445</v>
      </c>
      <c r="E50" s="38" t="s">
        <v>404</v>
      </c>
      <c r="F50" s="39" t="s">
        <v>405</v>
      </c>
      <c r="G50" s="37" t="s">
        <v>406</v>
      </c>
      <c r="H50" s="37" t="s">
        <v>446</v>
      </c>
      <c r="I50" s="41">
        <v>6184720</v>
      </c>
    </row>
    <row r="51" spans="1:9">
      <c r="A51" s="37" t="s">
        <v>400</v>
      </c>
      <c r="B51" s="37" t="s">
        <v>443</v>
      </c>
      <c r="C51" s="37" t="s">
        <v>444</v>
      </c>
      <c r="D51" s="37" t="s">
        <v>445</v>
      </c>
      <c r="E51" s="38" t="s">
        <v>404</v>
      </c>
      <c r="F51" s="39" t="s">
        <v>405</v>
      </c>
      <c r="G51" s="37" t="s">
        <v>406</v>
      </c>
      <c r="H51" s="37" t="s">
        <v>446</v>
      </c>
      <c r="I51" s="41">
        <v>6184720</v>
      </c>
    </row>
    <row r="52" spans="1:9">
      <c r="A52" s="37" t="s">
        <v>400</v>
      </c>
      <c r="B52" s="37" t="s">
        <v>443</v>
      </c>
      <c r="C52" s="37" t="s">
        <v>444</v>
      </c>
      <c r="D52" s="37" t="s">
        <v>445</v>
      </c>
      <c r="E52" s="38" t="s">
        <v>404</v>
      </c>
      <c r="F52" s="39" t="s">
        <v>405</v>
      </c>
      <c r="G52" s="37" t="s">
        <v>406</v>
      </c>
      <c r="H52" s="37" t="s">
        <v>446</v>
      </c>
      <c r="I52" s="41">
        <v>6184720</v>
      </c>
    </row>
    <row r="53" spans="1:9">
      <c r="A53" s="37" t="s">
        <v>400</v>
      </c>
      <c r="B53" s="37" t="s">
        <v>443</v>
      </c>
      <c r="C53" s="37" t="s">
        <v>444</v>
      </c>
      <c r="D53" s="37" t="s">
        <v>445</v>
      </c>
      <c r="E53" s="38" t="s">
        <v>404</v>
      </c>
      <c r="F53" s="39" t="s">
        <v>405</v>
      </c>
      <c r="G53" s="37" t="s">
        <v>406</v>
      </c>
      <c r="H53" s="39" t="s">
        <v>447</v>
      </c>
      <c r="I53" s="41">
        <v>6184720</v>
      </c>
    </row>
    <row r="54" spans="1:9">
      <c r="A54" s="37" t="s">
        <v>400</v>
      </c>
      <c r="B54" s="37" t="s">
        <v>443</v>
      </c>
      <c r="C54" s="37" t="s">
        <v>444</v>
      </c>
      <c r="D54" s="37" t="s">
        <v>445</v>
      </c>
      <c r="E54" s="38" t="s">
        <v>404</v>
      </c>
      <c r="F54" s="39" t="s">
        <v>405</v>
      </c>
      <c r="G54" s="37" t="s">
        <v>406</v>
      </c>
      <c r="H54" s="39" t="s">
        <v>447</v>
      </c>
      <c r="I54" s="41">
        <v>6184720</v>
      </c>
    </row>
    <row r="55" spans="1:9">
      <c r="A55" s="37" t="s">
        <v>400</v>
      </c>
      <c r="B55" s="37" t="s">
        <v>443</v>
      </c>
      <c r="C55" s="37" t="s">
        <v>444</v>
      </c>
      <c r="D55" s="37" t="s">
        <v>445</v>
      </c>
      <c r="E55" s="38" t="s">
        <v>404</v>
      </c>
      <c r="F55" s="39" t="s">
        <v>405</v>
      </c>
      <c r="G55" s="37" t="s">
        <v>406</v>
      </c>
      <c r="H55" s="39" t="s">
        <v>447</v>
      </c>
      <c r="I55" s="41">
        <v>6184720</v>
      </c>
    </row>
    <row r="56" spans="1:9">
      <c r="A56" s="37" t="s">
        <v>400</v>
      </c>
      <c r="B56" s="37" t="s">
        <v>443</v>
      </c>
      <c r="C56" s="37" t="s">
        <v>444</v>
      </c>
      <c r="D56" s="37" t="s">
        <v>445</v>
      </c>
      <c r="E56" s="38" t="s">
        <v>404</v>
      </c>
      <c r="F56" s="39" t="s">
        <v>405</v>
      </c>
      <c r="G56" s="37" t="s">
        <v>406</v>
      </c>
      <c r="H56" s="39" t="s">
        <v>448</v>
      </c>
      <c r="I56" s="41">
        <v>6184720</v>
      </c>
    </row>
    <row r="57" spans="1:9">
      <c r="A57" s="37" t="s">
        <v>400</v>
      </c>
      <c r="B57" s="37" t="s">
        <v>443</v>
      </c>
      <c r="C57" s="37" t="s">
        <v>444</v>
      </c>
      <c r="D57" s="37" t="s">
        <v>445</v>
      </c>
      <c r="E57" s="38" t="s">
        <v>404</v>
      </c>
      <c r="F57" s="39" t="s">
        <v>405</v>
      </c>
      <c r="G57" s="37" t="s">
        <v>406</v>
      </c>
      <c r="H57" s="39" t="s">
        <v>448</v>
      </c>
      <c r="I57" s="41">
        <v>6184720</v>
      </c>
    </row>
    <row r="58" spans="1:9">
      <c r="A58" s="37" t="s">
        <v>400</v>
      </c>
      <c r="B58" s="37" t="s">
        <v>443</v>
      </c>
      <c r="C58" s="37" t="s">
        <v>444</v>
      </c>
      <c r="D58" s="37" t="s">
        <v>445</v>
      </c>
      <c r="E58" s="38" t="s">
        <v>404</v>
      </c>
      <c r="F58" s="39" t="s">
        <v>405</v>
      </c>
      <c r="G58" s="37" t="s">
        <v>406</v>
      </c>
      <c r="H58" s="39" t="s">
        <v>448</v>
      </c>
      <c r="I58" s="41">
        <v>6184720</v>
      </c>
    </row>
    <row r="59" spans="1:9">
      <c r="A59" s="37" t="s">
        <v>400</v>
      </c>
      <c r="B59" s="37" t="s">
        <v>443</v>
      </c>
      <c r="C59" s="37" t="s">
        <v>444</v>
      </c>
      <c r="D59" s="37" t="s">
        <v>445</v>
      </c>
      <c r="E59" s="38" t="s">
        <v>404</v>
      </c>
      <c r="F59" s="39" t="s">
        <v>405</v>
      </c>
      <c r="G59" s="37" t="s">
        <v>406</v>
      </c>
      <c r="H59" s="39" t="s">
        <v>449</v>
      </c>
      <c r="I59" s="41">
        <v>6184720</v>
      </c>
    </row>
    <row r="60" spans="1:9">
      <c r="A60" s="37" t="s">
        <v>400</v>
      </c>
      <c r="B60" s="37" t="s">
        <v>443</v>
      </c>
      <c r="C60" s="37" t="s">
        <v>444</v>
      </c>
      <c r="D60" s="37" t="s">
        <v>445</v>
      </c>
      <c r="E60" s="38" t="s">
        <v>404</v>
      </c>
      <c r="F60" s="39" t="s">
        <v>405</v>
      </c>
      <c r="G60" s="37" t="s">
        <v>406</v>
      </c>
      <c r="H60" s="39" t="s">
        <v>449</v>
      </c>
      <c r="I60" s="41">
        <v>6184720</v>
      </c>
    </row>
    <row r="61" spans="1:9">
      <c r="A61" s="37" t="s">
        <v>400</v>
      </c>
      <c r="B61" s="37" t="s">
        <v>443</v>
      </c>
      <c r="C61" s="37" t="s">
        <v>444</v>
      </c>
      <c r="D61" s="37" t="s">
        <v>445</v>
      </c>
      <c r="E61" s="38" t="s">
        <v>404</v>
      </c>
      <c r="F61" s="39" t="s">
        <v>405</v>
      </c>
      <c r="G61" s="37" t="s">
        <v>406</v>
      </c>
      <c r="H61" s="39" t="s">
        <v>449</v>
      </c>
      <c r="I61" s="41">
        <v>6184720</v>
      </c>
    </row>
    <row r="62" spans="1:9">
      <c r="A62" s="37" t="s">
        <v>400</v>
      </c>
      <c r="B62" s="37" t="s">
        <v>443</v>
      </c>
      <c r="C62" s="37" t="s">
        <v>444</v>
      </c>
      <c r="D62" s="37" t="s">
        <v>445</v>
      </c>
      <c r="E62" s="38" t="s">
        <v>404</v>
      </c>
      <c r="F62" s="39" t="s">
        <v>405</v>
      </c>
      <c r="G62" s="37" t="s">
        <v>406</v>
      </c>
      <c r="H62" s="39" t="s">
        <v>450</v>
      </c>
      <c r="I62" s="41">
        <v>6184720</v>
      </c>
    </row>
    <row r="63" spans="1:9">
      <c r="A63" s="37" t="s">
        <v>400</v>
      </c>
      <c r="B63" s="37" t="s">
        <v>443</v>
      </c>
      <c r="C63" s="37" t="s">
        <v>444</v>
      </c>
      <c r="D63" s="37" t="s">
        <v>445</v>
      </c>
      <c r="E63" s="38" t="s">
        <v>404</v>
      </c>
      <c r="F63" s="39" t="s">
        <v>405</v>
      </c>
      <c r="G63" s="37" t="s">
        <v>406</v>
      </c>
      <c r="H63" s="39" t="s">
        <v>450</v>
      </c>
      <c r="I63" s="41">
        <v>6184720</v>
      </c>
    </row>
    <row r="64" spans="1:9">
      <c r="A64" s="37" t="s">
        <v>400</v>
      </c>
      <c r="B64" s="37" t="s">
        <v>443</v>
      </c>
      <c r="C64" s="37" t="s">
        <v>444</v>
      </c>
      <c r="D64" s="37" t="s">
        <v>445</v>
      </c>
      <c r="E64" s="38" t="s">
        <v>404</v>
      </c>
      <c r="F64" s="39" t="s">
        <v>405</v>
      </c>
      <c r="G64" s="37" t="s">
        <v>406</v>
      </c>
      <c r="H64" s="39" t="s">
        <v>450</v>
      </c>
      <c r="I64" s="41">
        <v>6184720</v>
      </c>
    </row>
    <row r="65" spans="1:9">
      <c r="A65" s="37" t="s">
        <v>400</v>
      </c>
      <c r="B65" s="37" t="s">
        <v>443</v>
      </c>
      <c r="C65" s="37" t="s">
        <v>444</v>
      </c>
      <c r="D65" s="37" t="s">
        <v>445</v>
      </c>
      <c r="E65" s="38" t="s">
        <v>404</v>
      </c>
      <c r="F65" s="39" t="s">
        <v>405</v>
      </c>
      <c r="G65" s="37" t="s">
        <v>406</v>
      </c>
      <c r="H65" s="39" t="s">
        <v>451</v>
      </c>
      <c r="I65" s="41">
        <v>6184720</v>
      </c>
    </row>
    <row r="66" spans="1:9">
      <c r="A66" s="37" t="s">
        <v>400</v>
      </c>
      <c r="B66" s="37" t="s">
        <v>443</v>
      </c>
      <c r="C66" s="37" t="s">
        <v>444</v>
      </c>
      <c r="D66" s="37" t="s">
        <v>445</v>
      </c>
      <c r="E66" s="38" t="s">
        <v>404</v>
      </c>
      <c r="F66" s="39" t="s">
        <v>405</v>
      </c>
      <c r="G66" s="37" t="s">
        <v>406</v>
      </c>
      <c r="H66" s="39" t="s">
        <v>451</v>
      </c>
      <c r="I66" s="41">
        <v>6184720</v>
      </c>
    </row>
    <row r="67" spans="1:9">
      <c r="A67" s="37" t="s">
        <v>400</v>
      </c>
      <c r="B67" s="37" t="s">
        <v>443</v>
      </c>
      <c r="C67" s="37" t="s">
        <v>444</v>
      </c>
      <c r="D67" s="37" t="s">
        <v>445</v>
      </c>
      <c r="E67" s="38" t="s">
        <v>404</v>
      </c>
      <c r="F67" s="39" t="s">
        <v>405</v>
      </c>
      <c r="G67" s="37" t="s">
        <v>406</v>
      </c>
      <c r="H67" s="39" t="s">
        <v>451</v>
      </c>
      <c r="I67" s="41">
        <v>6184720</v>
      </c>
    </row>
    <row r="68" spans="1:9">
      <c r="A68" s="37" t="s">
        <v>400</v>
      </c>
      <c r="B68" s="37" t="s">
        <v>443</v>
      </c>
      <c r="C68" s="37" t="s">
        <v>444</v>
      </c>
      <c r="D68" s="37" t="s">
        <v>445</v>
      </c>
      <c r="E68" s="38" t="s">
        <v>404</v>
      </c>
      <c r="F68" s="39" t="s">
        <v>405</v>
      </c>
      <c r="G68" s="37" t="s">
        <v>406</v>
      </c>
      <c r="H68" s="39" t="s">
        <v>452</v>
      </c>
      <c r="I68" s="41">
        <v>6184720</v>
      </c>
    </row>
    <row r="69" spans="1:9">
      <c r="A69" s="37" t="s">
        <v>400</v>
      </c>
      <c r="B69" s="37" t="s">
        <v>443</v>
      </c>
      <c r="C69" s="37" t="s">
        <v>444</v>
      </c>
      <c r="D69" s="37" t="s">
        <v>445</v>
      </c>
      <c r="E69" s="38" t="s">
        <v>404</v>
      </c>
      <c r="F69" s="39" t="s">
        <v>405</v>
      </c>
      <c r="G69" s="37" t="s">
        <v>406</v>
      </c>
      <c r="H69" s="39" t="s">
        <v>452</v>
      </c>
      <c r="I69" s="41">
        <v>6184720</v>
      </c>
    </row>
    <row r="70" spans="1:9">
      <c r="A70" s="37" t="s">
        <v>400</v>
      </c>
      <c r="B70" s="37" t="s">
        <v>443</v>
      </c>
      <c r="C70" s="37" t="s">
        <v>444</v>
      </c>
      <c r="D70" s="37" t="s">
        <v>445</v>
      </c>
      <c r="E70" s="38" t="s">
        <v>404</v>
      </c>
      <c r="F70" s="39" t="s">
        <v>405</v>
      </c>
      <c r="G70" s="37" t="s">
        <v>406</v>
      </c>
      <c r="H70" s="39" t="s">
        <v>452</v>
      </c>
      <c r="I70" s="41">
        <v>6184720</v>
      </c>
    </row>
    <row r="71" spans="1:9">
      <c r="A71" s="37" t="s">
        <v>400</v>
      </c>
      <c r="B71" s="37" t="s">
        <v>443</v>
      </c>
      <c r="C71" s="37" t="s">
        <v>444</v>
      </c>
      <c r="D71" s="37" t="s">
        <v>445</v>
      </c>
      <c r="E71" s="38" t="s">
        <v>404</v>
      </c>
      <c r="F71" s="39" t="s">
        <v>405</v>
      </c>
      <c r="G71" s="37" t="s">
        <v>406</v>
      </c>
      <c r="H71" s="39" t="s">
        <v>453</v>
      </c>
      <c r="I71" s="41">
        <v>6184720</v>
      </c>
    </row>
    <row r="72" spans="1:9">
      <c r="A72" s="37" t="s">
        <v>400</v>
      </c>
      <c r="B72" s="37" t="s">
        <v>443</v>
      </c>
      <c r="C72" s="37" t="s">
        <v>444</v>
      </c>
      <c r="D72" s="37" t="s">
        <v>445</v>
      </c>
      <c r="E72" s="38" t="s">
        <v>404</v>
      </c>
      <c r="F72" s="39" t="s">
        <v>405</v>
      </c>
      <c r="G72" s="37" t="s">
        <v>406</v>
      </c>
      <c r="H72" s="39" t="s">
        <v>453</v>
      </c>
      <c r="I72" s="41">
        <v>6184720</v>
      </c>
    </row>
    <row r="73" spans="1:9">
      <c r="A73" s="37" t="s">
        <v>400</v>
      </c>
      <c r="B73" s="37" t="s">
        <v>443</v>
      </c>
      <c r="C73" s="37" t="s">
        <v>444</v>
      </c>
      <c r="D73" s="37" t="s">
        <v>445</v>
      </c>
      <c r="E73" s="38" t="s">
        <v>404</v>
      </c>
      <c r="F73" s="39" t="s">
        <v>405</v>
      </c>
      <c r="G73" s="37" t="s">
        <v>406</v>
      </c>
      <c r="H73" s="39" t="s">
        <v>453</v>
      </c>
      <c r="I73" s="41">
        <v>6184720</v>
      </c>
    </row>
    <row r="74" spans="1:9">
      <c r="A74" s="37" t="s">
        <v>400</v>
      </c>
      <c r="B74" s="37" t="s">
        <v>443</v>
      </c>
      <c r="C74" s="37" t="s">
        <v>444</v>
      </c>
      <c r="D74" s="37" t="s">
        <v>445</v>
      </c>
      <c r="E74" s="38" t="s">
        <v>404</v>
      </c>
      <c r="F74" s="39" t="s">
        <v>405</v>
      </c>
      <c r="G74" s="37" t="s">
        <v>406</v>
      </c>
      <c r="H74" s="39" t="s">
        <v>454</v>
      </c>
      <c r="I74" s="41">
        <v>6184720</v>
      </c>
    </row>
    <row r="75" spans="1:9">
      <c r="A75" s="37" t="s">
        <v>400</v>
      </c>
      <c r="B75" s="37" t="s">
        <v>443</v>
      </c>
      <c r="C75" s="37" t="s">
        <v>444</v>
      </c>
      <c r="D75" s="37" t="s">
        <v>445</v>
      </c>
      <c r="E75" s="38" t="s">
        <v>404</v>
      </c>
      <c r="F75" s="39" t="s">
        <v>405</v>
      </c>
      <c r="G75" s="37" t="s">
        <v>406</v>
      </c>
      <c r="H75" s="39" t="s">
        <v>454</v>
      </c>
      <c r="I75" s="41">
        <v>6184720</v>
      </c>
    </row>
    <row r="76" spans="1:9">
      <c r="A76" s="37" t="s">
        <v>400</v>
      </c>
      <c r="B76" s="37" t="s">
        <v>443</v>
      </c>
      <c r="C76" s="37" t="s">
        <v>444</v>
      </c>
      <c r="D76" s="37" t="s">
        <v>445</v>
      </c>
      <c r="E76" s="38" t="s">
        <v>404</v>
      </c>
      <c r="F76" s="39" t="s">
        <v>405</v>
      </c>
      <c r="G76" s="37" t="s">
        <v>406</v>
      </c>
      <c r="H76" s="39" t="s">
        <v>454</v>
      </c>
      <c r="I76" s="41">
        <v>6184720</v>
      </c>
    </row>
    <row r="77" spans="1:9">
      <c r="A77" s="37" t="s">
        <v>400</v>
      </c>
      <c r="B77" s="37" t="s">
        <v>443</v>
      </c>
      <c r="C77" s="37" t="s">
        <v>444</v>
      </c>
      <c r="D77" s="37" t="s">
        <v>445</v>
      </c>
      <c r="E77" s="38" t="s">
        <v>404</v>
      </c>
      <c r="F77" s="39" t="s">
        <v>405</v>
      </c>
      <c r="G77" s="37" t="s">
        <v>406</v>
      </c>
      <c r="H77" s="39" t="s">
        <v>455</v>
      </c>
      <c r="I77" s="41">
        <v>6184720</v>
      </c>
    </row>
    <row r="78" spans="1:9">
      <c r="A78" s="37" t="s">
        <v>400</v>
      </c>
      <c r="B78" s="37" t="s">
        <v>443</v>
      </c>
      <c r="C78" s="37" t="s">
        <v>444</v>
      </c>
      <c r="D78" s="37" t="s">
        <v>445</v>
      </c>
      <c r="E78" s="38" t="s">
        <v>404</v>
      </c>
      <c r="F78" s="39" t="s">
        <v>405</v>
      </c>
      <c r="G78" s="37" t="s">
        <v>406</v>
      </c>
      <c r="H78" s="39" t="s">
        <v>455</v>
      </c>
      <c r="I78" s="41">
        <v>6184720</v>
      </c>
    </row>
    <row r="79" spans="1:9">
      <c r="A79" s="37" t="s">
        <v>400</v>
      </c>
      <c r="B79" s="37" t="s">
        <v>443</v>
      </c>
      <c r="C79" s="37" t="s">
        <v>444</v>
      </c>
      <c r="D79" s="37" t="s">
        <v>445</v>
      </c>
      <c r="E79" s="38" t="s">
        <v>404</v>
      </c>
      <c r="F79" s="39" t="s">
        <v>405</v>
      </c>
      <c r="G79" s="37" t="s">
        <v>406</v>
      </c>
      <c r="H79" s="39" t="s">
        <v>455</v>
      </c>
      <c r="I79" s="41">
        <v>6184720</v>
      </c>
    </row>
    <row r="80" spans="1:9">
      <c r="A80" s="37" t="s">
        <v>400</v>
      </c>
      <c r="B80" s="37" t="s">
        <v>443</v>
      </c>
      <c r="C80" s="37" t="s">
        <v>444</v>
      </c>
      <c r="D80" s="37" t="s">
        <v>445</v>
      </c>
      <c r="E80" s="38" t="s">
        <v>404</v>
      </c>
      <c r="F80" s="39" t="s">
        <v>405</v>
      </c>
      <c r="G80" s="37" t="s">
        <v>406</v>
      </c>
      <c r="H80" s="39" t="s">
        <v>456</v>
      </c>
      <c r="I80" s="41">
        <v>6184720</v>
      </c>
    </row>
    <row r="81" spans="1:9">
      <c r="A81" s="37" t="s">
        <v>400</v>
      </c>
      <c r="B81" s="37" t="s">
        <v>443</v>
      </c>
      <c r="C81" s="37" t="s">
        <v>444</v>
      </c>
      <c r="D81" s="37" t="s">
        <v>445</v>
      </c>
      <c r="E81" s="38" t="s">
        <v>404</v>
      </c>
      <c r="F81" s="39" t="s">
        <v>405</v>
      </c>
      <c r="G81" s="37" t="s">
        <v>406</v>
      </c>
      <c r="H81" s="39" t="s">
        <v>456</v>
      </c>
      <c r="I81" s="41">
        <v>6184720</v>
      </c>
    </row>
    <row r="82" spans="1:9">
      <c r="A82" s="37" t="s">
        <v>400</v>
      </c>
      <c r="B82" s="37" t="s">
        <v>443</v>
      </c>
      <c r="C82" s="37" t="s">
        <v>444</v>
      </c>
      <c r="D82" s="37" t="s">
        <v>445</v>
      </c>
      <c r="E82" s="38" t="s">
        <v>404</v>
      </c>
      <c r="F82" s="39" t="s">
        <v>405</v>
      </c>
      <c r="G82" s="37" t="s">
        <v>406</v>
      </c>
      <c r="H82" s="39" t="s">
        <v>456</v>
      </c>
      <c r="I82" s="41">
        <v>6184720</v>
      </c>
    </row>
    <row r="83" spans="1:9">
      <c r="A83" s="37" t="s">
        <v>400</v>
      </c>
      <c r="B83" s="37" t="s">
        <v>443</v>
      </c>
      <c r="C83" s="37" t="s">
        <v>444</v>
      </c>
      <c r="D83" s="37" t="s">
        <v>445</v>
      </c>
      <c r="E83" s="38" t="s">
        <v>404</v>
      </c>
      <c r="F83" s="39" t="s">
        <v>405</v>
      </c>
      <c r="G83" s="37" t="s">
        <v>406</v>
      </c>
      <c r="H83" s="39" t="s">
        <v>457</v>
      </c>
      <c r="I83" s="41">
        <v>6184720</v>
      </c>
    </row>
    <row r="84" spans="1:9">
      <c r="A84" s="37" t="s">
        <v>400</v>
      </c>
      <c r="B84" s="37" t="s">
        <v>443</v>
      </c>
      <c r="C84" s="37" t="s">
        <v>444</v>
      </c>
      <c r="D84" s="37" t="s">
        <v>445</v>
      </c>
      <c r="E84" s="38" t="s">
        <v>404</v>
      </c>
      <c r="F84" s="39" t="s">
        <v>405</v>
      </c>
      <c r="G84" s="37" t="s">
        <v>406</v>
      </c>
      <c r="H84" s="39" t="s">
        <v>457</v>
      </c>
      <c r="I84" s="41">
        <v>6184720</v>
      </c>
    </row>
    <row r="85" spans="1:9">
      <c r="A85" s="37" t="s">
        <v>400</v>
      </c>
      <c r="B85" s="37" t="s">
        <v>443</v>
      </c>
      <c r="C85" s="37" t="s">
        <v>444</v>
      </c>
      <c r="D85" s="37" t="s">
        <v>445</v>
      </c>
      <c r="E85" s="38" t="s">
        <v>404</v>
      </c>
      <c r="F85" s="39" t="s">
        <v>405</v>
      </c>
      <c r="G85" s="37" t="s">
        <v>406</v>
      </c>
      <c r="H85" s="39" t="s">
        <v>457</v>
      </c>
      <c r="I85" s="41">
        <v>6184720</v>
      </c>
    </row>
    <row r="86" spans="1:9">
      <c r="A86" s="37" t="s">
        <v>400</v>
      </c>
      <c r="B86" s="37" t="s">
        <v>443</v>
      </c>
      <c r="C86" s="37" t="s">
        <v>444</v>
      </c>
      <c r="D86" s="37" t="s">
        <v>445</v>
      </c>
      <c r="E86" s="38" t="s">
        <v>404</v>
      </c>
      <c r="F86" s="39" t="s">
        <v>405</v>
      </c>
      <c r="G86" s="37" t="s">
        <v>406</v>
      </c>
      <c r="H86" s="39" t="s">
        <v>458</v>
      </c>
      <c r="I86" s="41">
        <v>6184720</v>
      </c>
    </row>
    <row r="87" spans="1:9">
      <c r="A87" s="37" t="s">
        <v>400</v>
      </c>
      <c r="B87" s="37" t="s">
        <v>443</v>
      </c>
      <c r="C87" s="37" t="s">
        <v>444</v>
      </c>
      <c r="D87" s="37" t="s">
        <v>445</v>
      </c>
      <c r="E87" s="38" t="s">
        <v>404</v>
      </c>
      <c r="F87" s="39" t="s">
        <v>405</v>
      </c>
      <c r="G87" s="37" t="s">
        <v>406</v>
      </c>
      <c r="H87" s="39" t="s">
        <v>458</v>
      </c>
      <c r="I87" s="41">
        <v>6184720</v>
      </c>
    </row>
    <row r="88" spans="1:9">
      <c r="A88" s="37" t="s">
        <v>400</v>
      </c>
      <c r="B88" s="37" t="s">
        <v>443</v>
      </c>
      <c r="C88" s="37" t="s">
        <v>444</v>
      </c>
      <c r="D88" s="37" t="s">
        <v>445</v>
      </c>
      <c r="E88" s="38" t="s">
        <v>404</v>
      </c>
      <c r="F88" s="39" t="s">
        <v>405</v>
      </c>
      <c r="G88" s="37" t="s">
        <v>406</v>
      </c>
      <c r="H88" s="39" t="s">
        <v>458</v>
      </c>
      <c r="I88" s="41">
        <v>6184720</v>
      </c>
    </row>
    <row r="89" spans="1:9">
      <c r="A89" s="37" t="s">
        <v>400</v>
      </c>
      <c r="B89" s="37" t="s">
        <v>443</v>
      </c>
      <c r="C89" s="37" t="s">
        <v>444</v>
      </c>
      <c r="D89" s="37" t="s">
        <v>406</v>
      </c>
      <c r="E89" s="38" t="s">
        <v>404</v>
      </c>
      <c r="F89" s="13" t="s">
        <v>459</v>
      </c>
      <c r="G89" s="37" t="s">
        <v>406</v>
      </c>
      <c r="H89" s="39" t="s">
        <v>406</v>
      </c>
      <c r="I89" s="41">
        <v>3053686</v>
      </c>
    </row>
    <row r="90" spans="1:9">
      <c r="A90" s="37" t="s">
        <v>400</v>
      </c>
      <c r="B90" s="37" t="s">
        <v>443</v>
      </c>
      <c r="C90" s="37" t="s">
        <v>444</v>
      </c>
      <c r="D90" s="37" t="s">
        <v>406</v>
      </c>
      <c r="E90" s="38" t="s">
        <v>404</v>
      </c>
      <c r="F90" s="39" t="s">
        <v>459</v>
      </c>
      <c r="G90" s="37" t="s">
        <v>406</v>
      </c>
      <c r="H90" s="39" t="s">
        <v>406</v>
      </c>
      <c r="I90" s="41">
        <v>3053686</v>
      </c>
    </row>
    <row r="91" spans="1:9">
      <c r="A91" s="37" t="s">
        <v>400</v>
      </c>
      <c r="B91" s="37" t="s">
        <v>443</v>
      </c>
      <c r="C91" s="37" t="s">
        <v>444</v>
      </c>
      <c r="D91" s="37" t="s">
        <v>406</v>
      </c>
      <c r="E91" s="38" t="s">
        <v>404</v>
      </c>
      <c r="F91" s="39" t="s">
        <v>459</v>
      </c>
      <c r="G91" s="37" t="s">
        <v>406</v>
      </c>
      <c r="H91" s="39" t="s">
        <v>406</v>
      </c>
      <c r="I91" s="41">
        <v>3053686</v>
      </c>
    </row>
    <row r="92" spans="1:9">
      <c r="A92" s="37" t="s">
        <v>400</v>
      </c>
      <c r="B92" s="37" t="s">
        <v>443</v>
      </c>
      <c r="C92" s="37" t="s">
        <v>444</v>
      </c>
      <c r="D92" s="39" t="s">
        <v>460</v>
      </c>
      <c r="E92" s="38" t="s">
        <v>404</v>
      </c>
      <c r="F92" s="39" t="s">
        <v>460</v>
      </c>
      <c r="G92" s="37" t="s">
        <v>406</v>
      </c>
      <c r="H92" s="39" t="s">
        <v>406</v>
      </c>
      <c r="I92" s="41">
        <v>3053686</v>
      </c>
    </row>
    <row r="93" spans="1:9">
      <c r="A93" s="37" t="s">
        <v>400</v>
      </c>
      <c r="B93" s="37" t="s">
        <v>443</v>
      </c>
      <c r="C93" s="37" t="s">
        <v>444</v>
      </c>
      <c r="D93" s="39" t="s">
        <v>460</v>
      </c>
      <c r="E93" s="38" t="s">
        <v>404</v>
      </c>
      <c r="F93" s="39" t="s">
        <v>460</v>
      </c>
      <c r="G93" s="37" t="s">
        <v>406</v>
      </c>
      <c r="H93" s="39" t="s">
        <v>406</v>
      </c>
      <c r="I93" s="41">
        <v>3053686</v>
      </c>
    </row>
    <row r="94" spans="1:9">
      <c r="A94" s="37" t="s">
        <v>400</v>
      </c>
      <c r="B94" s="37" t="s">
        <v>443</v>
      </c>
      <c r="C94" s="37" t="s">
        <v>444</v>
      </c>
      <c r="D94" s="39" t="s">
        <v>460</v>
      </c>
      <c r="E94" s="38" t="s">
        <v>404</v>
      </c>
      <c r="F94" s="39" t="s">
        <v>460</v>
      </c>
      <c r="G94" s="37" t="s">
        <v>406</v>
      </c>
      <c r="H94" s="39" t="s">
        <v>406</v>
      </c>
      <c r="I94" s="41">
        <v>3053686</v>
      </c>
    </row>
    <row r="95" spans="1:9">
      <c r="A95" s="37" t="s">
        <v>400</v>
      </c>
      <c r="B95" s="37" t="s">
        <v>443</v>
      </c>
      <c r="C95" s="37" t="s">
        <v>444</v>
      </c>
      <c r="D95" s="37" t="s">
        <v>406</v>
      </c>
      <c r="E95" s="38" t="s">
        <v>404</v>
      </c>
      <c r="F95" s="39" t="s">
        <v>461</v>
      </c>
      <c r="G95" s="37" t="s">
        <v>406</v>
      </c>
      <c r="H95" s="39" t="s">
        <v>406</v>
      </c>
      <c r="I95" s="41">
        <v>3053686</v>
      </c>
    </row>
    <row r="96" spans="1:9">
      <c r="A96" s="37" t="s">
        <v>400</v>
      </c>
      <c r="B96" s="37" t="s">
        <v>443</v>
      </c>
      <c r="C96" s="37" t="s">
        <v>444</v>
      </c>
      <c r="D96" s="37" t="s">
        <v>406</v>
      </c>
      <c r="E96" s="38" t="s">
        <v>404</v>
      </c>
      <c r="F96" s="39" t="s">
        <v>461</v>
      </c>
      <c r="G96" s="37" t="s">
        <v>406</v>
      </c>
      <c r="H96" s="39" t="s">
        <v>406</v>
      </c>
      <c r="I96" s="41">
        <v>3053686</v>
      </c>
    </row>
    <row r="97" spans="1:9">
      <c r="A97" s="37" t="s">
        <v>400</v>
      </c>
      <c r="B97" s="37" t="s">
        <v>443</v>
      </c>
      <c r="C97" s="37" t="s">
        <v>444</v>
      </c>
      <c r="D97" s="37" t="s">
        <v>406</v>
      </c>
      <c r="E97" s="38" t="s">
        <v>404</v>
      </c>
      <c r="F97" s="39" t="s">
        <v>461</v>
      </c>
      <c r="G97" s="37" t="s">
        <v>406</v>
      </c>
      <c r="H97" s="39" t="s">
        <v>406</v>
      </c>
      <c r="I97" s="41">
        <v>3053686</v>
      </c>
    </row>
    <row r="98" spans="1:9">
      <c r="A98" s="37" t="s">
        <v>400</v>
      </c>
      <c r="B98" s="37" t="s">
        <v>443</v>
      </c>
      <c r="C98" s="37" t="s">
        <v>444</v>
      </c>
      <c r="D98" s="37" t="s">
        <v>406</v>
      </c>
      <c r="E98" s="38" t="s">
        <v>404</v>
      </c>
      <c r="F98" s="39" t="s">
        <v>462</v>
      </c>
      <c r="G98" s="37" t="s">
        <v>406</v>
      </c>
      <c r="H98" s="39" t="s">
        <v>406</v>
      </c>
      <c r="I98" s="41">
        <v>3053686</v>
      </c>
    </row>
    <row r="99" spans="1:9">
      <c r="A99" s="37" t="s">
        <v>400</v>
      </c>
      <c r="B99" s="37" t="s">
        <v>443</v>
      </c>
      <c r="C99" s="37" t="s">
        <v>444</v>
      </c>
      <c r="D99" s="37" t="s">
        <v>406</v>
      </c>
      <c r="E99" s="38" t="s">
        <v>404</v>
      </c>
      <c r="F99" s="39" t="s">
        <v>462</v>
      </c>
      <c r="G99" s="37" t="s">
        <v>406</v>
      </c>
      <c r="H99" s="39" t="s">
        <v>406</v>
      </c>
      <c r="I99" s="41">
        <v>3053686</v>
      </c>
    </row>
    <row r="100" spans="1:9">
      <c r="A100" s="37" t="s">
        <v>400</v>
      </c>
      <c r="B100" s="37" t="s">
        <v>443</v>
      </c>
      <c r="C100" s="37" t="s">
        <v>444</v>
      </c>
      <c r="D100" s="37" t="s">
        <v>406</v>
      </c>
      <c r="E100" s="38" t="s">
        <v>404</v>
      </c>
      <c r="F100" s="39" t="s">
        <v>462</v>
      </c>
      <c r="G100" s="37" t="s">
        <v>406</v>
      </c>
      <c r="H100" s="39" t="s">
        <v>406</v>
      </c>
      <c r="I100" s="41">
        <v>3053686</v>
      </c>
    </row>
    <row r="101" spans="1:9">
      <c r="A101" s="37" t="s">
        <v>400</v>
      </c>
      <c r="B101" s="37" t="s">
        <v>443</v>
      </c>
      <c r="C101" s="37" t="s">
        <v>444</v>
      </c>
      <c r="D101" s="37" t="s">
        <v>406</v>
      </c>
      <c r="E101" s="38" t="s">
        <v>404</v>
      </c>
      <c r="F101" s="39" t="s">
        <v>463</v>
      </c>
      <c r="G101" s="37" t="s">
        <v>406</v>
      </c>
      <c r="H101" s="39" t="s">
        <v>406</v>
      </c>
      <c r="I101" s="41">
        <v>3053686</v>
      </c>
    </row>
    <row r="102" spans="1:9">
      <c r="A102" s="37" t="s">
        <v>400</v>
      </c>
      <c r="B102" s="37" t="s">
        <v>443</v>
      </c>
      <c r="C102" s="37" t="s">
        <v>444</v>
      </c>
      <c r="D102" s="37" t="s">
        <v>406</v>
      </c>
      <c r="E102" s="38" t="s">
        <v>404</v>
      </c>
      <c r="F102" s="39" t="s">
        <v>463</v>
      </c>
      <c r="G102" s="37" t="s">
        <v>406</v>
      </c>
      <c r="H102" s="39" t="s">
        <v>406</v>
      </c>
      <c r="I102" s="41">
        <v>3053686</v>
      </c>
    </row>
    <row r="103" spans="1:9">
      <c r="A103" s="37" t="s">
        <v>400</v>
      </c>
      <c r="B103" s="37" t="s">
        <v>443</v>
      </c>
      <c r="C103" s="37" t="s">
        <v>444</v>
      </c>
      <c r="D103" s="37" t="s">
        <v>406</v>
      </c>
      <c r="E103" s="38" t="s">
        <v>404</v>
      </c>
      <c r="F103" s="39" t="s">
        <v>463</v>
      </c>
      <c r="G103" s="37" t="s">
        <v>406</v>
      </c>
      <c r="H103" s="39" t="s">
        <v>406</v>
      </c>
      <c r="I103" s="41">
        <v>3053686</v>
      </c>
    </row>
    <row r="104" spans="1:9">
      <c r="A104" s="37" t="s">
        <v>400</v>
      </c>
      <c r="B104" s="37" t="s">
        <v>443</v>
      </c>
      <c r="C104" s="37" t="s">
        <v>444</v>
      </c>
      <c r="D104" s="37" t="s">
        <v>406</v>
      </c>
      <c r="E104" s="38" t="s">
        <v>404</v>
      </c>
      <c r="F104" s="39" t="s">
        <v>464</v>
      </c>
      <c r="G104" s="37" t="s">
        <v>406</v>
      </c>
      <c r="H104" s="39" t="s">
        <v>406</v>
      </c>
      <c r="I104" s="41">
        <v>3053686</v>
      </c>
    </row>
    <row r="105" spans="1:9">
      <c r="A105" s="37" t="s">
        <v>400</v>
      </c>
      <c r="B105" s="37" t="s">
        <v>443</v>
      </c>
      <c r="C105" s="37" t="s">
        <v>444</v>
      </c>
      <c r="D105" s="37" t="s">
        <v>406</v>
      </c>
      <c r="E105" s="38" t="s">
        <v>404</v>
      </c>
      <c r="F105" s="39" t="s">
        <v>464</v>
      </c>
      <c r="G105" s="37" t="s">
        <v>406</v>
      </c>
      <c r="H105" s="39" t="s">
        <v>406</v>
      </c>
      <c r="I105" s="41">
        <v>3053686</v>
      </c>
    </row>
    <row r="106" spans="1:9">
      <c r="A106" s="37" t="s">
        <v>400</v>
      </c>
      <c r="B106" s="37" t="s">
        <v>443</v>
      </c>
      <c r="C106" s="37" t="s">
        <v>444</v>
      </c>
      <c r="D106" s="37" t="s">
        <v>406</v>
      </c>
      <c r="E106" s="38" t="s">
        <v>404</v>
      </c>
      <c r="F106" s="39" t="s">
        <v>464</v>
      </c>
      <c r="G106" s="37" t="s">
        <v>406</v>
      </c>
      <c r="H106" s="39" t="s">
        <v>406</v>
      </c>
      <c r="I106" s="41">
        <v>3053686</v>
      </c>
    </row>
    <row r="107" spans="1:9">
      <c r="A107" s="37" t="s">
        <v>400</v>
      </c>
      <c r="B107" s="37" t="s">
        <v>443</v>
      </c>
      <c r="C107" s="37" t="s">
        <v>444</v>
      </c>
      <c r="D107" s="37" t="s">
        <v>406</v>
      </c>
      <c r="E107" s="38" t="s">
        <v>404</v>
      </c>
      <c r="F107" s="39" t="s">
        <v>465</v>
      </c>
      <c r="G107" s="37" t="s">
        <v>406</v>
      </c>
      <c r="H107" s="39" t="s">
        <v>406</v>
      </c>
      <c r="I107" s="41">
        <v>3053686</v>
      </c>
    </row>
    <row r="108" spans="1:9">
      <c r="A108" s="37" t="s">
        <v>400</v>
      </c>
      <c r="B108" s="37" t="s">
        <v>443</v>
      </c>
      <c r="C108" s="37" t="s">
        <v>444</v>
      </c>
      <c r="D108" s="37" t="s">
        <v>406</v>
      </c>
      <c r="E108" s="38" t="s">
        <v>404</v>
      </c>
      <c r="F108" s="39" t="s">
        <v>465</v>
      </c>
      <c r="G108" s="37" t="s">
        <v>406</v>
      </c>
      <c r="H108" s="39" t="s">
        <v>406</v>
      </c>
      <c r="I108" s="41">
        <v>3053686</v>
      </c>
    </row>
    <row r="109" spans="1:9">
      <c r="A109" s="37" t="s">
        <v>400</v>
      </c>
      <c r="B109" s="37" t="s">
        <v>443</v>
      </c>
      <c r="C109" s="37" t="s">
        <v>444</v>
      </c>
      <c r="D109" s="37" t="s">
        <v>406</v>
      </c>
      <c r="E109" s="38" t="s">
        <v>404</v>
      </c>
      <c r="F109" s="39" t="s">
        <v>465</v>
      </c>
      <c r="G109" s="37" t="s">
        <v>406</v>
      </c>
      <c r="H109" s="39" t="s">
        <v>406</v>
      </c>
      <c r="I109" s="41">
        <v>3053686</v>
      </c>
    </row>
    <row r="110" spans="1:9">
      <c r="A110" s="37" t="s">
        <v>400</v>
      </c>
      <c r="B110" s="37" t="s">
        <v>443</v>
      </c>
      <c r="C110" s="37" t="s">
        <v>444</v>
      </c>
      <c r="D110" s="37" t="s">
        <v>406</v>
      </c>
      <c r="E110" s="38" t="s">
        <v>404</v>
      </c>
      <c r="F110" s="39" t="s">
        <v>466</v>
      </c>
      <c r="G110" s="37" t="s">
        <v>406</v>
      </c>
      <c r="H110" s="39" t="s">
        <v>406</v>
      </c>
      <c r="I110" s="41">
        <v>3053686</v>
      </c>
    </row>
    <row r="111" spans="1:9">
      <c r="A111" s="37" t="s">
        <v>400</v>
      </c>
      <c r="B111" s="37" t="s">
        <v>443</v>
      </c>
      <c r="C111" s="37" t="s">
        <v>444</v>
      </c>
      <c r="D111" s="37" t="s">
        <v>406</v>
      </c>
      <c r="E111" s="38" t="s">
        <v>404</v>
      </c>
      <c r="F111" s="39" t="s">
        <v>466</v>
      </c>
      <c r="G111" s="37" t="s">
        <v>406</v>
      </c>
      <c r="H111" s="39" t="s">
        <v>406</v>
      </c>
      <c r="I111" s="41">
        <v>3053686</v>
      </c>
    </row>
    <row r="112" spans="1:9">
      <c r="A112" s="37" t="s">
        <v>400</v>
      </c>
      <c r="B112" s="37" t="s">
        <v>443</v>
      </c>
      <c r="C112" s="37" t="s">
        <v>444</v>
      </c>
      <c r="D112" s="37" t="s">
        <v>406</v>
      </c>
      <c r="E112" s="38" t="s">
        <v>404</v>
      </c>
      <c r="F112" s="39" t="s">
        <v>466</v>
      </c>
      <c r="G112" s="37" t="s">
        <v>406</v>
      </c>
      <c r="H112" s="39" t="s">
        <v>406</v>
      </c>
      <c r="I112" s="41">
        <v>3053686</v>
      </c>
    </row>
    <row r="113" spans="1:9">
      <c r="A113" s="37" t="s">
        <v>400</v>
      </c>
      <c r="B113" s="37" t="s">
        <v>443</v>
      </c>
      <c r="C113" s="37" t="s">
        <v>444</v>
      </c>
      <c r="D113" s="37" t="s">
        <v>406</v>
      </c>
      <c r="E113" s="38" t="s">
        <v>467</v>
      </c>
      <c r="F113" s="39" t="s">
        <v>466</v>
      </c>
      <c r="G113" s="37" t="s">
        <v>406</v>
      </c>
      <c r="H113" s="39" t="s">
        <v>406</v>
      </c>
      <c r="I113" s="41">
        <v>3053686</v>
      </c>
    </row>
    <row r="114" spans="1:9">
      <c r="A114" s="37" t="s">
        <v>400</v>
      </c>
      <c r="B114" s="37" t="s">
        <v>443</v>
      </c>
      <c r="C114" s="37" t="s">
        <v>444</v>
      </c>
      <c r="D114" s="37" t="s">
        <v>406</v>
      </c>
      <c r="E114" s="38" t="s">
        <v>467</v>
      </c>
      <c r="F114" s="39" t="s">
        <v>466</v>
      </c>
      <c r="G114" s="37" t="s">
        <v>406</v>
      </c>
      <c r="H114" s="39" t="s">
        <v>406</v>
      </c>
      <c r="I114" s="41">
        <v>3053686</v>
      </c>
    </row>
    <row r="115" spans="1:9">
      <c r="A115" s="37" t="s">
        <v>400</v>
      </c>
      <c r="B115" s="37" t="s">
        <v>443</v>
      </c>
      <c r="C115" s="37" t="s">
        <v>444</v>
      </c>
      <c r="D115" s="37" t="s">
        <v>406</v>
      </c>
      <c r="E115" s="38" t="s">
        <v>467</v>
      </c>
      <c r="F115" s="39" t="s">
        <v>466</v>
      </c>
      <c r="G115" s="37" t="s">
        <v>406</v>
      </c>
      <c r="H115" s="39" t="s">
        <v>406</v>
      </c>
      <c r="I115" s="41">
        <v>3053686</v>
      </c>
    </row>
    <row r="116" spans="1:9">
      <c r="A116" s="37" t="s">
        <v>400</v>
      </c>
      <c r="B116" s="37" t="s">
        <v>443</v>
      </c>
      <c r="C116" s="37" t="s">
        <v>444</v>
      </c>
      <c r="D116" s="37" t="s">
        <v>406</v>
      </c>
      <c r="E116" s="38" t="s">
        <v>404</v>
      </c>
      <c r="F116" s="39" t="s">
        <v>468</v>
      </c>
      <c r="G116" s="37" t="s">
        <v>406</v>
      </c>
      <c r="H116" s="39" t="s">
        <v>406</v>
      </c>
      <c r="I116" s="41">
        <v>3053686</v>
      </c>
    </row>
    <row r="117" spans="1:9">
      <c r="A117" s="37" t="s">
        <v>400</v>
      </c>
      <c r="B117" s="37" t="s">
        <v>443</v>
      </c>
      <c r="C117" s="37" t="s">
        <v>444</v>
      </c>
      <c r="D117" s="37" t="s">
        <v>406</v>
      </c>
      <c r="E117" s="38" t="s">
        <v>404</v>
      </c>
      <c r="F117" s="39" t="s">
        <v>468</v>
      </c>
      <c r="G117" s="37" t="s">
        <v>406</v>
      </c>
      <c r="H117" s="39" t="s">
        <v>406</v>
      </c>
      <c r="I117" s="41">
        <v>3053686</v>
      </c>
    </row>
    <row r="118" spans="1:9">
      <c r="A118" s="37" t="s">
        <v>400</v>
      </c>
      <c r="B118" s="37" t="s">
        <v>443</v>
      </c>
      <c r="C118" s="37" t="s">
        <v>444</v>
      </c>
      <c r="D118" s="37" t="s">
        <v>406</v>
      </c>
      <c r="E118" s="38" t="s">
        <v>404</v>
      </c>
      <c r="F118" s="39" t="s">
        <v>468</v>
      </c>
      <c r="G118" s="37" t="s">
        <v>406</v>
      </c>
      <c r="H118" s="39" t="s">
        <v>406</v>
      </c>
      <c r="I118" s="41">
        <v>3053686</v>
      </c>
    </row>
    <row r="119" spans="1:9">
      <c r="A119" s="37" t="s">
        <v>400</v>
      </c>
      <c r="B119" s="37" t="s">
        <v>443</v>
      </c>
      <c r="C119" s="37" t="s">
        <v>444</v>
      </c>
      <c r="D119" s="37" t="s">
        <v>406</v>
      </c>
      <c r="E119" s="38" t="s">
        <v>404</v>
      </c>
      <c r="F119" s="39" t="s">
        <v>469</v>
      </c>
      <c r="G119" s="37" t="s">
        <v>406</v>
      </c>
      <c r="H119" s="39" t="s">
        <v>406</v>
      </c>
      <c r="I119" s="41">
        <v>3053686</v>
      </c>
    </row>
    <row r="120" spans="1:9">
      <c r="A120" s="37" t="s">
        <v>400</v>
      </c>
      <c r="B120" s="37" t="s">
        <v>443</v>
      </c>
      <c r="C120" s="37" t="s">
        <v>444</v>
      </c>
      <c r="D120" s="37" t="s">
        <v>406</v>
      </c>
      <c r="E120" s="38" t="s">
        <v>404</v>
      </c>
      <c r="F120" s="39" t="s">
        <v>469</v>
      </c>
      <c r="G120" s="37" t="s">
        <v>406</v>
      </c>
      <c r="H120" s="39" t="s">
        <v>406</v>
      </c>
      <c r="I120" s="41">
        <v>3053686</v>
      </c>
    </row>
    <row r="121" spans="1:9">
      <c r="A121" s="37" t="s">
        <v>400</v>
      </c>
      <c r="B121" s="37" t="s">
        <v>443</v>
      </c>
      <c r="C121" s="37" t="s">
        <v>444</v>
      </c>
      <c r="D121" s="37" t="s">
        <v>406</v>
      </c>
      <c r="E121" s="38" t="s">
        <v>404</v>
      </c>
      <c r="F121" s="39" t="s">
        <v>469</v>
      </c>
      <c r="G121" s="37" t="s">
        <v>406</v>
      </c>
      <c r="H121" s="39" t="s">
        <v>406</v>
      </c>
      <c r="I121" s="41">
        <v>3053686</v>
      </c>
    </row>
    <row r="122" spans="1:9">
      <c r="A122" s="37" t="s">
        <v>400</v>
      </c>
      <c r="B122" s="37" t="s">
        <v>443</v>
      </c>
      <c r="C122" s="37" t="s">
        <v>444</v>
      </c>
      <c r="D122" s="37" t="s">
        <v>406</v>
      </c>
      <c r="E122" s="38" t="s">
        <v>404</v>
      </c>
      <c r="F122" s="39" t="s">
        <v>470</v>
      </c>
      <c r="G122" s="37" t="s">
        <v>406</v>
      </c>
      <c r="H122" s="39" t="s">
        <v>406</v>
      </c>
      <c r="I122" s="41">
        <v>3053686</v>
      </c>
    </row>
    <row r="123" spans="1:9">
      <c r="A123" s="37" t="s">
        <v>400</v>
      </c>
      <c r="B123" s="37" t="s">
        <v>443</v>
      </c>
      <c r="C123" s="37" t="s">
        <v>444</v>
      </c>
      <c r="D123" s="37" t="s">
        <v>406</v>
      </c>
      <c r="E123" s="38" t="s">
        <v>404</v>
      </c>
      <c r="F123" s="39" t="s">
        <v>470</v>
      </c>
      <c r="G123" s="37" t="s">
        <v>406</v>
      </c>
      <c r="H123" s="39" t="s">
        <v>406</v>
      </c>
      <c r="I123" s="41">
        <v>3053686</v>
      </c>
    </row>
    <row r="124" spans="1:9">
      <c r="A124" s="37" t="s">
        <v>400</v>
      </c>
      <c r="B124" s="37" t="s">
        <v>443</v>
      </c>
      <c r="C124" s="37" t="s">
        <v>444</v>
      </c>
      <c r="D124" s="37" t="s">
        <v>406</v>
      </c>
      <c r="E124" s="38" t="s">
        <v>404</v>
      </c>
      <c r="F124" s="39" t="s">
        <v>470</v>
      </c>
      <c r="G124" s="37" t="s">
        <v>406</v>
      </c>
      <c r="H124" s="39" t="s">
        <v>406</v>
      </c>
      <c r="I124" s="41">
        <v>3053686</v>
      </c>
    </row>
    <row r="125" spans="1:9">
      <c r="A125" s="37" t="s">
        <v>400</v>
      </c>
      <c r="B125" s="37" t="s">
        <v>443</v>
      </c>
      <c r="C125" s="37" t="s">
        <v>444</v>
      </c>
      <c r="D125" s="37" t="s">
        <v>406</v>
      </c>
      <c r="E125" s="38" t="s">
        <v>404</v>
      </c>
      <c r="F125" s="39" t="s">
        <v>471</v>
      </c>
      <c r="G125" s="37" t="s">
        <v>406</v>
      </c>
      <c r="H125" s="39" t="s">
        <v>406</v>
      </c>
      <c r="I125" s="41">
        <v>3053686</v>
      </c>
    </row>
    <row r="126" spans="1:9">
      <c r="A126" s="37" t="s">
        <v>400</v>
      </c>
      <c r="B126" s="37" t="s">
        <v>443</v>
      </c>
      <c r="C126" s="37" t="s">
        <v>444</v>
      </c>
      <c r="D126" s="37" t="s">
        <v>406</v>
      </c>
      <c r="E126" s="38" t="s">
        <v>404</v>
      </c>
      <c r="F126" s="39" t="s">
        <v>471</v>
      </c>
      <c r="G126" s="37" t="s">
        <v>406</v>
      </c>
      <c r="H126" s="39" t="s">
        <v>406</v>
      </c>
      <c r="I126" s="41">
        <v>3053686</v>
      </c>
    </row>
    <row r="127" spans="1:9">
      <c r="A127" s="37" t="s">
        <v>400</v>
      </c>
      <c r="B127" s="37" t="s">
        <v>443</v>
      </c>
      <c r="C127" s="37" t="s">
        <v>444</v>
      </c>
      <c r="D127" s="37" t="s">
        <v>406</v>
      </c>
      <c r="E127" s="38" t="s">
        <v>404</v>
      </c>
      <c r="F127" s="39" t="s">
        <v>471</v>
      </c>
      <c r="G127" s="37" t="s">
        <v>406</v>
      </c>
      <c r="H127" s="39" t="s">
        <v>406</v>
      </c>
      <c r="I127" s="41">
        <v>3053686</v>
      </c>
    </row>
    <row r="128" spans="1:9">
      <c r="A128" s="37" t="s">
        <v>400</v>
      </c>
      <c r="B128" s="37" t="s">
        <v>443</v>
      </c>
      <c r="C128" s="37" t="s">
        <v>472</v>
      </c>
      <c r="D128" s="39" t="s">
        <v>460</v>
      </c>
      <c r="E128" s="38" t="s">
        <v>404</v>
      </c>
      <c r="F128" s="39" t="s">
        <v>473</v>
      </c>
      <c r="G128" s="37" t="s">
        <v>406</v>
      </c>
      <c r="H128" s="39" t="s">
        <v>406</v>
      </c>
      <c r="I128" s="41">
        <v>3053686</v>
      </c>
    </row>
    <row r="129" spans="1:9">
      <c r="A129" s="37" t="s">
        <v>400</v>
      </c>
      <c r="B129" s="37" t="s">
        <v>443</v>
      </c>
      <c r="C129" s="37" t="s">
        <v>472</v>
      </c>
      <c r="D129" s="39" t="s">
        <v>460</v>
      </c>
      <c r="E129" s="38" t="s">
        <v>404</v>
      </c>
      <c r="F129" s="39" t="s">
        <v>473</v>
      </c>
      <c r="G129" s="37" t="s">
        <v>406</v>
      </c>
      <c r="H129" s="39" t="s">
        <v>406</v>
      </c>
      <c r="I129" s="41">
        <v>3053686</v>
      </c>
    </row>
    <row r="130" spans="1:9">
      <c r="A130" s="37" t="s">
        <v>400</v>
      </c>
      <c r="B130" s="37" t="s">
        <v>443</v>
      </c>
      <c r="C130" s="37" t="s">
        <v>472</v>
      </c>
      <c r="D130" s="39" t="s">
        <v>460</v>
      </c>
      <c r="E130" s="38" t="s">
        <v>404</v>
      </c>
      <c r="F130" s="39" t="s">
        <v>473</v>
      </c>
      <c r="G130" s="37" t="s">
        <v>406</v>
      </c>
      <c r="H130" s="39" t="s">
        <v>406</v>
      </c>
      <c r="I130" s="41">
        <v>3053686</v>
      </c>
    </row>
    <row r="131" spans="1:9">
      <c r="A131" s="37" t="s">
        <v>400</v>
      </c>
      <c r="B131" s="37" t="s">
        <v>443</v>
      </c>
      <c r="C131" s="37" t="s">
        <v>472</v>
      </c>
      <c r="D131" s="37" t="s">
        <v>406</v>
      </c>
      <c r="E131" s="38" t="s">
        <v>404</v>
      </c>
      <c r="F131" s="39" t="s">
        <v>474</v>
      </c>
      <c r="G131" s="37" t="s">
        <v>406</v>
      </c>
      <c r="H131" s="39" t="s">
        <v>406</v>
      </c>
      <c r="I131" s="41">
        <v>3053686</v>
      </c>
    </row>
    <row r="132" spans="1:9">
      <c r="A132" s="37" t="s">
        <v>400</v>
      </c>
      <c r="B132" s="37" t="s">
        <v>443</v>
      </c>
      <c r="C132" s="37" t="s">
        <v>472</v>
      </c>
      <c r="D132" s="37" t="s">
        <v>406</v>
      </c>
      <c r="E132" s="38" t="s">
        <v>404</v>
      </c>
      <c r="F132" s="39" t="s">
        <v>474</v>
      </c>
      <c r="G132" s="37" t="s">
        <v>406</v>
      </c>
      <c r="H132" s="39" t="s">
        <v>406</v>
      </c>
      <c r="I132" s="41">
        <v>3053686</v>
      </c>
    </row>
    <row r="133" spans="1:9">
      <c r="A133" s="37" t="s">
        <v>400</v>
      </c>
      <c r="B133" s="37" t="s">
        <v>443</v>
      </c>
      <c r="C133" s="37" t="s">
        <v>472</v>
      </c>
      <c r="D133" s="37" t="s">
        <v>406</v>
      </c>
      <c r="E133" s="38" t="s">
        <v>404</v>
      </c>
      <c r="F133" s="39" t="s">
        <v>474</v>
      </c>
      <c r="G133" s="37" t="s">
        <v>406</v>
      </c>
      <c r="H133" s="39" t="s">
        <v>406</v>
      </c>
      <c r="I133" s="41">
        <v>3053686</v>
      </c>
    </row>
    <row r="134" spans="1:9" s="14" customFormat="1">
      <c r="A134" s="8" t="s">
        <v>239</v>
      </c>
      <c r="B134" s="40" t="s">
        <v>475</v>
      </c>
      <c r="C134" s="38" t="s">
        <v>476</v>
      </c>
      <c r="D134" s="18" t="s">
        <v>477</v>
      </c>
      <c r="E134" s="38" t="s">
        <v>404</v>
      </c>
      <c r="F134" s="39" t="s">
        <v>478</v>
      </c>
      <c r="G134" s="37" t="s">
        <v>406</v>
      </c>
      <c r="H134" s="37" t="s">
        <v>406</v>
      </c>
      <c r="I134" s="42">
        <v>37232735</v>
      </c>
    </row>
    <row r="135" spans="1:9" s="14" customFormat="1">
      <c r="A135" s="8" t="s">
        <v>239</v>
      </c>
      <c r="B135" s="40" t="s">
        <v>475</v>
      </c>
      <c r="C135" s="38" t="s">
        <v>259</v>
      </c>
      <c r="D135" s="18" t="s">
        <v>477</v>
      </c>
      <c r="E135" s="38" t="s">
        <v>404</v>
      </c>
      <c r="F135" s="39" t="s">
        <v>478</v>
      </c>
      <c r="G135" s="37" t="s">
        <v>406</v>
      </c>
      <c r="H135" s="37" t="s">
        <v>406</v>
      </c>
      <c r="I135" s="42">
        <v>54117271</v>
      </c>
    </row>
    <row r="136" spans="1:9" s="14" customFormat="1">
      <c r="A136" s="8" t="s">
        <v>239</v>
      </c>
      <c r="B136" s="40" t="s">
        <v>475</v>
      </c>
      <c r="C136" s="38" t="s">
        <v>479</v>
      </c>
      <c r="D136" s="18" t="s">
        <v>477</v>
      </c>
      <c r="E136" s="38" t="s">
        <v>404</v>
      </c>
      <c r="F136" s="39" t="s">
        <v>478</v>
      </c>
      <c r="G136" s="37" t="s">
        <v>406</v>
      </c>
      <c r="H136" s="37" t="s">
        <v>406</v>
      </c>
      <c r="I136" s="42">
        <v>6601280</v>
      </c>
    </row>
    <row r="137" spans="1:9" s="14" customFormat="1">
      <c r="A137" s="8" t="s">
        <v>239</v>
      </c>
      <c r="B137" s="40" t="s">
        <v>475</v>
      </c>
      <c r="C137" s="38" t="s">
        <v>246</v>
      </c>
      <c r="D137" s="18" t="s">
        <v>477</v>
      </c>
      <c r="E137" s="38" t="s">
        <v>404</v>
      </c>
      <c r="F137" s="39" t="s">
        <v>478</v>
      </c>
      <c r="G137" s="37" t="s">
        <v>406</v>
      </c>
      <c r="H137" s="37" t="s">
        <v>406</v>
      </c>
      <c r="I137" s="42">
        <v>35035318</v>
      </c>
    </row>
    <row r="138" spans="1:9" s="14" customFormat="1">
      <c r="A138" s="8" t="s">
        <v>239</v>
      </c>
      <c r="B138" s="40" t="s">
        <v>475</v>
      </c>
      <c r="C138" s="38" t="s">
        <v>480</v>
      </c>
      <c r="D138" s="18" t="s">
        <v>477</v>
      </c>
      <c r="E138" s="38" t="s">
        <v>404</v>
      </c>
      <c r="F138" s="39" t="s">
        <v>478</v>
      </c>
      <c r="G138" s="37" t="s">
        <v>406</v>
      </c>
      <c r="H138" s="37" t="s">
        <v>406</v>
      </c>
      <c r="I138" s="42">
        <v>51136633</v>
      </c>
    </row>
    <row r="139" spans="1:9" s="14" customFormat="1">
      <c r="A139" s="8" t="s">
        <v>239</v>
      </c>
      <c r="B139" s="40" t="s">
        <v>475</v>
      </c>
      <c r="C139" s="38" t="s">
        <v>481</v>
      </c>
      <c r="D139" s="18" t="s">
        <v>477</v>
      </c>
      <c r="E139" s="38" t="s">
        <v>404</v>
      </c>
      <c r="F139" s="39" t="s">
        <v>478</v>
      </c>
      <c r="G139" s="37" t="s">
        <v>406</v>
      </c>
      <c r="H139" s="37" t="s">
        <v>406</v>
      </c>
      <c r="I139" s="42">
        <v>31956510</v>
      </c>
    </row>
    <row r="140" spans="1:9" s="14" customFormat="1">
      <c r="A140" s="8" t="s">
        <v>239</v>
      </c>
      <c r="B140" s="40" t="s">
        <v>475</v>
      </c>
      <c r="C140" s="38" t="s">
        <v>257</v>
      </c>
      <c r="D140" s="18" t="s">
        <v>477</v>
      </c>
      <c r="E140" s="38" t="s">
        <v>404</v>
      </c>
      <c r="F140" s="39" t="s">
        <v>478</v>
      </c>
      <c r="G140" s="37" t="s">
        <v>406</v>
      </c>
      <c r="H140" s="37" t="s">
        <v>406</v>
      </c>
      <c r="I140" s="42">
        <v>8791722</v>
      </c>
    </row>
    <row r="141" spans="1:9" s="14" customFormat="1">
      <c r="A141" s="8" t="s">
        <v>239</v>
      </c>
      <c r="B141" s="40" t="s">
        <v>475</v>
      </c>
      <c r="C141" s="38" t="s">
        <v>482</v>
      </c>
      <c r="D141" s="18" t="s">
        <v>477</v>
      </c>
      <c r="E141" s="38" t="s">
        <v>404</v>
      </c>
      <c r="F141" s="39" t="s">
        <v>478</v>
      </c>
      <c r="G141" s="37" t="s">
        <v>406</v>
      </c>
      <c r="H141" s="37" t="s">
        <v>406</v>
      </c>
      <c r="I141" s="42">
        <v>33506981</v>
      </c>
    </row>
    <row r="142" spans="1:9" s="14" customFormat="1">
      <c r="A142" s="8" t="s">
        <v>239</v>
      </c>
      <c r="B142" s="40" t="s">
        <v>475</v>
      </c>
      <c r="C142" s="38" t="s">
        <v>241</v>
      </c>
      <c r="D142" s="18" t="s">
        <v>477</v>
      </c>
      <c r="E142" s="38" t="s">
        <v>404</v>
      </c>
      <c r="F142" s="39" t="s">
        <v>478</v>
      </c>
      <c r="G142" s="37" t="s">
        <v>406</v>
      </c>
      <c r="H142" s="37" t="s">
        <v>406</v>
      </c>
      <c r="I142" s="42">
        <v>30997080</v>
      </c>
    </row>
    <row r="143" spans="1:9" s="14" customFormat="1">
      <c r="A143" s="8" t="s">
        <v>239</v>
      </c>
      <c r="B143" s="40" t="s">
        <v>475</v>
      </c>
      <c r="C143" s="37" t="s">
        <v>483</v>
      </c>
      <c r="D143" s="18" t="s">
        <v>477</v>
      </c>
      <c r="E143" s="38" t="s">
        <v>404</v>
      </c>
      <c r="F143" s="39" t="s">
        <v>478</v>
      </c>
      <c r="G143" s="37" t="s">
        <v>406</v>
      </c>
      <c r="H143" s="37" t="s">
        <v>406</v>
      </c>
      <c r="I143" s="42">
        <v>47360526</v>
      </c>
    </row>
    <row r="145" spans="1:3">
      <c r="A145" s="41"/>
    </row>
    <row r="146" spans="1:3">
      <c r="A146" s="41"/>
      <c r="C146" s="41"/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Tsinghua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Hu</dc:creator>
  <cp:keywords/>
  <dc:description/>
  <cp:lastModifiedBy>Zhi J. Lu</cp:lastModifiedBy>
  <cp:revision/>
  <dcterms:created xsi:type="dcterms:W3CDTF">2014-01-26T16:02:11Z</dcterms:created>
  <dcterms:modified xsi:type="dcterms:W3CDTF">2018-11-17T04:03:33Z</dcterms:modified>
  <cp:category/>
  <cp:contentStatus/>
</cp:coreProperties>
</file>