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filterPrivacy="1" autoCompressPictures="0"/>
  <bookViews>
    <workbookView xWindow="0" yWindow="0" windowWidth="22420" windowHeight="15440"/>
  </bookViews>
  <sheets>
    <sheet name="Pins" sheetId="1" r:id="rId1"/>
    <sheet name="Variables" sheetId="2" r:id="rId2"/>
    <sheet name="Notes" sheetId="3" r:id="rId3"/>
    <sheet name="Motor Speed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4" l="1"/>
  <c r="B3" i="4"/>
  <c r="F11" i="4"/>
  <c r="B2" i="4"/>
  <c r="B11" i="4"/>
  <c r="G11" i="4"/>
  <c r="H11" i="4"/>
  <c r="E12" i="4"/>
  <c r="F12" i="4"/>
  <c r="B12" i="4"/>
  <c r="G12" i="4"/>
  <c r="H12" i="4"/>
  <c r="E13" i="4"/>
  <c r="F13" i="4"/>
  <c r="B13" i="4"/>
  <c r="G13" i="4"/>
  <c r="H13" i="4"/>
  <c r="E14" i="4"/>
  <c r="F14" i="4"/>
  <c r="B14" i="4"/>
  <c r="G14" i="4"/>
  <c r="H14" i="4"/>
  <c r="E15" i="4"/>
  <c r="F15" i="4"/>
  <c r="B15" i="4"/>
  <c r="G15" i="4"/>
  <c r="H15" i="4"/>
  <c r="E16" i="4"/>
  <c r="F16" i="4"/>
  <c r="B16" i="4"/>
  <c r="G16" i="4"/>
  <c r="H16" i="4"/>
  <c r="E17" i="4"/>
  <c r="F17" i="4"/>
  <c r="B17" i="4"/>
  <c r="G17" i="4"/>
  <c r="H17" i="4"/>
  <c r="E18" i="4"/>
  <c r="F18" i="4"/>
  <c r="B18" i="4"/>
  <c r="G18" i="4"/>
  <c r="H18" i="4"/>
  <c r="E19" i="4"/>
  <c r="F19" i="4"/>
  <c r="B19" i="4"/>
  <c r="G19" i="4"/>
  <c r="H19" i="4"/>
  <c r="E20" i="4"/>
  <c r="F20" i="4"/>
  <c r="B20" i="4"/>
  <c r="G20" i="4"/>
  <c r="H20" i="4"/>
  <c r="E21" i="4"/>
  <c r="F21" i="4"/>
  <c r="B21" i="4"/>
  <c r="G21" i="4"/>
  <c r="H21" i="4"/>
  <c r="E22" i="4"/>
  <c r="F22" i="4"/>
  <c r="B22" i="4"/>
  <c r="G22" i="4"/>
  <c r="H22" i="4"/>
  <c r="E23" i="4"/>
  <c r="F23" i="4"/>
  <c r="B23" i="4"/>
  <c r="G23" i="4"/>
  <c r="H23" i="4"/>
  <c r="E24" i="4"/>
  <c r="F24" i="4"/>
  <c r="B24" i="4"/>
  <c r="G24" i="4"/>
  <c r="H24" i="4"/>
  <c r="E25" i="4"/>
  <c r="F25" i="4"/>
  <c r="B25" i="4"/>
  <c r="G25" i="4"/>
  <c r="H25" i="4"/>
  <c r="E26" i="4"/>
  <c r="F26" i="4"/>
  <c r="B26" i="4"/>
  <c r="G26" i="4"/>
  <c r="H26" i="4"/>
  <c r="E27" i="4"/>
  <c r="F27" i="4"/>
  <c r="B27" i="4"/>
  <c r="G27" i="4"/>
  <c r="H27" i="4"/>
  <c r="E28" i="4"/>
  <c r="F28" i="4"/>
  <c r="B28" i="4"/>
  <c r="G28" i="4"/>
  <c r="H28" i="4"/>
  <c r="E29" i="4"/>
  <c r="F29" i="4"/>
  <c r="B29" i="4"/>
  <c r="G29" i="4"/>
  <c r="H29" i="4"/>
  <c r="E30" i="4"/>
  <c r="F30" i="4"/>
  <c r="B30" i="4"/>
  <c r="G30" i="4"/>
  <c r="H30" i="4"/>
  <c r="E31" i="4"/>
  <c r="F31" i="4"/>
  <c r="B31" i="4"/>
  <c r="G31" i="4"/>
  <c r="H31" i="4"/>
  <c r="E32" i="4"/>
  <c r="F32" i="4"/>
  <c r="B32" i="4"/>
  <c r="G32" i="4"/>
  <c r="H32" i="4"/>
  <c r="E33" i="4"/>
  <c r="F33" i="4"/>
  <c r="B33" i="4"/>
  <c r="G33" i="4"/>
  <c r="H33" i="4"/>
  <c r="E10" i="4"/>
  <c r="F10" i="4"/>
  <c r="B10" i="4"/>
  <c r="G10" i="4"/>
  <c r="H10" i="4"/>
  <c r="B4" i="4"/>
  <c r="C33" i="4"/>
  <c r="D33" i="4"/>
  <c r="C32" i="4"/>
  <c r="D32" i="4"/>
  <c r="C31" i="4"/>
  <c r="D31" i="4"/>
  <c r="C30" i="4"/>
  <c r="D30" i="4"/>
  <c r="C29" i="4"/>
  <c r="D29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10" i="4"/>
  <c r="D10" i="4"/>
  <c r="B5" i="4"/>
</calcChain>
</file>

<file path=xl/sharedStrings.xml><?xml version="1.0" encoding="utf-8"?>
<sst xmlns="http://schemas.openxmlformats.org/spreadsheetml/2006/main" count="242" uniqueCount="170">
  <si>
    <t>Pin Name</t>
  </si>
  <si>
    <t>VIN</t>
  </si>
  <si>
    <t>GND</t>
  </si>
  <si>
    <t>M1A</t>
  </si>
  <si>
    <t>M1B</t>
  </si>
  <si>
    <t>M2A</t>
  </si>
  <si>
    <t>M2B</t>
  </si>
  <si>
    <t>PB0</t>
  </si>
  <si>
    <t>PB1</t>
  </si>
  <si>
    <t>PB2</t>
  </si>
  <si>
    <t>PB4</t>
  </si>
  <si>
    <t>PB5</t>
  </si>
  <si>
    <t>PD0</t>
  </si>
  <si>
    <t>PD1</t>
  </si>
  <si>
    <t>PD2</t>
  </si>
  <si>
    <t>PD4</t>
  </si>
  <si>
    <t>PC0</t>
  </si>
  <si>
    <t>PC1</t>
  </si>
  <si>
    <t>PC2</t>
  </si>
  <si>
    <t>PC3</t>
  </si>
  <si>
    <t>PC4</t>
  </si>
  <si>
    <t>PC5</t>
  </si>
  <si>
    <t>PD7</t>
  </si>
  <si>
    <t>ADC6</t>
  </si>
  <si>
    <t>ADC7</t>
  </si>
  <si>
    <t>Pin Function</t>
  </si>
  <si>
    <t>ground</t>
  </si>
  <si>
    <t>motor 1 output (1A cont, 3A peak)</t>
  </si>
  <si>
    <t>motor 2 output (1A cont, 3A peak)</t>
  </si>
  <si>
    <t>digital I/O</t>
  </si>
  <si>
    <t>digital I/O, Timer1 input capture, clock output</t>
  </si>
  <si>
    <t>digital I/O, Timer1 PWM output A</t>
  </si>
  <si>
    <t>digital I/O, Timer1 PWM output B</t>
  </si>
  <si>
    <t>digital I/O, ISP programming</t>
  </si>
  <si>
    <t>digital I/O, analog input</t>
  </si>
  <si>
    <t>digital I/O, analog input, I2C data (SDA)</t>
  </si>
  <si>
    <t>digital I/O, analog input, I2C clock (SCL)</t>
  </si>
  <si>
    <t>PC6/RESET</t>
  </si>
  <si>
    <t>digital I/O, reset (pulled high, active low)</t>
  </si>
  <si>
    <t>digital I/O, USART input pin (RXD)</t>
  </si>
  <si>
    <t>digital I/O, USART output pin (TXD), red LED</t>
  </si>
  <si>
    <t>digital I/O, external interrupt 0</t>
  </si>
  <si>
    <t>digital I/O, USART clock, Timer0 external counter</t>
  </si>
  <si>
    <t>analog input</t>
  </si>
  <si>
    <t>analog input, user potentiometer (GND to VCC)</t>
  </si>
  <si>
    <t>battery+</t>
  </si>
  <si>
    <t>battery-</t>
  </si>
  <si>
    <t>VCC</t>
  </si>
  <si>
    <t>float</t>
  </si>
  <si>
    <t>AVR band gap calibration voltage</t>
  </si>
  <si>
    <t>VBG</t>
  </si>
  <si>
    <t>Notes</t>
  </si>
  <si>
    <t>POS[]</t>
  </si>
  <si>
    <t>VERS</t>
  </si>
  <si>
    <t>software version</t>
  </si>
  <si>
    <t>signed long</t>
  </si>
  <si>
    <t>VEL[]</t>
  </si>
  <si>
    <t>motor velocity (counts/sec)</t>
  </si>
  <si>
    <t>motor position (counts)</t>
  </si>
  <si>
    <t>PKD[]</t>
  </si>
  <si>
    <t>PKI[]</t>
  </si>
  <si>
    <t>PKP[]</t>
  </si>
  <si>
    <t>position loop derivative gain</t>
  </si>
  <si>
    <t>position loop integral gain</t>
  </si>
  <si>
    <t>position loop proportional gain</t>
  </si>
  <si>
    <t>VKD[]</t>
  </si>
  <si>
    <t>VKI[]</t>
  </si>
  <si>
    <t>VKP[]</t>
  </si>
  <si>
    <t>velocity loop derivative gain</t>
  </si>
  <si>
    <t>velocity loop integral gain</t>
  </si>
  <si>
    <t>velocity loop proportional gain</t>
  </si>
  <si>
    <t>PIL[]</t>
  </si>
  <si>
    <t>position loop integral limit</t>
  </si>
  <si>
    <t>VIL[]</t>
  </si>
  <si>
    <t>velocity loop integral limit</t>
  </si>
  <si>
    <t>ENC[]</t>
  </si>
  <si>
    <t>unsigned short</t>
  </si>
  <si>
    <t>encoder resolution, post-quadrature (counts/rev)</t>
  </si>
  <si>
    <t>ACC[]</t>
  </si>
  <si>
    <t>unsigned long</t>
  </si>
  <si>
    <t>acceleration (counts/sec/sec)</t>
  </si>
  <si>
    <t>DCC[]</t>
  </si>
  <si>
    <t>deceleration (counts/sec/sec)</t>
  </si>
  <si>
    <t>VBAT</t>
  </si>
  <si>
    <t>battery voltage (V)</t>
  </si>
  <si>
    <t>RC[]</t>
  </si>
  <si>
    <t>VMAX[]</t>
  </si>
  <si>
    <t>maximum velocity (counts)</t>
  </si>
  <si>
    <t>Variable Name</t>
  </si>
  <si>
    <t>Variable Type</t>
  </si>
  <si>
    <t>Variable Size (bytes)</t>
  </si>
  <si>
    <t>Variable Description</t>
  </si>
  <si>
    <t>- variables are loaded from EEPROM at startup when appropriate, but are only saved to EEPROM by issuing a save command</t>
  </si>
  <si>
    <t>- array variables are size N where N is the number of motors or RC channels</t>
  </si>
  <si>
    <t>yes</t>
  </si>
  <si>
    <t>no</t>
  </si>
  <si>
    <t>PERR[]</t>
  </si>
  <si>
    <t>position error (counts)</t>
  </si>
  <si>
    <t>VERR[]</t>
  </si>
  <si>
    <t>velocity error (counts/sec)</t>
  </si>
  <si>
    <t>PTGT[]</t>
  </si>
  <si>
    <t>position target (counts)</t>
  </si>
  <si>
    <t>VTGT[]</t>
  </si>
  <si>
    <t>velocity target (counts/sec)</t>
  </si>
  <si>
    <t>SDCC[]</t>
  </si>
  <si>
    <t>stop deceleration (counts/sec/sec)</t>
  </si>
  <si>
    <t>PWM[]</t>
  </si>
  <si>
    <t>unsigned byte</t>
  </si>
  <si>
    <t>MODE[]</t>
  </si>
  <si>
    <t>motor controller mode</t>
  </si>
  <si>
    <t>PWM value</t>
  </si>
  <si>
    <t>signed short</t>
  </si>
  <si>
    <t>potentiometer voltage</t>
  </si>
  <si>
    <t>NVM?</t>
  </si>
  <si>
    <t>special in that the array size is NOT the number of motors</t>
  </si>
  <si>
    <t>only valid from -255 to 255</t>
  </si>
  <si>
    <t>1 = PWM mode, 2 = velocity mode, 3 = position mode, 4 = RC velocity mode; sets RUN to 0</t>
  </si>
  <si>
    <t>RUN[]</t>
  </si>
  <si>
    <t>run motor/motor running flag</t>
  </si>
  <si>
    <t>0 = off/stop, 1 = running</t>
  </si>
  <si>
    <t>ERR[]</t>
  </si>
  <si>
    <t>see documentation</t>
  </si>
  <si>
    <t>error code</t>
  </si>
  <si>
    <t>serial address</t>
  </si>
  <si>
    <t>ADDR</t>
  </si>
  <si>
    <t>regulated 5V, 50-100mA maximum</t>
  </si>
  <si>
    <t>RC channel input (us)</t>
  </si>
  <si>
    <t>POT</t>
  </si>
  <si>
    <t>battery voltage in (5.0-8.5V)</t>
  </si>
  <si>
    <t>Motor Speed (RPM)</t>
  </si>
  <si>
    <t>Battery Voltage:</t>
  </si>
  <si>
    <t>CPR (pre-quad):</t>
  </si>
  <si>
    <t>Motor Speed (counts/sec)</t>
  </si>
  <si>
    <t>CPR (post-quad):</t>
  </si>
  <si>
    <t>Tick Duration (s):</t>
  </si>
  <si>
    <t>Motor Speed (counts/tick)</t>
  </si>
  <si>
    <t>Control Loop Frequency (Hz):</t>
  </si>
  <si>
    <t>Control Loop Period (ticks):</t>
  </si>
  <si>
    <t>Motor Speed (counts/period)</t>
  </si>
  <si>
    <t>Expected Voltage</t>
  </si>
  <si>
    <t>Expected PWM</t>
  </si>
  <si>
    <t>Motor Speed Constant (rpm/V):</t>
  </si>
  <si>
    <t>PWM per speed unit</t>
  </si>
  <si>
    <t>* 2^16</t>
  </si>
  <si>
    <t>Master Connection</t>
  </si>
  <si>
    <t>RX (TX from breakout board)</t>
  </si>
  <si>
    <t>TX (RX from breakout board)</t>
  </si>
  <si>
    <t>URAP = upper rack and pinion</t>
  </si>
  <si>
    <t>LRAP = lower rack and pinion</t>
  </si>
  <si>
    <t>Pin Type</t>
  </si>
  <si>
    <t>OUTPUT</t>
  </si>
  <si>
    <t>INPUT</t>
  </si>
  <si>
    <t>BATTERY</t>
  </si>
  <si>
    <t>M1: Cam motor +</t>
  </si>
  <si>
    <t>M1: Cam motor -</t>
  </si>
  <si>
    <t>M2: Upper winch +</t>
  </si>
  <si>
    <t>M2: Upper winch -</t>
  </si>
  <si>
    <t>M3: Lower winch +</t>
  </si>
  <si>
    <t>M3: Lower winch -</t>
  </si>
  <si>
    <t>M4: Upper rack and pinion +</t>
  </si>
  <si>
    <t>M4: Upper rack and pinion -</t>
  </si>
  <si>
    <t>M5: Lower rack and pinion +</t>
  </si>
  <si>
    <t>M5: Lower rack and pinion -</t>
  </si>
  <si>
    <t>S4: URAP encoder</t>
  </si>
  <si>
    <r>
      <t>S</t>
    </r>
    <r>
      <rPr>
        <i/>
        <sz val="11"/>
        <color theme="1"/>
        <rFont val="Calibri"/>
        <scheme val="minor"/>
      </rPr>
      <t xml:space="preserve"># </t>
    </r>
    <r>
      <rPr>
        <sz val="11"/>
        <color theme="1"/>
        <rFont val="Calibri"/>
        <family val="2"/>
        <scheme val="minor"/>
      </rPr>
      <t>= sensor for motor number #</t>
    </r>
  </si>
  <si>
    <r>
      <t>M</t>
    </r>
    <r>
      <rPr>
        <i/>
        <sz val="11"/>
        <color theme="1"/>
        <rFont val="Calibri"/>
        <scheme val="minor"/>
      </rPr>
      <t xml:space="preserve"># </t>
    </r>
    <r>
      <rPr>
        <sz val="11"/>
        <color theme="1"/>
        <rFont val="Calibri"/>
        <family val="2"/>
        <scheme val="minor"/>
      </rPr>
      <t>= motor number #</t>
    </r>
  </si>
  <si>
    <t>S5: LRAP encoder</t>
  </si>
  <si>
    <t>S3: Lower winch hall effect sensor</t>
  </si>
  <si>
    <t>S2: Upper winch hall effect sensor</t>
  </si>
  <si>
    <t>S1: Cam encoder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</si>
</sst>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"/>
  </numFmts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Font="1" applyAlignment="1">
      <alignment wrapText="1"/>
    </xf>
    <xf numFmtId="0" fontId="1" fillId="0" borderId="0" xfId="0" applyFont="1" applyAlignment="1">
      <alignment horizontal="right"/>
    </xf>
    <xf numFmtId="11" fontId="0" fillId="0" borderId="0" xfId="0" applyNumberFormat="1"/>
    <xf numFmtId="0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1" fontId="0" fillId="0" borderId="0" xfId="0" applyNumberFormat="1"/>
    <xf numFmtId="1" fontId="1" fillId="0" borderId="0" xfId="0" applyNumberFormat="1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186154</xdr:rowOff>
    </xdr:from>
    <xdr:to>
      <xdr:col>8</xdr:col>
      <xdr:colOff>478771</xdr:colOff>
      <xdr:row>24</xdr:row>
      <xdr:rowOff>13014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1075" y="1519654"/>
          <a:ext cx="2799696" cy="3065360"/>
        </a:xfrm>
        <a:prstGeom prst="rect">
          <a:avLst/>
        </a:prstGeom>
      </xdr:spPr>
    </xdr:pic>
    <xdr:clientData/>
  </xdr:twoCellAnchor>
  <xdr:twoCellAnchor editAs="oneCell">
    <xdr:from>
      <xdr:col>3</xdr:col>
      <xdr:colOff>876300</xdr:colOff>
      <xdr:row>26</xdr:row>
      <xdr:rowOff>72960</xdr:rowOff>
    </xdr:from>
    <xdr:to>
      <xdr:col>11</xdr:col>
      <xdr:colOff>469899</xdr:colOff>
      <xdr:row>46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66000" y="4695760"/>
          <a:ext cx="5270499" cy="34830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A2" workbookViewId="0">
      <selection activeCell="C36" sqref="C36"/>
    </sheetView>
  </sheetViews>
  <sheetFormatPr baseColWidth="10" defaultColWidth="8.83203125" defaultRowHeight="14" x14ac:dyDescent="0"/>
  <cols>
    <col min="1" max="1" width="10.33203125" bestFit="1" customWidth="1"/>
    <col min="2" max="2" width="44.83203125" bestFit="1" customWidth="1"/>
    <col min="3" max="3" width="30" customWidth="1"/>
    <col min="4" max="4" width="12.6640625" customWidth="1"/>
  </cols>
  <sheetData>
    <row r="1" spans="1:10" s="1" customFormat="1">
      <c r="A1" s="1" t="s">
        <v>0</v>
      </c>
      <c r="B1" s="1" t="s">
        <v>25</v>
      </c>
      <c r="C1" s="1" t="s">
        <v>144</v>
      </c>
      <c r="D1" s="1" t="s">
        <v>149</v>
      </c>
    </row>
    <row r="2" spans="1:10">
      <c r="A2" t="s">
        <v>1</v>
      </c>
      <c r="B2" t="s">
        <v>128</v>
      </c>
      <c r="C2" t="s">
        <v>45</v>
      </c>
      <c r="D2" t="s">
        <v>152</v>
      </c>
    </row>
    <row r="3" spans="1:10">
      <c r="A3" t="s">
        <v>2</v>
      </c>
      <c r="B3" t="s">
        <v>26</v>
      </c>
      <c r="C3" t="s">
        <v>46</v>
      </c>
      <c r="D3" t="s">
        <v>152</v>
      </c>
    </row>
    <row r="4" spans="1:10">
      <c r="A4" t="s">
        <v>47</v>
      </c>
      <c r="B4" t="s">
        <v>125</v>
      </c>
      <c r="D4" t="s">
        <v>150</v>
      </c>
      <c r="J4" t="s">
        <v>147</v>
      </c>
    </row>
    <row r="5" spans="1:10">
      <c r="A5" t="s">
        <v>3</v>
      </c>
      <c r="B5" t="s">
        <v>27</v>
      </c>
      <c r="C5" t="s">
        <v>153</v>
      </c>
      <c r="D5" t="s">
        <v>150</v>
      </c>
      <c r="J5" t="s">
        <v>148</v>
      </c>
    </row>
    <row r="6" spans="1:10">
      <c r="A6" t="s">
        <v>4</v>
      </c>
      <c r="B6" t="s">
        <v>27</v>
      </c>
      <c r="C6" t="s">
        <v>154</v>
      </c>
      <c r="D6" t="s">
        <v>150</v>
      </c>
    </row>
    <row r="7" spans="1:10">
      <c r="A7" t="s">
        <v>5</v>
      </c>
      <c r="B7" t="s">
        <v>28</v>
      </c>
      <c r="C7" t="s">
        <v>155</v>
      </c>
      <c r="D7" t="s">
        <v>150</v>
      </c>
      <c r="J7" t="s">
        <v>165</v>
      </c>
    </row>
    <row r="8" spans="1:10">
      <c r="A8" t="s">
        <v>6</v>
      </c>
      <c r="B8" t="s">
        <v>28</v>
      </c>
      <c r="C8" t="s">
        <v>156</v>
      </c>
      <c r="D8" t="s">
        <v>150</v>
      </c>
      <c r="J8" t="s">
        <v>164</v>
      </c>
    </row>
    <row r="9" spans="1:10">
      <c r="A9" t="s">
        <v>7</v>
      </c>
      <c r="B9" t="s">
        <v>30</v>
      </c>
      <c r="C9" t="s">
        <v>157</v>
      </c>
      <c r="D9" t="s">
        <v>150</v>
      </c>
    </row>
    <row r="10" spans="1:10">
      <c r="A10" t="s">
        <v>8</v>
      </c>
      <c r="B10" t="s">
        <v>31</v>
      </c>
      <c r="C10" t="s">
        <v>158</v>
      </c>
      <c r="D10" t="s">
        <v>150</v>
      </c>
    </row>
    <row r="11" spans="1:10">
      <c r="A11" t="s">
        <v>9</v>
      </c>
      <c r="B11" t="s">
        <v>32</v>
      </c>
      <c r="C11" t="s">
        <v>159</v>
      </c>
      <c r="D11" t="s">
        <v>150</v>
      </c>
    </row>
    <row r="12" spans="1:10">
      <c r="A12" t="s">
        <v>10</v>
      </c>
      <c r="B12" t="s">
        <v>33</v>
      </c>
      <c r="C12" t="s">
        <v>160</v>
      </c>
      <c r="D12" t="s">
        <v>150</v>
      </c>
    </row>
    <row r="13" spans="1:10">
      <c r="A13" t="s">
        <v>11</v>
      </c>
      <c r="B13" t="s">
        <v>33</v>
      </c>
    </row>
    <row r="14" spans="1:10">
      <c r="A14" t="s">
        <v>16</v>
      </c>
      <c r="B14" t="s">
        <v>34</v>
      </c>
    </row>
    <row r="15" spans="1:10">
      <c r="A15" t="s">
        <v>17</v>
      </c>
      <c r="B15" t="s">
        <v>34</v>
      </c>
      <c r="C15" t="s">
        <v>169</v>
      </c>
      <c r="D15" t="s">
        <v>151</v>
      </c>
    </row>
    <row r="16" spans="1:10">
      <c r="A16" t="s">
        <v>18</v>
      </c>
      <c r="B16" t="s">
        <v>34</v>
      </c>
      <c r="C16" t="s">
        <v>166</v>
      </c>
      <c r="D16" t="s">
        <v>151</v>
      </c>
    </row>
    <row r="17" spans="1:4">
      <c r="A17" t="s">
        <v>19</v>
      </c>
      <c r="B17" t="s">
        <v>34</v>
      </c>
      <c r="C17" t="s">
        <v>163</v>
      </c>
      <c r="D17" t="s">
        <v>151</v>
      </c>
    </row>
    <row r="18" spans="1:4">
      <c r="A18" t="s">
        <v>20</v>
      </c>
      <c r="B18" t="s">
        <v>35</v>
      </c>
      <c r="C18" t="s">
        <v>167</v>
      </c>
      <c r="D18" t="s">
        <v>151</v>
      </c>
    </row>
    <row r="19" spans="1:4">
      <c r="A19" t="s">
        <v>21</v>
      </c>
      <c r="B19" t="s">
        <v>36</v>
      </c>
      <c r="C19" t="s">
        <v>168</v>
      </c>
      <c r="D19" t="s">
        <v>151</v>
      </c>
    </row>
    <row r="20" spans="1:4">
      <c r="A20" t="s">
        <v>37</v>
      </c>
      <c r="B20" t="s">
        <v>38</v>
      </c>
    </row>
    <row r="21" spans="1:4">
      <c r="A21" t="s">
        <v>12</v>
      </c>
      <c r="B21" t="s">
        <v>39</v>
      </c>
      <c r="C21" t="s">
        <v>145</v>
      </c>
    </row>
    <row r="22" spans="1:4">
      <c r="A22" t="s">
        <v>13</v>
      </c>
      <c r="B22" t="s">
        <v>40</v>
      </c>
      <c r="C22" t="s">
        <v>146</v>
      </c>
    </row>
    <row r="23" spans="1:4">
      <c r="A23" t="s">
        <v>14</v>
      </c>
      <c r="B23" t="s">
        <v>41</v>
      </c>
    </row>
    <row r="24" spans="1:4">
      <c r="A24" t="s">
        <v>15</v>
      </c>
      <c r="B24" t="s">
        <v>42</v>
      </c>
      <c r="C24" t="s">
        <v>161</v>
      </c>
      <c r="D24" t="s">
        <v>150</v>
      </c>
    </row>
    <row r="25" spans="1:4">
      <c r="A25" t="s">
        <v>22</v>
      </c>
      <c r="B25" t="s">
        <v>29</v>
      </c>
      <c r="C25" t="s">
        <v>162</v>
      </c>
      <c r="D25" t="s">
        <v>150</v>
      </c>
    </row>
    <row r="26" spans="1:4">
      <c r="A26" t="s">
        <v>23</v>
      </c>
      <c r="B26" t="s">
        <v>43</v>
      </c>
    </row>
    <row r="27" spans="1:4">
      <c r="A27" t="s">
        <v>24</v>
      </c>
      <c r="B27" t="s">
        <v>44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B24" sqref="B24"/>
    </sheetView>
  </sheetViews>
  <sheetFormatPr baseColWidth="10" defaultColWidth="8.83203125" defaultRowHeight="14" x14ac:dyDescent="0"/>
  <cols>
    <col min="1" max="1" width="10.33203125" bestFit="1" customWidth="1"/>
    <col min="2" max="2" width="14.33203125" bestFit="1" customWidth="1"/>
    <col min="3" max="3" width="11.1640625" customWidth="1"/>
    <col min="4" max="4" width="6.5" bestFit="1" customWidth="1"/>
    <col min="5" max="5" width="50.5" customWidth="1"/>
    <col min="6" max="6" width="83.33203125" customWidth="1"/>
  </cols>
  <sheetData>
    <row r="1" spans="1:6" s="1" customFormat="1" ht="28">
      <c r="A1" s="1" t="s">
        <v>88</v>
      </c>
      <c r="B1" s="1" t="s">
        <v>89</v>
      </c>
      <c r="C1" s="1" t="s">
        <v>90</v>
      </c>
      <c r="D1" s="1" t="s">
        <v>113</v>
      </c>
      <c r="E1" s="1" t="s">
        <v>91</v>
      </c>
      <c r="F1" s="1" t="s">
        <v>51</v>
      </c>
    </row>
    <row r="2" spans="1:6" s="5" customFormat="1">
      <c r="A2" s="5" t="s">
        <v>78</v>
      </c>
      <c r="B2" s="5" t="s">
        <v>79</v>
      </c>
      <c r="C2" s="5">
        <v>4</v>
      </c>
      <c r="D2" s="5" t="s">
        <v>94</v>
      </c>
      <c r="E2" s="5" t="s">
        <v>80</v>
      </c>
    </row>
    <row r="3" spans="1:6" s="5" customFormat="1">
      <c r="A3" s="5" t="s">
        <v>124</v>
      </c>
      <c r="B3" s="5" t="s">
        <v>107</v>
      </c>
      <c r="C3" s="5">
        <v>1</v>
      </c>
      <c r="D3" s="5" t="s">
        <v>94</v>
      </c>
      <c r="E3" s="5" t="s">
        <v>123</v>
      </c>
    </row>
    <row r="4" spans="1:6" s="5" customFormat="1">
      <c r="A4" s="5" t="s">
        <v>81</v>
      </c>
      <c r="B4" s="5" t="s">
        <v>79</v>
      </c>
      <c r="C4" s="5">
        <v>4</v>
      </c>
      <c r="D4" s="5" t="s">
        <v>94</v>
      </c>
      <c r="E4" s="5" t="s">
        <v>82</v>
      </c>
    </row>
    <row r="5" spans="1:6" s="5" customFormat="1">
      <c r="A5" s="5" t="s">
        <v>75</v>
      </c>
      <c r="B5" s="5" t="s">
        <v>76</v>
      </c>
      <c r="C5" s="5">
        <v>2</v>
      </c>
      <c r="D5" s="5" t="s">
        <v>94</v>
      </c>
      <c r="E5" s="5" t="s">
        <v>77</v>
      </c>
    </row>
    <row r="6" spans="1:6" s="5" customFormat="1">
      <c r="A6" s="5" t="s">
        <v>120</v>
      </c>
      <c r="B6" s="5" t="s">
        <v>79</v>
      </c>
      <c r="C6" s="5">
        <v>4</v>
      </c>
      <c r="D6" s="5" t="s">
        <v>95</v>
      </c>
      <c r="E6" s="5" t="s">
        <v>122</v>
      </c>
      <c r="F6" s="5" t="s">
        <v>121</v>
      </c>
    </row>
    <row r="7" spans="1:6" s="5" customFormat="1">
      <c r="A7" s="5" t="s">
        <v>108</v>
      </c>
      <c r="B7" s="5" t="s">
        <v>107</v>
      </c>
      <c r="C7" s="5">
        <v>1</v>
      </c>
      <c r="D7" s="5" t="s">
        <v>94</v>
      </c>
      <c r="E7" s="5" t="s">
        <v>109</v>
      </c>
      <c r="F7" s="5" t="s">
        <v>116</v>
      </c>
    </row>
    <row r="8" spans="1:6" s="5" customFormat="1">
      <c r="A8" s="5" t="s">
        <v>85</v>
      </c>
      <c r="B8" s="5" t="s">
        <v>76</v>
      </c>
      <c r="C8" s="5">
        <v>2</v>
      </c>
      <c r="D8" s="5" t="s">
        <v>95</v>
      </c>
      <c r="E8" s="5" t="s">
        <v>126</v>
      </c>
      <c r="F8" s="5" t="s">
        <v>114</v>
      </c>
    </row>
    <row r="9" spans="1:6" s="5" customFormat="1">
      <c r="A9" s="5" t="s">
        <v>117</v>
      </c>
      <c r="B9" s="5" t="s">
        <v>107</v>
      </c>
      <c r="C9" s="5">
        <v>1</v>
      </c>
      <c r="D9" s="5" t="s">
        <v>95</v>
      </c>
      <c r="E9" s="5" t="s">
        <v>118</v>
      </c>
      <c r="F9" s="5" t="s">
        <v>119</v>
      </c>
    </row>
    <row r="10" spans="1:6" s="5" customFormat="1">
      <c r="A10" s="5" t="s">
        <v>96</v>
      </c>
      <c r="B10" s="5" t="s">
        <v>55</v>
      </c>
      <c r="C10" s="5">
        <v>4</v>
      </c>
      <c r="D10" s="5" t="s">
        <v>95</v>
      </c>
      <c r="E10" s="5" t="s">
        <v>97</v>
      </c>
    </row>
    <row r="11" spans="1:6" s="5" customFormat="1">
      <c r="A11" s="5" t="s">
        <v>71</v>
      </c>
      <c r="B11" s="5" t="s">
        <v>48</v>
      </c>
      <c r="C11" s="5">
        <v>4</v>
      </c>
      <c r="D11" s="5" t="s">
        <v>94</v>
      </c>
      <c r="E11" s="5" t="s">
        <v>72</v>
      </c>
    </row>
    <row r="12" spans="1:6" s="5" customFormat="1">
      <c r="A12" s="5" t="s">
        <v>59</v>
      </c>
      <c r="B12" s="5" t="s">
        <v>48</v>
      </c>
      <c r="C12" s="5">
        <v>4</v>
      </c>
      <c r="D12" s="5" t="s">
        <v>94</v>
      </c>
      <c r="E12" s="5" t="s">
        <v>62</v>
      </c>
    </row>
    <row r="13" spans="1:6" s="5" customFormat="1">
      <c r="A13" s="5" t="s">
        <v>60</v>
      </c>
      <c r="B13" s="5" t="s">
        <v>48</v>
      </c>
      <c r="C13" s="5">
        <v>4</v>
      </c>
      <c r="D13" s="5" t="s">
        <v>94</v>
      </c>
      <c r="E13" s="5" t="s">
        <v>63</v>
      </c>
    </row>
    <row r="14" spans="1:6" s="5" customFormat="1">
      <c r="A14" s="5" t="s">
        <v>61</v>
      </c>
      <c r="B14" s="5" t="s">
        <v>48</v>
      </c>
      <c r="C14" s="5">
        <v>4</v>
      </c>
      <c r="D14" s="5" t="s">
        <v>94</v>
      </c>
      <c r="E14" s="5" t="s">
        <v>64</v>
      </c>
    </row>
    <row r="15" spans="1:6" s="5" customFormat="1">
      <c r="A15" s="5" t="s">
        <v>52</v>
      </c>
      <c r="B15" s="5" t="s">
        <v>55</v>
      </c>
      <c r="C15" s="5">
        <v>4</v>
      </c>
      <c r="D15" s="5" t="s">
        <v>94</v>
      </c>
      <c r="E15" s="5" t="s">
        <v>58</v>
      </c>
    </row>
    <row r="16" spans="1:6" s="5" customFormat="1">
      <c r="A16" s="5" t="s">
        <v>127</v>
      </c>
      <c r="B16" s="5" t="s">
        <v>48</v>
      </c>
      <c r="C16" s="5">
        <v>4</v>
      </c>
      <c r="D16" s="5" t="s">
        <v>95</v>
      </c>
      <c r="E16" s="5" t="s">
        <v>112</v>
      </c>
    </row>
    <row r="17" spans="1:6" s="5" customFormat="1">
      <c r="A17" s="5" t="s">
        <v>100</v>
      </c>
      <c r="B17" s="5" t="s">
        <v>55</v>
      </c>
      <c r="C17" s="5">
        <v>4</v>
      </c>
      <c r="D17" s="5" t="s">
        <v>95</v>
      </c>
      <c r="E17" s="5" t="s">
        <v>101</v>
      </c>
    </row>
    <row r="18" spans="1:6" s="5" customFormat="1">
      <c r="A18" s="5" t="s">
        <v>106</v>
      </c>
      <c r="B18" s="5" t="s">
        <v>111</v>
      </c>
      <c r="C18" s="5">
        <v>2</v>
      </c>
      <c r="D18" s="5" t="s">
        <v>95</v>
      </c>
      <c r="E18" s="5" t="s">
        <v>110</v>
      </c>
      <c r="F18" s="5" t="s">
        <v>115</v>
      </c>
    </row>
    <row r="19" spans="1:6" s="5" customFormat="1">
      <c r="A19" s="5" t="s">
        <v>104</v>
      </c>
      <c r="B19" s="5" t="s">
        <v>79</v>
      </c>
      <c r="C19" s="5">
        <v>4</v>
      </c>
      <c r="D19" s="5" t="s">
        <v>94</v>
      </c>
      <c r="E19" s="5" t="s">
        <v>105</v>
      </c>
    </row>
    <row r="20" spans="1:6" s="5" customFormat="1">
      <c r="A20" s="5" t="s">
        <v>83</v>
      </c>
      <c r="B20" s="5" t="s">
        <v>48</v>
      </c>
      <c r="C20" s="5">
        <v>4</v>
      </c>
      <c r="D20" s="5" t="s">
        <v>95</v>
      </c>
      <c r="E20" s="5" t="s">
        <v>84</v>
      </c>
    </row>
    <row r="21" spans="1:6">
      <c r="A21" t="s">
        <v>50</v>
      </c>
      <c r="B21" t="s">
        <v>48</v>
      </c>
      <c r="C21" s="5">
        <v>4</v>
      </c>
      <c r="D21" s="5" t="s">
        <v>94</v>
      </c>
      <c r="E21" t="s">
        <v>49</v>
      </c>
    </row>
    <row r="22" spans="1:6">
      <c r="A22" t="s">
        <v>56</v>
      </c>
      <c r="B22" t="s">
        <v>55</v>
      </c>
      <c r="C22" s="5">
        <v>4</v>
      </c>
      <c r="D22" s="5" t="s">
        <v>95</v>
      </c>
      <c r="E22" t="s">
        <v>57</v>
      </c>
    </row>
    <row r="23" spans="1:6">
      <c r="A23" s="5" t="s">
        <v>98</v>
      </c>
      <c r="B23" s="5" t="s">
        <v>55</v>
      </c>
      <c r="C23" s="5">
        <v>4</v>
      </c>
      <c r="D23" s="5" t="s">
        <v>95</v>
      </c>
      <c r="E23" s="5" t="s">
        <v>99</v>
      </c>
    </row>
    <row r="24" spans="1:6">
      <c r="A24" t="s">
        <v>53</v>
      </c>
      <c r="B24" t="s">
        <v>48</v>
      </c>
      <c r="C24" s="5">
        <v>4</v>
      </c>
      <c r="D24" s="5" t="s">
        <v>94</v>
      </c>
      <c r="E24" t="s">
        <v>54</v>
      </c>
    </row>
    <row r="25" spans="1:6">
      <c r="A25" t="s">
        <v>73</v>
      </c>
      <c r="B25" t="s">
        <v>48</v>
      </c>
      <c r="C25" s="5">
        <v>4</v>
      </c>
      <c r="D25" s="5" t="s">
        <v>94</v>
      </c>
      <c r="E25" t="s">
        <v>74</v>
      </c>
    </row>
    <row r="26" spans="1:6">
      <c r="A26" t="s">
        <v>65</v>
      </c>
      <c r="B26" t="s">
        <v>48</v>
      </c>
      <c r="C26" s="5">
        <v>4</v>
      </c>
      <c r="D26" s="5" t="s">
        <v>94</v>
      </c>
      <c r="E26" t="s">
        <v>68</v>
      </c>
    </row>
    <row r="27" spans="1:6">
      <c r="A27" t="s">
        <v>66</v>
      </c>
      <c r="B27" t="s">
        <v>48</v>
      </c>
      <c r="C27" s="5">
        <v>4</v>
      </c>
      <c r="D27" s="5" t="s">
        <v>94</v>
      </c>
      <c r="E27" t="s">
        <v>69</v>
      </c>
    </row>
    <row r="28" spans="1:6">
      <c r="A28" t="s">
        <v>67</v>
      </c>
      <c r="B28" t="s">
        <v>48</v>
      </c>
      <c r="C28" s="5">
        <v>4</v>
      </c>
      <c r="D28" s="5" t="s">
        <v>94</v>
      </c>
      <c r="E28" t="s">
        <v>70</v>
      </c>
    </row>
    <row r="29" spans="1:6">
      <c r="A29" t="s">
        <v>86</v>
      </c>
      <c r="B29" t="s">
        <v>79</v>
      </c>
      <c r="C29" s="5">
        <v>4</v>
      </c>
      <c r="D29" s="5" t="s">
        <v>94</v>
      </c>
      <c r="E29" t="s">
        <v>87</v>
      </c>
    </row>
    <row r="30" spans="1:6">
      <c r="A30" t="s">
        <v>102</v>
      </c>
      <c r="B30" t="s">
        <v>55</v>
      </c>
      <c r="C30" s="5">
        <v>4</v>
      </c>
      <c r="D30" s="5" t="s">
        <v>95</v>
      </c>
      <c r="E30" t="s">
        <v>103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:XFD2"/>
    </sheetView>
  </sheetViews>
  <sheetFormatPr baseColWidth="10" defaultColWidth="8.83203125" defaultRowHeight="14" x14ac:dyDescent="0"/>
  <cols>
    <col min="1" max="1" width="8.83203125" style="4"/>
  </cols>
  <sheetData>
    <row r="1" spans="1:1" s="2" customFormat="1">
      <c r="A1" s="3" t="s">
        <v>51</v>
      </c>
    </row>
    <row r="2" spans="1:1">
      <c r="A2" s="4" t="s">
        <v>92</v>
      </c>
    </row>
    <row r="3" spans="1:1">
      <c r="A3" s="4" t="s">
        <v>93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G31" sqref="G31"/>
    </sheetView>
  </sheetViews>
  <sheetFormatPr baseColWidth="10" defaultColWidth="8.83203125" defaultRowHeight="14" x14ac:dyDescent="0"/>
  <cols>
    <col min="1" max="1" width="29.6640625" bestFit="1" customWidth="1"/>
    <col min="2" max="2" width="24.5" style="15" bestFit="1" customWidth="1"/>
    <col min="3" max="3" width="24.6640625" style="13" bestFit="1" customWidth="1"/>
    <col min="4" max="4" width="27.5" style="11" bestFit="1" customWidth="1"/>
    <col min="5" max="5" width="16.5" style="11" bestFit="1" customWidth="1"/>
    <col min="6" max="6" width="14.6640625" style="9" bestFit="1" customWidth="1"/>
    <col min="7" max="7" width="19.5" bestFit="1" customWidth="1"/>
  </cols>
  <sheetData>
    <row r="1" spans="1:8">
      <c r="A1" s="6" t="s">
        <v>131</v>
      </c>
      <c r="B1" s="15">
        <v>16</v>
      </c>
    </row>
    <row r="2" spans="1:8">
      <c r="A2" s="6" t="s">
        <v>133</v>
      </c>
      <c r="B2" s="15">
        <f>B1*4</f>
        <v>64</v>
      </c>
    </row>
    <row r="3" spans="1:8">
      <c r="A3" s="6" t="s">
        <v>130</v>
      </c>
      <c r="B3" s="8">
        <f>3.7*2</f>
        <v>7.4</v>
      </c>
    </row>
    <row r="4" spans="1:8">
      <c r="A4" s="6" t="s">
        <v>134</v>
      </c>
      <c r="B4" s="7">
        <f>0.4*10^-6</f>
        <v>3.9999999999999998E-7</v>
      </c>
    </row>
    <row r="5" spans="1:8">
      <c r="A5" s="6" t="s">
        <v>136</v>
      </c>
      <c r="B5" s="15">
        <f>(B6*B4)^-1</f>
        <v>1000</v>
      </c>
    </row>
    <row r="6" spans="1:8">
      <c r="A6" s="6" t="s">
        <v>137</v>
      </c>
      <c r="B6" s="15">
        <v>2500</v>
      </c>
    </row>
    <row r="7" spans="1:8">
      <c r="A7" s="6" t="s">
        <v>141</v>
      </c>
      <c r="B7" s="15">
        <v>2100</v>
      </c>
    </row>
    <row r="9" spans="1:8" s="2" customFormat="1">
      <c r="A9" s="2" t="s">
        <v>129</v>
      </c>
      <c r="B9" s="16" t="s">
        <v>132</v>
      </c>
      <c r="C9" s="14" t="s">
        <v>135</v>
      </c>
      <c r="D9" s="12" t="s">
        <v>138</v>
      </c>
      <c r="E9" s="12" t="s">
        <v>139</v>
      </c>
      <c r="F9" s="10" t="s">
        <v>140</v>
      </c>
      <c r="G9" s="2" t="s">
        <v>142</v>
      </c>
      <c r="H9" s="2" t="s">
        <v>143</v>
      </c>
    </row>
    <row r="10" spans="1:8">
      <c r="A10">
        <v>100</v>
      </c>
      <c r="B10" s="15">
        <f>(A10/60)*$B$2</f>
        <v>106.66666666666667</v>
      </c>
      <c r="C10" s="13">
        <f>B10*$B$4</f>
        <v>4.2666666666666669E-5</v>
      </c>
      <c r="D10" s="11">
        <f>C10*$B$6</f>
        <v>0.10666666666666667</v>
      </c>
      <c r="E10" s="11">
        <f>A10/$B$7</f>
        <v>4.7619047619047616E-2</v>
      </c>
      <c r="F10" s="9">
        <f>255*E10/$B$3</f>
        <v>1.6409266409266408</v>
      </c>
      <c r="G10">
        <f>F10/B10</f>
        <v>1.5383687258687256E-2</v>
      </c>
      <c r="H10">
        <f>G10*2^16</f>
        <v>1008.185328185328</v>
      </c>
    </row>
    <row r="11" spans="1:8">
      <c r="A11">
        <v>200</v>
      </c>
      <c r="B11" s="15">
        <f t="shared" ref="B11:B33" si="0">(A11/60)*$B$2</f>
        <v>213.33333333333334</v>
      </c>
      <c r="C11" s="13">
        <f t="shared" ref="C11:C33" si="1">B11*$B$4</f>
        <v>8.5333333333333339E-5</v>
      </c>
      <c r="D11" s="11">
        <f t="shared" ref="D11:D33" si="2">C11*$B$6</f>
        <v>0.21333333333333335</v>
      </c>
      <c r="E11" s="11">
        <f t="shared" ref="E11:E33" si="3">A11/$B$7</f>
        <v>9.5238095238095233E-2</v>
      </c>
      <c r="F11" s="9">
        <f t="shared" ref="F11:F33" si="4">255*E11/$B$3</f>
        <v>3.2818532818532815</v>
      </c>
      <c r="G11">
        <f t="shared" ref="G11:G33" si="5">F11/B11</f>
        <v>1.5383687258687256E-2</v>
      </c>
      <c r="H11">
        <f t="shared" ref="H11:H33" si="6">G11*2^16</f>
        <v>1008.185328185328</v>
      </c>
    </row>
    <row r="12" spans="1:8">
      <c r="A12">
        <v>300</v>
      </c>
      <c r="B12" s="15">
        <f t="shared" si="0"/>
        <v>320</v>
      </c>
      <c r="C12" s="13">
        <f t="shared" si="1"/>
        <v>1.2799999999999999E-4</v>
      </c>
      <c r="D12" s="11">
        <f t="shared" si="2"/>
        <v>0.32</v>
      </c>
      <c r="E12" s="11">
        <f t="shared" si="3"/>
        <v>0.14285714285714285</v>
      </c>
      <c r="F12" s="9">
        <f t="shared" si="4"/>
        <v>4.922779922779922</v>
      </c>
      <c r="G12">
        <f t="shared" si="5"/>
        <v>1.5383687258687256E-2</v>
      </c>
      <c r="H12">
        <f t="shared" si="6"/>
        <v>1008.185328185328</v>
      </c>
    </row>
    <row r="13" spans="1:8">
      <c r="A13">
        <v>400</v>
      </c>
      <c r="B13" s="15">
        <f t="shared" si="0"/>
        <v>426.66666666666669</v>
      </c>
      <c r="C13" s="13">
        <f t="shared" si="1"/>
        <v>1.7066666666666668E-4</v>
      </c>
      <c r="D13" s="11">
        <f t="shared" si="2"/>
        <v>0.42666666666666669</v>
      </c>
      <c r="E13" s="11">
        <f t="shared" si="3"/>
        <v>0.19047619047619047</v>
      </c>
      <c r="F13" s="9">
        <f t="shared" si="4"/>
        <v>6.563706563706563</v>
      </c>
      <c r="G13">
        <f t="shared" si="5"/>
        <v>1.5383687258687256E-2</v>
      </c>
      <c r="H13">
        <f t="shared" si="6"/>
        <v>1008.185328185328</v>
      </c>
    </row>
    <row r="14" spans="1:8">
      <c r="A14">
        <v>500</v>
      </c>
      <c r="B14" s="15">
        <f t="shared" si="0"/>
        <v>533.33333333333337</v>
      </c>
      <c r="C14" s="13">
        <f t="shared" si="1"/>
        <v>2.1333333333333333E-4</v>
      </c>
      <c r="D14" s="11">
        <f t="shared" si="2"/>
        <v>0.53333333333333333</v>
      </c>
      <c r="E14" s="11">
        <f t="shared" si="3"/>
        <v>0.23809523809523808</v>
      </c>
      <c r="F14" s="9">
        <f t="shared" si="4"/>
        <v>8.204633204633204</v>
      </c>
      <c r="G14">
        <f t="shared" si="5"/>
        <v>1.5383687258687256E-2</v>
      </c>
      <c r="H14">
        <f t="shared" si="6"/>
        <v>1008.185328185328</v>
      </c>
    </row>
    <row r="15" spans="1:8">
      <c r="A15">
        <v>600</v>
      </c>
      <c r="B15" s="15">
        <f t="shared" si="0"/>
        <v>640</v>
      </c>
      <c r="C15" s="13">
        <f t="shared" si="1"/>
        <v>2.5599999999999999E-4</v>
      </c>
      <c r="D15" s="11">
        <f t="shared" si="2"/>
        <v>0.64</v>
      </c>
      <c r="E15" s="11">
        <f t="shared" si="3"/>
        <v>0.2857142857142857</v>
      </c>
      <c r="F15" s="9">
        <f t="shared" si="4"/>
        <v>9.8455598455598441</v>
      </c>
      <c r="G15">
        <f t="shared" si="5"/>
        <v>1.5383687258687256E-2</v>
      </c>
      <c r="H15">
        <f t="shared" si="6"/>
        <v>1008.185328185328</v>
      </c>
    </row>
    <row r="16" spans="1:8">
      <c r="A16">
        <v>700</v>
      </c>
      <c r="B16" s="15">
        <f t="shared" si="0"/>
        <v>746.66666666666663</v>
      </c>
      <c r="C16" s="13">
        <f t="shared" si="1"/>
        <v>2.9866666666666664E-4</v>
      </c>
      <c r="D16" s="11">
        <f t="shared" si="2"/>
        <v>0.74666666666666659</v>
      </c>
      <c r="E16" s="11">
        <f t="shared" si="3"/>
        <v>0.33333333333333331</v>
      </c>
      <c r="F16" s="9">
        <f t="shared" si="4"/>
        <v>11.486486486486486</v>
      </c>
      <c r="G16">
        <f t="shared" si="5"/>
        <v>1.5383687258687259E-2</v>
      </c>
      <c r="H16">
        <f t="shared" si="6"/>
        <v>1008.1853281853282</v>
      </c>
    </row>
    <row r="17" spans="1:8">
      <c r="A17">
        <v>800</v>
      </c>
      <c r="B17" s="15">
        <f t="shared" si="0"/>
        <v>853.33333333333337</v>
      </c>
      <c r="C17" s="13">
        <f t="shared" si="1"/>
        <v>3.4133333333333335E-4</v>
      </c>
      <c r="D17" s="11">
        <f t="shared" si="2"/>
        <v>0.85333333333333339</v>
      </c>
      <c r="E17" s="11">
        <f t="shared" si="3"/>
        <v>0.38095238095238093</v>
      </c>
      <c r="F17" s="9">
        <f t="shared" si="4"/>
        <v>13.127413127413126</v>
      </c>
      <c r="G17">
        <f t="shared" si="5"/>
        <v>1.5383687258687256E-2</v>
      </c>
      <c r="H17">
        <f t="shared" si="6"/>
        <v>1008.185328185328</v>
      </c>
    </row>
    <row r="18" spans="1:8">
      <c r="A18">
        <v>900</v>
      </c>
      <c r="B18" s="15">
        <f t="shared" si="0"/>
        <v>960</v>
      </c>
      <c r="C18" s="13">
        <f t="shared" si="1"/>
        <v>3.8400000000000001E-4</v>
      </c>
      <c r="D18" s="11">
        <f t="shared" si="2"/>
        <v>0.96000000000000008</v>
      </c>
      <c r="E18" s="11">
        <f t="shared" si="3"/>
        <v>0.42857142857142855</v>
      </c>
      <c r="F18" s="9">
        <f t="shared" si="4"/>
        <v>14.768339768339766</v>
      </c>
      <c r="G18">
        <f t="shared" si="5"/>
        <v>1.5383687258687256E-2</v>
      </c>
      <c r="H18">
        <f t="shared" si="6"/>
        <v>1008.185328185328</v>
      </c>
    </row>
    <row r="19" spans="1:8">
      <c r="A19">
        <v>1000</v>
      </c>
      <c r="B19" s="15">
        <f t="shared" si="0"/>
        <v>1066.6666666666667</v>
      </c>
      <c r="C19" s="13">
        <f t="shared" si="1"/>
        <v>4.2666666666666667E-4</v>
      </c>
      <c r="D19" s="11">
        <f t="shared" si="2"/>
        <v>1.0666666666666667</v>
      </c>
      <c r="E19" s="11">
        <f t="shared" si="3"/>
        <v>0.47619047619047616</v>
      </c>
      <c r="F19" s="9">
        <f t="shared" si="4"/>
        <v>16.409266409266408</v>
      </c>
      <c r="G19">
        <f t="shared" si="5"/>
        <v>1.5383687258687256E-2</v>
      </c>
      <c r="H19">
        <f t="shared" si="6"/>
        <v>1008.185328185328</v>
      </c>
    </row>
    <row r="20" spans="1:8">
      <c r="A20">
        <v>2000</v>
      </c>
      <c r="B20" s="15">
        <f t="shared" si="0"/>
        <v>2133.3333333333335</v>
      </c>
      <c r="C20" s="13">
        <f t="shared" si="1"/>
        <v>8.5333333333333333E-4</v>
      </c>
      <c r="D20" s="11">
        <f t="shared" si="2"/>
        <v>2.1333333333333333</v>
      </c>
      <c r="E20" s="11">
        <f t="shared" si="3"/>
        <v>0.95238095238095233</v>
      </c>
      <c r="F20" s="9">
        <f t="shared" si="4"/>
        <v>32.818532818532816</v>
      </c>
      <c r="G20">
        <f t="shared" si="5"/>
        <v>1.5383687258687256E-2</v>
      </c>
      <c r="H20">
        <f t="shared" si="6"/>
        <v>1008.185328185328</v>
      </c>
    </row>
    <row r="21" spans="1:8">
      <c r="A21">
        <v>3000</v>
      </c>
      <c r="B21" s="15">
        <f t="shared" si="0"/>
        <v>3200</v>
      </c>
      <c r="C21" s="13">
        <f t="shared" si="1"/>
        <v>1.2799999999999999E-3</v>
      </c>
      <c r="D21" s="11">
        <f t="shared" si="2"/>
        <v>3.1999999999999997</v>
      </c>
      <c r="E21" s="11">
        <f t="shared" si="3"/>
        <v>1.4285714285714286</v>
      </c>
      <c r="F21" s="9">
        <f t="shared" si="4"/>
        <v>49.227799227799224</v>
      </c>
      <c r="G21">
        <f t="shared" si="5"/>
        <v>1.5383687258687257E-2</v>
      </c>
      <c r="H21">
        <f t="shared" si="6"/>
        <v>1008.1853281853281</v>
      </c>
    </row>
    <row r="22" spans="1:8">
      <c r="A22">
        <v>4000</v>
      </c>
      <c r="B22" s="15">
        <f t="shared" si="0"/>
        <v>4266.666666666667</v>
      </c>
      <c r="C22" s="13">
        <f t="shared" si="1"/>
        <v>1.7066666666666667E-3</v>
      </c>
      <c r="D22" s="11">
        <f t="shared" si="2"/>
        <v>4.2666666666666666</v>
      </c>
      <c r="E22" s="11">
        <f t="shared" si="3"/>
        <v>1.9047619047619047</v>
      </c>
      <c r="F22" s="9">
        <f t="shared" si="4"/>
        <v>65.637065637065632</v>
      </c>
      <c r="G22">
        <f t="shared" si="5"/>
        <v>1.5383687258687256E-2</v>
      </c>
      <c r="H22">
        <f t="shared" si="6"/>
        <v>1008.185328185328</v>
      </c>
    </row>
    <row r="23" spans="1:8">
      <c r="A23">
        <v>5000</v>
      </c>
      <c r="B23" s="15">
        <f t="shared" si="0"/>
        <v>5333.333333333333</v>
      </c>
      <c r="C23" s="13">
        <f t="shared" si="1"/>
        <v>2.133333333333333E-3</v>
      </c>
      <c r="D23" s="11">
        <f t="shared" si="2"/>
        <v>5.3333333333333321</v>
      </c>
      <c r="E23" s="11">
        <f t="shared" si="3"/>
        <v>2.3809523809523809</v>
      </c>
      <c r="F23" s="9">
        <f t="shared" si="4"/>
        <v>82.04633204633204</v>
      </c>
      <c r="G23">
        <f t="shared" si="5"/>
        <v>1.5383687258687259E-2</v>
      </c>
      <c r="H23">
        <f t="shared" si="6"/>
        <v>1008.1853281853282</v>
      </c>
    </row>
    <row r="24" spans="1:8">
      <c r="A24">
        <v>6000</v>
      </c>
      <c r="B24" s="15">
        <f t="shared" si="0"/>
        <v>6400</v>
      </c>
      <c r="C24" s="13">
        <f t="shared" si="1"/>
        <v>2.5599999999999998E-3</v>
      </c>
      <c r="D24" s="11">
        <f t="shared" si="2"/>
        <v>6.3999999999999995</v>
      </c>
      <c r="E24" s="11">
        <f t="shared" si="3"/>
        <v>2.8571428571428572</v>
      </c>
      <c r="F24" s="9">
        <f t="shared" si="4"/>
        <v>98.455598455598448</v>
      </c>
      <c r="G24">
        <f t="shared" si="5"/>
        <v>1.5383687258687257E-2</v>
      </c>
      <c r="H24">
        <f t="shared" si="6"/>
        <v>1008.1853281853281</v>
      </c>
    </row>
    <row r="25" spans="1:8">
      <c r="A25">
        <v>7000</v>
      </c>
      <c r="B25" s="15">
        <f t="shared" si="0"/>
        <v>7466.666666666667</v>
      </c>
      <c r="C25" s="13">
        <f t="shared" si="1"/>
        <v>2.9866666666666665E-3</v>
      </c>
      <c r="D25" s="11">
        <f t="shared" si="2"/>
        <v>7.4666666666666668</v>
      </c>
      <c r="E25" s="11">
        <f t="shared" si="3"/>
        <v>3.3333333333333335</v>
      </c>
      <c r="F25" s="9">
        <f t="shared" si="4"/>
        <v>114.86486486486486</v>
      </c>
      <c r="G25">
        <f t="shared" si="5"/>
        <v>1.5383687258687257E-2</v>
      </c>
      <c r="H25">
        <f t="shared" si="6"/>
        <v>1008.1853281853281</v>
      </c>
    </row>
    <row r="26" spans="1:8">
      <c r="A26">
        <v>8000</v>
      </c>
      <c r="B26" s="15">
        <f t="shared" si="0"/>
        <v>8533.3333333333339</v>
      </c>
      <c r="C26" s="13">
        <f t="shared" si="1"/>
        <v>3.4133333333333333E-3</v>
      </c>
      <c r="D26" s="11">
        <f t="shared" si="2"/>
        <v>8.5333333333333332</v>
      </c>
      <c r="E26" s="11">
        <f t="shared" si="3"/>
        <v>3.8095238095238093</v>
      </c>
      <c r="F26" s="9">
        <f t="shared" si="4"/>
        <v>131.27413127413126</v>
      </c>
      <c r="G26">
        <f t="shared" si="5"/>
        <v>1.5383687258687256E-2</v>
      </c>
      <c r="H26">
        <f t="shared" si="6"/>
        <v>1008.185328185328</v>
      </c>
    </row>
    <row r="27" spans="1:8">
      <c r="A27">
        <v>9000</v>
      </c>
      <c r="B27" s="15">
        <f t="shared" si="0"/>
        <v>9600</v>
      </c>
      <c r="C27" s="13">
        <f t="shared" si="1"/>
        <v>3.8399999999999997E-3</v>
      </c>
      <c r="D27" s="11">
        <f t="shared" si="2"/>
        <v>9.6</v>
      </c>
      <c r="E27" s="11">
        <f t="shared" si="3"/>
        <v>4.2857142857142856</v>
      </c>
      <c r="F27" s="9">
        <f t="shared" si="4"/>
        <v>147.68339768339769</v>
      </c>
      <c r="G27">
        <f t="shared" si="5"/>
        <v>1.5383687258687259E-2</v>
      </c>
      <c r="H27">
        <f t="shared" si="6"/>
        <v>1008.1853281853282</v>
      </c>
    </row>
    <row r="28" spans="1:8">
      <c r="A28">
        <v>10000</v>
      </c>
      <c r="B28" s="15">
        <f t="shared" si="0"/>
        <v>10666.666666666666</v>
      </c>
      <c r="C28" s="13">
        <f t="shared" si="1"/>
        <v>4.266666666666666E-3</v>
      </c>
      <c r="D28" s="11">
        <f t="shared" si="2"/>
        <v>10.666666666666664</v>
      </c>
      <c r="E28" s="11">
        <f t="shared" si="3"/>
        <v>4.7619047619047619</v>
      </c>
      <c r="F28" s="9">
        <f t="shared" si="4"/>
        <v>164.09266409266408</v>
      </c>
      <c r="G28">
        <f t="shared" si="5"/>
        <v>1.5383687258687259E-2</v>
      </c>
      <c r="H28">
        <f t="shared" si="6"/>
        <v>1008.1853281853282</v>
      </c>
    </row>
    <row r="29" spans="1:8">
      <c r="A29">
        <v>11000</v>
      </c>
      <c r="B29" s="15">
        <f t="shared" si="0"/>
        <v>11733.333333333334</v>
      </c>
      <c r="C29" s="13">
        <f t="shared" si="1"/>
        <v>4.6933333333333332E-3</v>
      </c>
      <c r="D29" s="11">
        <f t="shared" si="2"/>
        <v>11.733333333333333</v>
      </c>
      <c r="E29" s="11">
        <f t="shared" si="3"/>
        <v>5.2380952380952381</v>
      </c>
      <c r="F29" s="9">
        <f t="shared" si="4"/>
        <v>180.5019305019305</v>
      </c>
      <c r="G29">
        <f t="shared" si="5"/>
        <v>1.5383687258687257E-2</v>
      </c>
      <c r="H29">
        <f t="shared" si="6"/>
        <v>1008.1853281853281</v>
      </c>
    </row>
    <row r="30" spans="1:8">
      <c r="A30">
        <v>12000</v>
      </c>
      <c r="B30" s="15">
        <f t="shared" si="0"/>
        <v>12800</v>
      </c>
      <c r="C30" s="13">
        <f t="shared" si="1"/>
        <v>5.1199999999999996E-3</v>
      </c>
      <c r="D30" s="11">
        <f t="shared" si="2"/>
        <v>12.799999999999999</v>
      </c>
      <c r="E30" s="11">
        <f t="shared" si="3"/>
        <v>5.7142857142857144</v>
      </c>
      <c r="F30" s="9">
        <f t="shared" si="4"/>
        <v>196.9111969111969</v>
      </c>
      <c r="G30">
        <f t="shared" si="5"/>
        <v>1.5383687258687257E-2</v>
      </c>
      <c r="H30">
        <f t="shared" si="6"/>
        <v>1008.1853281853281</v>
      </c>
    </row>
    <row r="31" spans="1:8">
      <c r="A31">
        <v>13000</v>
      </c>
      <c r="B31" s="15">
        <f t="shared" si="0"/>
        <v>13866.666666666666</v>
      </c>
      <c r="C31" s="13">
        <f t="shared" si="1"/>
        <v>5.5466666666666659E-3</v>
      </c>
      <c r="D31" s="11">
        <f t="shared" si="2"/>
        <v>13.866666666666665</v>
      </c>
      <c r="E31" s="11">
        <f t="shared" si="3"/>
        <v>6.1904761904761907</v>
      </c>
      <c r="F31" s="9">
        <f t="shared" si="4"/>
        <v>213.32046332046332</v>
      </c>
      <c r="G31">
        <f t="shared" si="5"/>
        <v>1.5383687258687259E-2</v>
      </c>
      <c r="H31">
        <f t="shared" si="6"/>
        <v>1008.1853281853282</v>
      </c>
    </row>
    <row r="32" spans="1:8">
      <c r="A32">
        <v>14000</v>
      </c>
      <c r="B32" s="15">
        <f t="shared" si="0"/>
        <v>14933.333333333334</v>
      </c>
      <c r="C32" s="13">
        <f t="shared" si="1"/>
        <v>5.9733333333333331E-3</v>
      </c>
      <c r="D32" s="11">
        <f t="shared" si="2"/>
        <v>14.933333333333334</v>
      </c>
      <c r="E32" s="11">
        <f t="shared" si="3"/>
        <v>6.666666666666667</v>
      </c>
      <c r="F32" s="9">
        <f t="shared" si="4"/>
        <v>229.72972972972971</v>
      </c>
      <c r="G32">
        <f t="shared" si="5"/>
        <v>1.5383687258687257E-2</v>
      </c>
      <c r="H32">
        <f t="shared" si="6"/>
        <v>1008.1853281853281</v>
      </c>
    </row>
    <row r="33" spans="1:8">
      <c r="A33">
        <v>15000</v>
      </c>
      <c r="B33" s="15">
        <f t="shared" si="0"/>
        <v>16000</v>
      </c>
      <c r="C33" s="13">
        <f t="shared" si="1"/>
        <v>6.3999999999999994E-3</v>
      </c>
      <c r="D33" s="11">
        <f t="shared" si="2"/>
        <v>15.999999999999998</v>
      </c>
      <c r="E33" s="11">
        <f t="shared" si="3"/>
        <v>7.1428571428571432</v>
      </c>
      <c r="F33" s="9">
        <f t="shared" si="4"/>
        <v>246.13899613899613</v>
      </c>
      <c r="G33">
        <f t="shared" si="5"/>
        <v>1.5383687258687259E-2</v>
      </c>
      <c r="H33">
        <f t="shared" si="6"/>
        <v>1008.1853281853282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Pins</vt:lpstr>
      <vt:lpstr>Variables</vt:lpstr>
      <vt:lpstr>Notes</vt:lpstr>
      <vt:lpstr>Motor Speed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2014-07-28T22:26:19Z</dcterms:modified>
</cp:coreProperties>
</file>